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С" sheetId="2" r:id="rId2"/>
    <sheet name="Вым" sheetId="3" r:id="rId3"/>
  </sheets>
  <definedNames>
    <definedName name="_xlnm.Print_Area" localSheetId="0">'по голосованию'!$A$1:$H$154</definedName>
  </definedNames>
  <calcPr fullCalcOnLoad="1" fullPrecision="0"/>
</workbook>
</file>

<file path=xl/sharedStrings.xml><?xml version="1.0" encoding="utf-8"?>
<sst xmlns="http://schemas.openxmlformats.org/spreadsheetml/2006/main" count="438" uniqueCount="275">
  <si>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</si>
  <si>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</si>
  <si>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</si>
  <si>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</si>
  <si>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</si>
  <si>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</si>
  <si>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</si>
  <si>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</si>
  <si>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</si>
  <si>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</si>
  <si>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</si>
  <si>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</si>
  <si>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</si>
  <si>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</si>
  <si>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</si>
  <si>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</si>
  <si>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</si>
  <si>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</si>
  <si>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</si>
  <si>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</si>
  <si>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</si>
  <si>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</si>
  <si>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</si>
  <si>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</si>
  <si>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</si>
  <si>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</si>
  <si>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</si>
  <si>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</si>
  <si>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</si>
  <si>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</si>
  <si>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</si>
  <si>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</si>
  <si>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</si>
  <si>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</si>
  <si>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</si>
  <si>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</si>
  <si>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</si>
  <si>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</si>
  <si>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</si>
  <si>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</si>
  <si>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</si>
  <si>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</si>
  <si>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</si>
  <si>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</si>
  <si>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</si>
  <si>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</si>
  <si>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</si>
  <si>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</si>
  <si>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</si>
  <si>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</si>
  <si>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</si>
  <si>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</si>
  <si>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</si>
  <si>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</si>
  <si>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</si>
  <si>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</si>
  <si>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</si>
  <si>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</si>
  <si>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</si>
  <si>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</si>
  <si>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</si>
  <si>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</si>
  <si>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</si>
  <si>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</si>
  <si>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</si>
  <si>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</si>
  <si>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</si>
  <si>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</si>
  <si>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</si>
  <si>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</si>
  <si>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</si>
  <si>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</si>
  <si>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</si>
  <si>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</si>
  <si>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</si>
  <si>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</si>
  <si>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</si>
  <si>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</si>
  <si>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</si>
  <si>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</si>
  <si>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</si>
  <si>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</si>
  <si>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</si>
  <si>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</si>
  <si>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</si>
  <si>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</si>
  <si>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</si>
  <si>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</si>
  <si>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</si>
  <si>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</si>
  <si>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</si>
  <si>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Регламентные работы по системе водоотведения в т.числе:</t>
  </si>
  <si>
    <t>Регламентные работы по содержанию кровли в т.числе:</t>
  </si>
  <si>
    <t>Работы заявочного характера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</si>
  <si>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</si>
  <si>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</si>
  <si>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</si>
  <si>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</si>
  <si>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</si>
  <si>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</si>
  <si>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</si>
  <si>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</si>
  <si>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Регламентные работы по системе холодного водоснабжения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</si>
  <si>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</si>
  <si>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</si>
  <si>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</si>
  <si>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</si>
  <si>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</si>
  <si>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</si>
  <si>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</si>
  <si>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</si>
  <si>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</si>
  <si>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</si>
  <si>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</si>
  <si>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Поверка общедомовых приборов учета теплоэнергии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</si>
  <si>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</si>
  <si>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</si>
  <si>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</si>
  <si>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</si>
  <si>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</si>
  <si>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Погашение задолженности прошлых периодов</t>
  </si>
  <si>
    <t>Предлагаемый перечень работ по текущему ремонту                                       ( на выбор собственников)</t>
  </si>
  <si>
    <t>по адресу: ул. Зеленова, д.5(S общ.=3093,38 м2;Sзем.уч.=3592,4м2)</t>
  </si>
  <si>
    <t>(многоквартирный дом )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</si>
  <si>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</si>
  <si>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</si>
  <si>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</si>
  <si>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Уборка лестничных клеток</t>
  </si>
  <si>
    <t>обслуживание насосов горячего водоснабжения</t>
  </si>
  <si>
    <t>замена ( поверка ) КИП</t>
  </si>
  <si>
    <t>электроизмерения (замеры сопротивления изоляции)</t>
  </si>
  <si>
    <t>1 раз в 3 года</t>
  </si>
  <si>
    <t>ремонт кровли</t>
  </si>
  <si>
    <t>ремонт канализационных вытяжек</t>
  </si>
  <si>
    <t>восстановление изоляции</t>
  </si>
  <si>
    <t>ремонт секций бойлера</t>
  </si>
  <si>
    <t>ремонт кровли 100 м2</t>
  </si>
  <si>
    <t>3 квартал               (ноябрь-январь)</t>
  </si>
  <si>
    <t>1 квартал               (май-июль)</t>
  </si>
  <si>
    <t>2 квартал             (август-октябрь)</t>
  </si>
  <si>
    <t>4 квартал          (февраль-апрель)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</si>
  <si>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</si>
  <si>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</si>
  <si>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</si>
  <si>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</si>
  <si>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</si>
  <si>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</si>
  <si>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</si>
  <si>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</si>
  <si>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</si>
  <si>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</si>
  <si>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>Сальдо</t>
  </si>
  <si>
    <t xml:space="preserve"> (Общая экономия минус Работы заяв.хар-ра плюс Погашение задолженности)</t>
  </si>
  <si>
    <t>Администрация (кв.148, 156)</t>
  </si>
  <si>
    <t>Генеральный директор</t>
  </si>
  <si>
    <t>А.В. Митрофанов</t>
  </si>
  <si>
    <t>Экономист 2-ой категории по учету лицевых счетов МКД</t>
  </si>
  <si>
    <t>регулировка элеваторного узла, установка дроссельных шайб -3шт.</t>
  </si>
  <si>
    <t>2014 -2015 гг.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</si>
  <si>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</si>
  <si>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</si>
  <si>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заполнение электронных паспортов</t>
  </si>
  <si>
    <t>гидравлическое испытание элеваторных узлов и запорной арматуры</t>
  </si>
  <si>
    <t>ревизия задвижек отопления (диам.50мм-5 шт., диам.80мм-1шт.)</t>
  </si>
  <si>
    <t>смена задвижек ( отопление) диам.80 - 1 шт.</t>
  </si>
  <si>
    <t>смена задвижек  ХВС  диам.50 - 1 шт.</t>
  </si>
  <si>
    <t>по состоянию на 1.05.2014г.</t>
  </si>
  <si>
    <t>косметический ремонт подъезда 1 шт.</t>
  </si>
  <si>
    <t>шумоизоляция теплового узла</t>
  </si>
  <si>
    <t>смена шаровых кранов д.32 мм - 2 шт. под промывку</t>
  </si>
  <si>
    <t>установка модуля на ГВС ( д.50 мм - 1 шт)</t>
  </si>
  <si>
    <t>переврезка РТДО 25 мм - 1 шт.</t>
  </si>
  <si>
    <t xml:space="preserve">изготовление вставки перед элеватором </t>
  </si>
  <si>
    <t>реконструкция элеватора СТС</t>
  </si>
  <si>
    <t>смена задвижек</t>
  </si>
  <si>
    <t>Лицевой счет многоквартирного дома по адресу: ул. Зеленова, д. 5 на период с 1 мая 2014 по 30 апреля 2015 года</t>
  </si>
  <si>
    <t>гидравлическое испытание элеваторных узлов и  запорной арматуры</t>
  </si>
  <si>
    <t>смена задвижек ( отопления )( диам.80мм-1шт.)</t>
  </si>
  <si>
    <t>ревизия задвижек  ХВС(диам. 50мм-1 шт.)</t>
  </si>
  <si>
    <t>16704,25 (по тарифу)</t>
  </si>
  <si>
    <t>Ревизия эл.щитка ( кв.54,115 )</t>
  </si>
  <si>
    <t>72</t>
  </si>
  <si>
    <t>55</t>
  </si>
  <si>
    <t>Смена шарового крана ф 15 мм ( кв.91)</t>
  </si>
  <si>
    <t>Замена лампочек 60 Вт в подъезде</t>
  </si>
  <si>
    <t>Замена лампочек 60 Вт  в подъезде</t>
  </si>
  <si>
    <t>73</t>
  </si>
  <si>
    <t>Ревизия эл.щитка ( кв. 5)</t>
  </si>
  <si>
    <t>88</t>
  </si>
  <si>
    <t>85</t>
  </si>
  <si>
    <t>Смена задвижек ХВС ф 50 мм - 1 шт.</t>
  </si>
  <si>
    <t>Замена лампочек 60 Вт в подъезде и патрона, ревизия ЩЭ ( кв.54,53)</t>
  </si>
  <si>
    <t>06.06.23014</t>
  </si>
  <si>
    <t>Н.Ф.Каюткина</t>
  </si>
  <si>
    <t>Остаток(+) / Долг(-) на 1.05.14г.</t>
  </si>
  <si>
    <t>Замена лампочек 60 Вт в подъезде и патрона( кв.102)</t>
  </si>
  <si>
    <t>100</t>
  </si>
  <si>
    <t>Ремонт цоколя 41,2 м2 ( работы  из тарифа 2013-2014 г)</t>
  </si>
  <si>
    <t>109</t>
  </si>
  <si>
    <t>5/01254</t>
  </si>
  <si>
    <t xml:space="preserve"> Экономия(+) / Долг(-) на 1.05.2015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</si>
  <si>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</si>
  <si>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</si>
  <si>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119</t>
  </si>
  <si>
    <t>Ревизия эл.щитка ( кв.150)</t>
  </si>
  <si>
    <t>121</t>
  </si>
  <si>
    <t>Смена шаровых кранов д.32 мм - 2 шт. ГВС</t>
  </si>
  <si>
    <t>Данные  по состоянию на 01.05.2014 г.</t>
  </si>
  <si>
    <t>Поступления от Вымпелкома ( 1 точка с октября 2012г.)</t>
  </si>
  <si>
    <t>Сумма уплаты за размещение(выставленные счета)</t>
  </si>
  <si>
    <t>Сумма списанная с л/ч(с учетом оплаты)</t>
  </si>
  <si>
    <t>2012-2013</t>
  </si>
  <si>
    <t>2013-2014</t>
  </si>
  <si>
    <t>Ревизия распаечной коробки ( кв.84)</t>
  </si>
  <si>
    <t>134</t>
  </si>
  <si>
    <t>Установка кранов на батарее в подъезде</t>
  </si>
  <si>
    <t>133</t>
  </si>
  <si>
    <t>Ремонт батареи</t>
  </si>
  <si>
    <t>Перевод ВВВ на зимнюю схему</t>
  </si>
  <si>
    <t>136</t>
  </si>
  <si>
    <t>Замена патрона подвесного в подъезде</t>
  </si>
  <si>
    <t>электроизмерения (замеры сопротивления изоляции) ( ООО "МАВр")</t>
  </si>
  <si>
    <t>Замена автомата в подъезде</t>
  </si>
  <si>
    <t>151</t>
  </si>
  <si>
    <t>155</t>
  </si>
  <si>
    <t>Ревизия эл.щитка ( кв.3)</t>
  </si>
  <si>
    <t>Ревизия эл.щитка,замена деталей ( кв.83)</t>
  </si>
  <si>
    <t>Ревизия эл.щитка</t>
  </si>
  <si>
    <t>Ремонт элеваторного узла ( тепловой узел)</t>
  </si>
  <si>
    <t>161</t>
  </si>
  <si>
    <t>Замена вставки ( кв. 23)</t>
  </si>
  <si>
    <t>Переврезка крана на батареи, устранение шума в батареи ( кв.2)</t>
  </si>
  <si>
    <t>Замена вх. крана на ХВС (кв.140)</t>
  </si>
  <si>
    <t>Замена шарового крана на стояке ГВС</t>
  </si>
  <si>
    <t>Заделка отверствия в стене ( кв.2)</t>
  </si>
  <si>
    <t>170</t>
  </si>
  <si>
    <t>Ремонт батареи, установка шаровых кранов, крепление батареи к стене ( кв.76)</t>
  </si>
  <si>
    <t>174</t>
  </si>
  <si>
    <t>Удаление старых проводов освещения ( 1-й подъезд)</t>
  </si>
  <si>
    <t>176</t>
  </si>
  <si>
    <t>Замена датчика движения, лампочек 60 Вт</t>
  </si>
  <si>
    <t>Замена датчика движения и ламп 60 Вт</t>
  </si>
  <si>
    <t>Замена датчика движения, ламп 60 Вт, патронов</t>
  </si>
  <si>
    <t>Замена автоматического выключателя</t>
  </si>
  <si>
    <t>Замена светильника в подъезде</t>
  </si>
  <si>
    <t>Ревизия эл.щитка,замена деталей ( кв117)</t>
  </si>
  <si>
    <t>Пена монтажная (кв.2)</t>
  </si>
  <si>
    <t>А/о 64</t>
  </si>
  <si>
    <t>Поступления от Ростелекома</t>
  </si>
  <si>
    <t>ВымпелКом, ростелеком</t>
  </si>
  <si>
    <t>Восстановление освещения в подъезде</t>
  </si>
  <si>
    <t>Ревизия эл.щитка,замена деталей ( кв.125)</t>
  </si>
  <si>
    <t>Ремонт двери подъезда №1, закрытие проема в подъезде №3</t>
  </si>
  <si>
    <t>Замена  подвестного патрона и лампочек 60 Вт  в подъезде</t>
  </si>
  <si>
    <t>Ревизия эл.щитка,замена деталей ( кв.93)</t>
  </si>
  <si>
    <t>Козаков С.В. ( с 01.12.2014)</t>
  </si>
  <si>
    <t>Администрация (кв.148, 156) ( кв.156 до 30.11.2014)</t>
  </si>
  <si>
    <t>Замена пакетных выключателей ( кв.26,39)</t>
  </si>
  <si>
    <t>Замена деталей при ревизии ЩЭ и ШР</t>
  </si>
  <si>
    <t>Ревизия эл.щитка ( кв.100)</t>
  </si>
  <si>
    <t>84</t>
  </si>
  <si>
    <t>Ревизия эл.щитка, замена деталей ( кв.48)</t>
  </si>
  <si>
    <t>Ревизия эл.щитка, замена деталей ( кв.42)</t>
  </si>
  <si>
    <t>Смена шарового крана в тепловом узле</t>
  </si>
  <si>
    <t>Замена стекла</t>
  </si>
  <si>
    <t>Установка стекла</t>
  </si>
  <si>
    <t>Ревизия эл.щитка,замена деталей ( кв.)</t>
  </si>
  <si>
    <t>Замена стояка ГВС (кв.59)</t>
  </si>
  <si>
    <t>Замена автомата (кв.2)</t>
  </si>
  <si>
    <t>Услуги типографии по печати доп.соглашений</t>
  </si>
  <si>
    <t>т/н 185</t>
  </si>
  <si>
    <t>Материалы для козырьков на подъезды</t>
  </si>
  <si>
    <t>А/о 48</t>
  </si>
  <si>
    <t>2014-2015</t>
  </si>
  <si>
    <t>Поступления от Ростелекома (2 точки с октября 2014: 246*2= 492)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</si>
</sst>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1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9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37" fillId="25" borderId="26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 horizontal="center" vertical="center"/>
    </xf>
    <xf numFmtId="2" fontId="23" fillId="24" borderId="35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2" fontId="25" fillId="25" borderId="42" xfId="0" applyNumberFormat="1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2" fontId="18" fillId="25" borderId="44" xfId="0" applyNumberFormat="1" applyFont="1" applyFill="1" applyBorder="1" applyAlignment="1">
      <alignment horizontal="center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24" borderId="46" xfId="0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48" xfId="0" applyFont="1" applyFill="1" applyBorder="1" applyAlignment="1">
      <alignment horizontal="center" vertical="center" wrapText="1"/>
    </xf>
    <xf numFmtId="2" fontId="22" fillId="24" borderId="49" xfId="0" applyNumberFormat="1" applyFont="1" applyFill="1" applyBorder="1" applyAlignment="1">
      <alignment horizontal="center"/>
    </xf>
    <xf numFmtId="0" fontId="0" fillId="26" borderId="26" xfId="0" applyFill="1" applyBorder="1" applyAlignment="1">
      <alignment horizontal="left" vertical="center"/>
    </xf>
    <xf numFmtId="0" fontId="19" fillId="26" borderId="0" xfId="0" applyFont="1" applyFill="1" applyAlignment="1">
      <alignment horizontal="center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5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4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2" fontId="28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19" fillId="25" borderId="0" xfId="0" applyFont="1" applyFill="1" applyAlignment="1">
      <alignment/>
    </xf>
    <xf numFmtId="2" fontId="19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 textRotation="90" wrapText="1"/>
    </xf>
    <xf numFmtId="0" fontId="18" fillId="25" borderId="39" xfId="0" applyFont="1" applyFill="1" applyBorder="1" applyAlignment="1">
      <alignment horizontal="center" vertical="center" wrapText="1"/>
    </xf>
    <xf numFmtId="0" fontId="18" fillId="25" borderId="50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0" fillId="25" borderId="55" xfId="0" applyFont="1" applyFill="1" applyBorder="1" applyAlignment="1">
      <alignment horizontal="center" vertical="center" wrapText="1"/>
    </xf>
    <xf numFmtId="0" fontId="0" fillId="25" borderId="56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27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18" fillId="25" borderId="36" xfId="0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57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22" fillId="25" borderId="0" xfId="0" applyFont="1" applyFill="1" applyAlignment="1">
      <alignment horizontal="center" vertical="center"/>
    </xf>
    <xf numFmtId="2" fontId="22" fillId="25" borderId="0" xfId="0" applyNumberFormat="1" applyFont="1" applyFill="1" applyAlignment="1">
      <alignment horizontal="center" vertical="center"/>
    </xf>
    <xf numFmtId="0" fontId="20" fillId="25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/>
    </xf>
    <xf numFmtId="0" fontId="0" fillId="25" borderId="0" xfId="0" applyFill="1" applyAlignment="1">
      <alignment horizontal="left" vertical="center"/>
    </xf>
    <xf numFmtId="2" fontId="0" fillId="25" borderId="0" xfId="0" applyNumberFormat="1" applyFill="1" applyAlignment="1">
      <alignment horizontal="center" vertical="center"/>
    </xf>
    <xf numFmtId="0" fontId="28" fillId="25" borderId="27" xfId="0" applyFont="1" applyFill="1" applyBorder="1" applyAlignment="1">
      <alignment horizontal="left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/>
    </xf>
    <xf numFmtId="2" fontId="20" fillId="25" borderId="0" xfId="0" applyNumberFormat="1" applyFont="1" applyFill="1" applyBorder="1" applyAlignment="1">
      <alignment horizontal="center"/>
    </xf>
    <xf numFmtId="0" fontId="20" fillId="25" borderId="0" xfId="0" applyFont="1" applyFill="1" applyAlignment="1">
      <alignment/>
    </xf>
    <xf numFmtId="2" fontId="20" fillId="25" borderId="0" xfId="0" applyNumberFormat="1" applyFont="1" applyFill="1" applyAlignment="1">
      <alignment/>
    </xf>
    <xf numFmtId="2" fontId="28" fillId="25" borderId="14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58" xfId="0" applyFont="1" applyFill="1" applyBorder="1" applyAlignment="1">
      <alignment horizontal="left" vertical="center" wrapText="1"/>
    </xf>
    <xf numFmtId="0" fontId="0" fillId="25" borderId="36" xfId="0" applyFont="1" applyFill="1" applyBorder="1" applyAlignment="1">
      <alignment horizontal="center" vertical="center" wrapText="1"/>
    </xf>
    <xf numFmtId="0" fontId="0" fillId="25" borderId="59" xfId="0" applyFont="1" applyFill="1" applyBorder="1" applyAlignment="1">
      <alignment horizontal="left" vertical="center" wrapText="1"/>
    </xf>
    <xf numFmtId="0" fontId="0" fillId="25" borderId="60" xfId="0" applyFont="1" applyFill="1" applyBorder="1" applyAlignment="1">
      <alignment horizontal="center" vertical="center" wrapText="1"/>
    </xf>
    <xf numFmtId="2" fontId="0" fillId="25" borderId="44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20" fillId="25" borderId="36" xfId="0" applyFont="1" applyFill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left" vertical="center" wrapText="1"/>
    </xf>
    <xf numFmtId="2" fontId="28" fillId="25" borderId="36" xfId="0" applyNumberFormat="1" applyFont="1" applyFill="1" applyBorder="1" applyAlignment="1">
      <alignment horizontal="center" vertical="center" wrapText="1"/>
    </xf>
    <xf numFmtId="2" fontId="28" fillId="25" borderId="57" xfId="0" applyNumberFormat="1" applyFont="1" applyFill="1" applyBorder="1" applyAlignment="1">
      <alignment horizontal="center" vertical="center" wrapText="1"/>
    </xf>
    <xf numFmtId="0" fontId="18" fillId="25" borderId="61" xfId="0" applyFont="1" applyFill="1" applyBorder="1" applyAlignment="1">
      <alignment horizontal="left" vertical="center" wrapText="1"/>
    </xf>
    <xf numFmtId="0" fontId="0" fillId="25" borderId="36" xfId="0" applyFont="1" applyFill="1" applyBorder="1" applyAlignment="1">
      <alignment horizontal="center" vertical="center" wrapText="1"/>
    </xf>
    <xf numFmtId="2" fontId="18" fillId="25" borderId="62" xfId="0" applyNumberFormat="1" applyFont="1" applyFill="1" applyBorder="1" applyAlignment="1">
      <alignment horizontal="center" vertical="center" wrapText="1"/>
    </xf>
    <xf numFmtId="2" fontId="20" fillId="25" borderId="30" xfId="0" applyNumberFormat="1" applyFont="1" applyFill="1" applyBorder="1" applyAlignment="1">
      <alignment horizontal="center"/>
    </xf>
    <xf numFmtId="2" fontId="20" fillId="25" borderId="63" xfId="0" applyNumberFormat="1" applyFont="1" applyFill="1" applyBorder="1" applyAlignment="1">
      <alignment horizontal="center"/>
    </xf>
    <xf numFmtId="0" fontId="18" fillId="25" borderId="51" xfId="0" applyFont="1" applyFill="1" applyBorder="1" applyAlignment="1">
      <alignment horizontal="left" vertical="center" wrapText="1"/>
    </xf>
    <xf numFmtId="0" fontId="18" fillId="25" borderId="64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18" fillId="25" borderId="47" xfId="0" applyFont="1" applyFill="1" applyBorder="1" applyAlignment="1">
      <alignment horizontal="center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22" fillId="25" borderId="0" xfId="0" applyNumberFormat="1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left" vertical="center" wrapText="1"/>
    </xf>
    <xf numFmtId="0" fontId="28" fillId="25" borderId="0" xfId="0" applyFont="1" applyFill="1" applyBorder="1" applyAlignment="1">
      <alignment horizontal="center" vertical="center" wrapText="1"/>
    </xf>
    <xf numFmtId="2" fontId="28" fillId="25" borderId="0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left" vertical="center"/>
    </xf>
    <xf numFmtId="0" fontId="22" fillId="25" borderId="39" xfId="0" applyFont="1" applyFill="1" applyBorder="1" applyAlignment="1">
      <alignment horizontal="center" vertical="center"/>
    </xf>
    <xf numFmtId="2" fontId="22" fillId="25" borderId="39" xfId="0" applyNumberFormat="1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10" xfId="0" applyNumberFormat="1" applyFont="1" applyFill="1" applyBorder="1" applyAlignment="1">
      <alignment vertical="center" wrapText="1"/>
    </xf>
    <xf numFmtId="14" fontId="0" fillId="24" borderId="10" xfId="0" applyNumberFormat="1" applyFont="1" applyFill="1" applyBorder="1" applyAlignment="1">
      <alignment vertical="center" wrapText="1"/>
    </xf>
    <xf numFmtId="2" fontId="18" fillId="24" borderId="10" xfId="0" applyNumberFormat="1" applyFont="1" applyFill="1" applyBorder="1" applyAlignment="1">
      <alignment vertical="center" wrapText="1"/>
    </xf>
    <xf numFmtId="2" fontId="0" fillId="26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18" fillId="24" borderId="65" xfId="0" applyNumberFormat="1" applyFont="1" applyFill="1" applyBorder="1" applyAlignment="1">
      <alignment horizontal="center" vertical="center" wrapText="1"/>
    </xf>
    <xf numFmtId="0" fontId="22" fillId="24" borderId="66" xfId="0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/>
    </xf>
    <xf numFmtId="2" fontId="20" fillId="25" borderId="10" xfId="0" applyNumberFormat="1" applyFont="1" applyFill="1" applyBorder="1" applyAlignment="1">
      <alignment horizontal="center"/>
    </xf>
    <xf numFmtId="0" fontId="18" fillId="25" borderId="46" xfId="0" applyFont="1" applyFill="1" applyBorder="1" applyAlignment="1">
      <alignment horizontal="left" vertical="center" wrapText="1"/>
    </xf>
    <xf numFmtId="2" fontId="20" fillId="25" borderId="67" xfId="0" applyNumberFormat="1" applyFont="1" applyFill="1" applyBorder="1" applyAlignment="1">
      <alignment horizontal="center"/>
    </xf>
    <xf numFmtId="0" fontId="20" fillId="25" borderId="11" xfId="0" applyFont="1" applyFill="1" applyBorder="1" applyAlignment="1">
      <alignment horizontal="left" vertical="center" wrapText="1"/>
    </xf>
    <xf numFmtId="0" fontId="18" fillId="25" borderId="39" xfId="0" applyFont="1" applyFill="1" applyBorder="1" applyAlignment="1">
      <alignment horizontal="center" vertical="center"/>
    </xf>
    <xf numFmtId="0" fontId="18" fillId="25" borderId="43" xfId="0" applyFont="1" applyFill="1" applyBorder="1" applyAlignment="1">
      <alignment horizontal="center" vertical="center"/>
    </xf>
    <xf numFmtId="0" fontId="18" fillId="25" borderId="50" xfId="0" applyFont="1" applyFill="1" applyBorder="1" applyAlignment="1">
      <alignment horizontal="center" vertical="center"/>
    </xf>
    <xf numFmtId="0" fontId="18" fillId="25" borderId="52" xfId="0" applyFont="1" applyFill="1" applyBorder="1" applyAlignment="1">
      <alignment horizontal="center" vertical="center" wrapText="1"/>
    </xf>
    <xf numFmtId="2" fontId="18" fillId="25" borderId="52" xfId="0" applyNumberFormat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vertical="center" wrapText="1"/>
    </xf>
    <xf numFmtId="0" fontId="0" fillId="24" borderId="68" xfId="0" applyFont="1" applyFill="1" applyBorder="1" applyAlignment="1">
      <alignment vertical="center" wrapText="1"/>
    </xf>
    <xf numFmtId="49" fontId="0" fillId="24" borderId="31" xfId="0" applyNumberFormat="1" applyFont="1" applyFill="1" applyBorder="1" applyAlignment="1">
      <alignment horizontal="center" vertical="center" wrapText="1"/>
    </xf>
    <xf numFmtId="14" fontId="0" fillId="24" borderId="62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 wrapText="1"/>
    </xf>
    <xf numFmtId="49" fontId="0" fillId="24" borderId="31" xfId="0" applyNumberFormat="1" applyFont="1" applyFill="1" applyBorder="1" applyAlignment="1">
      <alignment vertical="center" wrapText="1"/>
    </xf>
    <xf numFmtId="14" fontId="0" fillId="24" borderId="62" xfId="0" applyNumberFormat="1" applyFont="1" applyFill="1" applyBorder="1" applyAlignment="1">
      <alignment vertical="center" wrapText="1"/>
    </xf>
    <xf numFmtId="2" fontId="18" fillId="24" borderId="62" xfId="0" applyNumberFormat="1" applyFont="1" applyFill="1" applyBorder="1" applyAlignment="1">
      <alignment vertical="center" wrapText="1"/>
    </xf>
    <xf numFmtId="0" fontId="28" fillId="24" borderId="20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2" fontId="0" fillId="25" borderId="26" xfId="0" applyNumberFormat="1" applyFill="1" applyBorder="1" applyAlignment="1">
      <alignment horizontal="center" vertical="center"/>
    </xf>
    <xf numFmtId="14" fontId="0" fillId="24" borderId="36" xfId="0" applyNumberFormat="1" applyFont="1" applyFill="1" applyBorder="1" applyAlignment="1">
      <alignment horizontal="center" vertical="center" wrapText="1"/>
    </xf>
    <xf numFmtId="0" fontId="18" fillId="24" borderId="65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25" fillId="24" borderId="47" xfId="0" applyNumberFormat="1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69" xfId="0" applyFont="1" applyFill="1" applyBorder="1" applyAlignment="1">
      <alignment vertical="center" wrapText="1"/>
    </xf>
    <xf numFmtId="2" fontId="19" fillId="0" borderId="15" xfId="0" applyNumberFormat="1" applyFont="1" applyBorder="1" applyAlignment="1">
      <alignment horizontal="center" vertical="center"/>
    </xf>
    <xf numFmtId="2" fontId="38" fillId="0" borderId="15" xfId="0" applyNumberFormat="1" applyFont="1" applyBorder="1" applyAlignment="1">
      <alignment horizontal="center"/>
    </xf>
    <xf numFmtId="0" fontId="0" fillId="24" borderId="10" xfId="0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2" fontId="20" fillId="25" borderId="70" xfId="0" applyNumberFormat="1" applyFont="1" applyFill="1" applyBorder="1" applyAlignment="1">
      <alignment horizontal="center" vertical="center" wrapText="1"/>
    </xf>
    <xf numFmtId="0" fontId="0" fillId="25" borderId="70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71" xfId="0" applyFont="1" applyFill="1" applyBorder="1" applyAlignment="1">
      <alignment horizontal="center" vertical="center" wrapText="1"/>
    </xf>
    <xf numFmtId="0" fontId="0" fillId="25" borderId="71" xfId="0" applyFill="1" applyBorder="1" applyAlignment="1">
      <alignment horizontal="center" vertical="center" wrapText="1"/>
    </xf>
    <xf numFmtId="0" fontId="0" fillId="25" borderId="72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2" fillId="25" borderId="0" xfId="0" applyFont="1" applyFill="1" applyAlignment="1">
      <alignment horizontal="center"/>
    </xf>
    <xf numFmtId="0" fontId="19" fillId="25" borderId="0" xfId="0" applyFont="1" applyFill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71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2" fillId="24" borderId="73" xfId="0" applyFont="1" applyFill="1" applyBorder="1" applyAlignment="1">
      <alignment horizontal="center" vertical="center" wrapText="1"/>
    </xf>
    <xf numFmtId="0" fontId="22" fillId="24" borderId="66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31" fillId="24" borderId="74" xfId="0" applyFont="1" applyFill="1" applyBorder="1" applyAlignment="1">
      <alignment horizontal="center" vertical="center" wrapText="1"/>
    </xf>
    <xf numFmtId="0" fontId="31" fillId="24" borderId="71" xfId="0" applyFont="1" applyFill="1" applyBorder="1" applyAlignment="1">
      <alignment horizontal="center" vertical="center" wrapText="1"/>
    </xf>
    <xf numFmtId="0" fontId="31" fillId="24" borderId="75" xfId="0" applyFont="1" applyFill="1" applyBorder="1" applyAlignment="1">
      <alignment horizontal="center" vertical="center" wrapText="1"/>
    </xf>
    <xf numFmtId="0" fontId="0" fillId="24" borderId="68" xfId="0" applyFont="1" applyFill="1" applyBorder="1" applyAlignment="1">
      <alignment horizontal="left" vertical="center" wrapText="1"/>
    </xf>
    <xf numFmtId="0" fontId="0" fillId="24" borderId="76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3" fillId="24" borderId="77" xfId="0" applyFont="1" applyFill="1" applyBorder="1" applyAlignment="1">
      <alignment horizontal="right"/>
    </xf>
    <xf numFmtId="0" fontId="33" fillId="24" borderId="0" xfId="0" applyFont="1" applyFill="1" applyAlignment="1">
      <alignment horizontal="left" wrapText="1"/>
    </xf>
    <xf numFmtId="0" fontId="33" fillId="24" borderId="0" xfId="0" applyFont="1" applyFill="1" applyAlignment="1">
      <alignment horizontal="right"/>
    </xf>
    <xf numFmtId="0" fontId="27" fillId="0" borderId="15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3" fillId="24" borderId="77" xfId="0" applyFont="1" applyFill="1" applyBorder="1" applyAlignment="1">
      <alignment horizontal="left"/>
    </xf>
    <xf numFmtId="0" fontId="3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zoomScale="75" zoomScaleNormal="75" zoomScalePageLayoutView="0" workbookViewId="0" topLeftCell="A60">
      <selection activeCell="A117" sqref="A117"/>
    </sheetView>
  </sheetViews>
  <sheetFormatPr defaultColWidth="9.00390625" defaultRowHeight="12.75"/>
  <cols>
    <col min="1" max="1" width="72.75390625" style="113" customWidth="1"/>
    <col min="2" max="2" width="19.125" style="113" customWidth="1"/>
    <col min="3" max="3" width="13.875" style="113" hidden="1" customWidth="1"/>
    <col min="4" max="4" width="16.75390625" style="113" customWidth="1"/>
    <col min="5" max="5" width="13.875" style="113" hidden="1" customWidth="1"/>
    <col min="6" max="6" width="20.875" style="113" hidden="1" customWidth="1"/>
    <col min="7" max="7" width="13.875" style="113" customWidth="1"/>
    <col min="8" max="8" width="20.875" style="113" customWidth="1"/>
    <col min="9" max="9" width="15.375" style="113" customWidth="1"/>
    <col min="10" max="10" width="15.375" style="114" hidden="1" customWidth="1"/>
    <col min="11" max="11" width="15.375" style="113" hidden="1" customWidth="1"/>
    <col min="12" max="14" width="15.375" style="113" customWidth="1"/>
    <col min="15" max="16384" width="9.125" style="113" customWidth="1"/>
  </cols>
  <sheetData>
    <row r="1" spans="1:8" ht="16.5" customHeight="1">
      <c r="A1" s="265" t="s">
        <v>30</v>
      </c>
      <c r="B1" s="266"/>
      <c r="C1" s="266"/>
      <c r="D1" s="266"/>
      <c r="E1" s="266"/>
      <c r="F1" s="266"/>
      <c r="G1" s="266"/>
      <c r="H1" s="266"/>
    </row>
    <row r="2" spans="2:8" ht="12.75" customHeight="1">
      <c r="B2" s="267" t="s">
        <v>31</v>
      </c>
      <c r="C2" s="267"/>
      <c r="D2" s="267"/>
      <c r="E2" s="267"/>
      <c r="F2" s="267"/>
      <c r="G2" s="266"/>
      <c r="H2" s="266"/>
    </row>
    <row r="3" spans="1:8" ht="22.5" customHeight="1">
      <c r="A3" s="105" t="s">
        <v>158</v>
      </c>
      <c r="B3" s="267" t="s">
        <v>32</v>
      </c>
      <c r="C3" s="267"/>
      <c r="D3" s="267"/>
      <c r="E3" s="267"/>
      <c r="F3" s="267"/>
      <c r="G3" s="266"/>
      <c r="H3" s="266"/>
    </row>
    <row r="4" spans="2:8" ht="14.25" customHeight="1">
      <c r="B4" s="267" t="s">
        <v>33</v>
      </c>
      <c r="C4" s="267"/>
      <c r="D4" s="267"/>
      <c r="E4" s="267"/>
      <c r="F4" s="267"/>
      <c r="G4" s="266"/>
      <c r="H4" s="266"/>
    </row>
    <row r="5" spans="1:10" ht="33" customHeight="1">
      <c r="A5" s="268"/>
      <c r="B5" s="268"/>
      <c r="C5" s="268"/>
      <c r="D5" s="268"/>
      <c r="E5" s="268"/>
      <c r="F5" s="268"/>
      <c r="G5" s="268"/>
      <c r="H5" s="268"/>
      <c r="J5" s="113"/>
    </row>
    <row r="6" spans="1:10" ht="21.75" customHeight="1">
      <c r="A6" s="269" t="s">
        <v>159</v>
      </c>
      <c r="B6" s="269"/>
      <c r="C6" s="269"/>
      <c r="D6" s="269"/>
      <c r="E6" s="269"/>
      <c r="F6" s="269"/>
      <c r="G6" s="269"/>
      <c r="H6" s="269"/>
      <c r="J6" s="113"/>
    </row>
    <row r="7" spans="1:10" s="115" customFormat="1" ht="22.5" customHeight="1">
      <c r="A7" s="261" t="s">
        <v>34</v>
      </c>
      <c r="B7" s="261"/>
      <c r="C7" s="261"/>
      <c r="D7" s="261"/>
      <c r="E7" s="262"/>
      <c r="F7" s="262"/>
      <c r="G7" s="262"/>
      <c r="H7" s="262"/>
      <c r="J7" s="116"/>
    </row>
    <row r="8" spans="1:8" s="117" customFormat="1" ht="18.75" customHeight="1">
      <c r="A8" s="261" t="s">
        <v>122</v>
      </c>
      <c r="B8" s="261"/>
      <c r="C8" s="261"/>
      <c r="D8" s="261"/>
      <c r="E8" s="262"/>
      <c r="F8" s="262"/>
      <c r="G8" s="262"/>
      <c r="H8" s="262"/>
    </row>
    <row r="9" spans="1:8" s="118" customFormat="1" ht="17.25" customHeight="1">
      <c r="A9" s="263" t="s">
        <v>123</v>
      </c>
      <c r="B9" s="263"/>
      <c r="C9" s="263"/>
      <c r="D9" s="263"/>
      <c r="E9" s="264"/>
      <c r="F9" s="264"/>
      <c r="G9" s="264"/>
      <c r="H9" s="264"/>
    </row>
    <row r="10" spans="1:8" s="117" customFormat="1" ht="30" customHeight="1" thickBot="1">
      <c r="A10" s="254" t="s">
        <v>112</v>
      </c>
      <c r="B10" s="254"/>
      <c r="C10" s="254"/>
      <c r="D10" s="254"/>
      <c r="E10" s="255"/>
      <c r="F10" s="255"/>
      <c r="G10" s="255"/>
      <c r="H10" s="255"/>
    </row>
    <row r="11" spans="1:10" s="123" customFormat="1" ht="139.5" customHeight="1" thickBot="1">
      <c r="A11" s="119" t="s">
        <v>0</v>
      </c>
      <c r="B11" s="120" t="s">
        <v>35</v>
      </c>
      <c r="C11" s="121" t="s">
        <v>36</v>
      </c>
      <c r="D11" s="121" t="s">
        <v>5</v>
      </c>
      <c r="E11" s="121" t="s">
        <v>36</v>
      </c>
      <c r="F11" s="122" t="s">
        <v>37</v>
      </c>
      <c r="G11" s="121" t="s">
        <v>36</v>
      </c>
      <c r="H11" s="122" t="s">
        <v>37</v>
      </c>
      <c r="J11" s="124"/>
    </row>
    <row r="12" spans="1:10" s="131" customFormat="1" ht="12.75">
      <c r="A12" s="125">
        <v>1</v>
      </c>
      <c r="B12" s="126">
        <v>2</v>
      </c>
      <c r="C12" s="126">
        <v>3</v>
      </c>
      <c r="D12" s="127"/>
      <c r="E12" s="126">
        <v>3</v>
      </c>
      <c r="F12" s="128">
        <v>4</v>
      </c>
      <c r="G12" s="129">
        <v>3</v>
      </c>
      <c r="H12" s="130">
        <v>4</v>
      </c>
      <c r="J12" s="132"/>
    </row>
    <row r="13" spans="1:10" s="131" customFormat="1" ht="49.5" customHeight="1">
      <c r="A13" s="256" t="s">
        <v>1</v>
      </c>
      <c r="B13" s="257"/>
      <c r="C13" s="257"/>
      <c r="D13" s="257"/>
      <c r="E13" s="257"/>
      <c r="F13" s="257"/>
      <c r="G13" s="258"/>
      <c r="H13" s="259"/>
      <c r="J13" s="132"/>
    </row>
    <row r="14" spans="1:11" s="123" customFormat="1" ht="15">
      <c r="A14" s="133" t="s">
        <v>160</v>
      </c>
      <c r="B14" s="134"/>
      <c r="C14" s="16">
        <f>F14*12</f>
        <v>0</v>
      </c>
      <c r="D14" s="17">
        <f>G14*I14</f>
        <v>99111.9</v>
      </c>
      <c r="E14" s="16">
        <f>H14*12</f>
        <v>32.04</v>
      </c>
      <c r="F14" s="96"/>
      <c r="G14" s="16">
        <f>H14*12</f>
        <v>32.04</v>
      </c>
      <c r="H14" s="16">
        <f>H19+H21</f>
        <v>2.67</v>
      </c>
      <c r="I14" s="123">
        <v>3093.38</v>
      </c>
      <c r="J14" s="124">
        <v>2.24</v>
      </c>
      <c r="K14" s="123">
        <v>1.07</v>
      </c>
    </row>
    <row r="15" spans="1:10" s="123" customFormat="1" ht="29.25" customHeight="1">
      <c r="A15" s="153" t="s">
        <v>113</v>
      </c>
      <c r="B15" s="154" t="s">
        <v>39</v>
      </c>
      <c r="C15" s="109"/>
      <c r="D15" s="160"/>
      <c r="E15" s="109"/>
      <c r="F15" s="110"/>
      <c r="G15" s="109"/>
      <c r="H15" s="109"/>
      <c r="I15" s="123">
        <v>3093.38</v>
      </c>
      <c r="J15" s="124"/>
    </row>
    <row r="16" spans="1:10" s="123" customFormat="1" ht="15">
      <c r="A16" s="153" t="s">
        <v>40</v>
      </c>
      <c r="B16" s="154" t="s">
        <v>39</v>
      </c>
      <c r="C16" s="109"/>
      <c r="D16" s="160"/>
      <c r="E16" s="109"/>
      <c r="F16" s="110"/>
      <c r="G16" s="109"/>
      <c r="H16" s="109"/>
      <c r="I16" s="123">
        <v>3093.38</v>
      </c>
      <c r="J16" s="124"/>
    </row>
    <row r="17" spans="1:10" s="123" customFormat="1" ht="15">
      <c r="A17" s="153" t="s">
        <v>41</v>
      </c>
      <c r="B17" s="154" t="s">
        <v>42</v>
      </c>
      <c r="C17" s="109"/>
      <c r="D17" s="160"/>
      <c r="E17" s="109"/>
      <c r="F17" s="110"/>
      <c r="G17" s="109"/>
      <c r="H17" s="109"/>
      <c r="I17" s="123">
        <v>3093.38</v>
      </c>
      <c r="J17" s="124"/>
    </row>
    <row r="18" spans="1:10" s="123" customFormat="1" ht="15">
      <c r="A18" s="153" t="s">
        <v>43</v>
      </c>
      <c r="B18" s="154" t="s">
        <v>39</v>
      </c>
      <c r="C18" s="109"/>
      <c r="D18" s="160"/>
      <c r="E18" s="109"/>
      <c r="F18" s="110"/>
      <c r="G18" s="109"/>
      <c r="H18" s="109"/>
      <c r="I18" s="123">
        <v>3093.38</v>
      </c>
      <c r="J18" s="124"/>
    </row>
    <row r="19" spans="1:10" s="123" customFormat="1" ht="15">
      <c r="A19" s="133" t="s">
        <v>27</v>
      </c>
      <c r="B19" s="135"/>
      <c r="C19" s="16"/>
      <c r="D19" s="17"/>
      <c r="E19" s="16"/>
      <c r="F19" s="96"/>
      <c r="G19" s="16"/>
      <c r="H19" s="16">
        <v>2.56</v>
      </c>
      <c r="I19" s="123">
        <v>3093.38</v>
      </c>
      <c r="J19" s="124"/>
    </row>
    <row r="20" spans="1:10" s="123" customFormat="1" ht="15">
      <c r="A20" s="153" t="s">
        <v>161</v>
      </c>
      <c r="B20" s="154" t="s">
        <v>39</v>
      </c>
      <c r="C20" s="109"/>
      <c r="D20" s="160"/>
      <c r="E20" s="109"/>
      <c r="F20" s="110"/>
      <c r="G20" s="109"/>
      <c r="H20" s="109"/>
      <c r="I20" s="123">
        <v>3093.38</v>
      </c>
      <c r="J20" s="124"/>
    </row>
    <row r="21" spans="1:10" s="123" customFormat="1" ht="15">
      <c r="A21" s="133" t="s">
        <v>27</v>
      </c>
      <c r="B21" s="135"/>
      <c r="C21" s="16"/>
      <c r="D21" s="17"/>
      <c r="E21" s="16"/>
      <c r="F21" s="96"/>
      <c r="G21" s="16"/>
      <c r="H21" s="16">
        <v>0.11</v>
      </c>
      <c r="I21" s="123">
        <v>3093.38</v>
      </c>
      <c r="J21" s="124"/>
    </row>
    <row r="22" spans="1:11" s="123" customFormat="1" ht="30">
      <c r="A22" s="133" t="s">
        <v>44</v>
      </c>
      <c r="B22" s="135"/>
      <c r="C22" s="16">
        <f>F22*12</f>
        <v>0</v>
      </c>
      <c r="D22" s="17">
        <f>G22*I22</f>
        <v>141800.54</v>
      </c>
      <c r="E22" s="16">
        <f>H22*12</f>
        <v>45.84</v>
      </c>
      <c r="F22" s="96"/>
      <c r="G22" s="16">
        <f>H22*12</f>
        <v>45.84</v>
      </c>
      <c r="H22" s="16">
        <v>3.82</v>
      </c>
      <c r="I22" s="123">
        <v>3093.38</v>
      </c>
      <c r="J22" s="124">
        <v>2.88</v>
      </c>
      <c r="K22" s="123">
        <v>1.07</v>
      </c>
    </row>
    <row r="23" spans="1:10" s="123" customFormat="1" ht="15">
      <c r="A23" s="161" t="s">
        <v>45</v>
      </c>
      <c r="B23" s="141" t="s">
        <v>46</v>
      </c>
      <c r="C23" s="16"/>
      <c r="D23" s="17"/>
      <c r="E23" s="16"/>
      <c r="F23" s="96"/>
      <c r="G23" s="16"/>
      <c r="H23" s="16"/>
      <c r="I23" s="123">
        <v>3093.38</v>
      </c>
      <c r="J23" s="124"/>
    </row>
    <row r="24" spans="1:10" s="123" customFormat="1" ht="15">
      <c r="A24" s="161" t="s">
        <v>47</v>
      </c>
      <c r="B24" s="141" t="s">
        <v>46</v>
      </c>
      <c r="C24" s="16"/>
      <c r="D24" s="17"/>
      <c r="E24" s="16"/>
      <c r="F24" s="96"/>
      <c r="G24" s="16"/>
      <c r="H24" s="16"/>
      <c r="I24" s="123">
        <v>3093.38</v>
      </c>
      <c r="J24" s="124"/>
    </row>
    <row r="25" spans="1:10" s="123" customFormat="1" ht="15">
      <c r="A25" s="162" t="s">
        <v>48</v>
      </c>
      <c r="B25" s="142" t="s">
        <v>49</v>
      </c>
      <c r="C25" s="16"/>
      <c r="D25" s="17"/>
      <c r="E25" s="16"/>
      <c r="F25" s="96"/>
      <c r="G25" s="16"/>
      <c r="H25" s="16"/>
      <c r="J25" s="124"/>
    </row>
    <row r="26" spans="1:10" s="123" customFormat="1" ht="15">
      <c r="A26" s="161" t="s">
        <v>50</v>
      </c>
      <c r="B26" s="141" t="s">
        <v>46</v>
      </c>
      <c r="C26" s="16"/>
      <c r="D26" s="17"/>
      <c r="E26" s="16"/>
      <c r="F26" s="96"/>
      <c r="G26" s="16"/>
      <c r="H26" s="16"/>
      <c r="I26" s="123">
        <v>3093.38</v>
      </c>
      <c r="J26" s="124"/>
    </row>
    <row r="27" spans="1:10" s="123" customFormat="1" ht="25.5">
      <c r="A27" s="161" t="s">
        <v>51</v>
      </c>
      <c r="B27" s="141" t="s">
        <v>52</v>
      </c>
      <c r="C27" s="16"/>
      <c r="D27" s="17"/>
      <c r="E27" s="16"/>
      <c r="F27" s="96"/>
      <c r="G27" s="16"/>
      <c r="H27" s="16"/>
      <c r="I27" s="123">
        <v>3093.38</v>
      </c>
      <c r="J27" s="124"/>
    </row>
    <row r="28" spans="1:10" s="123" customFormat="1" ht="15">
      <c r="A28" s="161" t="s">
        <v>124</v>
      </c>
      <c r="B28" s="141" t="s">
        <v>46</v>
      </c>
      <c r="C28" s="16"/>
      <c r="D28" s="17"/>
      <c r="E28" s="16"/>
      <c r="F28" s="96"/>
      <c r="G28" s="16"/>
      <c r="H28" s="16"/>
      <c r="I28" s="123">
        <v>3093.38</v>
      </c>
      <c r="J28" s="124"/>
    </row>
    <row r="29" spans="1:10" s="123" customFormat="1" ht="15">
      <c r="A29" s="163" t="s">
        <v>125</v>
      </c>
      <c r="B29" s="164" t="s">
        <v>46</v>
      </c>
      <c r="C29" s="16"/>
      <c r="D29" s="17"/>
      <c r="E29" s="16"/>
      <c r="F29" s="96"/>
      <c r="G29" s="16"/>
      <c r="H29" s="16"/>
      <c r="I29" s="123">
        <v>3093.38</v>
      </c>
      <c r="J29" s="124"/>
    </row>
    <row r="30" spans="1:10" s="123" customFormat="1" ht="26.25" thickBot="1">
      <c r="A30" s="165" t="s">
        <v>126</v>
      </c>
      <c r="B30" s="166" t="s">
        <v>53</v>
      </c>
      <c r="C30" s="16"/>
      <c r="D30" s="17"/>
      <c r="E30" s="16"/>
      <c r="F30" s="96"/>
      <c r="G30" s="16"/>
      <c r="H30" s="16"/>
      <c r="I30" s="123">
        <v>3093.38</v>
      </c>
      <c r="J30" s="124"/>
    </row>
    <row r="31" spans="1:11" s="136" customFormat="1" ht="15">
      <c r="A31" s="60" t="s">
        <v>54</v>
      </c>
      <c r="B31" s="134" t="s">
        <v>55</v>
      </c>
      <c r="C31" s="16">
        <f>F31*12</f>
        <v>0</v>
      </c>
      <c r="D31" s="17">
        <f aca="true" t="shared" si="0" ref="D31:D39">G31*I31</f>
        <v>25241.98</v>
      </c>
      <c r="E31" s="16">
        <f>H31*12</f>
        <v>8.16</v>
      </c>
      <c r="F31" s="97"/>
      <c r="G31" s="16">
        <f>H31*12</f>
        <v>8.16</v>
      </c>
      <c r="H31" s="16">
        <v>0.68</v>
      </c>
      <c r="I31" s="123">
        <v>3093.38</v>
      </c>
      <c r="J31" s="124">
        <v>0.6</v>
      </c>
      <c r="K31" s="123">
        <v>1.07</v>
      </c>
    </row>
    <row r="32" spans="1:11" s="123" customFormat="1" ht="15">
      <c r="A32" s="60" t="s">
        <v>56</v>
      </c>
      <c r="B32" s="134" t="s">
        <v>57</v>
      </c>
      <c r="C32" s="16">
        <f>F32*12</f>
        <v>0</v>
      </c>
      <c r="D32" s="17">
        <f t="shared" si="0"/>
        <v>82407.64</v>
      </c>
      <c r="E32" s="16">
        <f>H32*12</f>
        <v>26.64</v>
      </c>
      <c r="F32" s="97"/>
      <c r="G32" s="16">
        <f>H32*12</f>
        <v>26.64</v>
      </c>
      <c r="H32" s="16">
        <v>2.22</v>
      </c>
      <c r="I32" s="123">
        <v>3093.38</v>
      </c>
      <c r="J32" s="124">
        <v>1.94</v>
      </c>
      <c r="K32" s="123">
        <v>1.07</v>
      </c>
    </row>
    <row r="33" spans="1:10" s="123" customFormat="1" ht="15">
      <c r="A33" s="60" t="s">
        <v>127</v>
      </c>
      <c r="B33" s="134"/>
      <c r="C33" s="16"/>
      <c r="D33" s="17">
        <f>G33*I33</f>
        <v>39719</v>
      </c>
      <c r="E33" s="16"/>
      <c r="F33" s="97"/>
      <c r="G33" s="16">
        <f>12*H33</f>
        <v>12.84</v>
      </c>
      <c r="H33" s="16">
        <v>1.07</v>
      </c>
      <c r="I33" s="123">
        <v>3093.38</v>
      </c>
      <c r="J33" s="124"/>
    </row>
    <row r="34" spans="1:11" s="131" customFormat="1" ht="30">
      <c r="A34" s="60" t="s">
        <v>58</v>
      </c>
      <c r="B34" s="134" t="s">
        <v>59</v>
      </c>
      <c r="C34" s="98"/>
      <c r="D34" s="17">
        <v>1848.15</v>
      </c>
      <c r="E34" s="98"/>
      <c r="F34" s="97"/>
      <c r="G34" s="16">
        <f aca="true" t="shared" si="1" ref="G34:G39">D34/I34</f>
        <v>0.6</v>
      </c>
      <c r="H34" s="16">
        <f aca="true" t="shared" si="2" ref="H34:H39">G34/12</f>
        <v>0.05</v>
      </c>
      <c r="I34" s="123">
        <v>3093.38</v>
      </c>
      <c r="J34" s="124">
        <v>0.04</v>
      </c>
      <c r="K34" s="123">
        <v>1.07</v>
      </c>
    </row>
    <row r="35" spans="1:11" s="131" customFormat="1" ht="32.25" customHeight="1">
      <c r="A35" s="60" t="s">
        <v>60</v>
      </c>
      <c r="B35" s="134" t="s">
        <v>59</v>
      </c>
      <c r="C35" s="98"/>
      <c r="D35" s="17">
        <v>1848.15</v>
      </c>
      <c r="E35" s="98"/>
      <c r="F35" s="97"/>
      <c r="G35" s="16">
        <f t="shared" si="1"/>
        <v>0.6</v>
      </c>
      <c r="H35" s="16">
        <f t="shared" si="2"/>
        <v>0.05</v>
      </c>
      <c r="I35" s="123">
        <v>3093.38</v>
      </c>
      <c r="J35" s="124">
        <v>0.04</v>
      </c>
      <c r="K35" s="123">
        <v>1.07</v>
      </c>
    </row>
    <row r="36" spans="1:11" s="131" customFormat="1" ht="15">
      <c r="A36" s="60" t="s">
        <v>61</v>
      </c>
      <c r="B36" s="134" t="s">
        <v>59</v>
      </c>
      <c r="C36" s="98"/>
      <c r="D36" s="17">
        <v>11670.68</v>
      </c>
      <c r="E36" s="98"/>
      <c r="F36" s="97"/>
      <c r="G36" s="16">
        <f t="shared" si="1"/>
        <v>3.77</v>
      </c>
      <c r="H36" s="16">
        <f t="shared" si="2"/>
        <v>0.31</v>
      </c>
      <c r="I36" s="123">
        <v>3093.38</v>
      </c>
      <c r="J36" s="124">
        <v>0.28</v>
      </c>
      <c r="K36" s="123">
        <v>1.07</v>
      </c>
    </row>
    <row r="37" spans="1:11" s="131" customFormat="1" ht="30" hidden="1">
      <c r="A37" s="60" t="s">
        <v>108</v>
      </c>
      <c r="B37" s="134" t="s">
        <v>52</v>
      </c>
      <c r="C37" s="98"/>
      <c r="D37" s="17">
        <f t="shared" si="0"/>
        <v>0</v>
      </c>
      <c r="E37" s="98"/>
      <c r="F37" s="97"/>
      <c r="G37" s="16">
        <f t="shared" si="1"/>
        <v>3.54</v>
      </c>
      <c r="H37" s="16">
        <f t="shared" si="2"/>
        <v>0.3</v>
      </c>
      <c r="I37" s="123">
        <v>3093.38</v>
      </c>
      <c r="J37" s="124">
        <v>0</v>
      </c>
      <c r="K37" s="123">
        <v>1.07</v>
      </c>
    </row>
    <row r="38" spans="1:11" s="131" customFormat="1" ht="30" hidden="1">
      <c r="A38" s="60" t="s">
        <v>109</v>
      </c>
      <c r="B38" s="134" t="s">
        <v>52</v>
      </c>
      <c r="C38" s="98"/>
      <c r="D38" s="17">
        <f t="shared" si="0"/>
        <v>0</v>
      </c>
      <c r="E38" s="98"/>
      <c r="F38" s="97"/>
      <c r="G38" s="16">
        <f t="shared" si="1"/>
        <v>3.54</v>
      </c>
      <c r="H38" s="16">
        <f t="shared" si="2"/>
        <v>0.3</v>
      </c>
      <c r="I38" s="123">
        <v>3093.38</v>
      </c>
      <c r="J38" s="124">
        <v>0</v>
      </c>
      <c r="K38" s="123">
        <v>1.07</v>
      </c>
    </row>
    <row r="39" spans="1:11" s="131" customFormat="1" ht="30" hidden="1">
      <c r="A39" s="60" t="s">
        <v>114</v>
      </c>
      <c r="B39" s="134" t="s">
        <v>52</v>
      </c>
      <c r="C39" s="98"/>
      <c r="D39" s="17">
        <f t="shared" si="0"/>
        <v>0</v>
      </c>
      <c r="E39" s="98"/>
      <c r="F39" s="97"/>
      <c r="G39" s="16">
        <f t="shared" si="1"/>
        <v>3.54</v>
      </c>
      <c r="H39" s="16">
        <f t="shared" si="2"/>
        <v>0.3</v>
      </c>
      <c r="I39" s="123">
        <v>3093.38</v>
      </c>
      <c r="J39" s="124">
        <v>0</v>
      </c>
      <c r="K39" s="123">
        <v>1.07</v>
      </c>
    </row>
    <row r="40" spans="1:11" s="123" customFormat="1" ht="15">
      <c r="A40" s="60" t="s">
        <v>62</v>
      </c>
      <c r="B40" s="134" t="s">
        <v>63</v>
      </c>
      <c r="C40" s="98">
        <f>F40*12</f>
        <v>0</v>
      </c>
      <c r="D40" s="17">
        <f>G40*I40</f>
        <v>1484.82</v>
      </c>
      <c r="E40" s="98">
        <f>H40*12</f>
        <v>0.48</v>
      </c>
      <c r="F40" s="97"/>
      <c r="G40" s="16">
        <f>12*H40</f>
        <v>0.48</v>
      </c>
      <c r="H40" s="16">
        <v>0.04</v>
      </c>
      <c r="I40" s="123">
        <v>3093.38</v>
      </c>
      <c r="J40" s="124">
        <v>0.03</v>
      </c>
      <c r="K40" s="123">
        <v>1.07</v>
      </c>
    </row>
    <row r="41" spans="1:11" s="123" customFormat="1" ht="15">
      <c r="A41" s="60" t="s">
        <v>64</v>
      </c>
      <c r="B41" s="137" t="s">
        <v>65</v>
      </c>
      <c r="C41" s="138">
        <f>F41*12</f>
        <v>0</v>
      </c>
      <c r="D41" s="17">
        <f>G41*I41</f>
        <v>1113.62</v>
      </c>
      <c r="E41" s="138">
        <f>H41*12</f>
        <v>0.36</v>
      </c>
      <c r="F41" s="139"/>
      <c r="G41" s="16">
        <f>12*H41</f>
        <v>0.36</v>
      </c>
      <c r="H41" s="16">
        <v>0.03</v>
      </c>
      <c r="I41" s="123">
        <v>3093.38</v>
      </c>
      <c r="J41" s="124">
        <v>0.02</v>
      </c>
      <c r="K41" s="123">
        <v>1.07</v>
      </c>
    </row>
    <row r="42" spans="1:11" s="136" customFormat="1" ht="30">
      <c r="A42" s="60" t="s">
        <v>66</v>
      </c>
      <c r="B42" s="134"/>
      <c r="C42" s="98">
        <f>F42*12</f>
        <v>0</v>
      </c>
      <c r="D42" s="17">
        <f>G42*I42</f>
        <v>1484.82</v>
      </c>
      <c r="E42" s="98">
        <f>H42*12</f>
        <v>0.48</v>
      </c>
      <c r="F42" s="97"/>
      <c r="G42" s="16">
        <f>12*H42</f>
        <v>0.48</v>
      </c>
      <c r="H42" s="16">
        <v>0.04</v>
      </c>
      <c r="I42" s="123">
        <v>3093.38</v>
      </c>
      <c r="J42" s="124">
        <v>0.03</v>
      </c>
      <c r="K42" s="123">
        <v>1.07</v>
      </c>
    </row>
    <row r="43" spans="1:11" s="136" customFormat="1" ht="15">
      <c r="A43" s="60" t="s">
        <v>67</v>
      </c>
      <c r="B43" s="134"/>
      <c r="C43" s="16"/>
      <c r="D43" s="16">
        <f>D45+D46+D48+D50+D51+D52+D53+D54+D55+D56+D49+D47</f>
        <v>24450.01</v>
      </c>
      <c r="E43" s="16" t="e">
        <f>E45+E46+E48+E50+E51+E52+E53+E54+E55+E56+#REF!+#REF!</f>
        <v>#REF!</v>
      </c>
      <c r="F43" s="16" t="e">
        <f>F45+F46+F48+F50+F51+F52+F53+F54+F55+F56+#REF!+#REF!</f>
        <v>#REF!</v>
      </c>
      <c r="G43" s="16">
        <f>D43/I43</f>
        <v>7.9</v>
      </c>
      <c r="H43" s="16">
        <f>G43/12</f>
        <v>0.66</v>
      </c>
      <c r="I43" s="123">
        <v>3093.38</v>
      </c>
      <c r="J43" s="124">
        <v>0.63</v>
      </c>
      <c r="K43" s="123">
        <v>1.07</v>
      </c>
    </row>
    <row r="44" spans="1:11" s="131" customFormat="1" ht="15" hidden="1">
      <c r="A44" s="140"/>
      <c r="B44" s="141"/>
      <c r="C44" s="106"/>
      <c r="D44" s="18"/>
      <c r="E44" s="106"/>
      <c r="F44" s="107"/>
      <c r="G44" s="106"/>
      <c r="H44" s="106"/>
      <c r="I44" s="123">
        <v>3093.38</v>
      </c>
      <c r="J44" s="107"/>
      <c r="K44" s="123"/>
    </row>
    <row r="45" spans="1:11" s="131" customFormat="1" ht="15">
      <c r="A45" s="140" t="s">
        <v>69</v>
      </c>
      <c r="B45" s="141" t="s">
        <v>68</v>
      </c>
      <c r="C45" s="106"/>
      <c r="D45" s="18">
        <v>196.5</v>
      </c>
      <c r="E45" s="106"/>
      <c r="F45" s="107"/>
      <c r="G45" s="106"/>
      <c r="H45" s="106"/>
      <c r="I45" s="123">
        <v>3093.38</v>
      </c>
      <c r="J45" s="107">
        <v>0.01</v>
      </c>
      <c r="K45" s="123">
        <v>1.07</v>
      </c>
    </row>
    <row r="46" spans="1:11" s="131" customFormat="1" ht="15">
      <c r="A46" s="140" t="s">
        <v>70</v>
      </c>
      <c r="B46" s="141" t="s">
        <v>71</v>
      </c>
      <c r="C46" s="106">
        <f>F46*12</f>
        <v>0</v>
      </c>
      <c r="D46" s="18">
        <v>415.82</v>
      </c>
      <c r="E46" s="106">
        <f>H46*12</f>
        <v>0</v>
      </c>
      <c r="F46" s="107"/>
      <c r="G46" s="106"/>
      <c r="H46" s="106"/>
      <c r="I46" s="123">
        <v>3093.38</v>
      </c>
      <c r="J46" s="107">
        <v>0.01</v>
      </c>
      <c r="K46" s="123">
        <v>1.07</v>
      </c>
    </row>
    <row r="47" spans="1:11" s="131" customFormat="1" ht="15">
      <c r="A47" s="140" t="s">
        <v>162</v>
      </c>
      <c r="B47" s="142" t="s">
        <v>68</v>
      </c>
      <c r="C47" s="106"/>
      <c r="D47" s="18">
        <v>740.94</v>
      </c>
      <c r="E47" s="106"/>
      <c r="F47" s="107"/>
      <c r="G47" s="106"/>
      <c r="H47" s="106"/>
      <c r="I47" s="123">
        <v>3093.38</v>
      </c>
      <c r="J47" s="107"/>
      <c r="K47" s="123"/>
    </row>
    <row r="48" spans="1:11" s="131" customFormat="1" ht="15">
      <c r="A48" s="140" t="s">
        <v>163</v>
      </c>
      <c r="B48" s="141" t="s">
        <v>68</v>
      </c>
      <c r="C48" s="106">
        <f>F48*12</f>
        <v>0</v>
      </c>
      <c r="D48" s="18">
        <v>3579.82</v>
      </c>
      <c r="E48" s="106">
        <f>H48*12</f>
        <v>0</v>
      </c>
      <c r="F48" s="107"/>
      <c r="G48" s="106"/>
      <c r="H48" s="106"/>
      <c r="I48" s="123">
        <v>3093.38</v>
      </c>
      <c r="J48" s="107">
        <v>0.21</v>
      </c>
      <c r="K48" s="123">
        <v>1.07</v>
      </c>
    </row>
    <row r="49" spans="1:11" s="131" customFormat="1" ht="25.5">
      <c r="A49" s="170" t="s">
        <v>164</v>
      </c>
      <c r="B49" s="145" t="s">
        <v>52</v>
      </c>
      <c r="C49" s="98"/>
      <c r="D49" s="112">
        <v>6764.49</v>
      </c>
      <c r="E49" s="106"/>
      <c r="F49" s="107"/>
      <c r="G49" s="106"/>
      <c r="H49" s="106"/>
      <c r="I49" s="123">
        <v>3093.38</v>
      </c>
      <c r="J49" s="107"/>
      <c r="K49" s="123"/>
    </row>
    <row r="50" spans="1:11" s="131" customFormat="1" ht="15">
      <c r="A50" s="140" t="s">
        <v>72</v>
      </c>
      <c r="B50" s="141" t="s">
        <v>68</v>
      </c>
      <c r="C50" s="106">
        <f>F50*12</f>
        <v>0</v>
      </c>
      <c r="D50" s="18">
        <v>792.41</v>
      </c>
      <c r="E50" s="106">
        <f>H50*12</f>
        <v>0</v>
      </c>
      <c r="F50" s="107"/>
      <c r="G50" s="106"/>
      <c r="H50" s="106"/>
      <c r="I50" s="123">
        <v>3093.38</v>
      </c>
      <c r="J50" s="107">
        <v>0.02</v>
      </c>
      <c r="K50" s="123">
        <v>1.07</v>
      </c>
    </row>
    <row r="51" spans="1:11" s="131" customFormat="1" ht="15">
      <c r="A51" s="140" t="s">
        <v>73</v>
      </c>
      <c r="B51" s="141" t="s">
        <v>68</v>
      </c>
      <c r="C51" s="106">
        <f>F51*12</f>
        <v>0</v>
      </c>
      <c r="D51" s="18">
        <v>3532.78</v>
      </c>
      <c r="E51" s="106">
        <f>H51*12</f>
        <v>0</v>
      </c>
      <c r="F51" s="107"/>
      <c r="G51" s="106"/>
      <c r="H51" s="106"/>
      <c r="I51" s="123">
        <v>3093.38</v>
      </c>
      <c r="J51" s="107">
        <v>0.09</v>
      </c>
      <c r="K51" s="123">
        <v>1.07</v>
      </c>
    </row>
    <row r="52" spans="1:11" s="131" customFormat="1" ht="15">
      <c r="A52" s="140" t="s">
        <v>74</v>
      </c>
      <c r="B52" s="141" t="s">
        <v>68</v>
      </c>
      <c r="C52" s="106">
        <f>F52*12</f>
        <v>0</v>
      </c>
      <c r="D52" s="18">
        <v>831.63</v>
      </c>
      <c r="E52" s="106">
        <f>H52*12</f>
        <v>0</v>
      </c>
      <c r="F52" s="107"/>
      <c r="G52" s="106"/>
      <c r="H52" s="106"/>
      <c r="I52" s="123">
        <v>3093.38</v>
      </c>
      <c r="J52" s="107">
        <v>0.02</v>
      </c>
      <c r="K52" s="123">
        <v>1.07</v>
      </c>
    </row>
    <row r="53" spans="1:11" s="131" customFormat="1" ht="15">
      <c r="A53" s="140" t="s">
        <v>75</v>
      </c>
      <c r="B53" s="141" t="s">
        <v>68</v>
      </c>
      <c r="C53" s="106"/>
      <c r="D53" s="18">
        <v>396.19</v>
      </c>
      <c r="E53" s="106"/>
      <c r="F53" s="107"/>
      <c r="G53" s="106"/>
      <c r="H53" s="106"/>
      <c r="I53" s="123">
        <v>3093.38</v>
      </c>
      <c r="J53" s="107">
        <v>0.01</v>
      </c>
      <c r="K53" s="123">
        <v>1.07</v>
      </c>
    </row>
    <row r="54" spans="1:11" s="131" customFormat="1" ht="15">
      <c r="A54" s="140" t="s">
        <v>76</v>
      </c>
      <c r="B54" s="141" t="s">
        <v>71</v>
      </c>
      <c r="C54" s="106"/>
      <c r="D54" s="18">
        <v>1584.82</v>
      </c>
      <c r="E54" s="106"/>
      <c r="F54" s="107"/>
      <c r="G54" s="106"/>
      <c r="H54" s="106"/>
      <c r="I54" s="123">
        <v>3093.38</v>
      </c>
      <c r="J54" s="107">
        <v>0.03</v>
      </c>
      <c r="K54" s="123">
        <v>1.07</v>
      </c>
    </row>
    <row r="55" spans="1:11" s="131" customFormat="1" ht="25.5">
      <c r="A55" s="140" t="s">
        <v>77</v>
      </c>
      <c r="B55" s="141" t="s">
        <v>68</v>
      </c>
      <c r="C55" s="106">
        <f>F55*12</f>
        <v>0</v>
      </c>
      <c r="D55" s="18">
        <v>2824.56</v>
      </c>
      <c r="E55" s="106">
        <f>H55*12</f>
        <v>0</v>
      </c>
      <c r="F55" s="107"/>
      <c r="G55" s="106"/>
      <c r="H55" s="106"/>
      <c r="I55" s="123">
        <v>3093.38</v>
      </c>
      <c r="J55" s="107">
        <v>0.06</v>
      </c>
      <c r="K55" s="123">
        <v>1.07</v>
      </c>
    </row>
    <row r="56" spans="1:11" s="131" customFormat="1" ht="15">
      <c r="A56" s="140" t="s">
        <v>78</v>
      </c>
      <c r="B56" s="141" t="s">
        <v>68</v>
      </c>
      <c r="C56" s="106"/>
      <c r="D56" s="18">
        <v>2790.05</v>
      </c>
      <c r="E56" s="106"/>
      <c r="F56" s="107"/>
      <c r="G56" s="106"/>
      <c r="H56" s="106"/>
      <c r="I56" s="123">
        <v>3093.38</v>
      </c>
      <c r="J56" s="107">
        <v>0.01</v>
      </c>
      <c r="K56" s="123">
        <v>1.07</v>
      </c>
    </row>
    <row r="57" spans="1:11" s="131" customFormat="1" ht="15" hidden="1">
      <c r="A57" s="140"/>
      <c r="B57" s="141"/>
      <c r="C57" s="108"/>
      <c r="D57" s="18"/>
      <c r="E57" s="108"/>
      <c r="F57" s="107"/>
      <c r="G57" s="106"/>
      <c r="H57" s="106"/>
      <c r="I57" s="123">
        <v>3093.38</v>
      </c>
      <c r="J57" s="107"/>
      <c r="K57" s="123"/>
    </row>
    <row r="58" spans="1:11" s="131" customFormat="1" ht="15" hidden="1">
      <c r="A58" s="140"/>
      <c r="B58" s="141"/>
      <c r="C58" s="106"/>
      <c r="D58" s="18"/>
      <c r="E58" s="106"/>
      <c r="F58" s="107"/>
      <c r="G58" s="106"/>
      <c r="H58" s="106"/>
      <c r="I58" s="123">
        <v>3093.38</v>
      </c>
      <c r="J58" s="107">
        <v>0.01</v>
      </c>
      <c r="K58" s="123">
        <v>1.07</v>
      </c>
    </row>
    <row r="59" spans="1:11" s="136" customFormat="1" ht="30">
      <c r="A59" s="60" t="s">
        <v>79</v>
      </c>
      <c r="B59" s="134"/>
      <c r="C59" s="16"/>
      <c r="D59" s="16">
        <f>D60+D61+D62+D63+D69</f>
        <v>12846.7</v>
      </c>
      <c r="E59" s="16">
        <f>E60+E61+E62+E63+E69</f>
        <v>0</v>
      </c>
      <c r="F59" s="16">
        <f>F60+F61+F62+F63+F69</f>
        <v>0</v>
      </c>
      <c r="G59" s="16">
        <f>D59/I59</f>
        <v>4.15</v>
      </c>
      <c r="H59" s="16">
        <f>G59/12</f>
        <v>0.35</v>
      </c>
      <c r="I59" s="123">
        <v>3093.38</v>
      </c>
      <c r="J59" s="124">
        <v>0.49</v>
      </c>
      <c r="K59" s="123">
        <v>1.07</v>
      </c>
    </row>
    <row r="60" spans="1:11" s="131" customFormat="1" ht="15">
      <c r="A60" s="140" t="s">
        <v>80</v>
      </c>
      <c r="B60" s="141" t="s">
        <v>81</v>
      </c>
      <c r="C60" s="106"/>
      <c r="D60" s="18">
        <v>2377.23</v>
      </c>
      <c r="E60" s="106"/>
      <c r="F60" s="107"/>
      <c r="G60" s="106"/>
      <c r="H60" s="106"/>
      <c r="I60" s="123">
        <v>3093.38</v>
      </c>
      <c r="J60" s="107">
        <v>0.05</v>
      </c>
      <c r="K60" s="123">
        <v>1.07</v>
      </c>
    </row>
    <row r="61" spans="1:11" s="131" customFormat="1" ht="25.5">
      <c r="A61" s="140" t="s">
        <v>82</v>
      </c>
      <c r="B61" s="142" t="s">
        <v>68</v>
      </c>
      <c r="C61" s="106"/>
      <c r="D61" s="18">
        <v>1584.82</v>
      </c>
      <c r="E61" s="106"/>
      <c r="F61" s="107"/>
      <c r="G61" s="106"/>
      <c r="H61" s="106"/>
      <c r="I61" s="123">
        <v>3093.38</v>
      </c>
      <c r="J61" s="107">
        <v>0.03</v>
      </c>
      <c r="K61" s="123">
        <v>1.07</v>
      </c>
    </row>
    <row r="62" spans="1:11" s="131" customFormat="1" ht="15">
      <c r="A62" s="140" t="s">
        <v>83</v>
      </c>
      <c r="B62" s="141" t="s">
        <v>84</v>
      </c>
      <c r="C62" s="106"/>
      <c r="D62" s="18">
        <v>1663.21</v>
      </c>
      <c r="E62" s="106"/>
      <c r="F62" s="107"/>
      <c r="G62" s="106"/>
      <c r="H62" s="106"/>
      <c r="I62" s="123">
        <v>3093.38</v>
      </c>
      <c r="J62" s="107">
        <v>0.04</v>
      </c>
      <c r="K62" s="123">
        <v>1.07</v>
      </c>
    </row>
    <row r="63" spans="1:11" s="131" customFormat="1" ht="25.5">
      <c r="A63" s="140" t="s">
        <v>100</v>
      </c>
      <c r="B63" s="141" t="s">
        <v>101</v>
      </c>
      <c r="C63" s="106"/>
      <c r="D63" s="18">
        <v>1584.8</v>
      </c>
      <c r="E63" s="106"/>
      <c r="F63" s="107"/>
      <c r="G63" s="106"/>
      <c r="H63" s="106"/>
      <c r="I63" s="123">
        <v>3093.38</v>
      </c>
      <c r="J63" s="107">
        <v>0</v>
      </c>
      <c r="K63" s="123">
        <v>1.07</v>
      </c>
    </row>
    <row r="64" spans="1:11" s="131" customFormat="1" ht="15" hidden="1">
      <c r="A64" s="140"/>
      <c r="B64" s="141"/>
      <c r="C64" s="106"/>
      <c r="D64" s="18"/>
      <c r="E64" s="106"/>
      <c r="F64" s="107"/>
      <c r="G64" s="106"/>
      <c r="H64" s="106"/>
      <c r="I64" s="123">
        <v>3093.38</v>
      </c>
      <c r="J64" s="107"/>
      <c r="K64" s="123"/>
    </row>
    <row r="65" spans="1:11" s="131" customFormat="1" ht="15" hidden="1">
      <c r="A65" s="140" t="s">
        <v>105</v>
      </c>
      <c r="B65" s="141" t="s">
        <v>84</v>
      </c>
      <c r="C65" s="106"/>
      <c r="D65" s="18">
        <f aca="true" t="shared" si="3" ref="D65:D70">G65*I65</f>
        <v>0</v>
      </c>
      <c r="E65" s="106"/>
      <c r="F65" s="107"/>
      <c r="G65" s="106"/>
      <c r="H65" s="106"/>
      <c r="I65" s="123">
        <v>3093.38</v>
      </c>
      <c r="J65" s="107">
        <v>0</v>
      </c>
      <c r="K65" s="123">
        <v>1.07</v>
      </c>
    </row>
    <row r="66" spans="1:11" s="131" customFormat="1" ht="15" hidden="1">
      <c r="A66" s="140" t="s">
        <v>106</v>
      </c>
      <c r="B66" s="141" t="s">
        <v>68</v>
      </c>
      <c r="C66" s="106"/>
      <c r="D66" s="18">
        <f t="shared" si="3"/>
        <v>0</v>
      </c>
      <c r="E66" s="106"/>
      <c r="F66" s="107"/>
      <c r="G66" s="106"/>
      <c r="H66" s="106"/>
      <c r="I66" s="123">
        <v>3093.38</v>
      </c>
      <c r="J66" s="107">
        <v>0</v>
      </c>
      <c r="K66" s="123">
        <v>1.07</v>
      </c>
    </row>
    <row r="67" spans="1:11" s="131" customFormat="1" ht="25.5" hidden="1">
      <c r="A67" s="140" t="s">
        <v>107</v>
      </c>
      <c r="B67" s="141" t="s">
        <v>68</v>
      </c>
      <c r="C67" s="106"/>
      <c r="D67" s="18">
        <f t="shared" si="3"/>
        <v>0</v>
      </c>
      <c r="E67" s="106"/>
      <c r="F67" s="107"/>
      <c r="G67" s="106"/>
      <c r="H67" s="106"/>
      <c r="I67" s="123">
        <v>3093.38</v>
      </c>
      <c r="J67" s="107">
        <v>0</v>
      </c>
      <c r="K67" s="123">
        <v>1.07</v>
      </c>
    </row>
    <row r="68" spans="1:11" s="131" customFormat="1" ht="15" hidden="1">
      <c r="A68" s="140" t="s">
        <v>128</v>
      </c>
      <c r="B68" s="141" t="s">
        <v>59</v>
      </c>
      <c r="C68" s="106"/>
      <c r="D68" s="18">
        <f t="shared" si="3"/>
        <v>0</v>
      </c>
      <c r="E68" s="106"/>
      <c r="F68" s="107"/>
      <c r="G68" s="106"/>
      <c r="H68" s="106"/>
      <c r="I68" s="123">
        <v>3093.38</v>
      </c>
      <c r="J68" s="167">
        <v>0</v>
      </c>
      <c r="K68" s="123">
        <v>1.07</v>
      </c>
    </row>
    <row r="69" spans="1:11" s="131" customFormat="1" ht="15">
      <c r="A69" s="140" t="s">
        <v>85</v>
      </c>
      <c r="B69" s="141" t="s">
        <v>59</v>
      </c>
      <c r="C69" s="108"/>
      <c r="D69" s="18">
        <v>5636.64</v>
      </c>
      <c r="E69" s="108"/>
      <c r="F69" s="107"/>
      <c r="G69" s="106"/>
      <c r="H69" s="106"/>
      <c r="I69" s="123">
        <v>3093.38</v>
      </c>
      <c r="J69" s="107">
        <v>0.13</v>
      </c>
      <c r="K69" s="123">
        <v>1.07</v>
      </c>
    </row>
    <row r="70" spans="1:11" s="131" customFormat="1" ht="15" hidden="1">
      <c r="A70" s="140" t="s">
        <v>129</v>
      </c>
      <c r="B70" s="141" t="s">
        <v>68</v>
      </c>
      <c r="C70" s="106"/>
      <c r="D70" s="18">
        <f t="shared" si="3"/>
        <v>0</v>
      </c>
      <c r="E70" s="106"/>
      <c r="F70" s="107"/>
      <c r="G70" s="106">
        <f>H70*12</f>
        <v>0</v>
      </c>
      <c r="H70" s="106">
        <v>0</v>
      </c>
      <c r="I70" s="123">
        <v>3093.38</v>
      </c>
      <c r="J70" s="124">
        <v>0</v>
      </c>
      <c r="K70" s="123">
        <v>1.07</v>
      </c>
    </row>
    <row r="71" spans="1:11" s="131" customFormat="1" ht="30">
      <c r="A71" s="60" t="s">
        <v>102</v>
      </c>
      <c r="B71" s="141"/>
      <c r="C71" s="106"/>
      <c r="D71" s="16">
        <f>D73</f>
        <v>4727.53</v>
      </c>
      <c r="E71" s="106"/>
      <c r="F71" s="107"/>
      <c r="G71" s="16">
        <f>D71/I71</f>
        <v>1.53</v>
      </c>
      <c r="H71" s="16">
        <f>G71/12</f>
        <v>0.13</v>
      </c>
      <c r="I71" s="123">
        <v>3093.38</v>
      </c>
      <c r="J71" s="124">
        <v>0.06</v>
      </c>
      <c r="K71" s="123">
        <v>1.07</v>
      </c>
    </row>
    <row r="72" spans="1:11" s="131" customFormat="1" ht="15" hidden="1">
      <c r="A72" s="140" t="s">
        <v>86</v>
      </c>
      <c r="B72" s="141" t="s">
        <v>59</v>
      </c>
      <c r="C72" s="106"/>
      <c r="D72" s="18">
        <f>G72*I72</f>
        <v>0</v>
      </c>
      <c r="E72" s="106"/>
      <c r="F72" s="107"/>
      <c r="G72" s="106">
        <f>H72*12</f>
        <v>0</v>
      </c>
      <c r="H72" s="106">
        <v>0</v>
      </c>
      <c r="I72" s="123">
        <v>3093.38</v>
      </c>
      <c r="J72" s="124">
        <v>0</v>
      </c>
      <c r="K72" s="123">
        <v>1.07</v>
      </c>
    </row>
    <row r="73" spans="1:11" s="131" customFormat="1" ht="15">
      <c r="A73" s="170" t="s">
        <v>165</v>
      </c>
      <c r="B73" s="134"/>
      <c r="C73" s="98"/>
      <c r="D73" s="112">
        <v>4727.53</v>
      </c>
      <c r="E73" s="108"/>
      <c r="F73" s="143"/>
      <c r="G73" s="108"/>
      <c r="H73" s="108"/>
      <c r="I73" s="123">
        <v>3093.38</v>
      </c>
      <c r="J73" s="124"/>
      <c r="K73" s="123"/>
    </row>
    <row r="74" spans="1:11" s="131" customFormat="1" ht="15">
      <c r="A74" s="60" t="s">
        <v>87</v>
      </c>
      <c r="B74" s="141"/>
      <c r="C74" s="106"/>
      <c r="D74" s="16">
        <f>D76+D77+D83</f>
        <v>60096.4</v>
      </c>
      <c r="E74" s="16">
        <f>E76+E77</f>
        <v>0</v>
      </c>
      <c r="F74" s="16">
        <f>F76+F77</f>
        <v>0</v>
      </c>
      <c r="G74" s="16">
        <f>D74/I74</f>
        <v>19.43</v>
      </c>
      <c r="H74" s="16">
        <f>G74/12</f>
        <v>1.62</v>
      </c>
      <c r="I74" s="123">
        <v>3093.38</v>
      </c>
      <c r="J74" s="124">
        <v>0.32</v>
      </c>
      <c r="K74" s="123">
        <v>1.07</v>
      </c>
    </row>
    <row r="75" spans="1:11" s="131" customFormat="1" ht="15" hidden="1">
      <c r="A75" s="140" t="s">
        <v>88</v>
      </c>
      <c r="B75" s="141" t="s">
        <v>59</v>
      </c>
      <c r="C75" s="106"/>
      <c r="D75" s="18">
        <f aca="true" t="shared" si="4" ref="D75:D82">G75*I75</f>
        <v>0</v>
      </c>
      <c r="E75" s="106"/>
      <c r="F75" s="107"/>
      <c r="G75" s="106">
        <f>H75*12</f>
        <v>0</v>
      </c>
      <c r="H75" s="106">
        <v>0</v>
      </c>
      <c r="I75" s="123">
        <v>3093.38</v>
      </c>
      <c r="J75" s="124">
        <v>0</v>
      </c>
      <c r="K75" s="123">
        <v>1.07</v>
      </c>
    </row>
    <row r="76" spans="1:11" s="131" customFormat="1" ht="15">
      <c r="A76" s="140" t="s">
        <v>89</v>
      </c>
      <c r="B76" s="141" t="s">
        <v>68</v>
      </c>
      <c r="C76" s="106"/>
      <c r="D76" s="18">
        <v>12700.77</v>
      </c>
      <c r="E76" s="106"/>
      <c r="F76" s="107"/>
      <c r="G76" s="106"/>
      <c r="H76" s="106"/>
      <c r="I76" s="123">
        <v>3093.38</v>
      </c>
      <c r="J76" s="107">
        <v>0.3</v>
      </c>
      <c r="K76" s="123">
        <v>1.07</v>
      </c>
    </row>
    <row r="77" spans="1:11" s="131" customFormat="1" ht="15">
      <c r="A77" s="140" t="s">
        <v>90</v>
      </c>
      <c r="B77" s="141" t="s">
        <v>68</v>
      </c>
      <c r="C77" s="106"/>
      <c r="D77" s="18">
        <v>828.31</v>
      </c>
      <c r="E77" s="106"/>
      <c r="F77" s="107"/>
      <c r="G77" s="106"/>
      <c r="H77" s="106"/>
      <c r="I77" s="123">
        <v>3093.38</v>
      </c>
      <c r="J77" s="107">
        <v>0.02</v>
      </c>
      <c r="K77" s="123">
        <v>1.07</v>
      </c>
    </row>
    <row r="78" spans="1:11" s="131" customFormat="1" ht="27.75" customHeight="1" hidden="1">
      <c r="A78" s="140" t="s">
        <v>115</v>
      </c>
      <c r="B78" s="141" t="s">
        <v>52</v>
      </c>
      <c r="C78" s="106"/>
      <c r="D78" s="18">
        <f t="shared" si="4"/>
        <v>0</v>
      </c>
      <c r="E78" s="106"/>
      <c r="F78" s="107"/>
      <c r="G78" s="106"/>
      <c r="H78" s="106"/>
      <c r="I78" s="123">
        <v>3093.38</v>
      </c>
      <c r="J78" s="124">
        <v>0</v>
      </c>
      <c r="K78" s="123">
        <v>1.07</v>
      </c>
    </row>
    <row r="79" spans="1:11" s="131" customFormat="1" ht="25.5" hidden="1">
      <c r="A79" s="140" t="s">
        <v>116</v>
      </c>
      <c r="B79" s="141" t="s">
        <v>52</v>
      </c>
      <c r="C79" s="106"/>
      <c r="D79" s="18">
        <f t="shared" si="4"/>
        <v>0</v>
      </c>
      <c r="E79" s="106"/>
      <c r="F79" s="107"/>
      <c r="G79" s="106"/>
      <c r="H79" s="106"/>
      <c r="I79" s="123">
        <v>3093.38</v>
      </c>
      <c r="J79" s="124">
        <v>0</v>
      </c>
      <c r="K79" s="123">
        <v>1.07</v>
      </c>
    </row>
    <row r="80" spans="1:11" s="131" customFormat="1" ht="25.5" hidden="1">
      <c r="A80" s="140" t="s">
        <v>117</v>
      </c>
      <c r="B80" s="141" t="s">
        <v>52</v>
      </c>
      <c r="C80" s="106"/>
      <c r="D80" s="18">
        <f t="shared" si="4"/>
        <v>0</v>
      </c>
      <c r="E80" s="106"/>
      <c r="F80" s="107"/>
      <c r="G80" s="106"/>
      <c r="H80" s="106"/>
      <c r="I80" s="123">
        <v>3093.38</v>
      </c>
      <c r="J80" s="124">
        <v>0</v>
      </c>
      <c r="K80" s="123">
        <v>1.07</v>
      </c>
    </row>
    <row r="81" spans="1:11" s="131" customFormat="1" ht="25.5" hidden="1">
      <c r="A81" s="140" t="s">
        <v>118</v>
      </c>
      <c r="B81" s="141" t="s">
        <v>52</v>
      </c>
      <c r="C81" s="106"/>
      <c r="D81" s="18">
        <f t="shared" si="4"/>
        <v>0</v>
      </c>
      <c r="E81" s="106"/>
      <c r="F81" s="107"/>
      <c r="G81" s="106"/>
      <c r="H81" s="106"/>
      <c r="I81" s="123">
        <v>3093.38</v>
      </c>
      <c r="J81" s="124">
        <v>0</v>
      </c>
      <c r="K81" s="123">
        <v>1.07</v>
      </c>
    </row>
    <row r="82" spans="1:11" s="131" customFormat="1" ht="25.5" hidden="1">
      <c r="A82" s="140" t="s">
        <v>119</v>
      </c>
      <c r="B82" s="141" t="s">
        <v>52</v>
      </c>
      <c r="C82" s="106"/>
      <c r="D82" s="18">
        <f t="shared" si="4"/>
        <v>0</v>
      </c>
      <c r="E82" s="106"/>
      <c r="F82" s="107"/>
      <c r="G82" s="106"/>
      <c r="H82" s="106"/>
      <c r="I82" s="123">
        <v>3093.38</v>
      </c>
      <c r="J82" s="124">
        <v>0</v>
      </c>
      <c r="K82" s="123">
        <v>1.07</v>
      </c>
    </row>
    <row r="83" spans="1:11" s="131" customFormat="1" ht="15">
      <c r="A83" s="140" t="s">
        <v>130</v>
      </c>
      <c r="B83" s="142" t="s">
        <v>131</v>
      </c>
      <c r="C83" s="106"/>
      <c r="D83" s="143">
        <v>46567.32</v>
      </c>
      <c r="E83" s="108"/>
      <c r="F83" s="143"/>
      <c r="G83" s="108"/>
      <c r="H83" s="108"/>
      <c r="I83" s="123">
        <v>3093.38</v>
      </c>
      <c r="J83" s="124"/>
      <c r="K83" s="123"/>
    </row>
    <row r="84" spans="1:11" s="131" customFormat="1" ht="15">
      <c r="A84" s="60" t="s">
        <v>91</v>
      </c>
      <c r="B84" s="141"/>
      <c r="C84" s="106"/>
      <c r="D84" s="16">
        <f>D85</f>
        <v>993.79</v>
      </c>
      <c r="E84" s="16" t="e">
        <f>E85+#REF!+#REF!</f>
        <v>#REF!</v>
      </c>
      <c r="F84" s="16" t="e">
        <f>F85+#REF!+#REF!</f>
        <v>#REF!</v>
      </c>
      <c r="G84" s="16">
        <f>D84/I84</f>
        <v>0.32</v>
      </c>
      <c r="H84" s="16">
        <f>G84/12</f>
        <v>0.03</v>
      </c>
      <c r="I84" s="123">
        <v>3093.38</v>
      </c>
      <c r="J84" s="124">
        <v>0.26</v>
      </c>
      <c r="K84" s="123">
        <v>1.07</v>
      </c>
    </row>
    <row r="85" spans="1:11" s="131" customFormat="1" ht="15">
      <c r="A85" s="140" t="s">
        <v>103</v>
      </c>
      <c r="B85" s="141" t="s">
        <v>68</v>
      </c>
      <c r="C85" s="106"/>
      <c r="D85" s="18">
        <v>993.79</v>
      </c>
      <c r="E85" s="106"/>
      <c r="F85" s="107"/>
      <c r="G85" s="106"/>
      <c r="H85" s="106"/>
      <c r="I85" s="123">
        <v>3093.38</v>
      </c>
      <c r="J85" s="107">
        <v>0.02</v>
      </c>
      <c r="K85" s="123">
        <v>1.07</v>
      </c>
    </row>
    <row r="86" spans="1:11" s="123" customFormat="1" ht="15">
      <c r="A86" s="60" t="s">
        <v>104</v>
      </c>
      <c r="B86" s="134"/>
      <c r="C86" s="16"/>
      <c r="D86" s="16">
        <v>0</v>
      </c>
      <c r="E86" s="16" t="e">
        <f>#REF!+#REF!</f>
        <v>#REF!</v>
      </c>
      <c r="F86" s="16" t="e">
        <f>#REF!+#REF!</f>
        <v>#REF!</v>
      </c>
      <c r="G86" s="16">
        <f>D86/I86</f>
        <v>0</v>
      </c>
      <c r="H86" s="16">
        <f>G86/12</f>
        <v>0</v>
      </c>
      <c r="I86" s="123">
        <v>3093.38</v>
      </c>
      <c r="J86" s="124">
        <v>0.77</v>
      </c>
      <c r="K86" s="123">
        <v>1.07</v>
      </c>
    </row>
    <row r="87" spans="1:11" s="131" customFormat="1" ht="15" hidden="1">
      <c r="A87" s="140"/>
      <c r="B87" s="141"/>
      <c r="C87" s="106"/>
      <c r="D87" s="18"/>
      <c r="E87" s="106"/>
      <c r="F87" s="107"/>
      <c r="G87" s="106"/>
      <c r="H87" s="106"/>
      <c r="I87" s="123">
        <v>3093.38</v>
      </c>
      <c r="J87" s="107"/>
      <c r="K87" s="123"/>
    </row>
    <row r="88" spans="1:11" s="123" customFormat="1" ht="15">
      <c r="A88" s="60" t="s">
        <v>92</v>
      </c>
      <c r="B88" s="134"/>
      <c r="C88" s="16"/>
      <c r="D88" s="16">
        <f>D89</f>
        <v>15702.99</v>
      </c>
      <c r="E88" s="16" t="e">
        <f>E89+#REF!</f>
        <v>#REF!</v>
      </c>
      <c r="F88" s="16" t="e">
        <f>F89+#REF!</f>
        <v>#REF!</v>
      </c>
      <c r="G88" s="16">
        <f>D88/I88</f>
        <v>5.08</v>
      </c>
      <c r="H88" s="16">
        <f>G88/12</f>
        <v>0.42</v>
      </c>
      <c r="I88" s="123">
        <v>3093.38</v>
      </c>
      <c r="J88" s="124">
        <v>0.33</v>
      </c>
      <c r="K88" s="123">
        <v>1.07</v>
      </c>
    </row>
    <row r="89" spans="1:11" s="131" customFormat="1" ht="15">
      <c r="A89" s="140" t="s">
        <v>110</v>
      </c>
      <c r="B89" s="141" t="s">
        <v>81</v>
      </c>
      <c r="C89" s="106"/>
      <c r="D89" s="18">
        <v>15702.99</v>
      </c>
      <c r="E89" s="106"/>
      <c r="F89" s="107"/>
      <c r="G89" s="106"/>
      <c r="H89" s="106"/>
      <c r="I89" s="123">
        <v>3093.38</v>
      </c>
      <c r="J89" s="107">
        <v>0.29</v>
      </c>
      <c r="K89" s="123">
        <v>1.07</v>
      </c>
    </row>
    <row r="90" spans="1:11" s="131" customFormat="1" ht="25.5" customHeight="1" hidden="1">
      <c r="A90" s="140" t="s">
        <v>111</v>
      </c>
      <c r="B90" s="141" t="s">
        <v>68</v>
      </c>
      <c r="C90" s="106"/>
      <c r="D90" s="18"/>
      <c r="E90" s="106"/>
      <c r="F90" s="107"/>
      <c r="G90" s="106"/>
      <c r="H90" s="106">
        <v>0</v>
      </c>
      <c r="I90" s="123">
        <v>3093.38</v>
      </c>
      <c r="J90" s="124">
        <v>0</v>
      </c>
      <c r="K90" s="123">
        <v>1.07</v>
      </c>
    </row>
    <row r="91" spans="1:11" s="131" customFormat="1" ht="25.5" customHeight="1" hidden="1">
      <c r="A91" s="144"/>
      <c r="B91" s="142"/>
      <c r="C91" s="138"/>
      <c r="D91" s="138"/>
      <c r="E91" s="138"/>
      <c r="F91" s="139"/>
      <c r="G91" s="138"/>
      <c r="H91" s="138"/>
      <c r="I91" s="123">
        <v>3093.38</v>
      </c>
      <c r="J91" s="124"/>
      <c r="K91" s="123"/>
    </row>
    <row r="92" spans="1:11" s="123" customFormat="1" ht="30">
      <c r="A92" s="168" t="s">
        <v>93</v>
      </c>
      <c r="B92" s="134" t="s">
        <v>52</v>
      </c>
      <c r="C92" s="98">
        <f>F92*12</f>
        <v>0</v>
      </c>
      <c r="D92" s="98">
        <f>G92*I92</f>
        <v>16704.25</v>
      </c>
      <c r="E92" s="98">
        <f>H92*12</f>
        <v>5.4</v>
      </c>
      <c r="F92" s="97"/>
      <c r="G92" s="98">
        <f>H92*12</f>
        <v>5.4</v>
      </c>
      <c r="H92" s="98">
        <f>0.34+0.11</f>
        <v>0.45</v>
      </c>
      <c r="I92" s="123">
        <v>3093.38</v>
      </c>
      <c r="J92" s="124">
        <v>0.3</v>
      </c>
      <c r="K92" s="123">
        <v>1.07</v>
      </c>
    </row>
    <row r="93" spans="1:10" s="123" customFormat="1" ht="18.75" hidden="1">
      <c r="A93" s="169" t="s">
        <v>3</v>
      </c>
      <c r="B93" s="137"/>
      <c r="C93" s="138" t="e">
        <f>F93*12</f>
        <v>#REF!</v>
      </c>
      <c r="D93" s="138">
        <f>G93*I93</f>
        <v>0</v>
      </c>
      <c r="E93" s="138">
        <f>H93*12</f>
        <v>0</v>
      </c>
      <c r="F93" s="139" t="e">
        <f>#REF!+#REF!+#REF!+#REF!+#REF!+#REF!+#REF!+#REF!+#REF!+#REF!</f>
        <v>#REF!</v>
      </c>
      <c r="G93" s="138">
        <f>H93*12</f>
        <v>0</v>
      </c>
      <c r="H93" s="139">
        <f>H94+H95+H96+H97</f>
        <v>0</v>
      </c>
      <c r="I93" s="123">
        <v>3093.38</v>
      </c>
      <c r="J93" s="124">
        <v>0</v>
      </c>
    </row>
    <row r="94" spans="1:10" s="123" customFormat="1" ht="15" hidden="1">
      <c r="A94" s="170" t="s">
        <v>132</v>
      </c>
      <c r="B94" s="145"/>
      <c r="C94" s="112"/>
      <c r="D94" s="171"/>
      <c r="E94" s="171"/>
      <c r="F94" s="172"/>
      <c r="G94" s="171"/>
      <c r="H94" s="112"/>
      <c r="I94" s="123">
        <v>3093.38</v>
      </c>
      <c r="J94" s="124">
        <v>0</v>
      </c>
    </row>
    <row r="95" spans="1:10" s="123" customFormat="1" ht="15" hidden="1">
      <c r="A95" s="170" t="s">
        <v>133</v>
      </c>
      <c r="B95" s="145"/>
      <c r="C95" s="112"/>
      <c r="D95" s="171"/>
      <c r="E95" s="171"/>
      <c r="F95" s="172"/>
      <c r="G95" s="171"/>
      <c r="H95" s="112"/>
      <c r="I95" s="123">
        <v>3093.38</v>
      </c>
      <c r="J95" s="124">
        <v>0</v>
      </c>
    </row>
    <row r="96" spans="1:10" s="123" customFormat="1" ht="15" hidden="1">
      <c r="A96" s="170" t="s">
        <v>134</v>
      </c>
      <c r="B96" s="145"/>
      <c r="C96" s="112"/>
      <c r="D96" s="171"/>
      <c r="E96" s="171"/>
      <c r="F96" s="172"/>
      <c r="G96" s="171"/>
      <c r="H96" s="112"/>
      <c r="I96" s="123">
        <v>3093.38</v>
      </c>
      <c r="J96" s="124">
        <v>0</v>
      </c>
    </row>
    <row r="97" spans="1:10" s="123" customFormat="1" ht="15" hidden="1">
      <c r="A97" s="170" t="s">
        <v>135</v>
      </c>
      <c r="B97" s="145"/>
      <c r="C97" s="112"/>
      <c r="D97" s="171"/>
      <c r="E97" s="171"/>
      <c r="F97" s="172"/>
      <c r="G97" s="171"/>
      <c r="H97" s="112"/>
      <c r="I97" s="123">
        <v>3093.38</v>
      </c>
      <c r="J97" s="124">
        <v>0</v>
      </c>
    </row>
    <row r="98" spans="1:10" s="123" customFormat="1" ht="26.25" thickBot="1">
      <c r="A98" s="173" t="s">
        <v>120</v>
      </c>
      <c r="B98" s="174" t="s">
        <v>166</v>
      </c>
      <c r="C98" s="175"/>
      <c r="D98" s="176">
        <v>76000</v>
      </c>
      <c r="E98" s="175"/>
      <c r="F98" s="177"/>
      <c r="G98" s="138">
        <f>D98/I98</f>
        <v>24.57</v>
      </c>
      <c r="H98" s="177">
        <f>G98/12</f>
        <v>2.05</v>
      </c>
      <c r="I98" s="123">
        <v>3093.38</v>
      </c>
      <c r="J98" s="124"/>
    </row>
    <row r="99" spans="1:10" s="123" customFormat="1" ht="19.5" thickBot="1">
      <c r="A99" s="146" t="s">
        <v>94</v>
      </c>
      <c r="B99" s="218" t="s">
        <v>46</v>
      </c>
      <c r="C99" s="98"/>
      <c r="D99" s="219">
        <f>G99*I99</f>
        <v>62829.81</v>
      </c>
      <c r="E99" s="98"/>
      <c r="F99" s="219"/>
      <c r="G99" s="98">
        <f>12*H99</f>
        <v>20.64</v>
      </c>
      <c r="H99" s="219">
        <v>1.72</v>
      </c>
      <c r="I99" s="123">
        <f>3093.38-49.3</f>
        <v>3044.08</v>
      </c>
      <c r="J99" s="124"/>
    </row>
    <row r="100" spans="1:10" s="123" customFormat="1" ht="19.5" thickBot="1">
      <c r="A100" s="220" t="s">
        <v>6</v>
      </c>
      <c r="B100" s="182"/>
      <c r="C100" s="183"/>
      <c r="D100" s="221">
        <f>D99+D98+D92+D88+D86+D84+D74+D71+D59+D43+D42+D41+D40+D35+D34+D33+D32+D31+D22+D14+D36</f>
        <v>682082.78</v>
      </c>
      <c r="E100" s="221" t="e">
        <f>E99+E98+E92+E88+E86+E84+E74+E71+E59+E43+E42+E41+E40+E35+E34+E33+E32+E31+E22+E14+E36</f>
        <v>#REF!</v>
      </c>
      <c r="F100" s="221" t="e">
        <f>F99+F98+F92+F88+F86+F84+F74+F71+F59+F43+F42+F41+F40+F35+F34+F33+F32+F31+F22+F14+F36</f>
        <v>#REF!</v>
      </c>
      <c r="G100" s="221">
        <f>G99+G98+G92+G88+G86+G84+G74+G71+G59+G43+G42+G41+G40+G35+G34+G33+G32+G31+G22+G14+G36</f>
        <v>220.83</v>
      </c>
      <c r="H100" s="219">
        <f>H99+H98+H92+H88+H86+H84+H74+H71+H59+H43+H42+H41+H40+H35+H34+H33+H32+H31+H22+H14+H36</f>
        <v>18.41</v>
      </c>
      <c r="I100" s="123">
        <v>3093.38</v>
      </c>
      <c r="J100" s="124"/>
    </row>
    <row r="101" spans="1:10" s="147" customFormat="1" ht="20.25" hidden="1" thickBot="1">
      <c r="A101" s="222" t="s">
        <v>2</v>
      </c>
      <c r="B101" s="223" t="s">
        <v>46</v>
      </c>
      <c r="C101" s="223" t="s">
        <v>95</v>
      </c>
      <c r="D101" s="224"/>
      <c r="E101" s="223" t="s">
        <v>95</v>
      </c>
      <c r="F101" s="225"/>
      <c r="G101" s="223" t="s">
        <v>95</v>
      </c>
      <c r="H101" s="179"/>
      <c r="I101" s="123">
        <v>3093.38</v>
      </c>
      <c r="J101" s="148"/>
    </row>
    <row r="102" spans="1:10" s="147" customFormat="1" ht="19.5">
      <c r="A102" s="149"/>
      <c r="B102" s="150"/>
      <c r="C102" s="150"/>
      <c r="D102" s="150"/>
      <c r="E102" s="150"/>
      <c r="F102" s="150"/>
      <c r="G102" s="150"/>
      <c r="H102" s="150"/>
      <c r="I102" s="123"/>
      <c r="J102" s="148"/>
    </row>
    <row r="103" spans="1:10" s="147" customFormat="1" ht="19.5" hidden="1">
      <c r="A103" s="144"/>
      <c r="B103" s="134"/>
      <c r="C103" s="138"/>
      <c r="D103" s="98"/>
      <c r="E103" s="134"/>
      <c r="F103" s="134"/>
      <c r="G103" s="98"/>
      <c r="H103" s="98"/>
      <c r="I103" s="123"/>
      <c r="J103" s="148"/>
    </row>
    <row r="104" spans="1:10" s="147" customFormat="1" ht="19.5">
      <c r="A104" s="149"/>
      <c r="B104" s="180"/>
      <c r="C104" s="181"/>
      <c r="D104" s="181"/>
      <c r="E104" s="180"/>
      <c r="F104" s="180"/>
      <c r="G104" s="181"/>
      <c r="H104" s="181"/>
      <c r="I104" s="123"/>
      <c r="J104" s="148"/>
    </row>
    <row r="105" spans="1:10" s="147" customFormat="1" ht="20.25" thickBot="1">
      <c r="A105" s="149"/>
      <c r="B105" s="150"/>
      <c r="C105" s="150"/>
      <c r="D105" s="150"/>
      <c r="E105" s="150"/>
      <c r="F105" s="150"/>
      <c r="G105" s="150"/>
      <c r="H105" s="150"/>
      <c r="I105" s="123"/>
      <c r="J105" s="148"/>
    </row>
    <row r="106" spans="1:10" s="147" customFormat="1" ht="30">
      <c r="A106" s="178" t="s">
        <v>121</v>
      </c>
      <c r="B106" s="226"/>
      <c r="C106" s="227">
        <f>F106*12</f>
        <v>0</v>
      </c>
      <c r="D106" s="227">
        <f>D109+D111+D112+D113+D114+D115+D116+D117</f>
        <v>152996.59</v>
      </c>
      <c r="E106" s="227">
        <f>E109+E111+E112+E113+E114+E115+E116+E117</f>
        <v>0</v>
      </c>
      <c r="F106" s="227">
        <f>F109+F111+F112+F113+F114+F115+F116+F117</f>
        <v>0</v>
      </c>
      <c r="G106" s="227">
        <f>G109+G111+G112+G113+G114+G115+G116+G117</f>
        <v>49.47</v>
      </c>
      <c r="H106" s="227">
        <f>H109+H111+H112+H113+H114+H115+H116+H117</f>
        <v>4.12</v>
      </c>
      <c r="I106" s="123">
        <v>3093.38</v>
      </c>
      <c r="J106" s="148"/>
    </row>
    <row r="107" spans="1:10" s="147" customFormat="1" ht="17.25" customHeight="1" hidden="1">
      <c r="A107" s="170"/>
      <c r="B107" s="134"/>
      <c r="C107" s="98"/>
      <c r="D107" s="112"/>
      <c r="E107" s="98"/>
      <c r="F107" s="98"/>
      <c r="G107" s="112">
        <f aca="true" t="shared" si="5" ref="G107:G118">D107/I107</f>
        <v>0</v>
      </c>
      <c r="H107" s="112">
        <f aca="true" t="shared" si="6" ref="H107:H118">G107/12</f>
        <v>0</v>
      </c>
      <c r="I107" s="123">
        <v>3093.38</v>
      </c>
      <c r="J107" s="148"/>
    </row>
    <row r="108" spans="1:10" s="147" customFormat="1" ht="17.25" customHeight="1" hidden="1">
      <c r="A108" s="170"/>
      <c r="B108" s="134"/>
      <c r="C108" s="98"/>
      <c r="D108" s="112"/>
      <c r="E108" s="98"/>
      <c r="F108" s="98"/>
      <c r="G108" s="112">
        <f t="shared" si="5"/>
        <v>0</v>
      </c>
      <c r="H108" s="112">
        <f t="shared" si="6"/>
        <v>0</v>
      </c>
      <c r="I108" s="123">
        <v>3093.38</v>
      </c>
      <c r="J108" s="148"/>
    </row>
    <row r="109" spans="1:10" s="147" customFormat="1" ht="17.25" customHeight="1">
      <c r="A109" s="170" t="s">
        <v>136</v>
      </c>
      <c r="B109" s="134"/>
      <c r="C109" s="98"/>
      <c r="D109" s="112">
        <v>40967.54</v>
      </c>
      <c r="E109" s="98"/>
      <c r="F109" s="98"/>
      <c r="G109" s="112">
        <f t="shared" si="5"/>
        <v>13.24</v>
      </c>
      <c r="H109" s="112">
        <v>1.11</v>
      </c>
      <c r="I109" s="123">
        <v>3093.38</v>
      </c>
      <c r="J109" s="148"/>
    </row>
    <row r="110" spans="1:10" s="147" customFormat="1" ht="17.25" customHeight="1" hidden="1" thickBot="1">
      <c r="A110" s="170"/>
      <c r="B110" s="134"/>
      <c r="C110" s="98"/>
      <c r="D110" s="112"/>
      <c r="E110" s="98"/>
      <c r="F110" s="98"/>
      <c r="G110" s="112">
        <f t="shared" si="5"/>
        <v>0</v>
      </c>
      <c r="H110" s="112">
        <f t="shared" si="6"/>
        <v>0</v>
      </c>
      <c r="I110" s="123">
        <v>3093.38</v>
      </c>
      <c r="J110" s="148"/>
    </row>
    <row r="111" spans="1:10" s="147" customFormat="1" ht="17.25" customHeight="1">
      <c r="A111" s="170" t="s">
        <v>167</v>
      </c>
      <c r="B111" s="134"/>
      <c r="C111" s="98"/>
      <c r="D111" s="112">
        <v>42779.32</v>
      </c>
      <c r="E111" s="98"/>
      <c r="F111" s="98"/>
      <c r="G111" s="112">
        <f t="shared" si="5"/>
        <v>13.83</v>
      </c>
      <c r="H111" s="112">
        <f t="shared" si="6"/>
        <v>1.15</v>
      </c>
      <c r="I111" s="123">
        <v>3093.38</v>
      </c>
      <c r="J111" s="148"/>
    </row>
    <row r="112" spans="1:10" s="147" customFormat="1" ht="17.25" customHeight="1">
      <c r="A112" s="170" t="s">
        <v>168</v>
      </c>
      <c r="B112" s="134"/>
      <c r="C112" s="98"/>
      <c r="D112" s="112">
        <v>31578.52</v>
      </c>
      <c r="E112" s="98"/>
      <c r="F112" s="98"/>
      <c r="G112" s="112">
        <f t="shared" si="5"/>
        <v>10.21</v>
      </c>
      <c r="H112" s="112">
        <f t="shared" si="6"/>
        <v>0.85</v>
      </c>
      <c r="I112" s="123">
        <v>3093.38</v>
      </c>
      <c r="J112" s="148"/>
    </row>
    <row r="113" spans="1:10" s="147" customFormat="1" ht="17.25" customHeight="1">
      <c r="A113" s="170" t="s">
        <v>169</v>
      </c>
      <c r="B113" s="134"/>
      <c r="C113" s="98"/>
      <c r="D113" s="112">
        <v>2754.23</v>
      </c>
      <c r="E113" s="98"/>
      <c r="F113" s="98"/>
      <c r="G113" s="112">
        <f t="shared" si="5"/>
        <v>0.89</v>
      </c>
      <c r="H113" s="112">
        <f t="shared" si="6"/>
        <v>0.07</v>
      </c>
      <c r="I113" s="123">
        <v>3093.38</v>
      </c>
      <c r="J113" s="148"/>
    </row>
    <row r="114" spans="1:10" s="147" customFormat="1" ht="17.25" customHeight="1">
      <c r="A114" s="170" t="s">
        <v>170</v>
      </c>
      <c r="B114" s="134"/>
      <c r="C114" s="98"/>
      <c r="D114" s="112">
        <v>5250.35</v>
      </c>
      <c r="E114" s="98"/>
      <c r="F114" s="98"/>
      <c r="G114" s="112">
        <f t="shared" si="5"/>
        <v>1.7</v>
      </c>
      <c r="H114" s="112">
        <f t="shared" si="6"/>
        <v>0.14</v>
      </c>
      <c r="I114" s="123">
        <v>3093.38</v>
      </c>
      <c r="J114" s="148"/>
    </row>
    <row r="115" spans="1:10" s="147" customFormat="1" ht="17.25" customHeight="1">
      <c r="A115" s="170" t="s">
        <v>171</v>
      </c>
      <c r="B115" s="134"/>
      <c r="C115" s="98"/>
      <c r="D115" s="112">
        <v>10874.72</v>
      </c>
      <c r="E115" s="98"/>
      <c r="F115" s="98"/>
      <c r="G115" s="112">
        <f t="shared" si="5"/>
        <v>3.52</v>
      </c>
      <c r="H115" s="112">
        <f t="shared" si="6"/>
        <v>0.29</v>
      </c>
      <c r="I115" s="123">
        <v>3093.38</v>
      </c>
      <c r="J115" s="148"/>
    </row>
    <row r="116" spans="1:10" s="147" customFormat="1" ht="17.25" customHeight="1">
      <c r="A116" s="170" t="s">
        <v>172</v>
      </c>
      <c r="B116" s="134"/>
      <c r="C116" s="98"/>
      <c r="D116" s="112">
        <v>4253.4</v>
      </c>
      <c r="E116" s="98"/>
      <c r="F116" s="98"/>
      <c r="G116" s="112">
        <f t="shared" si="5"/>
        <v>1.38</v>
      </c>
      <c r="H116" s="112">
        <f t="shared" si="6"/>
        <v>0.12</v>
      </c>
      <c r="I116" s="123">
        <v>3093.38</v>
      </c>
      <c r="J116" s="148"/>
    </row>
    <row r="117" spans="1:10" s="147" customFormat="1" ht="17.25" customHeight="1">
      <c r="A117" s="170" t="s">
        <v>173</v>
      </c>
      <c r="B117" s="134"/>
      <c r="C117" s="98"/>
      <c r="D117" s="112">
        <v>14538.51</v>
      </c>
      <c r="E117" s="98"/>
      <c r="F117" s="98"/>
      <c r="G117" s="112">
        <f t="shared" si="5"/>
        <v>4.7</v>
      </c>
      <c r="H117" s="112">
        <f t="shared" si="6"/>
        <v>0.39</v>
      </c>
      <c r="I117" s="123">
        <v>3093.38</v>
      </c>
      <c r="J117" s="148"/>
    </row>
    <row r="118" spans="1:10" s="147" customFormat="1" ht="17.25" customHeight="1" hidden="1">
      <c r="A118" s="170" t="s">
        <v>174</v>
      </c>
      <c r="B118" s="134"/>
      <c r="C118" s="98"/>
      <c r="D118" s="112"/>
      <c r="E118" s="98"/>
      <c r="F118" s="98"/>
      <c r="G118" s="112">
        <f t="shared" si="5"/>
        <v>0</v>
      </c>
      <c r="H118" s="112">
        <f t="shared" si="6"/>
        <v>0</v>
      </c>
      <c r="I118" s="123">
        <v>3093.38</v>
      </c>
      <c r="J118" s="148"/>
    </row>
    <row r="119" spans="1:10" s="185" customFormat="1" ht="20.25" thickBot="1">
      <c r="A119" s="186"/>
      <c r="B119" s="187"/>
      <c r="C119" s="188"/>
      <c r="D119" s="188"/>
      <c r="E119" s="188"/>
      <c r="F119" s="188"/>
      <c r="G119" s="188"/>
      <c r="H119" s="188"/>
      <c r="J119" s="184"/>
    </row>
    <row r="120" spans="1:10" s="111" customFormat="1" ht="20.25" thickBot="1">
      <c r="A120" s="189" t="s">
        <v>6</v>
      </c>
      <c r="B120" s="190"/>
      <c r="C120" s="190"/>
      <c r="D120" s="191">
        <f>D100+D106+D103</f>
        <v>835079.37</v>
      </c>
      <c r="E120" s="191" t="e">
        <f>E100+E106+E103</f>
        <v>#REF!</v>
      </c>
      <c r="F120" s="191" t="e">
        <f>F100+F106+F103</f>
        <v>#REF!</v>
      </c>
      <c r="G120" s="191">
        <f>G100+G106+G103</f>
        <v>270.3</v>
      </c>
      <c r="H120" s="191">
        <f>H100+H106+H103</f>
        <v>22.53</v>
      </c>
      <c r="J120" s="152">
        <v>162.84</v>
      </c>
    </row>
    <row r="121" spans="1:10" s="158" customFormat="1" ht="18.75">
      <c r="A121" s="155"/>
      <c r="B121" s="156"/>
      <c r="C121" s="157"/>
      <c r="D121" s="157"/>
      <c r="E121" s="157"/>
      <c r="F121" s="157"/>
      <c r="G121" s="157"/>
      <c r="H121" s="157"/>
      <c r="J121" s="159"/>
    </row>
    <row r="122" spans="1:10" s="158" customFormat="1" ht="18.75">
      <c r="A122" s="155"/>
      <c r="B122" s="156"/>
      <c r="C122" s="157"/>
      <c r="D122" s="157"/>
      <c r="E122" s="157"/>
      <c r="F122" s="157"/>
      <c r="G122" s="157"/>
      <c r="H122" s="157"/>
      <c r="J122" s="159"/>
    </row>
    <row r="123" spans="1:10" s="158" customFormat="1" ht="19.5">
      <c r="A123" s="192"/>
      <c r="B123" s="193"/>
      <c r="C123" s="185"/>
      <c r="D123" s="185"/>
      <c r="E123" s="185"/>
      <c r="F123" s="185"/>
      <c r="G123" s="185"/>
      <c r="H123" s="185"/>
      <c r="J123" s="159"/>
    </row>
    <row r="124" spans="1:10" s="158" customFormat="1" ht="19.5">
      <c r="A124" s="192"/>
      <c r="B124" s="193"/>
      <c r="C124" s="185"/>
      <c r="D124" s="185"/>
      <c r="E124" s="185"/>
      <c r="F124" s="185"/>
      <c r="G124" s="185"/>
      <c r="H124" s="185"/>
      <c r="J124" s="159"/>
    </row>
    <row r="125" spans="1:10" s="158" customFormat="1" ht="19.5">
      <c r="A125" s="192"/>
      <c r="B125" s="193"/>
      <c r="C125" s="185"/>
      <c r="D125" s="185"/>
      <c r="E125" s="185"/>
      <c r="F125" s="185"/>
      <c r="G125" s="185"/>
      <c r="H125" s="185"/>
      <c r="J125" s="159"/>
    </row>
    <row r="126" spans="1:10" s="111" customFormat="1" ht="14.25">
      <c r="A126" s="260" t="s">
        <v>96</v>
      </c>
      <c r="B126" s="260"/>
      <c r="C126" s="260"/>
      <c r="D126" s="260"/>
      <c r="E126" s="260"/>
      <c r="F126" s="260"/>
      <c r="J126" s="152"/>
    </row>
    <row r="127" s="111" customFormat="1" ht="12.75">
      <c r="J127" s="152"/>
    </row>
    <row r="128" spans="1:10" s="111" customFormat="1" ht="12.75">
      <c r="A128" s="151" t="s">
        <v>97</v>
      </c>
      <c r="J128" s="152"/>
    </row>
    <row r="129" s="111" customFormat="1" ht="12.75">
      <c r="J129" s="152"/>
    </row>
    <row r="130" s="111" customFormat="1" ht="12.75">
      <c r="J130" s="152"/>
    </row>
    <row r="131" s="111" customFormat="1" ht="12.75">
      <c r="J131" s="152"/>
    </row>
    <row r="132" s="111" customFormat="1" ht="12.75">
      <c r="J132" s="152"/>
    </row>
    <row r="133" s="111" customFormat="1" ht="12.75">
      <c r="J133" s="152"/>
    </row>
    <row r="134" s="111" customFormat="1" ht="12.75">
      <c r="J134" s="152"/>
    </row>
    <row r="135" s="111" customFormat="1" ht="12.75">
      <c r="J135" s="152"/>
    </row>
    <row r="136" s="111" customFormat="1" ht="12.75">
      <c r="J136" s="152"/>
    </row>
    <row r="137" s="111" customFormat="1" ht="12.75">
      <c r="J137" s="152"/>
    </row>
    <row r="138" s="111" customFormat="1" ht="12.75">
      <c r="J138" s="152"/>
    </row>
    <row r="139" s="111" customFormat="1" ht="12.75">
      <c r="J139" s="152"/>
    </row>
    <row r="140" s="111" customFormat="1" ht="12.75">
      <c r="J140" s="152"/>
    </row>
    <row r="141" s="111" customFormat="1" ht="12.75">
      <c r="J141" s="152"/>
    </row>
    <row r="142" s="111" customFormat="1" ht="12.75">
      <c r="J142" s="152"/>
    </row>
    <row r="143" s="111" customFormat="1" ht="12.75">
      <c r="J143" s="152"/>
    </row>
    <row r="144" s="111" customFormat="1" ht="12.75">
      <c r="J144" s="152"/>
    </row>
    <row r="145" s="111" customFormat="1" ht="12.75">
      <c r="J145" s="152"/>
    </row>
  </sheetData>
  <sheetProtection/>
  <mergeCells count="12">
    <mergeCell ref="A1:H1"/>
    <mergeCell ref="B2:H2"/>
    <mergeCell ref="B3:H3"/>
    <mergeCell ref="B4:H4"/>
    <mergeCell ref="A5:H5"/>
    <mergeCell ref="A6:H6"/>
    <mergeCell ref="A10:H10"/>
    <mergeCell ref="A13:H13"/>
    <mergeCell ref="A126:F126"/>
    <mergeCell ref="A7:H7"/>
    <mergeCell ref="A8:H8"/>
    <mergeCell ref="A9:H9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0"/>
  <sheetViews>
    <sheetView tabSelected="1" zoomScale="80" zoomScaleNormal="80" zoomScalePageLayoutView="0" workbookViewId="0" topLeftCell="A1">
      <pane xSplit="1" ySplit="2" topLeftCell="G1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5" sqref="A175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77" t="s">
        <v>175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5" s="6" customFormat="1" ht="84" customHeight="1" thickBot="1">
      <c r="A2" s="201" t="s">
        <v>0</v>
      </c>
      <c r="B2" s="281" t="s">
        <v>138</v>
      </c>
      <c r="C2" s="282"/>
      <c r="D2" s="283"/>
      <c r="E2" s="282" t="s">
        <v>139</v>
      </c>
      <c r="F2" s="282"/>
      <c r="G2" s="282"/>
      <c r="H2" s="281" t="s">
        <v>137</v>
      </c>
      <c r="I2" s="282"/>
      <c r="J2" s="283"/>
      <c r="K2" s="281" t="s">
        <v>140</v>
      </c>
      <c r="L2" s="282"/>
      <c r="M2" s="283"/>
      <c r="N2" s="49" t="s">
        <v>10</v>
      </c>
      <c r="O2" s="22" t="s">
        <v>5</v>
      </c>
    </row>
    <row r="3" spans="1:15" s="7" customFormat="1" ht="12.75">
      <c r="A3" s="42"/>
      <c r="B3" s="31" t="s">
        <v>7</v>
      </c>
      <c r="C3" s="15" t="s">
        <v>8</v>
      </c>
      <c r="D3" s="38" t="s">
        <v>9</v>
      </c>
      <c r="E3" s="48" t="s">
        <v>7</v>
      </c>
      <c r="F3" s="15" t="s">
        <v>8</v>
      </c>
      <c r="G3" s="21" t="s">
        <v>9</v>
      </c>
      <c r="H3" s="31" t="s">
        <v>7</v>
      </c>
      <c r="I3" s="15" t="s">
        <v>8</v>
      </c>
      <c r="J3" s="38" t="s">
        <v>9</v>
      </c>
      <c r="K3" s="31" t="s">
        <v>7</v>
      </c>
      <c r="L3" s="15" t="s">
        <v>8</v>
      </c>
      <c r="M3" s="38" t="s">
        <v>9</v>
      </c>
      <c r="N3" s="52"/>
      <c r="O3" s="23"/>
    </row>
    <row r="4" spans="1:15" s="7" customFormat="1" ht="49.5" customHeight="1">
      <c r="A4" s="271" t="s">
        <v>1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3"/>
    </row>
    <row r="5" spans="1:15" s="7" customFormat="1" ht="17.25" customHeight="1">
      <c r="A5" s="168" t="s">
        <v>120</v>
      </c>
      <c r="B5" s="67"/>
      <c r="C5" s="76"/>
      <c r="D5" s="63">
        <f>O5/4</f>
        <v>19000</v>
      </c>
      <c r="E5" s="67"/>
      <c r="F5" s="76"/>
      <c r="G5" s="63">
        <f>O5/4</f>
        <v>19000</v>
      </c>
      <c r="H5" s="67"/>
      <c r="I5" s="76"/>
      <c r="J5" s="63">
        <v>19000</v>
      </c>
      <c r="K5" s="67"/>
      <c r="L5" s="76"/>
      <c r="M5" s="63">
        <v>19000</v>
      </c>
      <c r="N5" s="54">
        <f>M5+J5+G5+D5</f>
        <v>76000</v>
      </c>
      <c r="O5" s="17">
        <v>76000</v>
      </c>
    </row>
    <row r="6" spans="1:15" s="6" customFormat="1" ht="16.5" customHeight="1">
      <c r="A6" s="62" t="s">
        <v>38</v>
      </c>
      <c r="B6" s="32"/>
      <c r="C6" s="8"/>
      <c r="D6" s="63">
        <f>O6/4</f>
        <v>24777.98</v>
      </c>
      <c r="E6" s="49"/>
      <c r="F6" s="8"/>
      <c r="G6" s="63">
        <f>O6/4</f>
        <v>24777.98</v>
      </c>
      <c r="H6" s="32"/>
      <c r="I6" s="8"/>
      <c r="J6" s="63">
        <f>O6/4</f>
        <v>24777.98</v>
      </c>
      <c r="K6" s="32"/>
      <c r="L6" s="8"/>
      <c r="M6" s="63">
        <v>24777.98</v>
      </c>
      <c r="N6" s="54">
        <f>M6+J6+G6+D6</f>
        <v>99111.92</v>
      </c>
      <c r="O6" s="17">
        <v>99111.9</v>
      </c>
    </row>
    <row r="7" spans="1:15" s="6" customFormat="1" ht="30">
      <c r="A7" s="62" t="s">
        <v>44</v>
      </c>
      <c r="B7" s="32"/>
      <c r="C7" s="8"/>
      <c r="D7" s="63">
        <f aca="true" t="shared" si="0" ref="D7:D15">O7/4</f>
        <v>35450.14</v>
      </c>
      <c r="E7" s="49"/>
      <c r="F7" s="8"/>
      <c r="G7" s="63">
        <f aca="true" t="shared" si="1" ref="G7:G16">O7/4</f>
        <v>35450.14</v>
      </c>
      <c r="H7" s="32"/>
      <c r="I7" s="8"/>
      <c r="J7" s="63">
        <f aca="true" t="shared" si="2" ref="J7:J16">O7/4</f>
        <v>35450.14</v>
      </c>
      <c r="K7" s="32"/>
      <c r="L7" s="8"/>
      <c r="M7" s="63">
        <v>35450.14</v>
      </c>
      <c r="N7" s="54">
        <f aca="true" t="shared" si="3" ref="N7:N50">M7+J7+G7+D7</f>
        <v>141800.56</v>
      </c>
      <c r="O7" s="17">
        <v>141800.54</v>
      </c>
    </row>
    <row r="8" spans="1:15" s="6" customFormat="1" ht="15">
      <c r="A8" s="61" t="s">
        <v>54</v>
      </c>
      <c r="B8" s="32"/>
      <c r="C8" s="8"/>
      <c r="D8" s="63">
        <f t="shared" si="0"/>
        <v>6310.5</v>
      </c>
      <c r="E8" s="49"/>
      <c r="F8" s="8"/>
      <c r="G8" s="63">
        <f t="shared" si="1"/>
        <v>6310.5</v>
      </c>
      <c r="H8" s="32"/>
      <c r="I8" s="8"/>
      <c r="J8" s="63">
        <f t="shared" si="2"/>
        <v>6310.5</v>
      </c>
      <c r="K8" s="32"/>
      <c r="L8" s="8"/>
      <c r="M8" s="63">
        <v>6310.5</v>
      </c>
      <c r="N8" s="54">
        <f t="shared" si="3"/>
        <v>25242</v>
      </c>
      <c r="O8" s="17">
        <v>25241.98</v>
      </c>
    </row>
    <row r="9" spans="1:15" s="6" customFormat="1" ht="15">
      <c r="A9" s="61" t="s">
        <v>56</v>
      </c>
      <c r="B9" s="32"/>
      <c r="C9" s="8"/>
      <c r="D9" s="63">
        <f t="shared" si="0"/>
        <v>20601.91</v>
      </c>
      <c r="E9" s="49"/>
      <c r="F9" s="8"/>
      <c r="G9" s="63">
        <f t="shared" si="1"/>
        <v>20601.91</v>
      </c>
      <c r="H9" s="32"/>
      <c r="I9" s="8"/>
      <c r="J9" s="63">
        <f t="shared" si="2"/>
        <v>20601.91</v>
      </c>
      <c r="K9" s="32"/>
      <c r="L9" s="8"/>
      <c r="M9" s="63">
        <v>20601.91</v>
      </c>
      <c r="N9" s="54">
        <f t="shared" si="3"/>
        <v>82407.64</v>
      </c>
      <c r="O9" s="17">
        <v>82407.64</v>
      </c>
    </row>
    <row r="10" spans="1:15" s="6" customFormat="1" ht="15">
      <c r="A10" s="60" t="s">
        <v>127</v>
      </c>
      <c r="B10" s="32"/>
      <c r="C10" s="8"/>
      <c r="D10" s="63">
        <f t="shared" si="0"/>
        <v>9929.75</v>
      </c>
      <c r="E10" s="49"/>
      <c r="F10" s="8"/>
      <c r="G10" s="63">
        <f t="shared" si="1"/>
        <v>9929.75</v>
      </c>
      <c r="H10" s="32"/>
      <c r="I10" s="8"/>
      <c r="J10" s="63">
        <f t="shared" si="2"/>
        <v>9929.75</v>
      </c>
      <c r="K10" s="32"/>
      <c r="L10" s="8"/>
      <c r="M10" s="63">
        <v>9929.75</v>
      </c>
      <c r="N10" s="54">
        <f t="shared" si="3"/>
        <v>39719</v>
      </c>
      <c r="O10" s="17">
        <v>39719</v>
      </c>
    </row>
    <row r="11" spans="1:15" s="6" customFormat="1" ht="30">
      <c r="A11" s="61" t="s">
        <v>58</v>
      </c>
      <c r="B11" s="32"/>
      <c r="C11" s="8"/>
      <c r="D11" s="63">
        <f t="shared" si="0"/>
        <v>462.04</v>
      </c>
      <c r="E11" s="49"/>
      <c r="F11" s="8"/>
      <c r="G11" s="63">
        <f t="shared" si="1"/>
        <v>462.04</v>
      </c>
      <c r="H11" s="32"/>
      <c r="I11" s="8"/>
      <c r="J11" s="63">
        <f t="shared" si="2"/>
        <v>462.04</v>
      </c>
      <c r="K11" s="32"/>
      <c r="L11" s="8"/>
      <c r="M11" s="63">
        <v>462.04</v>
      </c>
      <c r="N11" s="54">
        <f t="shared" si="3"/>
        <v>1848.16</v>
      </c>
      <c r="O11" s="17">
        <v>1848.15</v>
      </c>
    </row>
    <row r="12" spans="1:15" s="6" customFormat="1" ht="30">
      <c r="A12" s="61" t="s">
        <v>60</v>
      </c>
      <c r="B12" s="32"/>
      <c r="C12" s="8"/>
      <c r="D12" s="63">
        <f t="shared" si="0"/>
        <v>462.04</v>
      </c>
      <c r="E12" s="49"/>
      <c r="F12" s="8"/>
      <c r="G12" s="63">
        <f t="shared" si="1"/>
        <v>462.04</v>
      </c>
      <c r="H12" s="32"/>
      <c r="I12" s="8"/>
      <c r="J12" s="63">
        <f t="shared" si="2"/>
        <v>462.04</v>
      </c>
      <c r="K12" s="32"/>
      <c r="L12" s="8"/>
      <c r="M12" s="63">
        <v>462.04</v>
      </c>
      <c r="N12" s="54">
        <f t="shared" si="3"/>
        <v>1848.16</v>
      </c>
      <c r="O12" s="17">
        <v>1848.15</v>
      </c>
    </row>
    <row r="13" spans="1:15" s="6" customFormat="1" ht="15">
      <c r="A13" s="61" t="s">
        <v>61</v>
      </c>
      <c r="B13" s="32"/>
      <c r="C13" s="8"/>
      <c r="D13" s="63">
        <f t="shared" si="0"/>
        <v>2917.67</v>
      </c>
      <c r="E13" s="49"/>
      <c r="F13" s="8"/>
      <c r="G13" s="63">
        <f t="shared" si="1"/>
        <v>2917.67</v>
      </c>
      <c r="H13" s="32"/>
      <c r="I13" s="8"/>
      <c r="J13" s="63">
        <f t="shared" si="2"/>
        <v>2917.67</v>
      </c>
      <c r="K13" s="32"/>
      <c r="L13" s="8"/>
      <c r="M13" s="63">
        <v>2917.67</v>
      </c>
      <c r="N13" s="54">
        <f t="shared" si="3"/>
        <v>11670.68</v>
      </c>
      <c r="O13" s="17">
        <v>11670.68</v>
      </c>
    </row>
    <row r="14" spans="1:15" s="12" customFormat="1" ht="15">
      <c r="A14" s="61" t="s">
        <v>62</v>
      </c>
      <c r="B14" s="33"/>
      <c r="C14" s="29"/>
      <c r="D14" s="63">
        <f t="shared" si="0"/>
        <v>371.21</v>
      </c>
      <c r="E14" s="50"/>
      <c r="F14" s="29"/>
      <c r="G14" s="63">
        <f t="shared" si="1"/>
        <v>371.21</v>
      </c>
      <c r="H14" s="33"/>
      <c r="I14" s="29"/>
      <c r="J14" s="63">
        <f t="shared" si="2"/>
        <v>371.21</v>
      </c>
      <c r="K14" s="33"/>
      <c r="L14" s="29"/>
      <c r="M14" s="63">
        <v>371.21</v>
      </c>
      <c r="N14" s="54">
        <f t="shared" si="3"/>
        <v>1484.84</v>
      </c>
      <c r="O14" s="17">
        <v>1484.82</v>
      </c>
    </row>
    <row r="15" spans="1:15" s="6" customFormat="1" ht="15">
      <c r="A15" s="61" t="s">
        <v>64</v>
      </c>
      <c r="B15" s="32"/>
      <c r="C15" s="8"/>
      <c r="D15" s="63">
        <f t="shared" si="0"/>
        <v>278.41</v>
      </c>
      <c r="E15" s="49"/>
      <c r="F15" s="8"/>
      <c r="G15" s="63">
        <f t="shared" si="1"/>
        <v>278.41</v>
      </c>
      <c r="H15" s="32"/>
      <c r="I15" s="8"/>
      <c r="J15" s="63">
        <f t="shared" si="2"/>
        <v>278.41</v>
      </c>
      <c r="K15" s="32"/>
      <c r="L15" s="8"/>
      <c r="M15" s="63">
        <v>278.41</v>
      </c>
      <c r="N15" s="54">
        <f t="shared" si="3"/>
        <v>1113.64</v>
      </c>
      <c r="O15" s="17">
        <v>1113.62</v>
      </c>
    </row>
    <row r="16" spans="1:15" s="9" customFormat="1" ht="30">
      <c r="A16" s="60" t="s">
        <v>66</v>
      </c>
      <c r="B16" s="236" t="s">
        <v>199</v>
      </c>
      <c r="C16" s="237">
        <v>41817</v>
      </c>
      <c r="D16" s="63">
        <v>2390.4</v>
      </c>
      <c r="E16" s="51"/>
      <c r="F16" s="30"/>
      <c r="G16" s="63">
        <f t="shared" si="1"/>
        <v>0</v>
      </c>
      <c r="H16" s="34"/>
      <c r="I16" s="30"/>
      <c r="J16" s="63">
        <f t="shared" si="2"/>
        <v>0</v>
      </c>
      <c r="K16" s="34"/>
      <c r="L16" s="30"/>
      <c r="M16" s="63">
        <f>R16/4</f>
        <v>0</v>
      </c>
      <c r="N16" s="54">
        <f t="shared" si="3"/>
        <v>2390.4</v>
      </c>
      <c r="O16" s="17"/>
    </row>
    <row r="17" spans="1:15" s="6" customFormat="1" ht="15">
      <c r="A17" s="61" t="s">
        <v>67</v>
      </c>
      <c r="B17" s="32"/>
      <c r="C17" s="8"/>
      <c r="D17" s="63"/>
      <c r="E17" s="49"/>
      <c r="F17" s="8"/>
      <c r="G17" s="19"/>
      <c r="H17" s="32"/>
      <c r="I17" s="8"/>
      <c r="J17" s="39"/>
      <c r="K17" s="32"/>
      <c r="L17" s="8"/>
      <c r="M17" s="39"/>
      <c r="N17" s="54">
        <f t="shared" si="3"/>
        <v>0</v>
      </c>
      <c r="O17" s="17"/>
    </row>
    <row r="18" spans="1:15" s="6" customFormat="1" ht="15">
      <c r="A18" s="14" t="s">
        <v>69</v>
      </c>
      <c r="B18" s="197"/>
      <c r="C18" s="198"/>
      <c r="D18" s="195"/>
      <c r="E18" s="197"/>
      <c r="F18" s="198"/>
      <c r="G18" s="195"/>
      <c r="H18" s="32"/>
      <c r="I18" s="8"/>
      <c r="J18" s="39"/>
      <c r="K18" s="32"/>
      <c r="L18" s="8"/>
      <c r="M18" s="39"/>
      <c r="N18" s="54">
        <f t="shared" si="3"/>
        <v>0</v>
      </c>
      <c r="O18" s="17"/>
    </row>
    <row r="19" spans="1:15" s="6" customFormat="1" ht="15">
      <c r="A19" s="228" t="s">
        <v>176</v>
      </c>
      <c r="B19" s="197" t="s">
        <v>181</v>
      </c>
      <c r="C19" s="198">
        <v>41782</v>
      </c>
      <c r="D19" s="195">
        <v>740.94</v>
      </c>
      <c r="E19" s="197"/>
      <c r="F19" s="198"/>
      <c r="G19" s="195"/>
      <c r="H19" s="32"/>
      <c r="I19" s="8"/>
      <c r="J19" s="39"/>
      <c r="K19" s="32"/>
      <c r="L19" s="8"/>
      <c r="M19" s="39"/>
      <c r="N19" s="54">
        <f t="shared" si="3"/>
        <v>740.94</v>
      </c>
      <c r="O19" s="17"/>
    </row>
    <row r="20" spans="1:15" s="6" customFormat="1" ht="15">
      <c r="A20" s="228" t="s">
        <v>70</v>
      </c>
      <c r="B20" s="197" t="s">
        <v>182</v>
      </c>
      <c r="C20" s="198">
        <v>41775</v>
      </c>
      <c r="D20" s="195">
        <v>207.91</v>
      </c>
      <c r="E20" s="197" t="s">
        <v>214</v>
      </c>
      <c r="F20" s="198">
        <v>41901</v>
      </c>
      <c r="G20" s="195">
        <v>207.91</v>
      </c>
      <c r="H20" s="32"/>
      <c r="I20" s="8"/>
      <c r="J20" s="39"/>
      <c r="K20" s="32"/>
      <c r="L20" s="8"/>
      <c r="M20" s="39"/>
      <c r="N20" s="54">
        <f t="shared" si="3"/>
        <v>415.82</v>
      </c>
      <c r="O20" s="17"/>
    </row>
    <row r="21" spans="1:15" s="6" customFormat="1" ht="15">
      <c r="A21" s="140" t="s">
        <v>163</v>
      </c>
      <c r="B21" s="197" t="s">
        <v>189</v>
      </c>
      <c r="C21" s="198">
        <v>41796</v>
      </c>
      <c r="D21" s="195">
        <v>3579.82</v>
      </c>
      <c r="E21" s="49"/>
      <c r="F21" s="8"/>
      <c r="G21" s="19"/>
      <c r="H21" s="32"/>
      <c r="I21" s="8"/>
      <c r="J21" s="39"/>
      <c r="K21" s="32"/>
      <c r="L21" s="8"/>
      <c r="M21" s="39"/>
      <c r="N21" s="54">
        <f t="shared" si="3"/>
        <v>3579.82</v>
      </c>
      <c r="O21" s="17"/>
    </row>
    <row r="22" spans="1:15" s="6" customFormat="1" ht="15">
      <c r="A22" s="140" t="s">
        <v>177</v>
      </c>
      <c r="B22" s="197" t="s">
        <v>189</v>
      </c>
      <c r="C22" s="198">
        <v>41796</v>
      </c>
      <c r="D22" s="195">
        <v>6764.49</v>
      </c>
      <c r="E22" s="49"/>
      <c r="F22" s="8"/>
      <c r="G22" s="19"/>
      <c r="H22" s="32"/>
      <c r="I22" s="8"/>
      <c r="J22" s="39"/>
      <c r="K22" s="32"/>
      <c r="L22" s="8"/>
      <c r="M22" s="39"/>
      <c r="N22" s="54">
        <f t="shared" si="3"/>
        <v>6764.49</v>
      </c>
      <c r="O22" s="17"/>
    </row>
    <row r="23" spans="1:15" s="6" customFormat="1" ht="15">
      <c r="A23" s="14" t="s">
        <v>72</v>
      </c>
      <c r="B23" s="197" t="s">
        <v>189</v>
      </c>
      <c r="C23" s="198">
        <v>41796</v>
      </c>
      <c r="D23" s="195">
        <v>792.41</v>
      </c>
      <c r="E23" s="49"/>
      <c r="F23" s="8"/>
      <c r="G23" s="19"/>
      <c r="H23" s="32"/>
      <c r="I23" s="8"/>
      <c r="J23" s="39"/>
      <c r="K23" s="32"/>
      <c r="L23" s="8"/>
      <c r="M23" s="39"/>
      <c r="N23" s="54">
        <f t="shared" si="3"/>
        <v>792.41</v>
      </c>
      <c r="O23" s="17"/>
    </row>
    <row r="24" spans="1:15" s="6" customFormat="1" ht="15">
      <c r="A24" s="14" t="s">
        <v>73</v>
      </c>
      <c r="B24" s="197" t="s">
        <v>189</v>
      </c>
      <c r="C24" s="198">
        <v>41796</v>
      </c>
      <c r="D24" s="195">
        <v>3532.78</v>
      </c>
      <c r="E24" s="49"/>
      <c r="F24" s="8"/>
      <c r="G24" s="19"/>
      <c r="H24" s="32"/>
      <c r="I24" s="8"/>
      <c r="J24" s="39"/>
      <c r="K24" s="32"/>
      <c r="L24" s="8"/>
      <c r="M24" s="39"/>
      <c r="N24" s="54">
        <f t="shared" si="3"/>
        <v>3532.78</v>
      </c>
      <c r="O24" s="17"/>
    </row>
    <row r="25" spans="1:15" s="6" customFormat="1" ht="15">
      <c r="A25" s="14" t="s">
        <v>74</v>
      </c>
      <c r="B25" s="197" t="s">
        <v>189</v>
      </c>
      <c r="C25" s="198">
        <v>41796</v>
      </c>
      <c r="D25" s="195">
        <v>831.63</v>
      </c>
      <c r="E25" s="49"/>
      <c r="F25" s="8"/>
      <c r="G25" s="19"/>
      <c r="H25" s="32"/>
      <c r="I25" s="8"/>
      <c r="J25" s="39"/>
      <c r="K25" s="32"/>
      <c r="L25" s="8"/>
      <c r="M25" s="39"/>
      <c r="N25" s="54">
        <f t="shared" si="3"/>
        <v>831.63</v>
      </c>
      <c r="O25" s="17"/>
    </row>
    <row r="26" spans="1:15" s="6" customFormat="1" ht="15">
      <c r="A26" s="14" t="s">
        <v>75</v>
      </c>
      <c r="B26" s="197" t="s">
        <v>189</v>
      </c>
      <c r="C26" s="198">
        <v>41796</v>
      </c>
      <c r="D26" s="195">
        <v>396.19</v>
      </c>
      <c r="E26" s="49"/>
      <c r="F26" s="8"/>
      <c r="G26" s="19"/>
      <c r="H26" s="32"/>
      <c r="I26" s="8"/>
      <c r="J26" s="39"/>
      <c r="K26" s="32"/>
      <c r="L26" s="8"/>
      <c r="M26" s="39"/>
      <c r="N26" s="54">
        <f t="shared" si="3"/>
        <v>396.19</v>
      </c>
      <c r="O26" s="17"/>
    </row>
    <row r="27" spans="1:15" s="6" customFormat="1" ht="15">
      <c r="A27" s="14" t="s">
        <v>157</v>
      </c>
      <c r="B27" s="32"/>
      <c r="C27" s="8"/>
      <c r="D27" s="63"/>
      <c r="E27" s="49"/>
      <c r="F27" s="8"/>
      <c r="G27" s="19"/>
      <c r="H27" s="32"/>
      <c r="I27" s="8"/>
      <c r="J27" s="39"/>
      <c r="K27" s="197"/>
      <c r="L27" s="198"/>
      <c r="M27" s="195"/>
      <c r="N27" s="54">
        <f t="shared" si="3"/>
        <v>0</v>
      </c>
      <c r="O27" s="17"/>
    </row>
    <row r="28" spans="1:15" s="7" customFormat="1" ht="25.5">
      <c r="A28" s="14" t="s">
        <v>77</v>
      </c>
      <c r="B28" s="197" t="s">
        <v>189</v>
      </c>
      <c r="C28" s="198">
        <v>41796</v>
      </c>
      <c r="D28" s="195">
        <v>2824.56</v>
      </c>
      <c r="E28" s="52"/>
      <c r="F28" s="10"/>
      <c r="G28" s="20"/>
      <c r="H28" s="35"/>
      <c r="I28" s="10"/>
      <c r="J28" s="40"/>
      <c r="K28" s="35"/>
      <c r="L28" s="10"/>
      <c r="M28" s="40"/>
      <c r="N28" s="54">
        <f t="shared" si="3"/>
        <v>2824.56</v>
      </c>
      <c r="O28" s="17"/>
    </row>
    <row r="29" spans="1:15" s="7" customFormat="1" ht="15">
      <c r="A29" s="14" t="s">
        <v>78</v>
      </c>
      <c r="B29" s="35"/>
      <c r="C29" s="10"/>
      <c r="D29" s="63"/>
      <c r="E29" s="197" t="s">
        <v>219</v>
      </c>
      <c r="F29" s="198">
        <v>41908</v>
      </c>
      <c r="G29" s="195">
        <v>2790.05</v>
      </c>
      <c r="H29" s="35"/>
      <c r="I29" s="10"/>
      <c r="J29" s="40"/>
      <c r="K29" s="35"/>
      <c r="L29" s="10"/>
      <c r="M29" s="40"/>
      <c r="N29" s="54">
        <f t="shared" si="3"/>
        <v>2790.05</v>
      </c>
      <c r="O29" s="17"/>
    </row>
    <row r="30" spans="1:15" s="7" customFormat="1" ht="30">
      <c r="A30" s="61" t="s">
        <v>79</v>
      </c>
      <c r="B30" s="35"/>
      <c r="C30" s="10"/>
      <c r="D30" s="63"/>
      <c r="E30" s="52"/>
      <c r="F30" s="10"/>
      <c r="G30" s="63"/>
      <c r="H30" s="35"/>
      <c r="I30" s="10"/>
      <c r="J30" s="63"/>
      <c r="K30" s="35"/>
      <c r="L30" s="10"/>
      <c r="M30" s="63"/>
      <c r="N30" s="54">
        <f t="shared" si="3"/>
        <v>0</v>
      </c>
      <c r="O30" s="17"/>
    </row>
    <row r="31" spans="1:15" s="6" customFormat="1" ht="15">
      <c r="A31" s="284" t="s">
        <v>80</v>
      </c>
      <c r="B31" s="197"/>
      <c r="C31" s="198"/>
      <c r="D31" s="195"/>
      <c r="E31" s="67">
        <v>119</v>
      </c>
      <c r="F31" s="239">
        <v>41859</v>
      </c>
      <c r="G31" s="240">
        <v>792.41</v>
      </c>
      <c r="H31" s="197"/>
      <c r="I31" s="198"/>
      <c r="J31" s="195"/>
      <c r="K31" s="197" t="s">
        <v>260</v>
      </c>
      <c r="L31" s="198">
        <v>42083</v>
      </c>
      <c r="M31" s="195">
        <v>792.41</v>
      </c>
      <c r="N31" s="54">
        <f t="shared" si="3"/>
        <v>1584.82</v>
      </c>
      <c r="O31" s="17"/>
    </row>
    <row r="32" spans="1:15" s="6" customFormat="1" ht="15">
      <c r="A32" s="285"/>
      <c r="B32" s="197"/>
      <c r="C32" s="198"/>
      <c r="D32" s="195"/>
      <c r="E32" s="67">
        <v>155</v>
      </c>
      <c r="F32" s="239">
        <v>41943</v>
      </c>
      <c r="G32" s="240">
        <v>792.41</v>
      </c>
      <c r="H32" s="197"/>
      <c r="I32" s="198"/>
      <c r="J32" s="195"/>
      <c r="K32" s="197"/>
      <c r="L32" s="198"/>
      <c r="M32" s="195"/>
      <c r="N32" s="54">
        <f t="shared" si="3"/>
        <v>792.41</v>
      </c>
      <c r="O32" s="17"/>
    </row>
    <row r="33" spans="1:15" s="6" customFormat="1" ht="25.5">
      <c r="A33" s="5" t="s">
        <v>82</v>
      </c>
      <c r="B33" s="32"/>
      <c r="C33" s="8"/>
      <c r="D33" s="63"/>
      <c r="E33" s="241">
        <v>151</v>
      </c>
      <c r="F33" s="242">
        <v>41929</v>
      </c>
      <c r="G33" s="19">
        <v>1584.82</v>
      </c>
      <c r="H33" s="66"/>
      <c r="I33" s="164"/>
      <c r="J33" s="55"/>
      <c r="K33" s="32"/>
      <c r="L33" s="8"/>
      <c r="M33" s="39"/>
      <c r="N33" s="54">
        <f t="shared" si="3"/>
        <v>1584.82</v>
      </c>
      <c r="O33" s="17"/>
    </row>
    <row r="34" spans="1:15" s="6" customFormat="1" ht="15">
      <c r="A34" s="5" t="s">
        <v>83</v>
      </c>
      <c r="B34" s="197" t="s">
        <v>181</v>
      </c>
      <c r="C34" s="198">
        <v>41782</v>
      </c>
      <c r="D34" s="195">
        <v>1663.21</v>
      </c>
      <c r="E34" s="49"/>
      <c r="F34" s="8"/>
      <c r="G34" s="19"/>
      <c r="H34" s="66"/>
      <c r="I34" s="164"/>
      <c r="J34" s="55"/>
      <c r="K34" s="32"/>
      <c r="L34" s="8"/>
      <c r="M34" s="39"/>
      <c r="N34" s="54">
        <f t="shared" si="3"/>
        <v>1663.21</v>
      </c>
      <c r="O34" s="17"/>
    </row>
    <row r="35" spans="1:15" s="6" customFormat="1" ht="25.5">
      <c r="A35" s="5" t="s">
        <v>100</v>
      </c>
      <c r="B35" s="32"/>
      <c r="C35" s="8"/>
      <c r="D35" s="63"/>
      <c r="E35" s="197"/>
      <c r="F35" s="198"/>
      <c r="G35" s="195"/>
      <c r="H35" s="197"/>
      <c r="I35" s="198"/>
      <c r="J35" s="195"/>
      <c r="K35" s="32"/>
      <c r="L35" s="8"/>
      <c r="M35" s="39"/>
      <c r="N35" s="54">
        <f t="shared" si="3"/>
        <v>0</v>
      </c>
      <c r="O35" s="17"/>
    </row>
    <row r="36" spans="1:15" s="6" customFormat="1" ht="15">
      <c r="A36" s="5" t="s">
        <v>85</v>
      </c>
      <c r="B36" s="32"/>
      <c r="C36" s="8"/>
      <c r="D36" s="63">
        <f>O36/4</f>
        <v>1409.16</v>
      </c>
      <c r="E36" s="49"/>
      <c r="F36" s="8"/>
      <c r="G36" s="63">
        <f>O36/4</f>
        <v>1409.16</v>
      </c>
      <c r="H36" s="32"/>
      <c r="I36" s="8"/>
      <c r="J36" s="63">
        <f>O36/4</f>
        <v>1409.16</v>
      </c>
      <c r="K36" s="32"/>
      <c r="L36" s="8"/>
      <c r="M36" s="63">
        <v>1409.16</v>
      </c>
      <c r="N36" s="54">
        <f t="shared" si="3"/>
        <v>5636.64</v>
      </c>
      <c r="O36" s="17">
        <v>5636.64</v>
      </c>
    </row>
    <row r="37" spans="1:15" s="7" customFormat="1" ht="30">
      <c r="A37" s="61" t="s">
        <v>102</v>
      </c>
      <c r="B37" s="35"/>
      <c r="C37" s="10"/>
      <c r="D37" s="63"/>
      <c r="E37" s="52"/>
      <c r="F37" s="10"/>
      <c r="G37" s="63"/>
      <c r="H37" s="35"/>
      <c r="I37" s="10"/>
      <c r="J37" s="63"/>
      <c r="K37" s="35"/>
      <c r="L37" s="10"/>
      <c r="M37" s="63"/>
      <c r="N37" s="54">
        <f t="shared" si="3"/>
        <v>0</v>
      </c>
      <c r="O37" s="17"/>
    </row>
    <row r="38" spans="1:15" s="7" customFormat="1" ht="15">
      <c r="A38" s="140" t="s">
        <v>178</v>
      </c>
      <c r="B38" s="197"/>
      <c r="C38" s="198"/>
      <c r="D38" s="195"/>
      <c r="E38" s="52"/>
      <c r="F38" s="10"/>
      <c r="G38" s="63"/>
      <c r="H38" s="35"/>
      <c r="I38" s="10"/>
      <c r="J38" s="63"/>
      <c r="K38" s="35"/>
      <c r="L38" s="10"/>
      <c r="M38" s="63"/>
      <c r="N38" s="54">
        <f t="shared" si="3"/>
        <v>0</v>
      </c>
      <c r="O38" s="17"/>
    </row>
    <row r="39" spans="1:15" s="7" customFormat="1" ht="15">
      <c r="A39" s="61" t="s">
        <v>87</v>
      </c>
      <c r="B39" s="35"/>
      <c r="C39" s="10"/>
      <c r="D39" s="63"/>
      <c r="E39" s="52"/>
      <c r="F39" s="10"/>
      <c r="G39" s="63"/>
      <c r="H39" s="35"/>
      <c r="I39" s="10"/>
      <c r="J39" s="63"/>
      <c r="K39" s="35"/>
      <c r="L39" s="10"/>
      <c r="M39" s="63"/>
      <c r="N39" s="54">
        <f t="shared" si="3"/>
        <v>0</v>
      </c>
      <c r="O39" s="17"/>
    </row>
    <row r="40" spans="1:15" s="7" customFormat="1" ht="15">
      <c r="A40" s="14" t="s">
        <v>89</v>
      </c>
      <c r="B40" s="35"/>
      <c r="C40" s="10"/>
      <c r="D40" s="63"/>
      <c r="E40" s="197"/>
      <c r="F40" s="198"/>
      <c r="G40" s="195"/>
      <c r="H40" s="35"/>
      <c r="I40" s="10"/>
      <c r="J40" s="63"/>
      <c r="K40" s="35">
        <v>27</v>
      </c>
      <c r="L40" s="200">
        <v>42041</v>
      </c>
      <c r="M40" s="63">
        <v>12700.77</v>
      </c>
      <c r="N40" s="54">
        <f t="shared" si="3"/>
        <v>12700.77</v>
      </c>
      <c r="O40" s="17"/>
    </row>
    <row r="41" spans="1:15" s="7" customFormat="1" ht="15">
      <c r="A41" s="43" t="s">
        <v>258</v>
      </c>
      <c r="B41" s="66"/>
      <c r="C41" s="76"/>
      <c r="D41" s="55"/>
      <c r="E41" s="245"/>
      <c r="F41" s="198"/>
      <c r="G41" s="216"/>
      <c r="H41" s="246"/>
      <c r="I41" s="239"/>
      <c r="J41" s="244"/>
      <c r="K41" s="66">
        <v>27</v>
      </c>
      <c r="L41" s="239">
        <v>42041</v>
      </c>
      <c r="M41" s="244">
        <v>1403.81</v>
      </c>
      <c r="N41" s="54">
        <f t="shared" si="3"/>
        <v>1403.81</v>
      </c>
      <c r="O41" s="24"/>
    </row>
    <row r="42" spans="1:15" s="7" customFormat="1" ht="15">
      <c r="A42" s="14" t="s">
        <v>90</v>
      </c>
      <c r="B42" s="35"/>
      <c r="C42" s="10"/>
      <c r="D42" s="63"/>
      <c r="E42" s="197"/>
      <c r="F42" s="198"/>
      <c r="G42" s="195"/>
      <c r="H42" s="35">
        <v>6</v>
      </c>
      <c r="I42" s="194">
        <v>42027</v>
      </c>
      <c r="J42" s="63">
        <v>828.31</v>
      </c>
      <c r="K42" s="35"/>
      <c r="L42" s="10"/>
      <c r="M42" s="63"/>
      <c r="N42" s="54">
        <f t="shared" si="3"/>
        <v>828.31</v>
      </c>
      <c r="O42" s="17"/>
    </row>
    <row r="43" spans="1:15" s="7" customFormat="1" ht="15">
      <c r="A43" s="5" t="s">
        <v>221</v>
      </c>
      <c r="B43" s="197"/>
      <c r="C43" s="198"/>
      <c r="D43" s="195"/>
      <c r="E43" s="52">
        <v>126</v>
      </c>
      <c r="F43" s="194">
        <v>41885</v>
      </c>
      <c r="G43" s="63">
        <v>41996.61</v>
      </c>
      <c r="H43" s="35"/>
      <c r="I43" s="10"/>
      <c r="J43" s="63"/>
      <c r="K43" s="35"/>
      <c r="L43" s="10"/>
      <c r="M43" s="63"/>
      <c r="N43" s="54">
        <f t="shared" si="3"/>
        <v>41996.61</v>
      </c>
      <c r="O43" s="17"/>
    </row>
    <row r="44" spans="1:15" s="7" customFormat="1" ht="15">
      <c r="A44" s="61" t="s">
        <v>91</v>
      </c>
      <c r="B44" s="35"/>
      <c r="C44" s="10"/>
      <c r="D44" s="63"/>
      <c r="E44" s="52"/>
      <c r="F44" s="10"/>
      <c r="G44" s="63"/>
      <c r="H44" s="35"/>
      <c r="I44" s="10"/>
      <c r="J44" s="63"/>
      <c r="K44" s="35"/>
      <c r="L44" s="10"/>
      <c r="M44" s="63"/>
      <c r="N44" s="54">
        <f t="shared" si="3"/>
        <v>0</v>
      </c>
      <c r="O44" s="17"/>
    </row>
    <row r="45" spans="1:15" s="7" customFormat="1" ht="15">
      <c r="A45" s="14" t="s">
        <v>103</v>
      </c>
      <c r="B45" s="197"/>
      <c r="C45" s="198"/>
      <c r="D45" s="195"/>
      <c r="E45" s="67">
        <v>121</v>
      </c>
      <c r="F45" s="239">
        <v>41866</v>
      </c>
      <c r="G45" s="195">
        <v>993.79</v>
      </c>
      <c r="H45" s="197"/>
      <c r="I45" s="198"/>
      <c r="J45" s="195"/>
      <c r="K45" s="35"/>
      <c r="L45" s="10"/>
      <c r="M45" s="63"/>
      <c r="N45" s="54">
        <f t="shared" si="3"/>
        <v>993.79</v>
      </c>
      <c r="O45" s="17"/>
    </row>
    <row r="46" spans="1:15" s="7" customFormat="1" ht="15">
      <c r="A46" s="61" t="s">
        <v>92</v>
      </c>
      <c r="B46" s="35"/>
      <c r="C46" s="10"/>
      <c r="D46" s="63"/>
      <c r="E46" s="52"/>
      <c r="F46" s="10"/>
      <c r="G46" s="63"/>
      <c r="H46" s="35"/>
      <c r="I46" s="10"/>
      <c r="J46" s="63"/>
      <c r="K46" s="35"/>
      <c r="L46" s="10"/>
      <c r="M46" s="63"/>
      <c r="N46" s="54">
        <f t="shared" si="3"/>
        <v>0</v>
      </c>
      <c r="O46" s="17"/>
    </row>
    <row r="47" spans="1:15" s="7" customFormat="1" ht="15">
      <c r="A47" s="229" t="s">
        <v>110</v>
      </c>
      <c r="B47" s="66"/>
      <c r="C47" s="76"/>
      <c r="D47" s="63"/>
      <c r="E47" s="67">
        <v>152</v>
      </c>
      <c r="F47" s="239">
        <v>41936</v>
      </c>
      <c r="G47" s="63">
        <v>596.24</v>
      </c>
      <c r="H47" s="197"/>
      <c r="I47" s="198"/>
      <c r="J47" s="195"/>
      <c r="K47" s="66">
        <v>29</v>
      </c>
      <c r="L47" s="239">
        <v>42041</v>
      </c>
      <c r="M47" s="63">
        <v>788.08</v>
      </c>
      <c r="N47" s="54">
        <f t="shared" si="3"/>
        <v>1384.32</v>
      </c>
      <c r="O47" s="17"/>
    </row>
    <row r="48" spans="1:15" s="7" customFormat="1" ht="15.75" thickBot="1">
      <c r="A48" s="247"/>
      <c r="B48" s="67"/>
      <c r="C48" s="76"/>
      <c r="D48" s="63"/>
      <c r="E48" s="67"/>
      <c r="F48" s="239"/>
      <c r="G48" s="63"/>
      <c r="H48" s="245"/>
      <c r="I48" s="198"/>
      <c r="J48" s="195"/>
      <c r="K48" s="67">
        <v>31</v>
      </c>
      <c r="L48" s="239">
        <v>42048</v>
      </c>
      <c r="M48" s="63">
        <v>777.7</v>
      </c>
      <c r="N48" s="54">
        <f t="shared" si="3"/>
        <v>777.7</v>
      </c>
      <c r="O48" s="17"/>
    </row>
    <row r="49" spans="1:15" s="7" customFormat="1" ht="19.5" thickBot="1">
      <c r="A49" s="4" t="s">
        <v>94</v>
      </c>
      <c r="B49" s="10"/>
      <c r="C49" s="10"/>
      <c r="D49" s="63">
        <f>O49/4</f>
        <v>15707.45</v>
      </c>
      <c r="E49" s="10"/>
      <c r="F49" s="10"/>
      <c r="G49" s="63">
        <f>O49/4</f>
        <v>15707.45</v>
      </c>
      <c r="H49" s="10"/>
      <c r="I49" s="10"/>
      <c r="J49" s="63">
        <f>O49/4</f>
        <v>15707.45</v>
      </c>
      <c r="K49" s="10"/>
      <c r="L49" s="10"/>
      <c r="M49" s="63">
        <v>15707.45</v>
      </c>
      <c r="N49" s="54">
        <f t="shared" si="3"/>
        <v>62829.8</v>
      </c>
      <c r="O49" s="98">
        <v>62829.81</v>
      </c>
    </row>
    <row r="50" spans="1:15" s="6" customFormat="1" ht="20.25" thickBot="1">
      <c r="A50" s="45" t="s">
        <v>4</v>
      </c>
      <c r="B50" s="99"/>
      <c r="C50" s="100"/>
      <c r="D50" s="103">
        <f>SUM(D6:D49)</f>
        <v>142402.6</v>
      </c>
      <c r="E50" s="101"/>
      <c r="F50" s="100"/>
      <c r="G50" s="103">
        <f>SUM(G6:G49)</f>
        <v>168432.5</v>
      </c>
      <c r="H50" s="102"/>
      <c r="I50" s="100"/>
      <c r="J50" s="103">
        <f>SUM(J6:J49)</f>
        <v>119506.57</v>
      </c>
      <c r="K50" s="102"/>
      <c r="L50" s="100"/>
      <c r="M50" s="103">
        <f>SUM(M6:M49)</f>
        <v>135141.03</v>
      </c>
      <c r="N50" s="54">
        <f t="shared" si="3"/>
        <v>565482.7</v>
      </c>
      <c r="O50" s="25">
        <f>SUM(O6:O49)</f>
        <v>474712.93</v>
      </c>
    </row>
    <row r="51" spans="1:15" s="11" customFormat="1" ht="20.25" hidden="1" thickBot="1">
      <c r="A51" s="46" t="s">
        <v>2</v>
      </c>
      <c r="B51" s="77"/>
      <c r="C51" s="78"/>
      <c r="D51" s="79"/>
      <c r="E51" s="80"/>
      <c r="F51" s="78"/>
      <c r="G51" s="81"/>
      <c r="H51" s="77"/>
      <c r="I51" s="78"/>
      <c r="J51" s="79"/>
      <c r="K51" s="77"/>
      <c r="L51" s="78"/>
      <c r="M51" s="79"/>
      <c r="N51" s="53"/>
      <c r="O51" s="26"/>
    </row>
    <row r="52" spans="1:15" s="13" customFormat="1" ht="39.75" customHeight="1" thickBot="1">
      <c r="A52" s="274" t="s">
        <v>3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6"/>
      <c r="O52" s="27"/>
    </row>
    <row r="53" spans="1:15" s="13" customFormat="1" ht="16.5" customHeight="1">
      <c r="A53" s="170" t="s">
        <v>136</v>
      </c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54">
        <f aca="true" t="shared" si="4" ref="N53:N138">M53+J53+G53+D53</f>
        <v>0</v>
      </c>
      <c r="O53" s="232"/>
    </row>
    <row r="54" spans="1:15" s="7" customFormat="1" ht="15">
      <c r="A54" s="170" t="s">
        <v>167</v>
      </c>
      <c r="B54" s="35"/>
      <c r="C54" s="10"/>
      <c r="D54" s="40"/>
      <c r="E54" s="52"/>
      <c r="F54" s="10"/>
      <c r="G54" s="20"/>
      <c r="H54" s="35"/>
      <c r="I54" s="10"/>
      <c r="J54" s="40"/>
      <c r="K54" s="35">
        <v>61</v>
      </c>
      <c r="L54" s="194">
        <v>42062</v>
      </c>
      <c r="M54" s="39">
        <v>42779.32</v>
      </c>
      <c r="N54" s="54">
        <f t="shared" si="4"/>
        <v>42779.32</v>
      </c>
      <c r="O54" s="64"/>
    </row>
    <row r="55" spans="1:15" s="7" customFormat="1" ht="15">
      <c r="A55" s="170" t="s">
        <v>168</v>
      </c>
      <c r="B55" s="67"/>
      <c r="C55" s="76"/>
      <c r="D55" s="40"/>
      <c r="E55" s="67"/>
      <c r="F55" s="76"/>
      <c r="G55" s="10"/>
      <c r="H55" s="52"/>
      <c r="I55" s="76"/>
      <c r="J55" s="40"/>
      <c r="K55" s="52"/>
      <c r="L55" s="76"/>
      <c r="M55" s="40"/>
      <c r="N55" s="54">
        <f t="shared" si="4"/>
        <v>0</v>
      </c>
      <c r="O55" s="64"/>
    </row>
    <row r="56" spans="1:15" s="7" customFormat="1" ht="15" customHeight="1">
      <c r="A56" s="170" t="s">
        <v>169</v>
      </c>
      <c r="B56" s="199" t="s">
        <v>189</v>
      </c>
      <c r="C56" s="200">
        <v>41796</v>
      </c>
      <c r="D56" s="98">
        <v>2754.17</v>
      </c>
      <c r="E56" s="67"/>
      <c r="F56" s="76"/>
      <c r="G56" s="10"/>
      <c r="H56" s="52"/>
      <c r="I56" s="76"/>
      <c r="J56" s="40"/>
      <c r="K56" s="52"/>
      <c r="L56" s="76"/>
      <c r="M56" s="40"/>
      <c r="N56" s="54">
        <f t="shared" si="4"/>
        <v>2754.17</v>
      </c>
      <c r="O56" s="64"/>
    </row>
    <row r="57" spans="1:15" s="7" customFormat="1" ht="14.25" customHeight="1">
      <c r="A57" s="170" t="s">
        <v>170</v>
      </c>
      <c r="B57" s="199"/>
      <c r="C57" s="200"/>
      <c r="D57" s="98"/>
      <c r="E57" s="67">
        <v>119</v>
      </c>
      <c r="F57" s="239">
        <v>41859</v>
      </c>
      <c r="G57" s="8">
        <v>5250.35</v>
      </c>
      <c r="H57" s="52"/>
      <c r="I57" s="76"/>
      <c r="J57" s="40"/>
      <c r="K57" s="52"/>
      <c r="L57" s="76"/>
      <c r="M57" s="40"/>
      <c r="N57" s="54">
        <f t="shared" si="4"/>
        <v>5250.35</v>
      </c>
      <c r="O57" s="64"/>
    </row>
    <row r="58" spans="1:15" s="7" customFormat="1" ht="15" customHeight="1">
      <c r="A58" s="170" t="s">
        <v>171</v>
      </c>
      <c r="B58" s="204"/>
      <c r="C58" s="205"/>
      <c r="D58" s="206"/>
      <c r="E58" s="199" t="s">
        <v>203</v>
      </c>
      <c r="F58" s="200">
        <v>41859</v>
      </c>
      <c r="G58" s="98">
        <v>10874.72</v>
      </c>
      <c r="H58" s="52"/>
      <c r="I58" s="76"/>
      <c r="J58" s="40"/>
      <c r="K58" s="52"/>
      <c r="L58" s="76"/>
      <c r="M58" s="40"/>
      <c r="N58" s="54">
        <f t="shared" si="4"/>
        <v>10874.72</v>
      </c>
      <c r="O58" s="64"/>
    </row>
    <row r="59" spans="1:15" s="7" customFormat="1" ht="14.25" customHeight="1">
      <c r="A59" s="170" t="s">
        <v>172</v>
      </c>
      <c r="B59" s="204"/>
      <c r="C59" s="205"/>
      <c r="D59" s="206"/>
      <c r="E59" s="204"/>
      <c r="F59" s="205"/>
      <c r="G59" s="206"/>
      <c r="H59" s="10"/>
      <c r="I59" s="10"/>
      <c r="J59" s="10"/>
      <c r="K59" s="10"/>
      <c r="L59" s="10"/>
      <c r="M59" s="10"/>
      <c r="N59" s="54">
        <f t="shared" si="4"/>
        <v>0</v>
      </c>
      <c r="O59" s="64"/>
    </row>
    <row r="60" spans="1:15" s="7" customFormat="1" ht="14.25" customHeight="1" thickBot="1">
      <c r="A60" s="170" t="s">
        <v>173</v>
      </c>
      <c r="B60" s="233"/>
      <c r="C60" s="234"/>
      <c r="D60" s="235"/>
      <c r="E60" s="230" t="s">
        <v>224</v>
      </c>
      <c r="F60" s="231">
        <v>41943</v>
      </c>
      <c r="G60" s="98">
        <v>6948.04</v>
      </c>
      <c r="H60" s="10"/>
      <c r="I60" s="10"/>
      <c r="J60" s="10"/>
      <c r="K60" s="10"/>
      <c r="L60" s="10"/>
      <c r="M60" s="10"/>
      <c r="N60" s="54">
        <f t="shared" si="4"/>
        <v>6948.04</v>
      </c>
      <c r="O60" s="64"/>
    </row>
    <row r="61" spans="1:15" s="87" customFormat="1" ht="20.25" thickBot="1">
      <c r="A61" s="82" t="s">
        <v>4</v>
      </c>
      <c r="B61" s="83"/>
      <c r="C61" s="94"/>
      <c r="D61" s="94">
        <f>SUM(D53:D60)</f>
        <v>2754.17</v>
      </c>
      <c r="E61" s="94"/>
      <c r="F61" s="94"/>
      <c r="G61" s="243">
        <f>SUM(G53:G60)</f>
        <v>23073.11</v>
      </c>
      <c r="H61" s="243"/>
      <c r="I61" s="243"/>
      <c r="J61" s="243">
        <f>SUM(J53:J60)</f>
        <v>0</v>
      </c>
      <c r="K61" s="243"/>
      <c r="L61" s="243"/>
      <c r="M61" s="243">
        <f>SUM(M53:M60)</f>
        <v>42779.32</v>
      </c>
      <c r="N61" s="54">
        <f t="shared" si="4"/>
        <v>68606.6</v>
      </c>
      <c r="O61" s="86"/>
    </row>
    <row r="62" spans="1:15" s="7" customFormat="1" ht="42" customHeight="1">
      <c r="A62" s="274" t="s">
        <v>28</v>
      </c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6"/>
      <c r="O62" s="18"/>
    </row>
    <row r="63" spans="1:15" s="7" customFormat="1" ht="15">
      <c r="A63" s="43" t="s">
        <v>180</v>
      </c>
      <c r="B63" s="196" t="s">
        <v>181</v>
      </c>
      <c r="C63" s="194">
        <v>41782</v>
      </c>
      <c r="D63" s="195">
        <v>505.88</v>
      </c>
      <c r="E63" s="24"/>
      <c r="F63" s="1"/>
      <c r="G63" s="18"/>
      <c r="H63" s="36"/>
      <c r="I63" s="1"/>
      <c r="J63" s="41"/>
      <c r="K63" s="36"/>
      <c r="L63" s="1"/>
      <c r="M63" s="41"/>
      <c r="N63" s="54">
        <f t="shared" si="4"/>
        <v>505.88</v>
      </c>
      <c r="O63" s="24"/>
    </row>
    <row r="64" spans="1:15" s="7" customFormat="1" ht="15">
      <c r="A64" s="43" t="s">
        <v>184</v>
      </c>
      <c r="B64" s="196" t="s">
        <v>181</v>
      </c>
      <c r="C64" s="194">
        <v>41782</v>
      </c>
      <c r="D64" s="195">
        <v>78.09</v>
      </c>
      <c r="E64" s="52"/>
      <c r="F64" s="10"/>
      <c r="G64" s="20"/>
      <c r="H64" s="35"/>
      <c r="I64" s="10"/>
      <c r="J64" s="40"/>
      <c r="K64" s="35"/>
      <c r="L64" s="10"/>
      <c r="M64" s="40"/>
      <c r="N64" s="54">
        <f t="shared" si="4"/>
        <v>78.09</v>
      </c>
      <c r="O64" s="24"/>
    </row>
    <row r="65" spans="1:15" s="7" customFormat="1" ht="15">
      <c r="A65" s="43" t="s">
        <v>183</v>
      </c>
      <c r="B65" s="197" t="s">
        <v>182</v>
      </c>
      <c r="C65" s="198">
        <v>41775</v>
      </c>
      <c r="D65" s="195">
        <v>494.2</v>
      </c>
      <c r="E65" s="52"/>
      <c r="F65" s="10"/>
      <c r="G65" s="20"/>
      <c r="H65" s="35"/>
      <c r="I65" s="10"/>
      <c r="J65" s="40"/>
      <c r="K65" s="35"/>
      <c r="L65" s="10"/>
      <c r="M65" s="40"/>
      <c r="N65" s="54">
        <f t="shared" si="4"/>
        <v>494.2</v>
      </c>
      <c r="O65" s="24"/>
    </row>
    <row r="66" spans="1:15" s="7" customFormat="1" ht="15">
      <c r="A66" s="43" t="s">
        <v>185</v>
      </c>
      <c r="B66" s="197" t="s">
        <v>186</v>
      </c>
      <c r="C66" s="198">
        <v>41789</v>
      </c>
      <c r="D66" s="195">
        <v>78.09</v>
      </c>
      <c r="E66" s="52"/>
      <c r="F66" s="10"/>
      <c r="G66" s="20"/>
      <c r="H66" s="35"/>
      <c r="I66" s="10"/>
      <c r="J66" s="40"/>
      <c r="K66" s="35"/>
      <c r="L66" s="10"/>
      <c r="M66" s="40"/>
      <c r="N66" s="54">
        <f t="shared" si="4"/>
        <v>78.09</v>
      </c>
      <c r="O66" s="24"/>
    </row>
    <row r="67" spans="1:15" s="7" customFormat="1" ht="15">
      <c r="A67" s="43" t="s">
        <v>187</v>
      </c>
      <c r="B67" s="197" t="s">
        <v>188</v>
      </c>
      <c r="C67" s="198">
        <v>41817</v>
      </c>
      <c r="D67" s="195">
        <v>252.94</v>
      </c>
      <c r="E67" s="52"/>
      <c r="F67" s="10"/>
      <c r="G67" s="20"/>
      <c r="H67" s="35"/>
      <c r="I67" s="10"/>
      <c r="J67" s="40"/>
      <c r="K67" s="35"/>
      <c r="L67" s="10"/>
      <c r="M67" s="40"/>
      <c r="N67" s="54">
        <f t="shared" si="4"/>
        <v>252.94</v>
      </c>
      <c r="O67" s="24"/>
    </row>
    <row r="68" spans="1:15" s="7" customFormat="1" ht="15">
      <c r="A68" s="43" t="s">
        <v>190</v>
      </c>
      <c r="B68" s="199" t="s">
        <v>189</v>
      </c>
      <c r="C68" s="200">
        <v>41796</v>
      </c>
      <c r="D68" s="98">
        <v>4727.53</v>
      </c>
      <c r="E68" s="52"/>
      <c r="F68" s="10"/>
      <c r="G68" s="19"/>
      <c r="H68" s="35"/>
      <c r="I68" s="10"/>
      <c r="J68" s="40"/>
      <c r="K68" s="35"/>
      <c r="L68" s="10"/>
      <c r="M68" s="40"/>
      <c r="N68" s="54">
        <f t="shared" si="4"/>
        <v>4727.53</v>
      </c>
      <c r="O68" s="24"/>
    </row>
    <row r="69" spans="1:15" s="7" customFormat="1" ht="15">
      <c r="A69" s="43" t="s">
        <v>191</v>
      </c>
      <c r="B69" s="197" t="s">
        <v>189</v>
      </c>
      <c r="C69" s="198" t="s">
        <v>192</v>
      </c>
      <c r="D69" s="195">
        <v>596.75</v>
      </c>
      <c r="E69" s="52"/>
      <c r="F69" s="10"/>
      <c r="G69" s="19"/>
      <c r="H69" s="35"/>
      <c r="I69" s="10"/>
      <c r="J69" s="40"/>
      <c r="K69" s="35"/>
      <c r="L69" s="10"/>
      <c r="M69" s="40"/>
      <c r="N69" s="54">
        <f t="shared" si="4"/>
        <v>596.75</v>
      </c>
      <c r="O69" s="24"/>
    </row>
    <row r="70" spans="1:15" s="7" customFormat="1" ht="15">
      <c r="A70" s="43" t="s">
        <v>195</v>
      </c>
      <c r="B70" s="197" t="s">
        <v>196</v>
      </c>
      <c r="C70" s="198">
        <v>41831</v>
      </c>
      <c r="D70" s="195">
        <v>223.83</v>
      </c>
      <c r="E70" s="52"/>
      <c r="F70" s="10"/>
      <c r="G70" s="19"/>
      <c r="H70" s="35"/>
      <c r="I70" s="10"/>
      <c r="J70" s="40"/>
      <c r="K70" s="35"/>
      <c r="L70" s="10"/>
      <c r="M70" s="40"/>
      <c r="N70" s="54">
        <f t="shared" si="4"/>
        <v>223.83</v>
      </c>
      <c r="O70" s="24"/>
    </row>
    <row r="71" spans="1:15" s="7" customFormat="1" ht="15">
      <c r="A71" s="43" t="s">
        <v>197</v>
      </c>
      <c r="B71" s="197" t="s">
        <v>198</v>
      </c>
      <c r="C71" s="198">
        <v>41851</v>
      </c>
      <c r="D71" s="195">
        <v>38827.48</v>
      </c>
      <c r="E71" s="52"/>
      <c r="F71" s="10"/>
      <c r="G71" s="19"/>
      <c r="H71" s="35"/>
      <c r="I71" s="10"/>
      <c r="J71" s="40"/>
      <c r="K71" s="35"/>
      <c r="L71" s="10"/>
      <c r="M71" s="40"/>
      <c r="N71" s="54">
        <f t="shared" si="4"/>
        <v>38827.48</v>
      </c>
      <c r="O71" s="24"/>
    </row>
    <row r="72" spans="1:15" s="7" customFormat="1" ht="15">
      <c r="A72" s="43" t="s">
        <v>201</v>
      </c>
      <c r="B72" s="197"/>
      <c r="C72" s="198"/>
      <c r="D72" s="195"/>
      <c r="E72" s="52">
        <v>122</v>
      </c>
      <c r="F72" s="194">
        <v>41873</v>
      </c>
      <c r="G72" s="19">
        <v>196.5</v>
      </c>
      <c r="H72" s="35"/>
      <c r="I72" s="10"/>
      <c r="J72" s="40"/>
      <c r="K72" s="35"/>
      <c r="L72" s="10"/>
      <c r="M72" s="40"/>
      <c r="N72" s="54">
        <f t="shared" si="4"/>
        <v>196.5</v>
      </c>
      <c r="O72" s="24"/>
    </row>
    <row r="73" spans="1:15" s="7" customFormat="1" ht="15">
      <c r="A73" s="43" t="s">
        <v>202</v>
      </c>
      <c r="B73" s="197"/>
      <c r="C73" s="198"/>
      <c r="D73" s="195"/>
      <c r="E73" s="52">
        <v>122</v>
      </c>
      <c r="F73" s="194">
        <v>41873</v>
      </c>
      <c r="G73" s="19">
        <v>196.5</v>
      </c>
      <c r="H73" s="35"/>
      <c r="I73" s="10"/>
      <c r="J73" s="40"/>
      <c r="K73" s="35"/>
      <c r="L73" s="10"/>
      <c r="M73" s="40"/>
      <c r="N73" s="54">
        <f t="shared" si="4"/>
        <v>196.5</v>
      </c>
      <c r="O73" s="24"/>
    </row>
    <row r="74" spans="1:15" s="7" customFormat="1" ht="15">
      <c r="A74" s="43" t="s">
        <v>185</v>
      </c>
      <c r="B74" s="35"/>
      <c r="C74" s="10"/>
      <c r="D74" s="40"/>
      <c r="E74" s="197" t="s">
        <v>203</v>
      </c>
      <c r="F74" s="198">
        <v>41859</v>
      </c>
      <c r="G74" s="195">
        <v>78.09</v>
      </c>
      <c r="H74" s="35"/>
      <c r="I74" s="10"/>
      <c r="J74" s="40"/>
      <c r="K74" s="35"/>
      <c r="L74" s="10"/>
      <c r="M74" s="40"/>
      <c r="N74" s="54">
        <f t="shared" si="4"/>
        <v>78.09</v>
      </c>
      <c r="O74" s="24"/>
    </row>
    <row r="75" spans="1:15" s="7" customFormat="1" ht="15">
      <c r="A75" s="43" t="s">
        <v>204</v>
      </c>
      <c r="B75" s="35"/>
      <c r="C75" s="10"/>
      <c r="D75" s="40"/>
      <c r="E75" s="197" t="s">
        <v>203</v>
      </c>
      <c r="F75" s="198">
        <v>41859</v>
      </c>
      <c r="G75" s="195">
        <v>252.94</v>
      </c>
      <c r="H75" s="35"/>
      <c r="I75" s="10"/>
      <c r="J75" s="40"/>
      <c r="K75" s="35"/>
      <c r="L75" s="10"/>
      <c r="M75" s="40"/>
      <c r="N75" s="54">
        <f t="shared" si="4"/>
        <v>252.94</v>
      </c>
      <c r="O75" s="24"/>
    </row>
    <row r="76" spans="1:15" s="7" customFormat="1" ht="15">
      <c r="A76" s="43" t="s">
        <v>185</v>
      </c>
      <c r="B76" s="35"/>
      <c r="C76" s="10"/>
      <c r="D76" s="40"/>
      <c r="E76" s="197" t="s">
        <v>205</v>
      </c>
      <c r="F76" s="198">
        <v>41866</v>
      </c>
      <c r="G76" s="195">
        <v>156.18</v>
      </c>
      <c r="H76" s="35"/>
      <c r="I76" s="10"/>
      <c r="J76" s="40"/>
      <c r="K76" s="35"/>
      <c r="L76" s="10"/>
      <c r="M76" s="40"/>
      <c r="N76" s="54">
        <f t="shared" si="4"/>
        <v>156.18</v>
      </c>
      <c r="O76" s="24"/>
    </row>
    <row r="77" spans="1:15" s="7" customFormat="1" ht="15">
      <c r="A77" s="43" t="s">
        <v>206</v>
      </c>
      <c r="B77" s="35"/>
      <c r="C77" s="10"/>
      <c r="D77" s="40"/>
      <c r="E77" s="197" t="s">
        <v>203</v>
      </c>
      <c r="F77" s="198">
        <v>41859</v>
      </c>
      <c r="G77" s="195">
        <v>2754.18</v>
      </c>
      <c r="H77" s="35"/>
      <c r="I77" s="10"/>
      <c r="J77" s="40"/>
      <c r="K77" s="35"/>
      <c r="L77" s="10"/>
      <c r="M77" s="40"/>
      <c r="N77" s="54">
        <f t="shared" si="4"/>
        <v>2754.18</v>
      </c>
      <c r="O77" s="24"/>
    </row>
    <row r="78" spans="1:15" s="7" customFormat="1" ht="15">
      <c r="A78" s="43" t="s">
        <v>213</v>
      </c>
      <c r="B78" s="35"/>
      <c r="C78" s="10"/>
      <c r="D78" s="40"/>
      <c r="E78" s="197" t="s">
        <v>214</v>
      </c>
      <c r="F78" s="198">
        <v>41901</v>
      </c>
      <c r="G78" s="195">
        <v>745.51</v>
      </c>
      <c r="H78" s="35"/>
      <c r="I78" s="10"/>
      <c r="J78" s="40"/>
      <c r="K78" s="35"/>
      <c r="L78" s="10"/>
      <c r="M78" s="40"/>
      <c r="N78" s="54">
        <f t="shared" si="4"/>
        <v>745.51</v>
      </c>
      <c r="O78" s="24"/>
    </row>
    <row r="79" spans="1:15" s="7" customFormat="1" ht="15">
      <c r="A79" s="43" t="s">
        <v>215</v>
      </c>
      <c r="B79" s="35"/>
      <c r="C79" s="10"/>
      <c r="D79" s="40"/>
      <c r="E79" s="197" t="s">
        <v>216</v>
      </c>
      <c r="F79" s="198">
        <v>41894</v>
      </c>
      <c r="G79" s="195">
        <v>535.56</v>
      </c>
      <c r="H79" s="35"/>
      <c r="I79" s="10"/>
      <c r="J79" s="40"/>
      <c r="K79" s="35"/>
      <c r="L79" s="10"/>
      <c r="M79" s="40"/>
      <c r="N79" s="54">
        <f t="shared" si="4"/>
        <v>535.56</v>
      </c>
      <c r="O79" s="24"/>
    </row>
    <row r="80" spans="1:15" s="7" customFormat="1" ht="15">
      <c r="A80" s="43" t="s">
        <v>184</v>
      </c>
      <c r="B80" s="35"/>
      <c r="C80" s="10"/>
      <c r="D80" s="40"/>
      <c r="E80" s="197" t="s">
        <v>216</v>
      </c>
      <c r="F80" s="198">
        <v>41894</v>
      </c>
      <c r="G80" s="195">
        <v>312.36</v>
      </c>
      <c r="H80" s="35"/>
      <c r="I80" s="10"/>
      <c r="J80" s="40"/>
      <c r="K80" s="35"/>
      <c r="L80" s="10"/>
      <c r="M80" s="40"/>
      <c r="N80" s="54">
        <f t="shared" si="4"/>
        <v>312.36</v>
      </c>
      <c r="O80" s="24"/>
    </row>
    <row r="81" spans="1:15" s="7" customFormat="1" ht="15">
      <c r="A81" s="43" t="s">
        <v>217</v>
      </c>
      <c r="B81" s="35"/>
      <c r="C81" s="10"/>
      <c r="D81" s="40"/>
      <c r="E81" s="197" t="s">
        <v>214</v>
      </c>
      <c r="F81" s="198">
        <v>41901</v>
      </c>
      <c r="G81" s="195">
        <v>2267.72</v>
      </c>
      <c r="H81" s="35"/>
      <c r="I81" s="10"/>
      <c r="J81" s="40"/>
      <c r="K81" s="35"/>
      <c r="L81" s="10"/>
      <c r="M81" s="40"/>
      <c r="N81" s="54">
        <f t="shared" si="4"/>
        <v>2267.72</v>
      </c>
      <c r="O81" s="24"/>
    </row>
    <row r="82" spans="1:15" s="7" customFormat="1" ht="15">
      <c r="A82" s="43" t="s">
        <v>218</v>
      </c>
      <c r="B82" s="35"/>
      <c r="C82" s="10"/>
      <c r="D82" s="40"/>
      <c r="E82" s="197" t="s">
        <v>219</v>
      </c>
      <c r="F82" s="198">
        <v>41908</v>
      </c>
      <c r="G82" s="195">
        <v>734.14</v>
      </c>
      <c r="H82" s="35"/>
      <c r="I82" s="10"/>
      <c r="J82" s="40"/>
      <c r="K82" s="35"/>
      <c r="L82" s="10"/>
      <c r="M82" s="40"/>
      <c r="N82" s="54">
        <f>M82+J82+G82+D82</f>
        <v>734.14</v>
      </c>
      <c r="O82" s="24"/>
    </row>
    <row r="83" spans="1:15" s="7" customFormat="1" ht="15">
      <c r="A83" s="43" t="s">
        <v>220</v>
      </c>
      <c r="B83" s="35"/>
      <c r="C83" s="10"/>
      <c r="D83" s="40"/>
      <c r="E83" s="52">
        <v>139</v>
      </c>
      <c r="F83" s="194">
        <v>41912</v>
      </c>
      <c r="G83" s="19">
        <v>195.34</v>
      </c>
      <c r="H83" s="197"/>
      <c r="I83" s="198"/>
      <c r="J83" s="195"/>
      <c r="K83" s="35"/>
      <c r="L83" s="10"/>
      <c r="M83" s="40"/>
      <c r="N83" s="54">
        <f t="shared" si="4"/>
        <v>195.34</v>
      </c>
      <c r="O83" s="24"/>
    </row>
    <row r="84" spans="1:15" s="7" customFormat="1" ht="15">
      <c r="A84" s="43" t="s">
        <v>184</v>
      </c>
      <c r="B84" s="35"/>
      <c r="C84" s="10"/>
      <c r="D84" s="40"/>
      <c r="E84" s="52">
        <v>139</v>
      </c>
      <c r="F84" s="194">
        <v>41912</v>
      </c>
      <c r="G84" s="216">
        <v>78.09</v>
      </c>
      <c r="H84" s="197"/>
      <c r="I84" s="198"/>
      <c r="J84" s="195"/>
      <c r="K84" s="66"/>
      <c r="L84" s="76"/>
      <c r="M84" s="55"/>
      <c r="N84" s="54">
        <f t="shared" si="4"/>
        <v>78.09</v>
      </c>
      <c r="O84" s="24"/>
    </row>
    <row r="85" spans="1:15" s="7" customFormat="1" ht="15">
      <c r="A85" s="43" t="s">
        <v>184</v>
      </c>
      <c r="B85" s="66"/>
      <c r="C85" s="76"/>
      <c r="D85" s="55"/>
      <c r="E85" s="67">
        <v>152</v>
      </c>
      <c r="F85" s="239">
        <v>41936</v>
      </c>
      <c r="G85" s="240">
        <v>78.09</v>
      </c>
      <c r="H85" s="197"/>
      <c r="I85" s="198"/>
      <c r="J85" s="195"/>
      <c r="K85" s="66"/>
      <c r="L85" s="76"/>
      <c r="M85" s="55"/>
      <c r="N85" s="54">
        <f t="shared" si="4"/>
        <v>78.09</v>
      </c>
      <c r="O85" s="24"/>
    </row>
    <row r="86" spans="1:15" s="7" customFormat="1" ht="15">
      <c r="A86" s="43" t="s">
        <v>184</v>
      </c>
      <c r="B86" s="35"/>
      <c r="C86" s="10"/>
      <c r="D86" s="40"/>
      <c r="E86" s="197" t="s">
        <v>223</v>
      </c>
      <c r="F86" s="198">
        <v>41929</v>
      </c>
      <c r="G86" s="195">
        <v>156.18</v>
      </c>
      <c r="H86" s="197"/>
      <c r="I86" s="198"/>
      <c r="J86" s="195"/>
      <c r="K86" s="66"/>
      <c r="L86" s="76"/>
      <c r="M86" s="55"/>
      <c r="N86" s="54">
        <f t="shared" si="4"/>
        <v>156.18</v>
      </c>
      <c r="O86" s="24"/>
    </row>
    <row r="87" spans="1:15" s="7" customFormat="1" ht="15">
      <c r="A87" s="43" t="s">
        <v>222</v>
      </c>
      <c r="B87" s="66"/>
      <c r="C87" s="76"/>
      <c r="D87" s="55"/>
      <c r="E87" s="197" t="s">
        <v>223</v>
      </c>
      <c r="F87" s="198">
        <v>41929</v>
      </c>
      <c r="G87" s="195">
        <v>362.59</v>
      </c>
      <c r="H87" s="197"/>
      <c r="I87" s="198"/>
      <c r="J87" s="195"/>
      <c r="K87" s="66"/>
      <c r="L87" s="76"/>
      <c r="M87" s="55"/>
      <c r="N87" s="54">
        <f t="shared" si="4"/>
        <v>362.59</v>
      </c>
      <c r="O87" s="24"/>
    </row>
    <row r="88" spans="1:15" s="7" customFormat="1" ht="15">
      <c r="A88" s="43" t="s">
        <v>225</v>
      </c>
      <c r="B88" s="66"/>
      <c r="C88" s="76"/>
      <c r="D88" s="55"/>
      <c r="E88" s="67">
        <v>155</v>
      </c>
      <c r="F88" s="239">
        <v>41943</v>
      </c>
      <c r="G88" s="240">
        <v>252.94</v>
      </c>
      <c r="H88" s="197"/>
      <c r="I88" s="198"/>
      <c r="J88" s="195"/>
      <c r="K88" s="66"/>
      <c r="L88" s="76"/>
      <c r="M88" s="55"/>
      <c r="N88" s="54">
        <f t="shared" si="4"/>
        <v>252.94</v>
      </c>
      <c r="O88" s="24"/>
    </row>
    <row r="89" spans="1:15" s="7" customFormat="1" ht="15">
      <c r="A89" s="43" t="s">
        <v>226</v>
      </c>
      <c r="B89" s="66"/>
      <c r="C89" s="76"/>
      <c r="D89" s="55"/>
      <c r="E89" s="67">
        <v>155</v>
      </c>
      <c r="F89" s="239">
        <v>41943</v>
      </c>
      <c r="G89" s="240">
        <v>1132.35</v>
      </c>
      <c r="H89" s="197"/>
      <c r="I89" s="198"/>
      <c r="J89" s="195"/>
      <c r="K89" s="66"/>
      <c r="L89" s="76"/>
      <c r="M89" s="55"/>
      <c r="N89" s="54">
        <f t="shared" si="4"/>
        <v>1132.35</v>
      </c>
      <c r="O89" s="24"/>
    </row>
    <row r="90" spans="1:15" s="7" customFormat="1" ht="15">
      <c r="A90" s="43" t="s">
        <v>227</v>
      </c>
      <c r="B90" s="66"/>
      <c r="C90" s="76"/>
      <c r="D90" s="55"/>
      <c r="E90" s="67">
        <v>155</v>
      </c>
      <c r="F90" s="239">
        <v>41943</v>
      </c>
      <c r="G90" s="240">
        <v>252.94</v>
      </c>
      <c r="H90" s="197"/>
      <c r="I90" s="198"/>
      <c r="J90" s="195"/>
      <c r="K90" s="66"/>
      <c r="L90" s="76"/>
      <c r="M90" s="55"/>
      <c r="N90" s="54">
        <f t="shared" si="4"/>
        <v>252.94</v>
      </c>
      <c r="O90" s="24"/>
    </row>
    <row r="91" spans="1:15" s="7" customFormat="1" ht="15">
      <c r="A91" s="43" t="s">
        <v>233</v>
      </c>
      <c r="B91" s="66"/>
      <c r="C91" s="76"/>
      <c r="D91" s="55"/>
      <c r="E91" s="67"/>
      <c r="F91" s="239"/>
      <c r="G91" s="240"/>
      <c r="H91" s="67">
        <v>160</v>
      </c>
      <c r="I91" s="239">
        <v>41950</v>
      </c>
      <c r="J91" s="240">
        <v>1130.97</v>
      </c>
      <c r="K91" s="66"/>
      <c r="L91" s="76"/>
      <c r="M91" s="55"/>
      <c r="N91" s="54">
        <f t="shared" si="4"/>
        <v>1130.97</v>
      </c>
      <c r="O91" s="24"/>
    </row>
    <row r="92" spans="1:15" s="7" customFormat="1" ht="15">
      <c r="A92" s="43" t="s">
        <v>228</v>
      </c>
      <c r="B92" s="66"/>
      <c r="C92" s="76"/>
      <c r="D92" s="55"/>
      <c r="E92" s="67"/>
      <c r="F92" s="76"/>
      <c r="G92" s="240"/>
      <c r="H92" s="67">
        <v>160</v>
      </c>
      <c r="I92" s="239">
        <v>41950</v>
      </c>
      <c r="J92" s="195">
        <v>4331.03</v>
      </c>
      <c r="K92" s="66"/>
      <c r="L92" s="76"/>
      <c r="M92" s="55"/>
      <c r="N92" s="54">
        <f t="shared" si="4"/>
        <v>4331.03</v>
      </c>
      <c r="O92" s="24"/>
    </row>
    <row r="93" spans="1:15" s="7" customFormat="1" ht="15">
      <c r="A93" s="43" t="s">
        <v>184</v>
      </c>
      <c r="B93" s="66"/>
      <c r="C93" s="76"/>
      <c r="D93" s="55"/>
      <c r="E93" s="67"/>
      <c r="F93" s="76"/>
      <c r="G93" s="240"/>
      <c r="H93" s="197" t="s">
        <v>229</v>
      </c>
      <c r="I93" s="198">
        <v>41957</v>
      </c>
      <c r="J93" s="195">
        <v>234.27</v>
      </c>
      <c r="K93" s="66"/>
      <c r="L93" s="76"/>
      <c r="M93" s="55"/>
      <c r="N93" s="54">
        <f t="shared" si="4"/>
        <v>234.27</v>
      </c>
      <c r="O93" s="24"/>
    </row>
    <row r="94" spans="1:15" s="7" customFormat="1" ht="15">
      <c r="A94" s="43" t="s">
        <v>222</v>
      </c>
      <c r="B94" s="66"/>
      <c r="C94" s="76"/>
      <c r="D94" s="55"/>
      <c r="E94" s="67"/>
      <c r="F94" s="76"/>
      <c r="G94" s="240"/>
      <c r="H94" s="197" t="s">
        <v>229</v>
      </c>
      <c r="I94" s="198">
        <v>41957</v>
      </c>
      <c r="J94" s="195">
        <v>362.59</v>
      </c>
      <c r="K94" s="66"/>
      <c r="L94" s="76"/>
      <c r="M94" s="55"/>
      <c r="N94" s="54">
        <f t="shared" si="4"/>
        <v>362.59</v>
      </c>
      <c r="O94" s="24"/>
    </row>
    <row r="95" spans="1:15" s="7" customFormat="1" ht="15">
      <c r="A95" s="43" t="s">
        <v>230</v>
      </c>
      <c r="B95" s="66"/>
      <c r="C95" s="76"/>
      <c r="D95" s="55"/>
      <c r="E95" s="67"/>
      <c r="F95" s="76"/>
      <c r="G95" s="240"/>
      <c r="H95" s="197" t="s">
        <v>229</v>
      </c>
      <c r="I95" s="198">
        <v>41957</v>
      </c>
      <c r="J95" s="195">
        <v>698.75</v>
      </c>
      <c r="K95" s="66"/>
      <c r="L95" s="76"/>
      <c r="M95" s="55"/>
      <c r="N95" s="54">
        <f t="shared" si="4"/>
        <v>698.75</v>
      </c>
      <c r="O95" s="24"/>
    </row>
    <row r="96" spans="1:15" s="7" customFormat="1" ht="15">
      <c r="A96" s="43" t="s">
        <v>231</v>
      </c>
      <c r="B96" s="66"/>
      <c r="C96" s="76"/>
      <c r="D96" s="55"/>
      <c r="E96" s="67"/>
      <c r="F96" s="76"/>
      <c r="G96" s="240"/>
      <c r="H96" s="197" t="s">
        <v>229</v>
      </c>
      <c r="I96" s="198">
        <v>41957</v>
      </c>
      <c r="J96" s="195">
        <v>3693.48</v>
      </c>
      <c r="K96" s="197"/>
      <c r="L96" s="198"/>
      <c r="M96" s="195"/>
      <c r="N96" s="54">
        <f t="shared" si="4"/>
        <v>3693.48</v>
      </c>
      <c r="O96" s="24"/>
    </row>
    <row r="97" spans="1:15" s="7" customFormat="1" ht="15">
      <c r="A97" s="43" t="s">
        <v>232</v>
      </c>
      <c r="B97" s="66"/>
      <c r="C97" s="76"/>
      <c r="D97" s="55"/>
      <c r="E97" s="67"/>
      <c r="F97" s="76"/>
      <c r="G97" s="240"/>
      <c r="H97" s="197" t="s">
        <v>229</v>
      </c>
      <c r="I97" s="198">
        <v>41957</v>
      </c>
      <c r="J97" s="195">
        <v>803.85</v>
      </c>
      <c r="K97" s="197"/>
      <c r="L97" s="198"/>
      <c r="M97" s="195"/>
      <c r="N97" s="54">
        <f t="shared" si="4"/>
        <v>803.85</v>
      </c>
      <c r="O97" s="24"/>
    </row>
    <row r="98" spans="1:15" s="7" customFormat="1" ht="15">
      <c r="A98" s="43" t="s">
        <v>184</v>
      </c>
      <c r="B98" s="35"/>
      <c r="C98" s="10"/>
      <c r="D98" s="40"/>
      <c r="E98" s="52"/>
      <c r="F98" s="10"/>
      <c r="G98" s="19"/>
      <c r="H98" s="35">
        <v>168</v>
      </c>
      <c r="I98" s="194">
        <v>41964</v>
      </c>
      <c r="J98" s="39">
        <v>234.27</v>
      </c>
      <c r="K98" s="197"/>
      <c r="L98" s="198"/>
      <c r="M98" s="195"/>
      <c r="N98" s="54">
        <f t="shared" si="4"/>
        <v>234.27</v>
      </c>
      <c r="O98" s="24"/>
    </row>
    <row r="99" spans="1:15" s="7" customFormat="1" ht="15">
      <c r="A99" s="43" t="s">
        <v>234</v>
      </c>
      <c r="B99" s="66"/>
      <c r="C99" s="76"/>
      <c r="D99" s="55"/>
      <c r="E99" s="67"/>
      <c r="F99" s="76"/>
      <c r="G99" s="240"/>
      <c r="H99" s="35">
        <v>168</v>
      </c>
      <c r="I99" s="194">
        <v>41964</v>
      </c>
      <c r="J99" s="195">
        <v>1404.49</v>
      </c>
      <c r="K99" s="197"/>
      <c r="L99" s="198"/>
      <c r="M99" s="195"/>
      <c r="N99" s="54">
        <f t="shared" si="4"/>
        <v>1404.49</v>
      </c>
      <c r="O99" s="24"/>
    </row>
    <row r="100" spans="1:15" s="7" customFormat="1" ht="15">
      <c r="A100" s="43" t="s">
        <v>184</v>
      </c>
      <c r="B100" s="66"/>
      <c r="C100" s="76"/>
      <c r="D100" s="55"/>
      <c r="E100" s="67"/>
      <c r="F100" s="76"/>
      <c r="G100" s="240"/>
      <c r="H100" s="197" t="s">
        <v>235</v>
      </c>
      <c r="I100" s="198">
        <v>41971</v>
      </c>
      <c r="J100" s="195">
        <v>156.18</v>
      </c>
      <c r="K100" s="197"/>
      <c r="L100" s="198"/>
      <c r="M100" s="195"/>
      <c r="N100" s="54">
        <f t="shared" si="4"/>
        <v>156.18</v>
      </c>
      <c r="O100" s="24"/>
    </row>
    <row r="101" spans="1:15" s="7" customFormat="1" ht="26.25" customHeight="1">
      <c r="A101" s="43" t="s">
        <v>236</v>
      </c>
      <c r="B101" s="66"/>
      <c r="C101" s="76"/>
      <c r="D101" s="55"/>
      <c r="E101" s="67"/>
      <c r="F101" s="76"/>
      <c r="G101" s="240"/>
      <c r="H101" s="197" t="s">
        <v>237</v>
      </c>
      <c r="I101" s="198">
        <v>41978</v>
      </c>
      <c r="J101" s="195">
        <v>3402.08</v>
      </c>
      <c r="K101" s="197"/>
      <c r="L101" s="198"/>
      <c r="M101" s="195"/>
      <c r="N101" s="54">
        <f t="shared" si="4"/>
        <v>3402.08</v>
      </c>
      <c r="O101" s="24"/>
    </row>
    <row r="102" spans="1:15" s="7" customFormat="1" ht="15">
      <c r="A102" s="43" t="s">
        <v>238</v>
      </c>
      <c r="B102" s="66"/>
      <c r="C102" s="76"/>
      <c r="D102" s="55"/>
      <c r="E102" s="67"/>
      <c r="F102" s="76"/>
      <c r="G102" s="240"/>
      <c r="H102" s="197" t="s">
        <v>239</v>
      </c>
      <c r="I102" s="198">
        <v>41978</v>
      </c>
      <c r="J102" s="195">
        <v>645.73</v>
      </c>
      <c r="K102" s="197"/>
      <c r="L102" s="198"/>
      <c r="M102" s="195"/>
      <c r="N102" s="54">
        <f t="shared" si="4"/>
        <v>645.73</v>
      </c>
      <c r="O102" s="24"/>
    </row>
    <row r="103" spans="1:15" s="7" customFormat="1" ht="15">
      <c r="A103" s="43" t="s">
        <v>240</v>
      </c>
      <c r="B103" s="66"/>
      <c r="C103" s="76"/>
      <c r="D103" s="55"/>
      <c r="E103" s="67"/>
      <c r="F103" s="76"/>
      <c r="G103" s="240"/>
      <c r="H103" s="197" t="s">
        <v>239</v>
      </c>
      <c r="I103" s="198">
        <v>41978</v>
      </c>
      <c r="J103" s="195">
        <v>878.51</v>
      </c>
      <c r="K103" s="197"/>
      <c r="L103" s="198"/>
      <c r="M103" s="195"/>
      <c r="N103" s="54">
        <f t="shared" si="4"/>
        <v>878.51</v>
      </c>
      <c r="O103" s="24"/>
    </row>
    <row r="104" spans="1:15" s="7" customFormat="1" ht="15">
      <c r="A104" s="43" t="s">
        <v>241</v>
      </c>
      <c r="B104" s="35"/>
      <c r="C104" s="10"/>
      <c r="D104" s="40"/>
      <c r="E104" s="197"/>
      <c r="F104" s="198"/>
      <c r="G104" s="195"/>
      <c r="H104" s="35">
        <v>179</v>
      </c>
      <c r="I104" s="194">
        <v>41985</v>
      </c>
      <c r="J104" s="39">
        <v>878.51</v>
      </c>
      <c r="K104" s="35"/>
      <c r="L104" s="10"/>
      <c r="M104" s="40"/>
      <c r="N104" s="54">
        <f t="shared" si="4"/>
        <v>878.51</v>
      </c>
      <c r="O104" s="24"/>
    </row>
    <row r="105" spans="1:15" s="7" customFormat="1" ht="15">
      <c r="A105" s="43" t="s">
        <v>242</v>
      </c>
      <c r="B105" s="66"/>
      <c r="C105" s="76"/>
      <c r="D105" s="55"/>
      <c r="E105" s="245"/>
      <c r="F105" s="198"/>
      <c r="G105" s="216"/>
      <c r="H105" s="35">
        <v>179</v>
      </c>
      <c r="I105" s="194">
        <v>41985</v>
      </c>
      <c r="J105" s="244">
        <v>1247.17</v>
      </c>
      <c r="K105" s="66"/>
      <c r="L105" s="76"/>
      <c r="M105" s="55"/>
      <c r="N105" s="54">
        <f t="shared" si="4"/>
        <v>1247.17</v>
      </c>
      <c r="O105" s="24"/>
    </row>
    <row r="106" spans="1:15" s="7" customFormat="1" ht="15">
      <c r="A106" s="43" t="s">
        <v>243</v>
      </c>
      <c r="B106" s="66"/>
      <c r="C106" s="76"/>
      <c r="D106" s="55"/>
      <c r="E106" s="245"/>
      <c r="F106" s="198"/>
      <c r="G106" s="216"/>
      <c r="H106" s="35">
        <v>179</v>
      </c>
      <c r="I106" s="194">
        <v>41985</v>
      </c>
      <c r="J106" s="244">
        <v>400.61</v>
      </c>
      <c r="K106" s="66"/>
      <c r="L106" s="76"/>
      <c r="M106" s="55"/>
      <c r="N106" s="54">
        <f t="shared" si="4"/>
        <v>400.61</v>
      </c>
      <c r="O106" s="24"/>
    </row>
    <row r="107" spans="1:15" s="7" customFormat="1" ht="15">
      <c r="A107" s="43" t="s">
        <v>244</v>
      </c>
      <c r="B107" s="66"/>
      <c r="C107" s="76"/>
      <c r="D107" s="55"/>
      <c r="E107" s="245"/>
      <c r="F107" s="198"/>
      <c r="G107" s="216"/>
      <c r="H107" s="66">
        <v>179</v>
      </c>
      <c r="I107" s="239">
        <v>41985</v>
      </c>
      <c r="J107" s="244">
        <v>714.45</v>
      </c>
      <c r="K107" s="66"/>
      <c r="L107" s="76"/>
      <c r="M107" s="55"/>
      <c r="N107" s="54">
        <f t="shared" si="4"/>
        <v>714.45</v>
      </c>
      <c r="O107" s="24"/>
    </row>
    <row r="108" spans="1:15" s="7" customFormat="1" ht="15">
      <c r="A108" s="43" t="s">
        <v>245</v>
      </c>
      <c r="B108" s="66"/>
      <c r="C108" s="76"/>
      <c r="D108" s="55"/>
      <c r="E108" s="245"/>
      <c r="F108" s="198"/>
      <c r="G108" s="216"/>
      <c r="H108" s="66">
        <v>188</v>
      </c>
      <c r="I108" s="239">
        <v>41999</v>
      </c>
      <c r="J108" s="244">
        <v>922.87</v>
      </c>
      <c r="K108" s="66"/>
      <c r="L108" s="76"/>
      <c r="M108" s="55"/>
      <c r="N108" s="54">
        <f t="shared" si="4"/>
        <v>922.87</v>
      </c>
      <c r="O108" s="24"/>
    </row>
    <row r="109" spans="1:15" s="7" customFormat="1" ht="15">
      <c r="A109" s="43" t="s">
        <v>246</v>
      </c>
      <c r="B109" s="66"/>
      <c r="C109" s="76"/>
      <c r="D109" s="55"/>
      <c r="E109" s="245"/>
      <c r="F109" s="198"/>
      <c r="G109" s="216"/>
      <c r="H109" s="246" t="s">
        <v>247</v>
      </c>
      <c r="I109" s="239">
        <v>42004</v>
      </c>
      <c r="J109" s="244">
        <v>175</v>
      </c>
      <c r="K109" s="66"/>
      <c r="L109" s="76"/>
      <c r="M109" s="55"/>
      <c r="N109" s="54">
        <f t="shared" si="4"/>
        <v>175</v>
      </c>
      <c r="O109" s="24"/>
    </row>
    <row r="110" spans="1:15" s="7" customFormat="1" ht="15">
      <c r="A110" s="43" t="s">
        <v>240</v>
      </c>
      <c r="B110" s="66"/>
      <c r="C110" s="76"/>
      <c r="D110" s="55"/>
      <c r="E110" s="245"/>
      <c r="F110" s="198"/>
      <c r="G110" s="216"/>
      <c r="H110" s="246">
        <v>4</v>
      </c>
      <c r="I110" s="239">
        <v>42020</v>
      </c>
      <c r="J110" s="244">
        <v>1133.85</v>
      </c>
      <c r="K110" s="66"/>
      <c r="L110" s="76"/>
      <c r="M110" s="55"/>
      <c r="N110" s="54">
        <f t="shared" si="4"/>
        <v>1133.85</v>
      </c>
      <c r="O110" s="24"/>
    </row>
    <row r="111" spans="1:15" s="7" customFormat="1" ht="15">
      <c r="A111" s="43" t="s">
        <v>250</v>
      </c>
      <c r="B111" s="66"/>
      <c r="C111" s="76"/>
      <c r="D111" s="55"/>
      <c r="E111" s="245"/>
      <c r="F111" s="198"/>
      <c r="G111" s="216"/>
      <c r="H111" s="246">
        <v>4</v>
      </c>
      <c r="I111" s="239">
        <v>42020</v>
      </c>
      <c r="J111" s="244">
        <v>697.46</v>
      </c>
      <c r="K111" s="66"/>
      <c r="L111" s="76"/>
      <c r="M111" s="55"/>
      <c r="N111" s="54">
        <f t="shared" si="4"/>
        <v>697.46</v>
      </c>
      <c r="O111" s="24"/>
    </row>
    <row r="112" spans="1:15" s="7" customFormat="1" ht="15">
      <c r="A112" s="43" t="s">
        <v>251</v>
      </c>
      <c r="B112" s="66"/>
      <c r="C112" s="76"/>
      <c r="D112" s="55"/>
      <c r="E112" s="245"/>
      <c r="F112" s="198"/>
      <c r="G112" s="216"/>
      <c r="H112" s="246">
        <v>4</v>
      </c>
      <c r="I112" s="239">
        <v>42020</v>
      </c>
      <c r="J112" s="244">
        <v>1005.85</v>
      </c>
      <c r="K112" s="66"/>
      <c r="L112" s="76"/>
      <c r="M112" s="55"/>
      <c r="N112" s="54">
        <f t="shared" si="4"/>
        <v>1005.85</v>
      </c>
      <c r="O112" s="24"/>
    </row>
    <row r="113" spans="1:15" s="7" customFormat="1" ht="15">
      <c r="A113" s="43" t="s">
        <v>241</v>
      </c>
      <c r="B113" s="66"/>
      <c r="C113" s="76"/>
      <c r="D113" s="55"/>
      <c r="E113" s="245"/>
      <c r="F113" s="198"/>
      <c r="G113" s="216"/>
      <c r="H113" s="246">
        <v>6</v>
      </c>
      <c r="I113" s="239">
        <v>42027</v>
      </c>
      <c r="J113" s="244">
        <v>891.33</v>
      </c>
      <c r="K113" s="66"/>
      <c r="L113" s="76"/>
      <c r="M113" s="55"/>
      <c r="N113" s="54">
        <f t="shared" si="4"/>
        <v>891.33</v>
      </c>
      <c r="O113" s="24"/>
    </row>
    <row r="114" spans="1:15" s="7" customFormat="1" ht="15">
      <c r="A114" s="43" t="s">
        <v>252</v>
      </c>
      <c r="B114" s="66"/>
      <c r="C114" s="76"/>
      <c r="D114" s="55"/>
      <c r="E114" s="245"/>
      <c r="F114" s="198"/>
      <c r="G114" s="216"/>
      <c r="H114" s="246">
        <v>18</v>
      </c>
      <c r="I114" s="239">
        <v>42034</v>
      </c>
      <c r="J114" s="244">
        <v>1326.7</v>
      </c>
      <c r="K114" s="66"/>
      <c r="L114" s="76"/>
      <c r="M114" s="55"/>
      <c r="N114" s="54">
        <f t="shared" si="4"/>
        <v>1326.7</v>
      </c>
      <c r="O114" s="24"/>
    </row>
    <row r="115" spans="1:15" s="7" customFormat="1" ht="15">
      <c r="A115" s="43" t="s">
        <v>253</v>
      </c>
      <c r="B115" s="66"/>
      <c r="C115" s="76"/>
      <c r="D115" s="55"/>
      <c r="E115" s="245"/>
      <c r="F115" s="198"/>
      <c r="G115" s="216"/>
      <c r="H115" s="246"/>
      <c r="I115" s="239"/>
      <c r="J115" s="244"/>
      <c r="K115" s="66">
        <v>38</v>
      </c>
      <c r="L115" s="239">
        <v>42048</v>
      </c>
      <c r="M115" s="244">
        <v>645.73</v>
      </c>
      <c r="N115" s="54">
        <f t="shared" si="4"/>
        <v>645.73</v>
      </c>
      <c r="O115" s="24"/>
    </row>
    <row r="116" spans="1:15" s="7" customFormat="1" ht="15">
      <c r="A116" s="43" t="s">
        <v>184</v>
      </c>
      <c r="B116" s="66"/>
      <c r="C116" s="76"/>
      <c r="D116" s="55"/>
      <c r="E116" s="245"/>
      <c r="F116" s="198"/>
      <c r="G116" s="216"/>
      <c r="H116" s="246"/>
      <c r="I116" s="239"/>
      <c r="J116" s="244"/>
      <c r="K116" s="66">
        <v>38</v>
      </c>
      <c r="L116" s="239">
        <v>42048</v>
      </c>
      <c r="M116" s="244">
        <v>78.09</v>
      </c>
      <c r="N116" s="54">
        <f t="shared" si="4"/>
        <v>78.09</v>
      </c>
      <c r="O116" s="24"/>
    </row>
    <row r="117" spans="1:15" s="7" customFormat="1" ht="15">
      <c r="A117" s="43" t="s">
        <v>254</v>
      </c>
      <c r="B117" s="66"/>
      <c r="C117" s="76"/>
      <c r="D117" s="55"/>
      <c r="E117" s="245"/>
      <c r="F117" s="198"/>
      <c r="G117" s="216"/>
      <c r="H117" s="246"/>
      <c r="I117" s="239"/>
      <c r="J117" s="244"/>
      <c r="K117" s="66">
        <v>38</v>
      </c>
      <c r="L117" s="239">
        <v>42048</v>
      </c>
      <c r="M117" s="244">
        <v>976.41</v>
      </c>
      <c r="N117" s="54">
        <f t="shared" si="4"/>
        <v>976.41</v>
      </c>
      <c r="O117" s="24"/>
    </row>
    <row r="118" spans="1:15" s="7" customFormat="1" ht="15">
      <c r="A118" s="43" t="s">
        <v>204</v>
      </c>
      <c r="B118" s="66"/>
      <c r="C118" s="76"/>
      <c r="D118" s="55"/>
      <c r="E118" s="245"/>
      <c r="F118" s="198"/>
      <c r="G118" s="216"/>
      <c r="H118" s="246"/>
      <c r="I118" s="239"/>
      <c r="J118" s="244"/>
      <c r="K118" s="66">
        <v>45</v>
      </c>
      <c r="L118" s="239">
        <v>42083</v>
      </c>
      <c r="M118" s="244">
        <v>262.94</v>
      </c>
      <c r="N118" s="54">
        <f t="shared" si="4"/>
        <v>262.94</v>
      </c>
      <c r="O118" s="24"/>
    </row>
    <row r="119" spans="1:15" s="7" customFormat="1" ht="15">
      <c r="A119" s="43" t="s">
        <v>257</v>
      </c>
      <c r="B119" s="66"/>
      <c r="C119" s="76"/>
      <c r="D119" s="55"/>
      <c r="E119" s="245"/>
      <c r="F119" s="198"/>
      <c r="G119" s="216"/>
      <c r="H119" s="246"/>
      <c r="I119" s="239"/>
      <c r="J119" s="244"/>
      <c r="K119" s="66">
        <v>45</v>
      </c>
      <c r="L119" s="239">
        <v>42083</v>
      </c>
      <c r="M119" s="244">
        <v>990.04</v>
      </c>
      <c r="N119" s="54">
        <f t="shared" si="4"/>
        <v>990.04</v>
      </c>
      <c r="O119" s="24"/>
    </row>
    <row r="120" spans="1:15" s="7" customFormat="1" ht="15">
      <c r="A120" s="43" t="s">
        <v>184</v>
      </c>
      <c r="B120" s="66"/>
      <c r="C120" s="76"/>
      <c r="D120" s="55"/>
      <c r="E120" s="245"/>
      <c r="F120" s="198"/>
      <c r="G120" s="216"/>
      <c r="H120" s="246"/>
      <c r="I120" s="239"/>
      <c r="J120" s="244"/>
      <c r="K120" s="66">
        <v>70</v>
      </c>
      <c r="L120" s="239">
        <v>42069</v>
      </c>
      <c r="M120" s="244">
        <v>156.18</v>
      </c>
      <c r="N120" s="54">
        <f t="shared" si="4"/>
        <v>156.18</v>
      </c>
      <c r="O120" s="24"/>
    </row>
    <row r="121" spans="1:15" s="7" customFormat="1" ht="15">
      <c r="A121" s="43" t="s">
        <v>259</v>
      </c>
      <c r="B121" s="66"/>
      <c r="C121" s="76"/>
      <c r="D121" s="55"/>
      <c r="E121" s="245"/>
      <c r="F121" s="198"/>
      <c r="G121" s="216"/>
      <c r="H121" s="246"/>
      <c r="I121" s="239"/>
      <c r="J121" s="244"/>
      <c r="K121" s="66">
        <v>70</v>
      </c>
      <c r="L121" s="239">
        <v>42069</v>
      </c>
      <c r="M121" s="244">
        <v>252.94</v>
      </c>
      <c r="N121" s="54">
        <f t="shared" si="4"/>
        <v>252.94</v>
      </c>
      <c r="O121" s="24"/>
    </row>
    <row r="122" spans="1:15" s="7" customFormat="1" ht="15">
      <c r="A122" s="43" t="s">
        <v>184</v>
      </c>
      <c r="B122" s="66"/>
      <c r="C122" s="76"/>
      <c r="D122" s="55"/>
      <c r="E122" s="245"/>
      <c r="F122" s="198"/>
      <c r="G122" s="216"/>
      <c r="H122" s="246"/>
      <c r="I122" s="239"/>
      <c r="J122" s="244"/>
      <c r="K122" s="66">
        <v>87</v>
      </c>
      <c r="L122" s="239">
        <v>42083</v>
      </c>
      <c r="M122" s="244">
        <v>78.09</v>
      </c>
      <c r="N122" s="54">
        <f t="shared" si="4"/>
        <v>78.09</v>
      </c>
      <c r="O122" s="24"/>
    </row>
    <row r="123" spans="1:15" s="7" customFormat="1" ht="15">
      <c r="A123" s="43" t="s">
        <v>184</v>
      </c>
      <c r="B123" s="66"/>
      <c r="C123" s="76"/>
      <c r="D123" s="55"/>
      <c r="E123" s="245"/>
      <c r="F123" s="198"/>
      <c r="G123" s="216"/>
      <c r="H123" s="246"/>
      <c r="I123" s="239"/>
      <c r="J123" s="244"/>
      <c r="K123" s="66">
        <v>87</v>
      </c>
      <c r="L123" s="239">
        <v>42083</v>
      </c>
      <c r="M123" s="244">
        <v>78.09</v>
      </c>
      <c r="N123" s="54">
        <f aca="true" t="shared" si="5" ref="N123:N136">M123+J123+G123+D123</f>
        <v>78.09</v>
      </c>
      <c r="O123" s="24"/>
    </row>
    <row r="124" spans="1:15" s="7" customFormat="1" ht="15">
      <c r="A124" s="43" t="s">
        <v>184</v>
      </c>
      <c r="B124" s="66"/>
      <c r="C124" s="76"/>
      <c r="D124" s="55"/>
      <c r="E124" s="245"/>
      <c r="F124" s="198"/>
      <c r="G124" s="216"/>
      <c r="H124" s="246"/>
      <c r="I124" s="239"/>
      <c r="J124" s="244"/>
      <c r="K124" s="66">
        <v>87</v>
      </c>
      <c r="L124" s="239">
        <v>42083</v>
      </c>
      <c r="M124" s="244">
        <v>78.09</v>
      </c>
      <c r="N124" s="54">
        <f t="shared" si="5"/>
        <v>78.09</v>
      </c>
      <c r="O124" s="24"/>
    </row>
    <row r="125" spans="1:15" s="7" customFormat="1" ht="15">
      <c r="A125" s="43" t="s">
        <v>261</v>
      </c>
      <c r="B125" s="66"/>
      <c r="C125" s="76"/>
      <c r="D125" s="55"/>
      <c r="E125" s="245"/>
      <c r="F125" s="198"/>
      <c r="G125" s="216"/>
      <c r="H125" s="246"/>
      <c r="I125" s="239"/>
      <c r="J125" s="244"/>
      <c r="K125" s="66">
        <v>92</v>
      </c>
      <c r="L125" s="239">
        <v>42090</v>
      </c>
      <c r="M125" s="244">
        <v>981.82</v>
      </c>
      <c r="N125" s="54">
        <f t="shared" si="5"/>
        <v>981.82</v>
      </c>
      <c r="O125" s="24"/>
    </row>
    <row r="126" spans="1:15" s="7" customFormat="1" ht="15">
      <c r="A126" s="43" t="s">
        <v>262</v>
      </c>
      <c r="B126" s="66"/>
      <c r="C126" s="76"/>
      <c r="D126" s="55"/>
      <c r="E126" s="245"/>
      <c r="F126" s="198"/>
      <c r="G126" s="216"/>
      <c r="H126" s="246"/>
      <c r="I126" s="239"/>
      <c r="J126" s="244"/>
      <c r="K126" s="66">
        <v>92</v>
      </c>
      <c r="L126" s="239">
        <v>42090</v>
      </c>
      <c r="M126" s="244">
        <v>481.52</v>
      </c>
      <c r="N126" s="54">
        <f t="shared" si="5"/>
        <v>481.52</v>
      </c>
      <c r="O126" s="24"/>
    </row>
    <row r="127" spans="1:15" s="7" customFormat="1" ht="15">
      <c r="A127" s="43" t="s">
        <v>263</v>
      </c>
      <c r="B127" s="66"/>
      <c r="C127" s="76"/>
      <c r="D127" s="55"/>
      <c r="E127" s="245"/>
      <c r="F127" s="198"/>
      <c r="G127" s="216"/>
      <c r="H127" s="246"/>
      <c r="I127" s="239"/>
      <c r="J127" s="244"/>
      <c r="K127" s="66">
        <v>108</v>
      </c>
      <c r="L127" s="239">
        <v>42090</v>
      </c>
      <c r="M127" s="244">
        <v>1354.45</v>
      </c>
      <c r="N127" s="54">
        <f t="shared" si="5"/>
        <v>1354.45</v>
      </c>
      <c r="O127" s="24"/>
    </row>
    <row r="128" spans="1:15" s="7" customFormat="1" ht="15">
      <c r="A128" s="43" t="s">
        <v>264</v>
      </c>
      <c r="B128" s="66"/>
      <c r="C128" s="76"/>
      <c r="D128" s="55"/>
      <c r="E128" s="245"/>
      <c r="F128" s="198"/>
      <c r="G128" s="216"/>
      <c r="H128" s="246"/>
      <c r="I128" s="239"/>
      <c r="J128" s="244"/>
      <c r="K128" s="66">
        <v>96</v>
      </c>
      <c r="L128" s="239">
        <v>42094</v>
      </c>
      <c r="M128" s="244">
        <v>608.92</v>
      </c>
      <c r="N128" s="54">
        <f t="shared" si="5"/>
        <v>608.92</v>
      </c>
      <c r="O128" s="24"/>
    </row>
    <row r="129" spans="1:15" s="7" customFormat="1" ht="15">
      <c r="A129" s="43" t="s">
        <v>264</v>
      </c>
      <c r="B129" s="66"/>
      <c r="C129" s="76"/>
      <c r="D129" s="55"/>
      <c r="E129" s="245"/>
      <c r="F129" s="198"/>
      <c r="G129" s="216"/>
      <c r="H129" s="246"/>
      <c r="I129" s="239"/>
      <c r="J129" s="244"/>
      <c r="K129" s="66">
        <v>96</v>
      </c>
      <c r="L129" s="239">
        <v>42094</v>
      </c>
      <c r="M129" s="244">
        <v>608.52</v>
      </c>
      <c r="N129" s="54">
        <f t="shared" si="5"/>
        <v>608.52</v>
      </c>
      <c r="O129" s="24"/>
    </row>
    <row r="130" spans="1:15" s="7" customFormat="1" ht="15">
      <c r="A130" s="43" t="s">
        <v>265</v>
      </c>
      <c r="B130" s="66"/>
      <c r="C130" s="76"/>
      <c r="D130" s="55"/>
      <c r="E130" s="245"/>
      <c r="F130" s="198"/>
      <c r="G130" s="216"/>
      <c r="H130" s="246"/>
      <c r="I130" s="239"/>
      <c r="J130" s="244"/>
      <c r="K130" s="66">
        <v>96</v>
      </c>
      <c r="L130" s="239">
        <v>42094</v>
      </c>
      <c r="M130" s="244">
        <v>915.12</v>
      </c>
      <c r="N130" s="54">
        <f t="shared" si="5"/>
        <v>915.12</v>
      </c>
      <c r="O130" s="24"/>
    </row>
    <row r="131" spans="1:15" s="7" customFormat="1" ht="15">
      <c r="A131" s="43" t="s">
        <v>266</v>
      </c>
      <c r="B131" s="66"/>
      <c r="C131" s="76"/>
      <c r="D131" s="55"/>
      <c r="E131" s="245"/>
      <c r="F131" s="198"/>
      <c r="G131" s="216"/>
      <c r="H131" s="246"/>
      <c r="I131" s="239"/>
      <c r="J131" s="244"/>
      <c r="K131" s="66">
        <v>144</v>
      </c>
      <c r="L131" s="239">
        <v>42118</v>
      </c>
      <c r="M131" s="244">
        <v>2114.1</v>
      </c>
      <c r="N131" s="54">
        <f t="shared" si="5"/>
        <v>2114.1</v>
      </c>
      <c r="O131" s="24"/>
    </row>
    <row r="132" spans="1:15" s="7" customFormat="1" ht="15">
      <c r="A132" s="43" t="s">
        <v>184</v>
      </c>
      <c r="B132" s="66"/>
      <c r="C132" s="76"/>
      <c r="D132" s="55"/>
      <c r="E132" s="245"/>
      <c r="F132" s="198"/>
      <c r="G132" s="216"/>
      <c r="H132" s="246"/>
      <c r="I132" s="239"/>
      <c r="J132" s="244"/>
      <c r="K132" s="66">
        <v>153</v>
      </c>
      <c r="L132" s="239">
        <v>42124</v>
      </c>
      <c r="M132" s="244">
        <v>234.27</v>
      </c>
      <c r="N132" s="54">
        <f t="shared" si="5"/>
        <v>234.27</v>
      </c>
      <c r="O132" s="24"/>
    </row>
    <row r="133" spans="1:15" s="7" customFormat="1" ht="15">
      <c r="A133" s="43" t="s">
        <v>267</v>
      </c>
      <c r="B133" s="66"/>
      <c r="C133" s="76"/>
      <c r="D133" s="55"/>
      <c r="E133" s="245"/>
      <c r="F133" s="198"/>
      <c r="G133" s="216"/>
      <c r="H133" s="246"/>
      <c r="I133" s="239"/>
      <c r="J133" s="244"/>
      <c r="K133" s="66">
        <v>152</v>
      </c>
      <c r="L133" s="239">
        <v>42124</v>
      </c>
      <c r="M133" s="244">
        <v>4213.43</v>
      </c>
      <c r="N133" s="54">
        <f t="shared" si="5"/>
        <v>4213.43</v>
      </c>
      <c r="O133" s="24"/>
    </row>
    <row r="134" spans="1:15" s="7" customFormat="1" ht="15">
      <c r="A134" s="43" t="s">
        <v>268</v>
      </c>
      <c r="B134" s="66"/>
      <c r="C134" s="76"/>
      <c r="D134" s="55"/>
      <c r="E134" s="245"/>
      <c r="F134" s="198"/>
      <c r="G134" s="216"/>
      <c r="H134" s="246"/>
      <c r="I134" s="239"/>
      <c r="J134" s="244"/>
      <c r="K134" s="66">
        <v>123</v>
      </c>
      <c r="L134" s="239">
        <v>42104</v>
      </c>
      <c r="M134" s="244">
        <v>400.61</v>
      </c>
      <c r="N134" s="54">
        <f t="shared" si="5"/>
        <v>400.61</v>
      </c>
      <c r="O134" s="24"/>
    </row>
    <row r="135" spans="1:15" s="7" customFormat="1" ht="18.75" customHeight="1">
      <c r="A135" s="44" t="s">
        <v>269</v>
      </c>
      <c r="B135" s="66"/>
      <c r="C135" s="76"/>
      <c r="D135" s="55"/>
      <c r="E135" s="67"/>
      <c r="F135" s="76"/>
      <c r="G135" s="240"/>
      <c r="H135" s="197"/>
      <c r="I135" s="198"/>
      <c r="J135" s="195"/>
      <c r="K135" s="197" t="s">
        <v>270</v>
      </c>
      <c r="L135" s="198">
        <v>42088</v>
      </c>
      <c r="M135" s="195">
        <v>170</v>
      </c>
      <c r="N135" s="54">
        <f t="shared" si="5"/>
        <v>170</v>
      </c>
      <c r="O135" s="24"/>
    </row>
    <row r="136" spans="1:15" s="7" customFormat="1" ht="15">
      <c r="A136" s="43" t="s">
        <v>271</v>
      </c>
      <c r="B136" s="66"/>
      <c r="C136" s="76"/>
      <c r="D136" s="55"/>
      <c r="E136" s="245"/>
      <c r="F136" s="198"/>
      <c r="G136" s="216"/>
      <c r="H136" s="246"/>
      <c r="I136" s="239"/>
      <c r="J136" s="244"/>
      <c r="K136" s="246" t="s">
        <v>272</v>
      </c>
      <c r="L136" s="239">
        <v>42124</v>
      </c>
      <c r="M136" s="244">
        <v>1929</v>
      </c>
      <c r="N136" s="54">
        <f t="shared" si="5"/>
        <v>1929</v>
      </c>
      <c r="O136" s="24"/>
    </row>
    <row r="137" spans="1:15" s="7" customFormat="1" ht="15.75" thickBot="1">
      <c r="A137" s="44"/>
      <c r="B137" s="66"/>
      <c r="C137" s="76"/>
      <c r="D137" s="55"/>
      <c r="E137" s="67"/>
      <c r="F137" s="76"/>
      <c r="G137" s="240"/>
      <c r="H137" s="66"/>
      <c r="I137" s="76"/>
      <c r="J137" s="244"/>
      <c r="K137" s="66"/>
      <c r="L137" s="76"/>
      <c r="M137" s="55"/>
      <c r="N137" s="54">
        <f t="shared" si="4"/>
        <v>0</v>
      </c>
      <c r="O137" s="24"/>
    </row>
    <row r="138" spans="1:15" s="87" customFormat="1" ht="20.25" thickBot="1">
      <c r="A138" s="82" t="s">
        <v>4</v>
      </c>
      <c r="B138" s="83"/>
      <c r="C138" s="84"/>
      <c r="D138" s="88">
        <f>SUM(D63:D137)</f>
        <v>45784.79</v>
      </c>
      <c r="E138" s="89"/>
      <c r="F138" s="84"/>
      <c r="G138" s="88">
        <f>SUM(G63:G137)</f>
        <v>10738.2</v>
      </c>
      <c r="H138" s="90"/>
      <c r="I138" s="84"/>
      <c r="J138" s="88">
        <f>SUM(J63:J137)</f>
        <v>27370</v>
      </c>
      <c r="K138" s="90"/>
      <c r="L138" s="84"/>
      <c r="M138" s="88">
        <f>SUM(M63:M137)</f>
        <v>17608.36</v>
      </c>
      <c r="N138" s="54">
        <f t="shared" si="4"/>
        <v>101501.35</v>
      </c>
      <c r="O138" s="91"/>
    </row>
    <row r="139" spans="1:15" s="7" customFormat="1" ht="40.5" customHeight="1" hidden="1" thickBot="1">
      <c r="A139" s="278" t="s">
        <v>29</v>
      </c>
      <c r="B139" s="279"/>
      <c r="C139" s="279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80"/>
      <c r="O139" s="68"/>
    </row>
    <row r="140" spans="1:15" s="7" customFormat="1" ht="12.75" hidden="1">
      <c r="A140" s="43"/>
      <c r="B140" s="35"/>
      <c r="C140" s="10"/>
      <c r="D140" s="40"/>
      <c r="E140" s="52"/>
      <c r="F140" s="10"/>
      <c r="G140" s="20"/>
      <c r="H140" s="35"/>
      <c r="I140" s="10"/>
      <c r="J140" s="40"/>
      <c r="K140" s="35"/>
      <c r="L140" s="10"/>
      <c r="M140" s="40"/>
      <c r="N140" s="52"/>
      <c r="O140" s="24"/>
    </row>
    <row r="141" spans="1:15" s="7" customFormat="1" ht="12.75" hidden="1">
      <c r="A141" s="43"/>
      <c r="B141" s="35"/>
      <c r="C141" s="10"/>
      <c r="D141" s="40"/>
      <c r="E141" s="52"/>
      <c r="F141" s="10"/>
      <c r="G141" s="20"/>
      <c r="H141" s="35"/>
      <c r="I141" s="10"/>
      <c r="J141" s="40"/>
      <c r="K141" s="35"/>
      <c r="L141" s="10"/>
      <c r="M141" s="40"/>
      <c r="N141" s="52"/>
      <c r="O141" s="24"/>
    </row>
    <row r="142" spans="1:15" s="7" customFormat="1" ht="12.75" hidden="1">
      <c r="A142" s="43"/>
      <c r="B142" s="35"/>
      <c r="C142" s="10"/>
      <c r="D142" s="40"/>
      <c r="E142" s="52"/>
      <c r="F142" s="10"/>
      <c r="G142" s="20"/>
      <c r="H142" s="35"/>
      <c r="I142" s="10"/>
      <c r="J142" s="40"/>
      <c r="K142" s="35"/>
      <c r="L142" s="10"/>
      <c r="M142" s="40"/>
      <c r="N142" s="52"/>
      <c r="O142" s="24"/>
    </row>
    <row r="143" spans="1:15" s="7" customFormat="1" ht="12.75" hidden="1">
      <c r="A143" s="43"/>
      <c r="B143" s="35"/>
      <c r="C143" s="10"/>
      <c r="D143" s="40"/>
      <c r="E143" s="52"/>
      <c r="F143" s="10"/>
      <c r="G143" s="20"/>
      <c r="H143" s="35"/>
      <c r="I143" s="10"/>
      <c r="J143" s="40"/>
      <c r="K143" s="35"/>
      <c r="L143" s="10"/>
      <c r="M143" s="40"/>
      <c r="N143" s="52"/>
      <c r="O143" s="24"/>
    </row>
    <row r="144" spans="1:15" s="7" customFormat="1" ht="13.5" hidden="1" thickBot="1">
      <c r="A144" s="43"/>
      <c r="B144" s="35"/>
      <c r="C144" s="10"/>
      <c r="D144" s="40"/>
      <c r="E144" s="52"/>
      <c r="F144" s="10"/>
      <c r="G144" s="20"/>
      <c r="H144" s="35"/>
      <c r="I144" s="10"/>
      <c r="J144" s="40"/>
      <c r="K144" s="35"/>
      <c r="L144" s="10"/>
      <c r="M144" s="40"/>
      <c r="N144" s="52"/>
      <c r="O144" s="24"/>
    </row>
    <row r="145" spans="1:15" s="87" customFormat="1" ht="20.25" hidden="1" thickBot="1">
      <c r="A145" s="82" t="s">
        <v>4</v>
      </c>
      <c r="B145" s="90"/>
      <c r="C145" s="92"/>
      <c r="D145" s="94">
        <f>SUM(D140:D144)</f>
        <v>0</v>
      </c>
      <c r="E145" s="95"/>
      <c r="F145" s="94"/>
      <c r="G145" s="94">
        <f>SUM(G140:G144)</f>
        <v>0</v>
      </c>
      <c r="H145" s="94"/>
      <c r="I145" s="94"/>
      <c r="J145" s="94">
        <f>SUM(J140:J144)</f>
        <v>0</v>
      </c>
      <c r="K145" s="94"/>
      <c r="L145" s="94"/>
      <c r="M145" s="94">
        <f>SUM(M140:M144)</f>
        <v>0</v>
      </c>
      <c r="N145" s="85"/>
      <c r="O145" s="93"/>
    </row>
    <row r="146" spans="1:15" s="7" customFormat="1" ht="20.25" thickBot="1">
      <c r="A146" s="72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68"/>
    </row>
    <row r="147" spans="1:15" s="2" customFormat="1" ht="20.25" thickBot="1">
      <c r="A147" s="47" t="s">
        <v>6</v>
      </c>
      <c r="B147" s="73"/>
      <c r="C147" s="69"/>
      <c r="D147" s="74">
        <f>D145+D138+D61+D50</f>
        <v>190941.56</v>
      </c>
      <c r="E147" s="70"/>
      <c r="F147" s="69"/>
      <c r="G147" s="74">
        <f>G145+G138+G61+G50</f>
        <v>202243.81</v>
      </c>
      <c r="H147" s="70"/>
      <c r="I147" s="69"/>
      <c r="J147" s="74">
        <f>J145+J138+J61+J50</f>
        <v>146876.57</v>
      </c>
      <c r="K147" s="70"/>
      <c r="L147" s="69"/>
      <c r="M147" s="74">
        <f>M145+M138+M61+M50</f>
        <v>195528.71</v>
      </c>
      <c r="N147" s="71"/>
      <c r="O147" s="28">
        <f>M147+J147+G147+D147</f>
        <v>735590.65</v>
      </c>
    </row>
    <row r="148" spans="1:13" s="2" customFormat="1" ht="13.5" thickBot="1">
      <c r="A148" s="58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1:14" s="2" customFormat="1" ht="13.5" thickBot="1">
      <c r="A149" s="56"/>
      <c r="B149" s="59" t="s">
        <v>18</v>
      </c>
      <c r="C149" s="59" t="s">
        <v>19</v>
      </c>
      <c r="D149" s="59" t="s">
        <v>20</v>
      </c>
      <c r="E149" s="59" t="s">
        <v>21</v>
      </c>
      <c r="F149" s="59" t="s">
        <v>22</v>
      </c>
      <c r="G149" s="59" t="s">
        <v>23</v>
      </c>
      <c r="H149" s="59" t="s">
        <v>24</v>
      </c>
      <c r="I149" s="59" t="s">
        <v>25</v>
      </c>
      <c r="J149" s="59" t="s">
        <v>14</v>
      </c>
      <c r="K149" s="59" t="s">
        <v>15</v>
      </c>
      <c r="L149" s="59" t="s">
        <v>16</v>
      </c>
      <c r="M149" s="59" t="s">
        <v>17</v>
      </c>
      <c r="N149" s="59" t="s">
        <v>27</v>
      </c>
    </row>
    <row r="150" spans="1:14" s="2" customFormat="1" ht="13.5" thickBot="1">
      <c r="A150" s="58" t="s">
        <v>13</v>
      </c>
      <c r="B150" s="65">
        <v>-60265.5</v>
      </c>
      <c r="C150" s="56">
        <f>B162</f>
        <v>-7264.8</v>
      </c>
      <c r="D150" s="56">
        <f aca="true" t="shared" si="6" ref="D150:M150">C162</f>
        <v>85771.29</v>
      </c>
      <c r="E150" s="57">
        <f>D162</f>
        <v>-49828.61</v>
      </c>
      <c r="F150" s="56">
        <f t="shared" si="6"/>
        <v>18900.03</v>
      </c>
      <c r="G150" s="56">
        <f t="shared" si="6"/>
        <v>76092.54</v>
      </c>
      <c r="H150" s="57">
        <f t="shared" si="6"/>
        <v>-68132.88</v>
      </c>
      <c r="I150" s="56">
        <f t="shared" si="6"/>
        <v>-1265</v>
      </c>
      <c r="J150" s="56">
        <f t="shared" si="6"/>
        <v>64453.92</v>
      </c>
      <c r="K150" s="57">
        <f t="shared" si="6"/>
        <v>-17002.08</v>
      </c>
      <c r="L150" s="56">
        <f t="shared" si="6"/>
        <v>41285.27</v>
      </c>
      <c r="M150" s="56">
        <f t="shared" si="6"/>
        <v>108071.3</v>
      </c>
      <c r="N150" s="56"/>
    </row>
    <row r="151" spans="1:14" s="2" customFormat="1" ht="13.5" thickBot="1">
      <c r="A151" s="58" t="s">
        <v>11</v>
      </c>
      <c r="B151" s="56">
        <f>SUM(B152:B154)</f>
        <v>69607.02</v>
      </c>
      <c r="C151" s="56">
        <f aca="true" t="shared" si="7" ref="C151:M151">SUM(C152:C154)</f>
        <v>69613.78</v>
      </c>
      <c r="D151" s="56">
        <f t="shared" si="7"/>
        <v>69613.78</v>
      </c>
      <c r="E151" s="56">
        <f t="shared" si="7"/>
        <v>69613.78</v>
      </c>
      <c r="F151" s="56">
        <f t="shared" si="7"/>
        <v>69613.78</v>
      </c>
      <c r="G151" s="56">
        <f t="shared" si="7"/>
        <v>69613.78</v>
      </c>
      <c r="H151" s="56">
        <f t="shared" si="7"/>
        <v>69613.78</v>
      </c>
      <c r="I151" s="56">
        <f t="shared" si="7"/>
        <v>69613.78</v>
      </c>
      <c r="J151" s="56">
        <f t="shared" si="7"/>
        <v>69613.78</v>
      </c>
      <c r="K151" s="56">
        <f t="shared" si="7"/>
        <v>69613.78</v>
      </c>
      <c r="L151" s="56">
        <f t="shared" si="7"/>
        <v>69613.78</v>
      </c>
      <c r="M151" s="56">
        <f t="shared" si="7"/>
        <v>69613.78</v>
      </c>
      <c r="N151" s="209">
        <f aca="true" t="shared" si="8" ref="N151:N161">SUM(B151:M151)</f>
        <v>835358.6</v>
      </c>
    </row>
    <row r="152" spans="1:14" s="203" customFormat="1" ht="13.5" thickBot="1">
      <c r="A152" s="104" t="s">
        <v>98</v>
      </c>
      <c r="B152" s="202">
        <v>68581.04</v>
      </c>
      <c r="C152" s="202">
        <v>68587.8</v>
      </c>
      <c r="D152" s="202">
        <v>68587.8</v>
      </c>
      <c r="E152" s="202">
        <v>68587.8</v>
      </c>
      <c r="F152" s="202">
        <v>68587.8</v>
      </c>
      <c r="G152" s="202">
        <v>68587.8</v>
      </c>
      <c r="H152" s="202">
        <v>68587.8</v>
      </c>
      <c r="I152" s="202">
        <v>68587.8</v>
      </c>
      <c r="J152" s="202">
        <v>68587.8</v>
      </c>
      <c r="K152" s="202">
        <v>68587.8</v>
      </c>
      <c r="L152" s="202">
        <v>68587.8</v>
      </c>
      <c r="M152" s="202">
        <v>68587.8</v>
      </c>
      <c r="N152" s="207">
        <f t="shared" si="8"/>
        <v>823046.84</v>
      </c>
    </row>
    <row r="153" spans="1:14" s="203" customFormat="1" ht="13.5" thickBot="1">
      <c r="A153" s="104" t="s">
        <v>256</v>
      </c>
      <c r="B153" s="202">
        <v>1025.98</v>
      </c>
      <c r="C153" s="202">
        <v>1025.98</v>
      </c>
      <c r="D153" s="202">
        <v>1025.98</v>
      </c>
      <c r="E153" s="202">
        <v>1025.98</v>
      </c>
      <c r="F153" s="202">
        <v>1025.98</v>
      </c>
      <c r="G153" s="202">
        <v>1025.98</v>
      </c>
      <c r="H153" s="202">
        <v>1025.98</v>
      </c>
      <c r="I153" s="202">
        <v>368.36</v>
      </c>
      <c r="J153" s="202">
        <v>368.36</v>
      </c>
      <c r="K153" s="202">
        <v>368.36</v>
      </c>
      <c r="L153" s="202">
        <v>368.36</v>
      </c>
      <c r="M153" s="202">
        <v>368.36</v>
      </c>
      <c r="N153" s="207">
        <f t="shared" si="8"/>
        <v>9023.66</v>
      </c>
    </row>
    <row r="154" spans="1:14" s="203" customFormat="1" ht="13.5" thickBot="1">
      <c r="A154" s="104" t="s">
        <v>255</v>
      </c>
      <c r="B154" s="202"/>
      <c r="C154" s="202"/>
      <c r="D154" s="202"/>
      <c r="E154" s="202"/>
      <c r="F154" s="202"/>
      <c r="G154" s="202"/>
      <c r="H154" s="202"/>
      <c r="I154" s="202">
        <v>657.62</v>
      </c>
      <c r="J154" s="202">
        <v>657.62</v>
      </c>
      <c r="K154" s="202">
        <v>657.62</v>
      </c>
      <c r="L154" s="202">
        <v>657.62</v>
      </c>
      <c r="M154" s="202">
        <v>657.62</v>
      </c>
      <c r="N154" s="207">
        <f t="shared" si="8"/>
        <v>3288.1</v>
      </c>
    </row>
    <row r="155" spans="1:14" s="2" customFormat="1" ht="13.5" thickBot="1">
      <c r="A155" s="58" t="s">
        <v>12</v>
      </c>
      <c r="B155" s="56">
        <f>SUM(B156:B158)</f>
        <v>53000.7</v>
      </c>
      <c r="C155" s="56">
        <f aca="true" t="shared" si="9" ref="C155:M155">SUM(C156:C158)</f>
        <v>93036.09</v>
      </c>
      <c r="D155" s="56">
        <f t="shared" si="9"/>
        <v>55341.66</v>
      </c>
      <c r="E155" s="56">
        <f t="shared" si="9"/>
        <v>68728.64</v>
      </c>
      <c r="F155" s="56">
        <f t="shared" si="9"/>
        <v>57192.51</v>
      </c>
      <c r="G155" s="56">
        <f t="shared" si="9"/>
        <v>58018.39</v>
      </c>
      <c r="H155" s="56">
        <f t="shared" si="9"/>
        <v>66867.88</v>
      </c>
      <c r="I155" s="56">
        <f t="shared" si="9"/>
        <v>65718.92</v>
      </c>
      <c r="J155" s="56">
        <f t="shared" si="9"/>
        <v>65420.57</v>
      </c>
      <c r="K155" s="56">
        <f t="shared" si="9"/>
        <v>58287.35</v>
      </c>
      <c r="L155" s="56">
        <f t="shared" si="9"/>
        <v>66786.03</v>
      </c>
      <c r="M155" s="56">
        <f t="shared" si="9"/>
        <v>62051.59</v>
      </c>
      <c r="N155" s="209">
        <f>SUM(B155:M155)</f>
        <v>770450.33</v>
      </c>
    </row>
    <row r="156" spans="1:14" s="203" customFormat="1" ht="13.5" thickBot="1">
      <c r="A156" s="104" t="s">
        <v>98</v>
      </c>
      <c r="B156" s="202">
        <v>50964.12</v>
      </c>
      <c r="C156" s="202">
        <v>92010.11</v>
      </c>
      <c r="D156" s="202">
        <v>54315.68</v>
      </c>
      <c r="E156" s="202">
        <v>67702.66</v>
      </c>
      <c r="F156" s="202">
        <v>56166.53</v>
      </c>
      <c r="G156" s="202">
        <v>56992.41</v>
      </c>
      <c r="H156" s="202">
        <v>65841.9</v>
      </c>
      <c r="I156" s="202">
        <v>64692.94</v>
      </c>
      <c r="J156" s="202">
        <v>64394.59</v>
      </c>
      <c r="K156" s="202">
        <v>57261.37</v>
      </c>
      <c r="L156" s="202">
        <v>66417.67</v>
      </c>
      <c r="M156" s="202">
        <v>61683.23</v>
      </c>
      <c r="N156" s="207">
        <f t="shared" si="8"/>
        <v>758443.21</v>
      </c>
    </row>
    <row r="157" spans="1:14" s="203" customFormat="1" ht="13.5" thickBot="1">
      <c r="A157" s="104" t="s">
        <v>153</v>
      </c>
      <c r="B157" s="202">
        <v>2036.58</v>
      </c>
      <c r="C157" s="202">
        <v>1025.98</v>
      </c>
      <c r="D157" s="202">
        <v>1025.98</v>
      </c>
      <c r="E157" s="202">
        <v>1025.98</v>
      </c>
      <c r="F157" s="202">
        <v>1025.98</v>
      </c>
      <c r="G157" s="202">
        <v>1025.98</v>
      </c>
      <c r="H157" s="202">
        <v>1025.98</v>
      </c>
      <c r="I157" s="202">
        <v>368.36</v>
      </c>
      <c r="J157" s="202">
        <v>368.36</v>
      </c>
      <c r="K157" s="202">
        <v>368.36</v>
      </c>
      <c r="L157" s="202">
        <v>368.36</v>
      </c>
      <c r="M157" s="202">
        <v>368.36</v>
      </c>
      <c r="N157" s="207">
        <f t="shared" si="8"/>
        <v>10034.26</v>
      </c>
    </row>
    <row r="158" spans="1:14" s="203" customFormat="1" ht="13.5" thickBot="1">
      <c r="A158" s="104" t="s">
        <v>255</v>
      </c>
      <c r="B158" s="202"/>
      <c r="C158" s="202"/>
      <c r="D158" s="202"/>
      <c r="E158" s="202"/>
      <c r="F158" s="202"/>
      <c r="G158" s="202"/>
      <c r="H158" s="202"/>
      <c r="I158" s="202">
        <v>657.62</v>
      </c>
      <c r="J158" s="202">
        <v>657.62</v>
      </c>
      <c r="K158" s="202">
        <v>657.62</v>
      </c>
      <c r="L158" s="202"/>
      <c r="M158" s="202"/>
      <c r="N158" s="207">
        <f t="shared" si="8"/>
        <v>1972.86</v>
      </c>
    </row>
    <row r="159" spans="1:14" s="203" customFormat="1" ht="13.5" thickBot="1">
      <c r="A159" s="104" t="s">
        <v>141</v>
      </c>
      <c r="B159" s="207">
        <v>-1066</v>
      </c>
      <c r="C159" s="207">
        <v>164</v>
      </c>
      <c r="D159" s="207">
        <v>164</v>
      </c>
      <c r="E159" s="207">
        <v>328</v>
      </c>
      <c r="F159" s="207">
        <v>328</v>
      </c>
      <c r="G159" s="207">
        <v>328</v>
      </c>
      <c r="H159" s="207">
        <v>246</v>
      </c>
      <c r="I159" s="207">
        <v>246</v>
      </c>
      <c r="J159" s="207">
        <v>246</v>
      </c>
      <c r="K159" s="207">
        <v>250</v>
      </c>
      <c r="L159" s="207">
        <v>250</v>
      </c>
      <c r="M159" s="207">
        <v>250</v>
      </c>
      <c r="N159" s="207">
        <f t="shared" si="8"/>
        <v>1734</v>
      </c>
    </row>
    <row r="160" spans="1:14" s="203" customFormat="1" ht="13.5" thickBot="1">
      <c r="A160" s="104" t="s">
        <v>248</v>
      </c>
      <c r="B160" s="207"/>
      <c r="C160" s="207"/>
      <c r="D160" s="207"/>
      <c r="E160" s="207"/>
      <c r="F160" s="207"/>
      <c r="G160" s="207">
        <v>492</v>
      </c>
      <c r="H160" s="207">
        <v>492</v>
      </c>
      <c r="I160" s="207">
        <v>492</v>
      </c>
      <c r="J160" s="207">
        <v>492</v>
      </c>
      <c r="K160" s="207">
        <v>439</v>
      </c>
      <c r="L160" s="207">
        <v>439</v>
      </c>
      <c r="M160" s="207">
        <v>440</v>
      </c>
      <c r="N160" s="207">
        <f t="shared" si="8"/>
        <v>3286</v>
      </c>
    </row>
    <row r="161" spans="1:14" s="2" customFormat="1" ht="13.5" thickBot="1">
      <c r="A161" s="58" t="s">
        <v>99</v>
      </c>
      <c r="B161" s="56">
        <f aca="true" t="shared" si="10" ref="B161:M161">B155-B151</f>
        <v>-16606.32</v>
      </c>
      <c r="C161" s="56">
        <f t="shared" si="10"/>
        <v>23422.31</v>
      </c>
      <c r="D161" s="56">
        <f t="shared" si="10"/>
        <v>-14272.12</v>
      </c>
      <c r="E161" s="56">
        <f t="shared" si="10"/>
        <v>-885.139999999999</v>
      </c>
      <c r="F161" s="56">
        <f t="shared" si="10"/>
        <v>-12421.27</v>
      </c>
      <c r="G161" s="56">
        <f t="shared" si="10"/>
        <v>-11595.39</v>
      </c>
      <c r="H161" s="56">
        <f t="shared" si="10"/>
        <v>-2745.89999999999</v>
      </c>
      <c r="I161" s="56">
        <f t="shared" si="10"/>
        <v>-3894.86</v>
      </c>
      <c r="J161" s="56">
        <f t="shared" si="10"/>
        <v>-4193.21</v>
      </c>
      <c r="K161" s="56">
        <f t="shared" si="10"/>
        <v>-11326.43</v>
      </c>
      <c r="L161" s="56">
        <f t="shared" si="10"/>
        <v>-2827.75</v>
      </c>
      <c r="M161" s="56">
        <f t="shared" si="10"/>
        <v>-7562.19</v>
      </c>
      <c r="N161" s="238">
        <f t="shared" si="8"/>
        <v>-64908.27</v>
      </c>
    </row>
    <row r="162" spans="1:14" s="2" customFormat="1" ht="13.5" thickBot="1">
      <c r="A162" s="58" t="s">
        <v>26</v>
      </c>
      <c r="B162" s="56">
        <f>B150+B155</f>
        <v>-7264.8</v>
      </c>
      <c r="C162" s="56">
        <f>C150+C155</f>
        <v>85771.29</v>
      </c>
      <c r="D162" s="208">
        <f>D150+D155-D147</f>
        <v>-49828.61</v>
      </c>
      <c r="E162" s="56">
        <f>E150+E155</f>
        <v>18900.03</v>
      </c>
      <c r="F162" s="56">
        <f>F150+F155</f>
        <v>76092.54</v>
      </c>
      <c r="G162" s="208">
        <f>G150+G155-G147</f>
        <v>-68132.88</v>
      </c>
      <c r="H162" s="56">
        <f>H150+H155</f>
        <v>-1265</v>
      </c>
      <c r="I162" s="56">
        <f>I150+I155</f>
        <v>64453.92</v>
      </c>
      <c r="J162" s="208">
        <f>J150+J155-J147</f>
        <v>-17002.08</v>
      </c>
      <c r="K162" s="56">
        <f>K150+K155</f>
        <v>41285.27</v>
      </c>
      <c r="L162" s="56">
        <f>L150+L155</f>
        <v>108071.3</v>
      </c>
      <c r="M162" s="208">
        <f>M150+M155-M147</f>
        <v>-25405.82</v>
      </c>
      <c r="N162" s="209">
        <f>M162+N159+N160</f>
        <v>-20385.82</v>
      </c>
    </row>
    <row r="163" spans="7:14" s="2" customFormat="1" ht="57" customHeight="1">
      <c r="G163" s="37"/>
      <c r="H163" s="294" t="s">
        <v>154</v>
      </c>
      <c r="I163" s="294"/>
      <c r="J163" s="294"/>
      <c r="K163" s="294"/>
      <c r="L163" s="288" t="s">
        <v>155</v>
      </c>
      <c r="M163" s="288"/>
      <c r="N163" s="288"/>
    </row>
    <row r="164" spans="8:14" s="2" customFormat="1" ht="72" customHeight="1">
      <c r="H164" s="289" t="s">
        <v>156</v>
      </c>
      <c r="I164" s="289"/>
      <c r="J164" s="289"/>
      <c r="K164" s="289"/>
      <c r="L164" s="290" t="s">
        <v>193</v>
      </c>
      <c r="M164" s="290"/>
      <c r="N164" s="290"/>
    </row>
    <row r="165" s="2" customFormat="1" ht="12.75"/>
    <row r="166" s="2" customFormat="1" ht="12.75"/>
    <row r="167" spans="8:14" s="2" customFormat="1" ht="15">
      <c r="H167" s="270" t="s">
        <v>142</v>
      </c>
      <c r="I167" s="270"/>
      <c r="J167" s="270"/>
      <c r="K167" s="210">
        <f>O147</f>
        <v>735590.65</v>
      </c>
      <c r="L167" s="211">
        <v>735590.65</v>
      </c>
      <c r="M167" s="211"/>
      <c r="N167" s="250">
        <v>735590.65</v>
      </c>
    </row>
    <row r="168" spans="8:14" s="2" customFormat="1" ht="15">
      <c r="H168" s="270" t="s">
        <v>143</v>
      </c>
      <c r="I168" s="270"/>
      <c r="J168" s="270"/>
      <c r="K168" s="210">
        <f>N151</f>
        <v>835358.6</v>
      </c>
      <c r="L168" s="211">
        <v>835358.6</v>
      </c>
      <c r="M168" s="211"/>
      <c r="N168" s="250">
        <v>835358.6</v>
      </c>
    </row>
    <row r="169" spans="8:14" s="2" customFormat="1" ht="15">
      <c r="H169" s="270" t="s">
        <v>144</v>
      </c>
      <c r="I169" s="270"/>
      <c r="J169" s="270"/>
      <c r="K169" s="210">
        <f>N156+N157+N158</f>
        <v>770450.33</v>
      </c>
      <c r="L169" s="211">
        <v>770450.33</v>
      </c>
      <c r="M169" s="211">
        <v>5020</v>
      </c>
      <c r="N169" s="250">
        <f>L169+M169</f>
        <v>775470.33</v>
      </c>
    </row>
    <row r="170" spans="8:14" s="2" customFormat="1" ht="15">
      <c r="H170" s="270" t="s">
        <v>145</v>
      </c>
      <c r="I170" s="270"/>
      <c r="J170" s="270"/>
      <c r="K170" s="210">
        <f>K169-K168</f>
        <v>-64908.27</v>
      </c>
      <c r="L170" s="210">
        <f>L169-L168</f>
        <v>-64908.27</v>
      </c>
      <c r="M170" s="248">
        <f>M169-M168</f>
        <v>5020</v>
      </c>
      <c r="N170" s="251">
        <f>L170+M170</f>
        <v>-59888.27</v>
      </c>
    </row>
    <row r="171" spans="8:14" s="2" customFormat="1" ht="15">
      <c r="H171" s="296" t="s">
        <v>146</v>
      </c>
      <c r="I171" s="296"/>
      <c r="J171" s="296"/>
      <c r="K171" s="210">
        <f>K168-K167</f>
        <v>99767.95</v>
      </c>
      <c r="L171" s="210">
        <f>L168-L167</f>
        <v>99767.95</v>
      </c>
      <c r="M171" s="212"/>
      <c r="N171" s="251">
        <f>L171+M171</f>
        <v>99767.95</v>
      </c>
    </row>
    <row r="172" spans="8:14" s="2" customFormat="1" ht="15">
      <c r="H172" s="291" t="s">
        <v>194</v>
      </c>
      <c r="I172" s="292"/>
      <c r="J172" s="293"/>
      <c r="K172" s="210">
        <f>B150</f>
        <v>-60265.5</v>
      </c>
      <c r="L172" s="211">
        <v>-65881.5</v>
      </c>
      <c r="M172" s="211">
        <v>5616</v>
      </c>
      <c r="N172" s="251">
        <f>L172+M172</f>
        <v>-60265.5</v>
      </c>
    </row>
    <row r="173" spans="8:14" s="2" customFormat="1" ht="15.75">
      <c r="H173" s="295" t="s">
        <v>200</v>
      </c>
      <c r="I173" s="295"/>
      <c r="J173" s="295"/>
      <c r="K173" s="213">
        <f>K172+K171+K170+K174</f>
        <v>-20385.82</v>
      </c>
      <c r="L173" s="213">
        <f>L172+L171+L170+L174</f>
        <v>-31021.82</v>
      </c>
      <c r="M173" s="249">
        <f>M172+M171+M170+M174</f>
        <v>10636</v>
      </c>
      <c r="N173" s="251">
        <f>L173+M173</f>
        <v>-20385.82</v>
      </c>
    </row>
    <row r="174" spans="8:13" s="2" customFormat="1" ht="15">
      <c r="H174" s="286" t="s">
        <v>249</v>
      </c>
      <c r="I174" s="286"/>
      <c r="J174" s="286"/>
      <c r="K174" s="214">
        <f>N159+N160</f>
        <v>5020</v>
      </c>
      <c r="L174" s="211"/>
      <c r="M174" s="211"/>
    </row>
    <row r="175" spans="8:13" s="2" customFormat="1" ht="15">
      <c r="H175" s="296" t="s">
        <v>147</v>
      </c>
      <c r="I175" s="296"/>
      <c r="J175" s="296"/>
      <c r="K175" s="214">
        <f>D138+G138+J138+M138</f>
        <v>101501.35</v>
      </c>
      <c r="L175" s="287" t="s">
        <v>179</v>
      </c>
      <c r="M175" s="287"/>
    </row>
    <row r="176" spans="8:13" s="2" customFormat="1" ht="15">
      <c r="H176" s="286" t="s">
        <v>148</v>
      </c>
      <c r="I176" s="286"/>
      <c r="J176" s="286"/>
      <c r="K176" s="214">
        <v>40600.19</v>
      </c>
      <c r="L176" s="211"/>
      <c r="M176" s="211"/>
    </row>
    <row r="177" spans="8:13" ht="15">
      <c r="H177" s="286" t="s">
        <v>149</v>
      </c>
      <c r="I177" s="286"/>
      <c r="J177" s="286"/>
      <c r="K177" s="214">
        <v>84389.99</v>
      </c>
      <c r="L177" s="211"/>
      <c r="M177" s="211"/>
    </row>
    <row r="178" spans="8:13" ht="15">
      <c r="H178" s="286" t="s">
        <v>150</v>
      </c>
      <c r="I178" s="286"/>
      <c r="J178" s="286"/>
      <c r="K178" s="214">
        <f>K176+K177</f>
        <v>124990.18</v>
      </c>
      <c r="L178" s="211"/>
      <c r="M178" s="211"/>
    </row>
    <row r="179" spans="8:13" ht="15">
      <c r="H179" s="286" t="s">
        <v>152</v>
      </c>
      <c r="I179" s="286"/>
      <c r="J179" s="286"/>
      <c r="K179" s="214">
        <f>K178-K175+76000</f>
        <v>99488.83</v>
      </c>
      <c r="L179" s="212"/>
      <c r="M179" s="211"/>
    </row>
    <row r="180" spans="8:13" ht="15.75">
      <c r="H180" s="286" t="s">
        <v>151</v>
      </c>
      <c r="I180" s="286"/>
      <c r="J180" s="286"/>
      <c r="K180" s="215">
        <f>K171-K179</f>
        <v>279.12</v>
      </c>
      <c r="L180" s="211"/>
      <c r="M180" s="211"/>
    </row>
  </sheetData>
  <sheetProtection/>
  <mergeCells count="29">
    <mergeCell ref="H177:J177"/>
    <mergeCell ref="H163:K163"/>
    <mergeCell ref="H167:J167"/>
    <mergeCell ref="H180:J180"/>
    <mergeCell ref="H173:J173"/>
    <mergeCell ref="H174:J174"/>
    <mergeCell ref="H175:J175"/>
    <mergeCell ref="H171:J171"/>
    <mergeCell ref="H176:J176"/>
    <mergeCell ref="H178:J178"/>
    <mergeCell ref="H179:J179"/>
    <mergeCell ref="L175:M175"/>
    <mergeCell ref="H2:J2"/>
    <mergeCell ref="K2:M2"/>
    <mergeCell ref="H169:J169"/>
    <mergeCell ref="H170:J170"/>
    <mergeCell ref="L163:N163"/>
    <mergeCell ref="H164:K164"/>
    <mergeCell ref="L164:N164"/>
    <mergeCell ref="H172:J172"/>
    <mergeCell ref="H168:J168"/>
    <mergeCell ref="A4:O4"/>
    <mergeCell ref="A52:N52"/>
    <mergeCell ref="A1:N1"/>
    <mergeCell ref="A139:N139"/>
    <mergeCell ref="A62:N62"/>
    <mergeCell ref="B2:D2"/>
    <mergeCell ref="E2:G2"/>
    <mergeCell ref="A31:A32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31"/>
  <sheetViews>
    <sheetView zoomScalePageLayoutView="0" workbookViewId="0" topLeftCell="A1">
      <selection activeCell="E15" sqref="E15:E18"/>
    </sheetView>
  </sheetViews>
  <sheetFormatPr defaultColWidth="9.00390625" defaultRowHeight="12.75"/>
  <cols>
    <col min="5" max="5" width="18.75390625" style="0" customWidth="1"/>
    <col min="7" max="7" width="18.00390625" style="0" customWidth="1"/>
  </cols>
  <sheetData>
    <row r="6" ht="12.75">
      <c r="C6" t="s">
        <v>207</v>
      </c>
    </row>
    <row r="9" ht="12.75">
      <c r="C9" t="s">
        <v>208</v>
      </c>
    </row>
    <row r="11" spans="5:7" ht="12.75">
      <c r="E11" s="297" t="s">
        <v>209</v>
      </c>
      <c r="G11" s="298" t="s">
        <v>210</v>
      </c>
    </row>
    <row r="12" spans="5:7" ht="12.75">
      <c r="E12" s="297"/>
      <c r="G12" s="298"/>
    </row>
    <row r="13" spans="5:7" ht="12.75">
      <c r="E13" s="297"/>
      <c r="G13" s="298"/>
    </row>
    <row r="14" spans="5:7" ht="12.75">
      <c r="E14" s="252"/>
      <c r="G14" s="253"/>
    </row>
    <row r="15" spans="3:9" ht="12.75">
      <c r="C15" t="s">
        <v>211</v>
      </c>
      <c r="E15">
        <v>1722</v>
      </c>
      <c r="G15">
        <v>2952</v>
      </c>
      <c r="I15">
        <v>-1230</v>
      </c>
    </row>
    <row r="16" spans="3:7" ht="12.75">
      <c r="C16" t="s">
        <v>212</v>
      </c>
      <c r="E16">
        <v>2952</v>
      </c>
      <c r="G16">
        <v>2664</v>
      </c>
    </row>
    <row r="17" spans="3:7" ht="12.75">
      <c r="C17" t="s">
        <v>273</v>
      </c>
      <c r="E17">
        <v>2952</v>
      </c>
      <c r="G17">
        <v>1734</v>
      </c>
    </row>
    <row r="21" spans="5:7" ht="12.75">
      <c r="E21">
        <v>7626</v>
      </c>
      <c r="G21">
        <v>7350</v>
      </c>
    </row>
    <row r="29" ht="12.75">
      <c r="C29" t="s">
        <v>274</v>
      </c>
    </row>
    <row r="31" spans="3:7" ht="12.75">
      <c r="C31" t="s">
        <v>273</v>
      </c>
      <c r="E31">
        <v>3444</v>
      </c>
      <c r="G31">
        <v>3286</v>
      </c>
    </row>
  </sheetData>
  <sheetProtection/>
  <mergeCells count="2">
    <mergeCell ref="E11:E13"/>
    <mergeCell ref="G11:G13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2015-07-27T10:40:30Z</cp:lastPrinted>
  <dcterms:created xsi:type="dcterms:W3CDTF">2010-04-02T14:46:04Z</dcterms:created>
  <dcterms:modified xsi:type="dcterms:W3CDTF">2015-08-26T08:07:42Z</dcterms:modified>
  <cp:category/>
  <cp:version/>
  <cp:contentType/>
  <cp:contentStatus/>
</cp:coreProperties>
</file>