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Рос Вым" sheetId="3" r:id="rId3"/>
  </sheets>
  <definedNames/>
  <calcPr fullCalcOnLoad="1" fullPrecision="0"/>
</workbook>
</file>

<file path=xl/sharedStrings.xml><?xml version="1.0" encoding="utf-8"?>
<sst xmlns="http://schemas.openxmlformats.org/spreadsheetml/2006/main" count="336" uniqueCount="222">
  <si>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</si>
  <si>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</si>
  <si>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</si>
  <si>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</si>
  <si>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</si>
  <si>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</si>
  <si>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</si>
  <si>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</si>
  <si>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</si>
  <si>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</si>
  <si>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</si>
  <si>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</si>
  <si>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</si>
  <si>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</si>
  <si>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</si>
  <si>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</si>
  <si>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</si>
  <si>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</si>
  <si>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</si>
  <si>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</si>
  <si>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</si>
  <si>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</si>
  <si>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</si>
  <si>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</si>
  <si>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</si>
  <si>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</si>
  <si>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</si>
  <si>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</si>
  <si>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</si>
  <si>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</si>
  <si>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</si>
  <si>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</si>
  <si>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</si>
  <si>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</si>
  <si>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</si>
  <si>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</si>
  <si>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</si>
  <si>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</si>
  <si>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</si>
  <si>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</si>
  <si>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</si>
  <si>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</si>
  <si>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</si>
  <si>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</si>
  <si>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</si>
  <si>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</si>
  <si>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</si>
  <si>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</si>
  <si>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</si>
  <si>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</si>
  <si>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</si>
  <si>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</si>
  <si>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</si>
  <si>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</si>
  <si>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</si>
  <si>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</si>
  <si>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</si>
  <si>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</si>
  <si>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</si>
  <si>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</si>
  <si>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</si>
  <si>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</si>
  <si>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</si>
  <si>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</si>
  <si>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</si>
  <si>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</si>
  <si>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</si>
  <si>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</si>
  <si>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</si>
  <si>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</si>
  <si>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</si>
  <si>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</si>
  <si>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</si>
  <si>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</si>
  <si>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</si>
  <si>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</si>
  <si>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</si>
  <si>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</si>
  <si>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</si>
  <si>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</si>
  <si>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</si>
  <si>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</si>
  <si>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</si>
  <si>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</si>
  <si>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</si>
  <si>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</si>
  <si>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</si>
  <si>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</si>
  <si>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</si>
  <si>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</si>
  <si>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</si>
  <si>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</si>
  <si>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</si>
  <si>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</si>
  <si>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</si>
  <si>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</si>
  <si>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(многоквартирный дом с газовыми плитами )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</si>
  <si>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</si>
  <si>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</si>
  <si>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</si>
  <si>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</si>
  <si>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</si>
  <si>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восстановление подъездного освещения</t>
  </si>
  <si>
    <t>Регламентные работы по системе вентиляции в т.числе:</t>
  </si>
  <si>
    <t>Регламентные работы по содержанию кровли в т.числе:</t>
  </si>
  <si>
    <t>договорная и претензионно-исковая работа, взыскание задолженности по ЖКУ</t>
  </si>
  <si>
    <t>Поверка общедомовых приборов учета горячего водоснабжения</t>
  </si>
  <si>
    <t>чеканка и замазка канализационных стыков</t>
  </si>
  <si>
    <t>восстановление водостоков ( мелкий ремонт после очистки от снега и льда )</t>
  </si>
  <si>
    <t>окос травы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</si>
  <si>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</si>
  <si>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</si>
  <si>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</si>
  <si>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</si>
  <si>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</si>
  <si>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1 раз в 4 месяца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</si>
  <si>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</si>
  <si>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</si>
  <si>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установка КИП на ВВП</t>
  </si>
  <si>
    <t xml:space="preserve">1 раз </t>
  </si>
  <si>
    <t>ревизия ШР, ЩР</t>
  </si>
  <si>
    <t>замена трансформатора тока</t>
  </si>
  <si>
    <t>по адресу: ул. Юбилейная, д.6(S общ.=2357,0 м2;Sзем.уч.=2924,7м2)</t>
  </si>
  <si>
    <t>2-3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</si>
  <si>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</si>
  <si>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</si>
  <si>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</si>
  <si>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монтаж установки с целью защиты от закипания бойлера</t>
  </si>
  <si>
    <t>Ремонт кровли (подъездные козырьки)</t>
  </si>
  <si>
    <t>КИП и автоматика(тепловой узел)</t>
  </si>
  <si>
    <t>КИП и автоматика(бойлер)</t>
  </si>
  <si>
    <t>Погашение задолженности прошлых периодов</t>
  </si>
  <si>
    <t>ВСЕГО :</t>
  </si>
  <si>
    <t>* для жилых помещений</t>
  </si>
  <si>
    <t>В т.ч регламентные работы</t>
  </si>
  <si>
    <t>Предлагаемый перечень работ по текущему ремонту                                       ( на выбор собственников)</t>
  </si>
  <si>
    <t>ремонт отмостки</t>
  </si>
  <si>
    <t>смена КИП (тепловой узел)</t>
  </si>
  <si>
    <t xml:space="preserve">смена КИП (бойлер) 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</si>
  <si>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</si>
  <si>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</si>
  <si>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</si>
  <si>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</si>
  <si>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</si>
  <si>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</si>
  <si>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</si>
  <si>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</si>
  <si>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</si>
  <si>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</si>
  <si>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</si>
  <si>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</si>
  <si>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</si>
  <si>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</si>
  <si>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</si>
  <si>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</si>
  <si>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</si>
  <si>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</si>
  <si>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</si>
  <si>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</si>
  <si>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</si>
  <si>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гидравлическое испытание элеваторных узлов и запорной арматуры</t>
  </si>
  <si>
    <t>72</t>
  </si>
  <si>
    <t>Очистка желобов от листвы</t>
  </si>
  <si>
    <t>55</t>
  </si>
  <si>
    <t>5/01042</t>
  </si>
  <si>
    <t>85</t>
  </si>
  <si>
    <t>Смена канализационного стояка, смена стояка ХВС</t>
  </si>
  <si>
    <t>100</t>
  </si>
  <si>
    <t>Удлинение ливневой канализации 16 п.м</t>
  </si>
  <si>
    <t>105</t>
  </si>
  <si>
    <t>ревизия задвижек отопления (д.50мм-1шт., д.80мм-6шт.) Факт ф 80 мм - 7 шт.</t>
  </si>
  <si>
    <t>на 2014 -2015 гг.</t>
  </si>
  <si>
    <t>(стоимость услуг увеличена на 6,6 % в соответствии с уровнем инфляции 2013г.)</t>
  </si>
  <si>
    <t>Управление многоквартирным домом, асего в т.ч.</t>
  </si>
  <si>
    <t>Итого:</t>
  </si>
  <si>
    <t>заполнение электронных паспортов</t>
  </si>
  <si>
    <t>Обслуживание общедомовых приборов учета теплоэнергии</t>
  </si>
  <si>
    <t>ревизия задвижек отопления (д.50мм-1 шт., д.80мм- 6 шт.)</t>
  </si>
  <si>
    <t>по состоянию на 01.05.2014 г.</t>
  </si>
  <si>
    <t>изготовление и установка слива на козырьках 6 шт.</t>
  </si>
  <si>
    <t>переврезка РТДО диам.25 мм - 1 шт.</t>
  </si>
  <si>
    <t>установка шаровой задвижки диам.50 мм - 1 шт.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</si>
  <si>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</si>
  <si>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</si>
  <si>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</si>
  <si>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8768,04 (по тарифу)</t>
  </si>
  <si>
    <t>Поступления от Ростелекома ( 1 отчка с декабря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</si>
  <si>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</si>
  <si>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</si>
  <si>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</si>
  <si>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</si>
  <si>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</si>
  <si>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( 1 точка с октября 2012г.)</t>
  </si>
  <si>
    <t>Замена сгона на батарее (кв.12)</t>
  </si>
  <si>
    <t>133</t>
  </si>
  <si>
    <t>134</t>
  </si>
  <si>
    <t>136</t>
  </si>
  <si>
    <t>Перевод ВВВ на зимнюю схему</t>
  </si>
  <si>
    <t>Замена вентиля на ГВС</t>
  </si>
  <si>
    <t>139</t>
  </si>
  <si>
    <t>Замена вентиля на ГВС в подвале</t>
  </si>
  <si>
    <t>152</t>
  </si>
  <si>
    <t>Ревизия вентеля на СО ( кв.16)</t>
  </si>
  <si>
    <t>155</t>
  </si>
  <si>
    <t>Лицевой счет многоквартирного дома по адресу: ул. Юбилейная, д. 6 на период с 1 мая 2014 по 30 апреля 2015 года</t>
  </si>
  <si>
    <t>Остаток(+) / Долг(-) на 1.05.14г.</t>
  </si>
  <si>
    <t xml:space="preserve"> Экономия(+) / Долг(-) на 1.05.2015</t>
  </si>
  <si>
    <t>Смена шарового крана под 2-м подъездом, смена прокладок на ревизиях</t>
  </si>
  <si>
    <t>Уборка снега сосулек с кровли</t>
  </si>
  <si>
    <t>Замена канализационного тройника на общем стояке</t>
  </si>
  <si>
    <t>75</t>
  </si>
  <si>
    <t>Ремонт стояка водоотведения</t>
  </si>
  <si>
    <t>108</t>
  </si>
  <si>
    <t>122</t>
  </si>
  <si>
    <t>Откачка воды из подвала</t>
  </si>
  <si>
    <t>128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</si>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</sst>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8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8" fillId="25" borderId="35" xfId="0" applyNumberFormat="1" applyFont="1" applyFill="1" applyBorder="1" applyAlignment="1">
      <alignment horizontal="center" vertical="center" wrapText="1"/>
    </xf>
    <xf numFmtId="2" fontId="0" fillId="25" borderId="0" xfId="0" applyNumberFormat="1" applyFill="1" applyAlignment="1">
      <alignment horizontal="center" vertical="center" wrapText="1"/>
    </xf>
    <xf numFmtId="2" fontId="20" fillId="25" borderId="0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 vertical="center"/>
    </xf>
    <xf numFmtId="0" fontId="25" fillId="24" borderId="49" xfId="0" applyFont="1" applyFill="1" applyBorder="1" applyAlignment="1">
      <alignment horizontal="center" vertical="center" wrapText="1"/>
    </xf>
    <xf numFmtId="2" fontId="25" fillId="24" borderId="50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25" fillId="26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28" fillId="24" borderId="45" xfId="0" applyNumberFormat="1" applyFont="1" applyFill="1" applyBorder="1" applyAlignment="1">
      <alignment horizontal="left" vertical="center" wrapText="1"/>
    </xf>
    <xf numFmtId="4" fontId="28" fillId="24" borderId="12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left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center" vertical="center" wrapText="1"/>
    </xf>
    <xf numFmtId="2" fontId="0" fillId="24" borderId="55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55" xfId="0" applyNumberFormat="1" applyFont="1" applyFill="1" applyBorder="1" applyAlignment="1">
      <alignment horizontal="center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left" vertical="center" wrapText="1"/>
    </xf>
    <xf numFmtId="0" fontId="18" fillId="24" borderId="55" xfId="0" applyFont="1" applyFill="1" applyBorder="1" applyAlignment="1">
      <alignment horizontal="center" vertical="center" wrapText="1"/>
    </xf>
    <xf numFmtId="2" fontId="18" fillId="24" borderId="55" xfId="0" applyNumberFormat="1" applyFont="1" applyFill="1" applyBorder="1" applyAlignment="1">
      <alignment horizontal="center" vertical="center" wrapText="1"/>
    </xf>
    <xf numFmtId="2" fontId="30" fillId="25" borderId="29" xfId="0" applyNumberFormat="1" applyFont="1" applyFill="1" applyBorder="1" applyAlignment="1">
      <alignment horizontal="center" vertical="center" wrapText="1"/>
    </xf>
    <xf numFmtId="2" fontId="30" fillId="25" borderId="55" xfId="0" applyNumberFormat="1" applyFont="1" applyFill="1" applyBorder="1" applyAlignment="1">
      <alignment horizontal="center" vertical="center" wrapText="1"/>
    </xf>
    <xf numFmtId="2" fontId="30" fillId="25" borderId="56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2" fontId="28" fillId="25" borderId="15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20" fillId="25" borderId="44" xfId="0" applyNumberFormat="1" applyFont="1" applyFill="1" applyBorder="1" applyAlignment="1">
      <alignment horizontal="center"/>
    </xf>
    <xf numFmtId="2" fontId="20" fillId="25" borderId="57" xfId="0" applyNumberFormat="1" applyFont="1" applyFill="1" applyBorder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18" fillId="24" borderId="49" xfId="0" applyFont="1" applyFill="1" applyBorder="1" applyAlignment="1">
      <alignment horizontal="left" vertical="center" wrapText="1"/>
    </xf>
    <xf numFmtId="0" fontId="18" fillId="24" borderId="50" xfId="0" applyFont="1" applyFill="1" applyBorder="1" applyAlignment="1">
      <alignment horizontal="center" vertical="center" wrapText="1"/>
    </xf>
    <xf numFmtId="2" fontId="18" fillId="24" borderId="50" xfId="0" applyNumberFormat="1" applyFont="1" applyFill="1" applyBorder="1" applyAlignment="1">
      <alignment horizontal="center" vertical="center" wrapText="1"/>
    </xf>
    <xf numFmtId="2" fontId="20" fillId="25" borderId="58" xfId="0" applyNumberFormat="1" applyFont="1" applyFill="1" applyBorder="1" applyAlignment="1">
      <alignment horizontal="center"/>
    </xf>
    <xf numFmtId="0" fontId="18" fillId="24" borderId="38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/>
    </xf>
    <xf numFmtId="2" fontId="20" fillId="0" borderId="39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25" borderId="35" xfId="0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62" xfId="0" applyFont="1" applyFill="1" applyBorder="1" applyAlignment="1">
      <alignment horizontal="center" vertical="center" wrapText="1"/>
    </xf>
    <xf numFmtId="0" fontId="0" fillId="25" borderId="63" xfId="0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28" fillId="25" borderId="45" xfId="0" applyFont="1" applyFill="1" applyBorder="1" applyAlignment="1">
      <alignment horizontal="left" vertical="center" wrapText="1"/>
    </xf>
    <xf numFmtId="0" fontId="20" fillId="24" borderId="64" xfId="0" applyFont="1" applyFill="1" applyBorder="1" applyAlignment="1">
      <alignment horizontal="left" vertical="center" wrapText="1"/>
    </xf>
    <xf numFmtId="2" fontId="28" fillId="24" borderId="55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55" xfId="0" applyNumberFormat="1" applyFont="1" applyFill="1" applyBorder="1" applyAlignment="1">
      <alignment horizontal="center" vertical="center" wrapText="1"/>
    </xf>
    <xf numFmtId="2" fontId="18" fillId="25" borderId="56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2" fontId="20" fillId="25" borderId="39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18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0" fillId="25" borderId="26" xfId="0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8" fillId="25" borderId="14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5" xfId="0" applyNumberFormat="1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6" xfId="0" applyFont="1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6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4" fillId="24" borderId="70" xfId="0" applyFont="1" applyFill="1" applyBorder="1" applyAlignment="1">
      <alignment horizontal="right"/>
    </xf>
    <xf numFmtId="0" fontId="0" fillId="25" borderId="59" xfId="0" applyFont="1" applyFill="1" applyBorder="1" applyAlignment="1">
      <alignment horizontal="left" vertical="center" wrapText="1"/>
    </xf>
    <xf numFmtId="0" fontId="0" fillId="25" borderId="71" xfId="0" applyFont="1" applyFill="1" applyBorder="1" applyAlignment="1">
      <alignment horizontal="left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4" fillId="24" borderId="7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center" vertical="center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zoomScale="75" zoomScaleNormal="75" zoomScalePageLayoutView="0" workbookViewId="0" topLeftCell="A74">
      <selection activeCell="N117" sqref="N117:N118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243" customWidth="1"/>
    <col min="5" max="5" width="13.875" style="243" hidden="1" customWidth="1"/>
    <col min="6" max="6" width="20.875" style="243" hidden="1" customWidth="1"/>
    <col min="7" max="7" width="13.875" style="243" customWidth="1"/>
    <col min="8" max="8" width="20.875" style="243" customWidth="1"/>
    <col min="9" max="9" width="15.375" style="3" customWidth="1"/>
    <col min="10" max="10" width="15.375" style="3" hidden="1" customWidth="1"/>
    <col min="11" max="11" width="15.375" style="114" hidden="1" customWidth="1"/>
    <col min="12" max="14" width="15.375" style="3" customWidth="1"/>
    <col min="15" max="16384" width="9.125" style="3" customWidth="1"/>
  </cols>
  <sheetData>
    <row r="1" spans="1:8" ht="16.5" customHeight="1">
      <c r="A1" s="258" t="s">
        <v>31</v>
      </c>
      <c r="B1" s="259"/>
      <c r="C1" s="259"/>
      <c r="D1" s="259"/>
      <c r="E1" s="259"/>
      <c r="F1" s="259"/>
      <c r="G1" s="259"/>
      <c r="H1" s="259"/>
    </row>
    <row r="2" spans="2:8" ht="12.75" customHeight="1">
      <c r="B2" s="260" t="s">
        <v>32</v>
      </c>
      <c r="C2" s="260"/>
      <c r="D2" s="260"/>
      <c r="E2" s="260"/>
      <c r="F2" s="260"/>
      <c r="G2" s="259"/>
      <c r="H2" s="259"/>
    </row>
    <row r="3" spans="1:8" ht="19.5" customHeight="1">
      <c r="A3" s="115" t="s">
        <v>171</v>
      </c>
      <c r="B3" s="260" t="s">
        <v>33</v>
      </c>
      <c r="C3" s="260"/>
      <c r="D3" s="260"/>
      <c r="E3" s="260"/>
      <c r="F3" s="260"/>
      <c r="G3" s="259"/>
      <c r="H3" s="259"/>
    </row>
    <row r="4" spans="2:8" ht="14.25" customHeight="1">
      <c r="B4" s="260" t="s">
        <v>34</v>
      </c>
      <c r="C4" s="260"/>
      <c r="D4" s="260"/>
      <c r="E4" s="260"/>
      <c r="F4" s="260"/>
      <c r="G4" s="259"/>
      <c r="H4" s="259"/>
    </row>
    <row r="5" spans="1:8" s="116" customFormat="1" ht="39.75" customHeight="1">
      <c r="A5" s="261"/>
      <c r="B5" s="262"/>
      <c r="C5" s="262"/>
      <c r="D5" s="262"/>
      <c r="E5" s="262"/>
      <c r="F5" s="262"/>
      <c r="G5" s="262"/>
      <c r="H5" s="262"/>
    </row>
    <row r="6" spans="1:8" s="116" customFormat="1" ht="33" customHeight="1">
      <c r="A6" s="263" t="s">
        <v>172</v>
      </c>
      <c r="B6" s="263"/>
      <c r="C6" s="263"/>
      <c r="D6" s="263"/>
      <c r="E6" s="263"/>
      <c r="F6" s="263"/>
      <c r="G6" s="263"/>
      <c r="H6" s="263"/>
    </row>
    <row r="7" spans="2:9" ht="35.25" customHeight="1" hidden="1">
      <c r="B7" s="117"/>
      <c r="C7" s="117"/>
      <c r="D7" s="220"/>
      <c r="E7" s="220"/>
      <c r="F7" s="220"/>
      <c r="G7" s="220"/>
      <c r="H7" s="220"/>
      <c r="I7" s="117"/>
    </row>
    <row r="8" spans="1:11" s="118" customFormat="1" ht="22.5" customHeight="1">
      <c r="A8" s="264" t="s">
        <v>35</v>
      </c>
      <c r="B8" s="264"/>
      <c r="C8" s="264"/>
      <c r="D8" s="264"/>
      <c r="E8" s="265"/>
      <c r="F8" s="265"/>
      <c r="G8" s="265"/>
      <c r="H8" s="265"/>
      <c r="K8" s="119"/>
    </row>
    <row r="9" spans="1:8" s="108" customFormat="1" ht="18.75" customHeight="1">
      <c r="A9" s="264" t="s">
        <v>122</v>
      </c>
      <c r="B9" s="264"/>
      <c r="C9" s="264"/>
      <c r="D9" s="264"/>
      <c r="E9" s="265"/>
      <c r="F9" s="265"/>
      <c r="G9" s="265"/>
      <c r="H9" s="265"/>
    </row>
    <row r="10" spans="1:8" s="120" customFormat="1" ht="17.25" customHeight="1">
      <c r="A10" s="266" t="s">
        <v>96</v>
      </c>
      <c r="B10" s="266"/>
      <c r="C10" s="266"/>
      <c r="D10" s="266"/>
      <c r="E10" s="267"/>
      <c r="F10" s="267"/>
      <c r="G10" s="267"/>
      <c r="H10" s="267"/>
    </row>
    <row r="11" spans="1:8" s="108" customFormat="1" ht="30" customHeight="1" thickBot="1">
      <c r="A11" s="268" t="s">
        <v>36</v>
      </c>
      <c r="B11" s="268"/>
      <c r="C11" s="268"/>
      <c r="D11" s="268"/>
      <c r="E11" s="269"/>
      <c r="F11" s="269"/>
      <c r="G11" s="269"/>
      <c r="H11" s="269"/>
    </row>
    <row r="12" spans="1:11" s="5" customFormat="1" ht="139.5" customHeight="1" thickBot="1">
      <c r="A12" s="71" t="s">
        <v>0</v>
      </c>
      <c r="B12" s="121" t="s">
        <v>37</v>
      </c>
      <c r="C12" s="72" t="s">
        <v>38</v>
      </c>
      <c r="D12" s="221" t="s">
        <v>5</v>
      </c>
      <c r="E12" s="221" t="s">
        <v>38</v>
      </c>
      <c r="F12" s="222" t="s">
        <v>39</v>
      </c>
      <c r="G12" s="221" t="s">
        <v>38</v>
      </c>
      <c r="H12" s="222" t="s">
        <v>39</v>
      </c>
      <c r="K12" s="122"/>
    </row>
    <row r="13" spans="1:11" s="6" customFormat="1" ht="12.75">
      <c r="A13" s="123">
        <v>1</v>
      </c>
      <c r="B13" s="124">
        <v>2</v>
      </c>
      <c r="C13" s="124">
        <v>3</v>
      </c>
      <c r="D13" s="223"/>
      <c r="E13" s="224">
        <v>3</v>
      </c>
      <c r="F13" s="225">
        <v>4</v>
      </c>
      <c r="G13" s="226">
        <v>3</v>
      </c>
      <c r="H13" s="227">
        <v>4</v>
      </c>
      <c r="K13" s="125"/>
    </row>
    <row r="14" spans="1:11" s="6" customFormat="1" ht="49.5" customHeight="1">
      <c r="A14" s="270" t="s">
        <v>1</v>
      </c>
      <c r="B14" s="271"/>
      <c r="C14" s="271"/>
      <c r="D14" s="271"/>
      <c r="E14" s="271"/>
      <c r="F14" s="271"/>
      <c r="G14" s="272"/>
      <c r="H14" s="273"/>
      <c r="I14" s="6">
        <v>2357</v>
      </c>
      <c r="K14" s="125"/>
    </row>
    <row r="15" spans="1:11" s="5" customFormat="1" ht="21" customHeight="1">
      <c r="A15" s="90" t="s">
        <v>173</v>
      </c>
      <c r="B15" s="7" t="s">
        <v>55</v>
      </c>
      <c r="C15" s="13">
        <f>F15*12</f>
        <v>0</v>
      </c>
      <c r="D15" s="219">
        <f>G15*I15</f>
        <v>75518.28</v>
      </c>
      <c r="E15" s="13">
        <f>H15*12</f>
        <v>32.04</v>
      </c>
      <c r="F15" s="91"/>
      <c r="G15" s="13">
        <f>H15*12</f>
        <v>32.04</v>
      </c>
      <c r="H15" s="91">
        <f>H20+H22</f>
        <v>2.67</v>
      </c>
      <c r="I15" s="6">
        <v>2357</v>
      </c>
      <c r="J15" s="5">
        <v>1.07</v>
      </c>
      <c r="K15" s="122">
        <v>2.24</v>
      </c>
    </row>
    <row r="16" spans="1:11" s="5" customFormat="1" ht="30.75" customHeight="1">
      <c r="A16" s="126" t="s">
        <v>105</v>
      </c>
      <c r="B16" s="127" t="s">
        <v>41</v>
      </c>
      <c r="C16" s="13"/>
      <c r="D16" s="219"/>
      <c r="E16" s="13"/>
      <c r="F16" s="91"/>
      <c r="G16" s="13"/>
      <c r="H16" s="91"/>
      <c r="I16" s="6"/>
      <c r="K16" s="122"/>
    </row>
    <row r="17" spans="1:11" s="5" customFormat="1" ht="15">
      <c r="A17" s="126" t="s">
        <v>42</v>
      </c>
      <c r="B17" s="127" t="s">
        <v>41</v>
      </c>
      <c r="C17" s="13"/>
      <c r="D17" s="219"/>
      <c r="E17" s="13"/>
      <c r="F17" s="91"/>
      <c r="G17" s="13"/>
      <c r="H17" s="91"/>
      <c r="I17" s="6"/>
      <c r="K17" s="122"/>
    </row>
    <row r="18" spans="1:11" s="5" customFormat="1" ht="15">
      <c r="A18" s="126" t="s">
        <v>43</v>
      </c>
      <c r="B18" s="127" t="s">
        <v>44</v>
      </c>
      <c r="C18" s="13"/>
      <c r="D18" s="219"/>
      <c r="E18" s="13"/>
      <c r="F18" s="91"/>
      <c r="G18" s="13"/>
      <c r="H18" s="91"/>
      <c r="I18" s="6"/>
      <c r="K18" s="122"/>
    </row>
    <row r="19" spans="1:11" s="5" customFormat="1" ht="15">
      <c r="A19" s="126" t="s">
        <v>45</v>
      </c>
      <c r="B19" s="127" t="s">
        <v>41</v>
      </c>
      <c r="C19" s="13"/>
      <c r="D19" s="219"/>
      <c r="E19" s="13"/>
      <c r="F19" s="91"/>
      <c r="G19" s="13"/>
      <c r="H19" s="91"/>
      <c r="I19" s="6"/>
      <c r="K19" s="122"/>
    </row>
    <row r="20" spans="1:11" s="5" customFormat="1" ht="15">
      <c r="A20" s="228" t="s">
        <v>174</v>
      </c>
      <c r="B20" s="229"/>
      <c r="C20" s="230"/>
      <c r="D20" s="231"/>
      <c r="E20" s="230"/>
      <c r="F20" s="232"/>
      <c r="G20" s="230"/>
      <c r="H20" s="91">
        <v>2.56</v>
      </c>
      <c r="I20" s="6"/>
      <c r="K20" s="122"/>
    </row>
    <row r="21" spans="1:11" s="5" customFormat="1" ht="15">
      <c r="A21" s="233" t="s">
        <v>175</v>
      </c>
      <c r="B21" s="229" t="s">
        <v>41</v>
      </c>
      <c r="C21" s="230"/>
      <c r="D21" s="231"/>
      <c r="E21" s="230"/>
      <c r="F21" s="232"/>
      <c r="G21" s="230"/>
      <c r="H21" s="91"/>
      <c r="I21" s="6"/>
      <c r="K21" s="122"/>
    </row>
    <row r="22" spans="1:11" s="5" customFormat="1" ht="15">
      <c r="A22" s="228" t="s">
        <v>174</v>
      </c>
      <c r="B22" s="229"/>
      <c r="C22" s="230"/>
      <c r="D22" s="231"/>
      <c r="E22" s="230"/>
      <c r="F22" s="232"/>
      <c r="G22" s="230"/>
      <c r="H22" s="91">
        <v>0.11</v>
      </c>
      <c r="I22" s="6"/>
      <c r="K22" s="122"/>
    </row>
    <row r="23" spans="1:11" s="5" customFormat="1" ht="30">
      <c r="A23" s="90" t="s">
        <v>46</v>
      </c>
      <c r="B23" s="128" t="s">
        <v>48</v>
      </c>
      <c r="C23" s="13">
        <f>F23*12</f>
        <v>0</v>
      </c>
      <c r="D23" s="219">
        <f>G23*I23</f>
        <v>115681.56</v>
      </c>
      <c r="E23" s="13">
        <f>H23*12</f>
        <v>49.08</v>
      </c>
      <c r="F23" s="91"/>
      <c r="G23" s="13">
        <f>H23*12</f>
        <v>49.08</v>
      </c>
      <c r="H23" s="91">
        <v>4.09</v>
      </c>
      <c r="I23" s="6">
        <v>2357</v>
      </c>
      <c r="J23" s="5">
        <v>1.07</v>
      </c>
      <c r="K23" s="122">
        <v>3.58</v>
      </c>
    </row>
    <row r="24" spans="1:11" s="5" customFormat="1" ht="15">
      <c r="A24" s="126" t="s">
        <v>47</v>
      </c>
      <c r="B24" s="127" t="s">
        <v>48</v>
      </c>
      <c r="C24" s="13"/>
      <c r="D24" s="219"/>
      <c r="E24" s="13"/>
      <c r="F24" s="91"/>
      <c r="G24" s="13"/>
      <c r="H24" s="91"/>
      <c r="K24" s="122"/>
    </row>
    <row r="25" spans="1:11" s="5" customFormat="1" ht="15">
      <c r="A25" s="126" t="s">
        <v>49</v>
      </c>
      <c r="B25" s="127" t="s">
        <v>48</v>
      </c>
      <c r="C25" s="13"/>
      <c r="D25" s="219"/>
      <c r="E25" s="13"/>
      <c r="F25" s="91"/>
      <c r="G25" s="13"/>
      <c r="H25" s="91"/>
      <c r="K25" s="122"/>
    </row>
    <row r="26" spans="1:11" s="5" customFormat="1" ht="15">
      <c r="A26" s="126" t="s">
        <v>109</v>
      </c>
      <c r="B26" s="127" t="s">
        <v>123</v>
      </c>
      <c r="C26" s="13"/>
      <c r="D26" s="219"/>
      <c r="E26" s="13"/>
      <c r="F26" s="91"/>
      <c r="G26" s="13"/>
      <c r="H26" s="91"/>
      <c r="K26" s="122"/>
    </row>
    <row r="27" spans="1:11" s="5" customFormat="1" ht="15">
      <c r="A27" s="126" t="s">
        <v>50</v>
      </c>
      <c r="B27" s="127" t="s">
        <v>48</v>
      </c>
      <c r="C27" s="13"/>
      <c r="D27" s="219"/>
      <c r="E27" s="13"/>
      <c r="F27" s="91"/>
      <c r="G27" s="13"/>
      <c r="H27" s="91"/>
      <c r="K27" s="122"/>
    </row>
    <row r="28" spans="1:11" s="5" customFormat="1" ht="25.5">
      <c r="A28" s="126" t="s">
        <v>51</v>
      </c>
      <c r="B28" s="127" t="s">
        <v>52</v>
      </c>
      <c r="C28" s="13"/>
      <c r="D28" s="219"/>
      <c r="E28" s="13"/>
      <c r="F28" s="91"/>
      <c r="G28" s="13"/>
      <c r="H28" s="91"/>
      <c r="K28" s="122"/>
    </row>
    <row r="29" spans="1:11" s="5" customFormat="1" ht="15">
      <c r="A29" s="126" t="s">
        <v>124</v>
      </c>
      <c r="B29" s="127" t="s">
        <v>48</v>
      </c>
      <c r="C29" s="13"/>
      <c r="D29" s="219"/>
      <c r="E29" s="13"/>
      <c r="F29" s="91"/>
      <c r="G29" s="13"/>
      <c r="H29" s="91"/>
      <c r="K29" s="122"/>
    </row>
    <row r="30" spans="1:11" s="5" customFormat="1" ht="15">
      <c r="A30" s="126" t="s">
        <v>125</v>
      </c>
      <c r="B30" s="127" t="s">
        <v>48</v>
      </c>
      <c r="C30" s="13"/>
      <c r="D30" s="219"/>
      <c r="E30" s="13"/>
      <c r="F30" s="91"/>
      <c r="G30" s="13"/>
      <c r="H30" s="91"/>
      <c r="K30" s="122"/>
    </row>
    <row r="31" spans="1:11" s="5" customFormat="1" ht="25.5">
      <c r="A31" s="126" t="s">
        <v>126</v>
      </c>
      <c r="B31" s="127" t="s">
        <v>53</v>
      </c>
      <c r="C31" s="13"/>
      <c r="D31" s="219"/>
      <c r="E31" s="13"/>
      <c r="F31" s="91"/>
      <c r="G31" s="13"/>
      <c r="H31" s="91"/>
      <c r="K31" s="122"/>
    </row>
    <row r="32" spans="1:11" s="8" customFormat="1" ht="15">
      <c r="A32" s="92" t="s">
        <v>54</v>
      </c>
      <c r="B32" s="7" t="s">
        <v>93</v>
      </c>
      <c r="C32" s="13">
        <f>F32*12</f>
        <v>0</v>
      </c>
      <c r="D32" s="219">
        <f aca="true" t="shared" si="0" ref="D32:D41">G32*I32</f>
        <v>19233.12</v>
      </c>
      <c r="E32" s="13">
        <f>H32*12</f>
        <v>8.16</v>
      </c>
      <c r="F32" s="93"/>
      <c r="G32" s="13">
        <f aca="true" t="shared" si="1" ref="G32:G41">H32*12</f>
        <v>8.16</v>
      </c>
      <c r="H32" s="91">
        <v>0.68</v>
      </c>
      <c r="I32" s="6">
        <v>2357</v>
      </c>
      <c r="J32" s="5">
        <v>1.07</v>
      </c>
      <c r="K32" s="122">
        <v>0.6</v>
      </c>
    </row>
    <row r="33" spans="1:11" s="5" customFormat="1" ht="15">
      <c r="A33" s="92" t="s">
        <v>56</v>
      </c>
      <c r="B33" s="7" t="s">
        <v>57</v>
      </c>
      <c r="C33" s="13">
        <f>F33*12</f>
        <v>0</v>
      </c>
      <c r="D33" s="219">
        <f t="shared" si="0"/>
        <v>62790.48</v>
      </c>
      <c r="E33" s="13">
        <f>H33*12</f>
        <v>26.64</v>
      </c>
      <c r="F33" s="93"/>
      <c r="G33" s="13">
        <f t="shared" si="1"/>
        <v>26.64</v>
      </c>
      <c r="H33" s="91">
        <v>2.22</v>
      </c>
      <c r="I33" s="6">
        <v>2357</v>
      </c>
      <c r="J33" s="5">
        <v>1.07</v>
      </c>
      <c r="K33" s="122">
        <v>1.94</v>
      </c>
    </row>
    <row r="34" spans="1:11" s="6" customFormat="1" ht="30">
      <c r="A34" s="92" t="s">
        <v>58</v>
      </c>
      <c r="B34" s="7" t="s">
        <v>55</v>
      </c>
      <c r="C34" s="94"/>
      <c r="D34" s="219">
        <v>1848.15</v>
      </c>
      <c r="E34" s="94">
        <f>H34*12</f>
        <v>0.84</v>
      </c>
      <c r="F34" s="93"/>
      <c r="G34" s="13">
        <f>D34/I34</f>
        <v>0.78</v>
      </c>
      <c r="H34" s="91">
        <f>G34/12</f>
        <v>0.07</v>
      </c>
      <c r="I34" s="6">
        <v>2357</v>
      </c>
      <c r="J34" s="5">
        <v>1.07</v>
      </c>
      <c r="K34" s="122">
        <v>0.05</v>
      </c>
    </row>
    <row r="35" spans="1:11" s="6" customFormat="1" ht="33" customHeight="1">
      <c r="A35" s="92" t="s">
        <v>59</v>
      </c>
      <c r="B35" s="7" t="s">
        <v>55</v>
      </c>
      <c r="C35" s="94"/>
      <c r="D35" s="219">
        <v>1848.15</v>
      </c>
      <c r="E35" s="94"/>
      <c r="F35" s="93"/>
      <c r="G35" s="13">
        <f>D35/I35</f>
        <v>0.78</v>
      </c>
      <c r="H35" s="91">
        <f>G35/12</f>
        <v>0.07</v>
      </c>
      <c r="I35" s="6">
        <v>2357</v>
      </c>
      <c r="J35" s="5">
        <v>1.07</v>
      </c>
      <c r="K35" s="122">
        <v>0.05</v>
      </c>
    </row>
    <row r="36" spans="1:11" s="6" customFormat="1" ht="18.75" customHeight="1">
      <c r="A36" s="92" t="s">
        <v>176</v>
      </c>
      <c r="B36" s="7" t="s">
        <v>55</v>
      </c>
      <c r="C36" s="94"/>
      <c r="D36" s="219">
        <v>11670.68</v>
      </c>
      <c r="E36" s="94"/>
      <c r="F36" s="93"/>
      <c r="G36" s="13">
        <f>D36/I36</f>
        <v>4.95</v>
      </c>
      <c r="H36" s="91">
        <f>G36/12</f>
        <v>0.41</v>
      </c>
      <c r="I36" s="6">
        <v>2357</v>
      </c>
      <c r="J36" s="5">
        <v>1.07</v>
      </c>
      <c r="K36" s="122">
        <v>0.36</v>
      </c>
    </row>
    <row r="37" spans="1:11" s="6" customFormat="1" ht="30" hidden="1">
      <c r="A37" s="92" t="s">
        <v>111</v>
      </c>
      <c r="B37" s="7" t="s">
        <v>52</v>
      </c>
      <c r="C37" s="94"/>
      <c r="D37" s="219">
        <f t="shared" si="0"/>
        <v>0</v>
      </c>
      <c r="E37" s="94"/>
      <c r="F37" s="93"/>
      <c r="G37" s="13">
        <f t="shared" si="1"/>
        <v>0</v>
      </c>
      <c r="H37" s="91">
        <v>0</v>
      </c>
      <c r="I37" s="6">
        <v>2357</v>
      </c>
      <c r="J37" s="5">
        <v>1.07</v>
      </c>
      <c r="K37" s="122">
        <v>0</v>
      </c>
    </row>
    <row r="38" spans="1:11" s="6" customFormat="1" ht="30" hidden="1">
      <c r="A38" s="92" t="s">
        <v>106</v>
      </c>
      <c r="B38" s="7" t="s">
        <v>52</v>
      </c>
      <c r="C38" s="94"/>
      <c r="D38" s="219">
        <f t="shared" si="0"/>
        <v>0</v>
      </c>
      <c r="E38" s="94"/>
      <c r="F38" s="93"/>
      <c r="G38" s="13">
        <f t="shared" si="1"/>
        <v>0</v>
      </c>
      <c r="H38" s="91">
        <v>0</v>
      </c>
      <c r="I38" s="6">
        <v>2357</v>
      </c>
      <c r="J38" s="5">
        <v>1.07</v>
      </c>
      <c r="K38" s="122">
        <v>0</v>
      </c>
    </row>
    <row r="39" spans="1:11" s="6" customFormat="1" ht="15" hidden="1">
      <c r="A39" s="92"/>
      <c r="B39" s="7"/>
      <c r="C39" s="94"/>
      <c r="D39" s="219"/>
      <c r="E39" s="94"/>
      <c r="F39" s="93"/>
      <c r="G39" s="13"/>
      <c r="H39" s="91"/>
      <c r="I39" s="6">
        <v>2357</v>
      </c>
      <c r="J39" s="5"/>
      <c r="K39" s="122"/>
    </row>
    <row r="40" spans="1:11" s="6" customFormat="1" ht="30">
      <c r="A40" s="92" t="s">
        <v>97</v>
      </c>
      <c r="B40" s="7"/>
      <c r="C40" s="94">
        <f>F40*12</f>
        <v>0</v>
      </c>
      <c r="D40" s="219">
        <f t="shared" si="0"/>
        <v>5373.96</v>
      </c>
      <c r="E40" s="94">
        <f>H40*12</f>
        <v>2.28</v>
      </c>
      <c r="F40" s="93"/>
      <c r="G40" s="13">
        <f t="shared" si="1"/>
        <v>2.28</v>
      </c>
      <c r="H40" s="91">
        <v>0.19</v>
      </c>
      <c r="I40" s="6">
        <v>2357</v>
      </c>
      <c r="J40" s="5">
        <v>1.07</v>
      </c>
      <c r="K40" s="122">
        <v>0.14</v>
      </c>
    </row>
    <row r="41" spans="1:11" s="5" customFormat="1" ht="15">
      <c r="A41" s="92" t="s">
        <v>60</v>
      </c>
      <c r="B41" s="7" t="s">
        <v>61</v>
      </c>
      <c r="C41" s="94">
        <f>F41*12</f>
        <v>0</v>
      </c>
      <c r="D41" s="219">
        <f t="shared" si="0"/>
        <v>1131.36</v>
      </c>
      <c r="E41" s="94">
        <f>H41*12</f>
        <v>0.48</v>
      </c>
      <c r="F41" s="93"/>
      <c r="G41" s="13">
        <f t="shared" si="1"/>
        <v>0.48</v>
      </c>
      <c r="H41" s="91">
        <v>0.04</v>
      </c>
      <c r="I41" s="6">
        <v>2357</v>
      </c>
      <c r="J41" s="5">
        <v>1.07</v>
      </c>
      <c r="K41" s="122">
        <v>0.03</v>
      </c>
    </row>
    <row r="42" spans="1:11" s="5" customFormat="1" ht="15">
      <c r="A42" s="92" t="s">
        <v>62</v>
      </c>
      <c r="B42" s="129" t="s">
        <v>63</v>
      </c>
      <c r="C42" s="99">
        <f>F42*12</f>
        <v>0</v>
      </c>
      <c r="D42" s="219">
        <f>G42*I42</f>
        <v>848.52</v>
      </c>
      <c r="E42" s="99">
        <f>H42*12</f>
        <v>0.36</v>
      </c>
      <c r="F42" s="100"/>
      <c r="G42" s="13">
        <f>12*H42</f>
        <v>0.36</v>
      </c>
      <c r="H42" s="91">
        <v>0.03</v>
      </c>
      <c r="I42" s="6">
        <v>2357</v>
      </c>
      <c r="J42" s="5">
        <v>1.07</v>
      </c>
      <c r="K42" s="122">
        <v>0.02</v>
      </c>
    </row>
    <row r="43" spans="1:11" s="8" customFormat="1" ht="30">
      <c r="A43" s="92" t="s">
        <v>64</v>
      </c>
      <c r="B43" s="7" t="s">
        <v>115</v>
      </c>
      <c r="C43" s="94">
        <f>F43*12</f>
        <v>0</v>
      </c>
      <c r="D43" s="219">
        <f>G43*I43</f>
        <v>1131.36</v>
      </c>
      <c r="E43" s="94">
        <f>H43*12</f>
        <v>0.48</v>
      </c>
      <c r="F43" s="93"/>
      <c r="G43" s="13">
        <f>12*H43</f>
        <v>0.48</v>
      </c>
      <c r="H43" s="91">
        <v>0.04</v>
      </c>
      <c r="I43" s="6">
        <v>2357</v>
      </c>
      <c r="J43" s="5">
        <v>1.07</v>
      </c>
      <c r="K43" s="122">
        <v>0.03</v>
      </c>
    </row>
    <row r="44" spans="1:11" s="8" customFormat="1" ht="15">
      <c r="A44" s="92" t="s">
        <v>65</v>
      </c>
      <c r="B44" s="7"/>
      <c r="C44" s="13"/>
      <c r="D44" s="13">
        <f>D46+D47+D48+D49+D50+D51+D52+D53+D54+D55+D56</f>
        <v>16791.67</v>
      </c>
      <c r="E44" s="13"/>
      <c r="F44" s="93"/>
      <c r="G44" s="13">
        <f>D44/I44</f>
        <v>7.12</v>
      </c>
      <c r="H44" s="91">
        <f>G44/12</f>
        <v>0.59</v>
      </c>
      <c r="I44" s="6">
        <v>2357</v>
      </c>
      <c r="J44" s="5">
        <v>1.07</v>
      </c>
      <c r="K44" s="122">
        <v>0.76</v>
      </c>
    </row>
    <row r="45" spans="1:11" s="6" customFormat="1" ht="15" hidden="1">
      <c r="A45" s="4" t="s">
        <v>116</v>
      </c>
      <c r="B45" s="9" t="s">
        <v>67</v>
      </c>
      <c r="C45" s="1"/>
      <c r="D45" s="15"/>
      <c r="E45" s="95"/>
      <c r="F45" s="96"/>
      <c r="G45" s="95"/>
      <c r="H45" s="96">
        <v>0</v>
      </c>
      <c r="I45" s="6">
        <v>2357</v>
      </c>
      <c r="J45" s="5">
        <v>1.07</v>
      </c>
      <c r="K45" s="122">
        <v>0</v>
      </c>
    </row>
    <row r="46" spans="1:11" s="6" customFormat="1" ht="15">
      <c r="A46" s="4" t="s">
        <v>66</v>
      </c>
      <c r="B46" s="9" t="s">
        <v>67</v>
      </c>
      <c r="C46" s="1"/>
      <c r="D46" s="15">
        <v>196.5</v>
      </c>
      <c r="E46" s="95"/>
      <c r="F46" s="96"/>
      <c r="G46" s="95"/>
      <c r="H46" s="96"/>
      <c r="I46" s="6">
        <v>2357</v>
      </c>
      <c r="J46" s="5">
        <v>1.07</v>
      </c>
      <c r="K46" s="122">
        <v>0.01</v>
      </c>
    </row>
    <row r="47" spans="1:11" s="6" customFormat="1" ht="15">
      <c r="A47" s="4" t="s">
        <v>68</v>
      </c>
      <c r="B47" s="9" t="s">
        <v>69</v>
      </c>
      <c r="C47" s="1">
        <f>F47*12</f>
        <v>0</v>
      </c>
      <c r="D47" s="15">
        <v>415.82</v>
      </c>
      <c r="E47" s="95">
        <f>H47*12</f>
        <v>0</v>
      </c>
      <c r="F47" s="96"/>
      <c r="G47" s="95"/>
      <c r="H47" s="96"/>
      <c r="I47" s="6">
        <v>2357</v>
      </c>
      <c r="J47" s="5">
        <v>1.07</v>
      </c>
      <c r="K47" s="122">
        <v>0.01</v>
      </c>
    </row>
    <row r="48" spans="1:11" s="6" customFormat="1" ht="15">
      <c r="A48" s="4" t="s">
        <v>160</v>
      </c>
      <c r="B48" s="12" t="s">
        <v>67</v>
      </c>
      <c r="C48" s="1"/>
      <c r="D48" s="15">
        <v>740.94</v>
      </c>
      <c r="E48" s="95"/>
      <c r="F48" s="96"/>
      <c r="G48" s="95"/>
      <c r="H48" s="96"/>
      <c r="I48" s="6">
        <v>2357</v>
      </c>
      <c r="J48" s="5"/>
      <c r="K48" s="122"/>
    </row>
    <row r="49" spans="1:11" s="6" customFormat="1" ht="15">
      <c r="A49" s="4" t="s">
        <v>177</v>
      </c>
      <c r="B49" s="9" t="s">
        <v>67</v>
      </c>
      <c r="C49" s="1">
        <f>F49*12</f>
        <v>0</v>
      </c>
      <c r="D49" s="15">
        <v>5133.07</v>
      </c>
      <c r="E49" s="95">
        <f>H49*12</f>
        <v>0</v>
      </c>
      <c r="F49" s="96"/>
      <c r="G49" s="95"/>
      <c r="H49" s="96"/>
      <c r="I49" s="6">
        <v>2357</v>
      </c>
      <c r="J49" s="5">
        <v>1.07</v>
      </c>
      <c r="K49" s="122">
        <v>0.32</v>
      </c>
    </row>
    <row r="50" spans="1:11" s="6" customFormat="1" ht="15">
      <c r="A50" s="4" t="s">
        <v>70</v>
      </c>
      <c r="B50" s="9" t="s">
        <v>67</v>
      </c>
      <c r="C50" s="1">
        <f>F50*12</f>
        <v>0</v>
      </c>
      <c r="D50" s="15">
        <v>792.41</v>
      </c>
      <c r="E50" s="95">
        <f>H50*12</f>
        <v>0</v>
      </c>
      <c r="F50" s="96"/>
      <c r="G50" s="95"/>
      <c r="H50" s="96"/>
      <c r="I50" s="6">
        <v>2357</v>
      </c>
      <c r="J50" s="5">
        <v>1.07</v>
      </c>
      <c r="K50" s="122">
        <v>0.02</v>
      </c>
    </row>
    <row r="51" spans="1:11" s="6" customFormat="1" ht="15">
      <c r="A51" s="4" t="s">
        <v>71</v>
      </c>
      <c r="B51" s="9" t="s">
        <v>67</v>
      </c>
      <c r="C51" s="1">
        <f>F51*12</f>
        <v>0</v>
      </c>
      <c r="D51" s="15">
        <v>3532.78</v>
      </c>
      <c r="E51" s="95">
        <f>H51*12</f>
        <v>0</v>
      </c>
      <c r="F51" s="96"/>
      <c r="G51" s="95"/>
      <c r="H51" s="96"/>
      <c r="I51" s="6">
        <v>2357</v>
      </c>
      <c r="J51" s="5">
        <v>1.07</v>
      </c>
      <c r="K51" s="122">
        <v>0.11</v>
      </c>
    </row>
    <row r="52" spans="1:11" s="6" customFormat="1" ht="15">
      <c r="A52" s="4" t="s">
        <v>72</v>
      </c>
      <c r="B52" s="9" t="s">
        <v>67</v>
      </c>
      <c r="C52" s="1">
        <f>F52*12</f>
        <v>0</v>
      </c>
      <c r="D52" s="15">
        <v>831.63</v>
      </c>
      <c r="E52" s="95">
        <f>H52*12</f>
        <v>0</v>
      </c>
      <c r="F52" s="96"/>
      <c r="G52" s="95"/>
      <c r="H52" s="96"/>
      <c r="I52" s="6">
        <v>2357</v>
      </c>
      <c r="J52" s="5">
        <v>1.07</v>
      </c>
      <c r="K52" s="122">
        <v>0.02</v>
      </c>
    </row>
    <row r="53" spans="1:11" s="6" customFormat="1" ht="15">
      <c r="A53" s="4" t="s">
        <v>73</v>
      </c>
      <c r="B53" s="9" t="s">
        <v>67</v>
      </c>
      <c r="C53" s="1"/>
      <c r="D53" s="15">
        <v>396.19</v>
      </c>
      <c r="E53" s="95"/>
      <c r="F53" s="96"/>
      <c r="G53" s="95"/>
      <c r="H53" s="96"/>
      <c r="I53" s="6">
        <v>2357</v>
      </c>
      <c r="J53" s="5">
        <v>1.07</v>
      </c>
      <c r="K53" s="122">
        <v>0.01</v>
      </c>
    </row>
    <row r="54" spans="1:11" s="6" customFormat="1" ht="15">
      <c r="A54" s="4" t="s">
        <v>74</v>
      </c>
      <c r="B54" s="9" t="s">
        <v>69</v>
      </c>
      <c r="C54" s="1"/>
      <c r="D54" s="15">
        <v>1584.82</v>
      </c>
      <c r="E54" s="95"/>
      <c r="F54" s="96"/>
      <c r="G54" s="95"/>
      <c r="H54" s="96"/>
      <c r="I54" s="6">
        <v>2357</v>
      </c>
      <c r="J54" s="5">
        <v>1.07</v>
      </c>
      <c r="K54" s="122">
        <v>0.05</v>
      </c>
    </row>
    <row r="55" spans="1:11" s="6" customFormat="1" ht="25.5">
      <c r="A55" s="4" t="s">
        <v>75</v>
      </c>
      <c r="B55" s="9" t="s">
        <v>67</v>
      </c>
      <c r="C55" s="1">
        <f>F55*12</f>
        <v>0</v>
      </c>
      <c r="D55" s="15">
        <v>1674.24</v>
      </c>
      <c r="E55" s="95">
        <f>H55*12</f>
        <v>0</v>
      </c>
      <c r="F55" s="96"/>
      <c r="G55" s="95"/>
      <c r="H55" s="96"/>
      <c r="I55" s="6">
        <v>2357</v>
      </c>
      <c r="J55" s="5">
        <v>1.07</v>
      </c>
      <c r="K55" s="122">
        <v>0.05</v>
      </c>
    </row>
    <row r="56" spans="1:11" s="6" customFormat="1" ht="15">
      <c r="A56" s="4" t="s">
        <v>76</v>
      </c>
      <c r="B56" s="9" t="s">
        <v>67</v>
      </c>
      <c r="C56" s="1"/>
      <c r="D56" s="15">
        <v>1493.27</v>
      </c>
      <c r="E56" s="95"/>
      <c r="F56" s="96"/>
      <c r="G56" s="95"/>
      <c r="H56" s="96"/>
      <c r="I56" s="6">
        <v>2357</v>
      </c>
      <c r="J56" s="5">
        <v>1.07</v>
      </c>
      <c r="K56" s="122">
        <v>0.01</v>
      </c>
    </row>
    <row r="57" spans="1:11" s="6" customFormat="1" ht="15" hidden="1">
      <c r="A57" s="4" t="s">
        <v>117</v>
      </c>
      <c r="B57" s="9" t="s">
        <v>67</v>
      </c>
      <c r="C57" s="97"/>
      <c r="D57" s="15"/>
      <c r="E57" s="97"/>
      <c r="F57" s="96"/>
      <c r="G57" s="95"/>
      <c r="H57" s="96">
        <f>SUM(H44:H56)</f>
        <v>0.59</v>
      </c>
      <c r="I57" s="6">
        <v>2357</v>
      </c>
      <c r="J57" s="5">
        <v>1.07</v>
      </c>
      <c r="K57" s="122">
        <v>0</v>
      </c>
    </row>
    <row r="58" spans="1:11" s="6" customFormat="1" ht="15" hidden="1">
      <c r="A58" s="4"/>
      <c r="B58" s="9"/>
      <c r="C58" s="1"/>
      <c r="D58" s="15"/>
      <c r="E58" s="95"/>
      <c r="F58" s="96"/>
      <c r="G58" s="95"/>
      <c r="H58" s="96"/>
      <c r="J58" s="5"/>
      <c r="K58" s="122"/>
    </row>
    <row r="59" spans="1:11" s="8" customFormat="1" ht="30">
      <c r="A59" s="92" t="s">
        <v>77</v>
      </c>
      <c r="B59" s="7"/>
      <c r="C59" s="13"/>
      <c r="D59" s="13">
        <f>D60+D61+D63+D64+D69</f>
        <v>12846.7</v>
      </c>
      <c r="E59" s="13"/>
      <c r="F59" s="93"/>
      <c r="G59" s="13">
        <f>D59/I59</f>
        <v>5.45</v>
      </c>
      <c r="H59" s="91">
        <f>G59/12</f>
        <v>0.45</v>
      </c>
      <c r="I59" s="6">
        <v>2357</v>
      </c>
      <c r="J59" s="5">
        <v>1.07</v>
      </c>
      <c r="K59" s="122">
        <v>1.25</v>
      </c>
    </row>
    <row r="60" spans="1:11" s="6" customFormat="1" ht="15">
      <c r="A60" s="4" t="s">
        <v>78</v>
      </c>
      <c r="B60" s="9" t="s">
        <v>79</v>
      </c>
      <c r="C60" s="1"/>
      <c r="D60" s="15">
        <v>2377.23</v>
      </c>
      <c r="E60" s="95"/>
      <c r="F60" s="96"/>
      <c r="G60" s="95"/>
      <c r="H60" s="96"/>
      <c r="I60" s="6">
        <v>2357</v>
      </c>
      <c r="J60" s="5">
        <v>1.07</v>
      </c>
      <c r="K60" s="122">
        <v>0.07</v>
      </c>
    </row>
    <row r="61" spans="1:11" s="6" customFormat="1" ht="25.5">
      <c r="A61" s="4" t="s">
        <v>80</v>
      </c>
      <c r="B61" s="12" t="s">
        <v>67</v>
      </c>
      <c r="C61" s="1"/>
      <c r="D61" s="15">
        <v>1584.82</v>
      </c>
      <c r="E61" s="95"/>
      <c r="F61" s="96"/>
      <c r="G61" s="95"/>
      <c r="H61" s="96"/>
      <c r="I61" s="6">
        <v>2357</v>
      </c>
      <c r="J61" s="5">
        <v>1.07</v>
      </c>
      <c r="K61" s="122">
        <v>0.05</v>
      </c>
    </row>
    <row r="62" spans="1:11" s="6" customFormat="1" ht="15" hidden="1">
      <c r="A62" s="4" t="s">
        <v>127</v>
      </c>
      <c r="B62" s="9" t="s">
        <v>82</v>
      </c>
      <c r="C62" s="1"/>
      <c r="D62" s="15"/>
      <c r="E62" s="95"/>
      <c r="F62" s="96"/>
      <c r="G62" s="95"/>
      <c r="H62" s="96"/>
      <c r="I62" s="6">
        <v>2357</v>
      </c>
      <c r="J62" s="5">
        <v>1.07</v>
      </c>
      <c r="K62" s="122">
        <v>0</v>
      </c>
    </row>
    <row r="63" spans="1:11" s="6" customFormat="1" ht="15">
      <c r="A63" s="4" t="s">
        <v>81</v>
      </c>
      <c r="B63" s="9" t="s">
        <v>82</v>
      </c>
      <c r="C63" s="1"/>
      <c r="D63" s="15">
        <v>1663.21</v>
      </c>
      <c r="E63" s="95"/>
      <c r="F63" s="96"/>
      <c r="G63" s="95"/>
      <c r="H63" s="96"/>
      <c r="I63" s="6">
        <v>2357</v>
      </c>
      <c r="J63" s="5">
        <v>1.07</v>
      </c>
      <c r="K63" s="122">
        <v>0.05</v>
      </c>
    </row>
    <row r="64" spans="1:11" s="6" customFormat="1" ht="25.5">
      <c r="A64" s="4" t="s">
        <v>83</v>
      </c>
      <c r="B64" s="9" t="s">
        <v>84</v>
      </c>
      <c r="C64" s="1"/>
      <c r="D64" s="15">
        <v>1584.8</v>
      </c>
      <c r="E64" s="95"/>
      <c r="F64" s="96"/>
      <c r="G64" s="95"/>
      <c r="H64" s="96"/>
      <c r="I64" s="6">
        <v>2357</v>
      </c>
      <c r="J64" s="5">
        <v>1.07</v>
      </c>
      <c r="K64" s="122">
        <v>0.05</v>
      </c>
    </row>
    <row r="65" spans="1:11" s="6" customFormat="1" ht="15" hidden="1">
      <c r="A65" s="4" t="s">
        <v>118</v>
      </c>
      <c r="B65" s="9" t="s">
        <v>119</v>
      </c>
      <c r="C65" s="1"/>
      <c r="D65" s="15">
        <f>G65*I65</f>
        <v>0</v>
      </c>
      <c r="E65" s="95"/>
      <c r="F65" s="96"/>
      <c r="G65" s="95"/>
      <c r="H65" s="96"/>
      <c r="I65" s="6">
        <v>2357</v>
      </c>
      <c r="J65" s="5">
        <v>1.07</v>
      </c>
      <c r="K65" s="122">
        <v>0</v>
      </c>
    </row>
    <row r="66" spans="1:11" s="6" customFormat="1" ht="15" hidden="1">
      <c r="A66" s="4" t="s">
        <v>112</v>
      </c>
      <c r="B66" s="9" t="s">
        <v>82</v>
      </c>
      <c r="C66" s="1"/>
      <c r="D66" s="15"/>
      <c r="E66" s="95"/>
      <c r="F66" s="96"/>
      <c r="G66" s="95"/>
      <c r="H66" s="96"/>
      <c r="I66" s="6">
        <v>2357</v>
      </c>
      <c r="J66" s="5">
        <v>1.07</v>
      </c>
      <c r="K66" s="122">
        <v>0</v>
      </c>
    </row>
    <row r="67" spans="1:11" s="6" customFormat="1" ht="15" hidden="1">
      <c r="A67" s="4" t="s">
        <v>113</v>
      </c>
      <c r="B67" s="9" t="s">
        <v>67</v>
      </c>
      <c r="C67" s="1"/>
      <c r="D67" s="15"/>
      <c r="E67" s="95"/>
      <c r="F67" s="96"/>
      <c r="G67" s="95"/>
      <c r="H67" s="96"/>
      <c r="I67" s="6">
        <v>2357</v>
      </c>
      <c r="J67" s="5">
        <v>1.07</v>
      </c>
      <c r="K67" s="122">
        <v>0</v>
      </c>
    </row>
    <row r="68" spans="1:11" s="6" customFormat="1" ht="25.5" hidden="1">
      <c r="A68" s="4" t="s">
        <v>114</v>
      </c>
      <c r="B68" s="9" t="s">
        <v>67</v>
      </c>
      <c r="C68" s="1"/>
      <c r="D68" s="15"/>
      <c r="E68" s="95"/>
      <c r="F68" s="96"/>
      <c r="G68" s="95"/>
      <c r="H68" s="96"/>
      <c r="I68" s="6">
        <v>2357</v>
      </c>
      <c r="J68" s="5">
        <v>1.07</v>
      </c>
      <c r="K68" s="122">
        <v>0</v>
      </c>
    </row>
    <row r="69" spans="1:11" s="6" customFormat="1" ht="21.75" customHeight="1">
      <c r="A69" s="4" t="s">
        <v>85</v>
      </c>
      <c r="B69" s="9" t="s">
        <v>55</v>
      </c>
      <c r="C69" s="97"/>
      <c r="D69" s="15">
        <v>5636.64</v>
      </c>
      <c r="E69" s="97"/>
      <c r="F69" s="96"/>
      <c r="G69" s="95"/>
      <c r="H69" s="96"/>
      <c r="I69" s="6">
        <v>2357</v>
      </c>
      <c r="J69" s="5">
        <v>1.07</v>
      </c>
      <c r="K69" s="122">
        <v>0.17</v>
      </c>
    </row>
    <row r="70" spans="1:11" s="6" customFormat="1" ht="30">
      <c r="A70" s="92" t="s">
        <v>86</v>
      </c>
      <c r="B70" s="9"/>
      <c r="C70" s="1"/>
      <c r="D70" s="13">
        <v>0</v>
      </c>
      <c r="E70" s="95"/>
      <c r="F70" s="96"/>
      <c r="G70" s="13">
        <f>D70/I70</f>
        <v>0</v>
      </c>
      <c r="H70" s="91">
        <v>0</v>
      </c>
      <c r="I70" s="6">
        <v>2357</v>
      </c>
      <c r="J70" s="5">
        <v>1.07</v>
      </c>
      <c r="K70" s="122">
        <v>0.07</v>
      </c>
    </row>
    <row r="71" spans="1:11" s="6" customFormat="1" ht="15" hidden="1">
      <c r="A71" s="4" t="s">
        <v>87</v>
      </c>
      <c r="B71" s="9" t="s">
        <v>55</v>
      </c>
      <c r="C71" s="1"/>
      <c r="D71" s="15">
        <f>G71*I71</f>
        <v>0</v>
      </c>
      <c r="E71" s="95"/>
      <c r="F71" s="96"/>
      <c r="G71" s="95">
        <f>H71*12</f>
        <v>0</v>
      </c>
      <c r="H71" s="96">
        <v>0</v>
      </c>
      <c r="I71" s="6">
        <v>2357</v>
      </c>
      <c r="J71" s="5">
        <v>1.07</v>
      </c>
      <c r="K71" s="122">
        <v>0</v>
      </c>
    </row>
    <row r="72" spans="1:11" s="6" customFormat="1" ht="15">
      <c r="A72" s="92" t="s">
        <v>88</v>
      </c>
      <c r="B72" s="9"/>
      <c r="C72" s="1"/>
      <c r="D72" s="13">
        <f>D74+D75</f>
        <v>3681.53</v>
      </c>
      <c r="E72" s="95"/>
      <c r="F72" s="96"/>
      <c r="G72" s="13">
        <f>D72/I72</f>
        <v>1.56</v>
      </c>
      <c r="H72" s="91">
        <f>H74+H75</f>
        <v>0.13</v>
      </c>
      <c r="I72" s="6">
        <v>2357</v>
      </c>
      <c r="J72" s="5">
        <v>1.07</v>
      </c>
      <c r="K72" s="122">
        <v>0.2</v>
      </c>
    </row>
    <row r="73" spans="1:11" s="6" customFormat="1" ht="15" hidden="1">
      <c r="A73" s="4" t="s">
        <v>95</v>
      </c>
      <c r="B73" s="9" t="s">
        <v>55</v>
      </c>
      <c r="C73" s="1"/>
      <c r="D73" s="15">
        <f aca="true" t="shared" si="2" ref="D73:D80">G73*I73</f>
        <v>0</v>
      </c>
      <c r="E73" s="95"/>
      <c r="F73" s="96"/>
      <c r="G73" s="95">
        <f>H73*12</f>
        <v>0</v>
      </c>
      <c r="H73" s="96">
        <v>0</v>
      </c>
      <c r="I73" s="6">
        <v>2357</v>
      </c>
      <c r="J73" s="5">
        <v>1.07</v>
      </c>
      <c r="K73" s="122">
        <v>0</v>
      </c>
    </row>
    <row r="74" spans="1:11" s="6" customFormat="1" ht="15">
      <c r="A74" s="4" t="s">
        <v>120</v>
      </c>
      <c r="B74" s="9" t="s">
        <v>67</v>
      </c>
      <c r="C74" s="1"/>
      <c r="D74" s="15">
        <v>2853.22</v>
      </c>
      <c r="E74" s="95"/>
      <c r="F74" s="96"/>
      <c r="G74" s="95"/>
      <c r="H74" s="96">
        <f>D74/I74/12</f>
        <v>0.1</v>
      </c>
      <c r="I74" s="6">
        <v>2357</v>
      </c>
      <c r="J74" s="5">
        <v>1.07</v>
      </c>
      <c r="K74" s="122">
        <v>0.18</v>
      </c>
    </row>
    <row r="75" spans="1:11" s="6" customFormat="1" ht="15">
      <c r="A75" s="4" t="s">
        <v>90</v>
      </c>
      <c r="B75" s="9" t="s">
        <v>67</v>
      </c>
      <c r="C75" s="1"/>
      <c r="D75" s="15">
        <v>828.31</v>
      </c>
      <c r="E75" s="95"/>
      <c r="F75" s="96"/>
      <c r="G75" s="95"/>
      <c r="H75" s="96">
        <f aca="true" t="shared" si="3" ref="H75:H80">D75/I75/12</f>
        <v>0.03</v>
      </c>
      <c r="I75" s="6">
        <v>2357</v>
      </c>
      <c r="J75" s="5">
        <v>1.07</v>
      </c>
      <c r="K75" s="122">
        <v>0.02</v>
      </c>
    </row>
    <row r="76" spans="1:11" s="6" customFormat="1" ht="27.75" customHeight="1" hidden="1">
      <c r="A76" s="4" t="s">
        <v>121</v>
      </c>
      <c r="B76" s="9" t="s">
        <v>52</v>
      </c>
      <c r="C76" s="1"/>
      <c r="D76" s="15">
        <f t="shared" si="2"/>
        <v>0</v>
      </c>
      <c r="E76" s="95"/>
      <c r="F76" s="96"/>
      <c r="G76" s="95"/>
      <c r="H76" s="96">
        <f t="shared" si="3"/>
        <v>0</v>
      </c>
      <c r="I76" s="6">
        <v>2357</v>
      </c>
      <c r="J76" s="5">
        <v>1.07</v>
      </c>
      <c r="K76" s="122">
        <v>0</v>
      </c>
    </row>
    <row r="77" spans="1:11" s="6" customFormat="1" ht="25.5" hidden="1">
      <c r="A77" s="4" t="s">
        <v>102</v>
      </c>
      <c r="B77" s="9" t="s">
        <v>52</v>
      </c>
      <c r="C77" s="1"/>
      <c r="D77" s="15">
        <f t="shared" si="2"/>
        <v>0</v>
      </c>
      <c r="E77" s="95"/>
      <c r="F77" s="96"/>
      <c r="G77" s="95"/>
      <c r="H77" s="96">
        <f t="shared" si="3"/>
        <v>0</v>
      </c>
      <c r="I77" s="6">
        <v>2357</v>
      </c>
      <c r="J77" s="5">
        <v>1.07</v>
      </c>
      <c r="K77" s="122">
        <v>0</v>
      </c>
    </row>
    <row r="78" spans="1:11" s="6" customFormat="1" ht="25.5" hidden="1">
      <c r="A78" s="4" t="s">
        <v>98</v>
      </c>
      <c r="B78" s="9" t="s">
        <v>52</v>
      </c>
      <c r="C78" s="1"/>
      <c r="D78" s="15">
        <f t="shared" si="2"/>
        <v>0</v>
      </c>
      <c r="E78" s="95"/>
      <c r="F78" s="96"/>
      <c r="G78" s="95"/>
      <c r="H78" s="96">
        <f t="shared" si="3"/>
        <v>0</v>
      </c>
      <c r="I78" s="6">
        <v>2357</v>
      </c>
      <c r="J78" s="5">
        <v>1.07</v>
      </c>
      <c r="K78" s="122">
        <v>0</v>
      </c>
    </row>
    <row r="79" spans="1:11" s="6" customFormat="1" ht="25.5" hidden="1">
      <c r="A79" s="4" t="s">
        <v>99</v>
      </c>
      <c r="B79" s="9" t="s">
        <v>52</v>
      </c>
      <c r="C79" s="1"/>
      <c r="D79" s="15">
        <f t="shared" si="2"/>
        <v>0</v>
      </c>
      <c r="E79" s="95"/>
      <c r="F79" s="96"/>
      <c r="G79" s="95"/>
      <c r="H79" s="96">
        <f t="shared" si="3"/>
        <v>0</v>
      </c>
      <c r="I79" s="6">
        <v>2357</v>
      </c>
      <c r="J79" s="5">
        <v>1.07</v>
      </c>
      <c r="K79" s="122">
        <v>0</v>
      </c>
    </row>
    <row r="80" spans="1:11" s="6" customFormat="1" ht="25.5" hidden="1">
      <c r="A80" s="4" t="s">
        <v>94</v>
      </c>
      <c r="B80" s="9" t="s">
        <v>52</v>
      </c>
      <c r="C80" s="1"/>
      <c r="D80" s="15">
        <f t="shared" si="2"/>
        <v>0</v>
      </c>
      <c r="E80" s="95"/>
      <c r="F80" s="96"/>
      <c r="G80" s="95"/>
      <c r="H80" s="96">
        <f t="shared" si="3"/>
        <v>0</v>
      </c>
      <c r="I80" s="6">
        <v>2357</v>
      </c>
      <c r="J80" s="5">
        <v>1.07</v>
      </c>
      <c r="K80" s="122">
        <v>0</v>
      </c>
    </row>
    <row r="81" spans="1:11" s="6" customFormat="1" ht="15">
      <c r="A81" s="92" t="s">
        <v>91</v>
      </c>
      <c r="B81" s="9"/>
      <c r="C81" s="1"/>
      <c r="D81" s="13">
        <v>0</v>
      </c>
      <c r="E81" s="95"/>
      <c r="F81" s="96"/>
      <c r="G81" s="13">
        <f>D81/I81</f>
        <v>0</v>
      </c>
      <c r="H81" s="91">
        <f>G81/12</f>
        <v>0</v>
      </c>
      <c r="I81" s="6">
        <v>2357</v>
      </c>
      <c r="J81" s="5">
        <v>1.07</v>
      </c>
      <c r="K81" s="122">
        <v>0.14</v>
      </c>
    </row>
    <row r="82" spans="1:11" s="6" customFormat="1" ht="15" hidden="1">
      <c r="A82" s="4" t="s">
        <v>107</v>
      </c>
      <c r="B82" s="9" t="s">
        <v>67</v>
      </c>
      <c r="C82" s="1"/>
      <c r="D82" s="15"/>
      <c r="E82" s="95"/>
      <c r="F82" s="96"/>
      <c r="G82" s="95"/>
      <c r="H82" s="96"/>
      <c r="I82" s="6">
        <v>2357</v>
      </c>
      <c r="J82" s="5">
        <v>1.07</v>
      </c>
      <c r="K82" s="122">
        <v>0.02</v>
      </c>
    </row>
    <row r="83" spans="1:11" s="5" customFormat="1" ht="15">
      <c r="A83" s="92" t="s">
        <v>103</v>
      </c>
      <c r="B83" s="7"/>
      <c r="C83" s="13"/>
      <c r="D83" s="13">
        <v>0</v>
      </c>
      <c r="E83" s="13"/>
      <c r="F83" s="93"/>
      <c r="G83" s="13">
        <f>D83/I83</f>
        <v>0</v>
      </c>
      <c r="H83" s="91">
        <f>G83/12</f>
        <v>0</v>
      </c>
      <c r="I83" s="6">
        <v>2357</v>
      </c>
      <c r="J83" s="5">
        <v>1.07</v>
      </c>
      <c r="K83" s="122">
        <v>0.04</v>
      </c>
    </row>
    <row r="84" spans="1:11" s="5" customFormat="1" ht="15.75" thickBot="1">
      <c r="A84" s="92" t="s">
        <v>104</v>
      </c>
      <c r="B84" s="7"/>
      <c r="C84" s="13"/>
      <c r="D84" s="13">
        <v>0</v>
      </c>
      <c r="E84" s="13"/>
      <c r="F84" s="93"/>
      <c r="G84" s="13">
        <f>D84/I84</f>
        <v>0</v>
      </c>
      <c r="H84" s="91">
        <v>0</v>
      </c>
      <c r="I84" s="6">
        <v>2357</v>
      </c>
      <c r="J84" s="5">
        <v>1.07</v>
      </c>
      <c r="K84" s="122">
        <v>0.6</v>
      </c>
    </row>
    <row r="85" spans="1:11" s="6" customFormat="1" ht="25.5" customHeight="1" hidden="1">
      <c r="A85" s="130" t="s">
        <v>108</v>
      </c>
      <c r="B85" s="64" t="s">
        <v>67</v>
      </c>
      <c r="C85" s="131"/>
      <c r="D85" s="132">
        <f aca="true" t="shared" si="4" ref="D85:D91">G85*I85</f>
        <v>0</v>
      </c>
      <c r="E85" s="133"/>
      <c r="F85" s="134"/>
      <c r="G85" s="133">
        <f aca="true" t="shared" si="5" ref="G85:G91">H85*12</f>
        <v>0</v>
      </c>
      <c r="H85" s="134"/>
      <c r="I85" s="6">
        <v>2357</v>
      </c>
      <c r="K85" s="125"/>
    </row>
    <row r="86" spans="1:11" s="6" customFormat="1" ht="25.5" customHeight="1" hidden="1">
      <c r="A86" s="135"/>
      <c r="B86" s="136"/>
      <c r="C86" s="137"/>
      <c r="D86" s="138"/>
      <c r="E86" s="139"/>
      <c r="F86" s="140"/>
      <c r="G86" s="139"/>
      <c r="H86" s="140"/>
      <c r="K86" s="125"/>
    </row>
    <row r="87" spans="1:11" s="5" customFormat="1" ht="30.75" thickBot="1">
      <c r="A87" s="141" t="s">
        <v>100</v>
      </c>
      <c r="B87" s="72" t="s">
        <v>52</v>
      </c>
      <c r="C87" s="142">
        <f>F87*12</f>
        <v>0</v>
      </c>
      <c r="D87" s="143">
        <f t="shared" si="4"/>
        <v>8768.04</v>
      </c>
      <c r="E87" s="144">
        <f>H87*12</f>
        <v>3.72</v>
      </c>
      <c r="F87" s="145"/>
      <c r="G87" s="144">
        <f t="shared" si="5"/>
        <v>3.72</v>
      </c>
      <c r="H87" s="145">
        <v>0.31</v>
      </c>
      <c r="I87" s="6">
        <v>2357</v>
      </c>
      <c r="K87" s="122"/>
    </row>
    <row r="88" spans="1:11" s="5" customFormat="1" ht="18.75" hidden="1">
      <c r="A88" s="146" t="s">
        <v>3</v>
      </c>
      <c r="B88" s="147"/>
      <c r="C88" s="148" t="e">
        <f>F88*12</f>
        <v>#REF!</v>
      </c>
      <c r="D88" s="149">
        <f t="shared" si="4"/>
        <v>0</v>
      </c>
      <c r="E88" s="150">
        <f>H88*12</f>
        <v>0</v>
      </c>
      <c r="F88" s="151" t="e">
        <f>#REF!+#REF!+#REF!+#REF!+#REF!+#REF!+#REF!+#REF!+#REF!+#REF!</f>
        <v>#REF!</v>
      </c>
      <c r="G88" s="150">
        <f t="shared" si="5"/>
        <v>0</v>
      </c>
      <c r="H88" s="151">
        <f>H89+H90+H91</f>
        <v>0</v>
      </c>
      <c r="I88" s="6">
        <v>2357</v>
      </c>
      <c r="K88" s="122"/>
    </row>
    <row r="89" spans="1:11" s="5" customFormat="1" ht="15" hidden="1">
      <c r="A89" s="152" t="s">
        <v>128</v>
      </c>
      <c r="B89" s="153"/>
      <c r="C89" s="105"/>
      <c r="D89" s="154">
        <f t="shared" si="4"/>
        <v>0</v>
      </c>
      <c r="E89" s="107">
        <f>H89*12</f>
        <v>0</v>
      </c>
      <c r="F89" s="155" t="e">
        <f>#REF!+#REF!+#REF!+#REF!+#REF!+#REF!+#REF!+#REF!+#REF!+#REF!</f>
        <v>#REF!</v>
      </c>
      <c r="G89" s="107">
        <f t="shared" si="5"/>
        <v>0</v>
      </c>
      <c r="H89" s="113"/>
      <c r="I89" s="6">
        <v>2357</v>
      </c>
      <c r="K89" s="122"/>
    </row>
    <row r="90" spans="1:11" s="5" customFormat="1" ht="15" hidden="1">
      <c r="A90" s="152" t="s">
        <v>129</v>
      </c>
      <c r="B90" s="153"/>
      <c r="C90" s="105"/>
      <c r="D90" s="154">
        <f t="shared" si="4"/>
        <v>0</v>
      </c>
      <c r="E90" s="107">
        <f>H90*12</f>
        <v>0</v>
      </c>
      <c r="F90" s="155" t="e">
        <f>#REF!+#REF!+#REF!+#REF!+#REF!+#REF!+#REF!+#REF!+#REF!+#REF!</f>
        <v>#REF!</v>
      </c>
      <c r="G90" s="107">
        <f t="shared" si="5"/>
        <v>0</v>
      </c>
      <c r="H90" s="113"/>
      <c r="I90" s="6">
        <v>2357</v>
      </c>
      <c r="K90" s="122"/>
    </row>
    <row r="91" spans="1:11" s="5" customFormat="1" ht="15" hidden="1">
      <c r="A91" s="152" t="s">
        <v>130</v>
      </c>
      <c r="B91" s="153"/>
      <c r="C91" s="105"/>
      <c r="D91" s="105">
        <f t="shared" si="4"/>
        <v>0</v>
      </c>
      <c r="E91" s="105">
        <f>H91*12</f>
        <v>0</v>
      </c>
      <c r="F91" s="105" t="e">
        <f>#REF!+#REF!+#REF!+#REF!+#REF!+#REF!+#REF!+#REF!+#REF!+#REF!</f>
        <v>#REF!</v>
      </c>
      <c r="G91" s="105">
        <f t="shared" si="5"/>
        <v>0</v>
      </c>
      <c r="H91" s="113"/>
      <c r="I91" s="6">
        <v>2357</v>
      </c>
      <c r="K91" s="122"/>
    </row>
    <row r="92" spans="1:11" s="5" customFormat="1" ht="30.75" thickBot="1">
      <c r="A92" s="234" t="s">
        <v>131</v>
      </c>
      <c r="B92" s="147" t="s">
        <v>178</v>
      </c>
      <c r="C92" s="235"/>
      <c r="D92" s="236">
        <f>G92*I92</f>
        <v>13576.32</v>
      </c>
      <c r="E92" s="237"/>
      <c r="F92" s="236"/>
      <c r="G92" s="237">
        <f>H92*12</f>
        <v>5.76</v>
      </c>
      <c r="H92" s="238">
        <v>0.48</v>
      </c>
      <c r="I92" s="6">
        <v>2357</v>
      </c>
      <c r="K92" s="122"/>
    </row>
    <row r="93" spans="1:11" s="5" customFormat="1" ht="19.5" thickBot="1">
      <c r="A93" s="156" t="s">
        <v>92</v>
      </c>
      <c r="B93" s="157" t="s">
        <v>48</v>
      </c>
      <c r="C93" s="142"/>
      <c r="D93" s="158">
        <f>G93*I93</f>
        <v>39880.44</v>
      </c>
      <c r="E93" s="144"/>
      <c r="F93" s="159"/>
      <c r="G93" s="144">
        <f>H93*12</f>
        <v>16.92</v>
      </c>
      <c r="H93" s="159">
        <v>1.41</v>
      </c>
      <c r="I93" s="160">
        <v>2357</v>
      </c>
      <c r="K93" s="122"/>
    </row>
    <row r="94" spans="1:11" s="5" customFormat="1" ht="19.5" thickBot="1">
      <c r="A94" s="161" t="s">
        <v>4</v>
      </c>
      <c r="B94" s="162"/>
      <c r="C94" s="163">
        <f>F94*12</f>
        <v>0</v>
      </c>
      <c r="D94" s="164">
        <f>D93+D92+D87+D84+D83+D81+D72+D70+D59+D44+D43+D42+D41+D40+D36+D35+D34+D33+D32+D23+D15</f>
        <v>392620.32</v>
      </c>
      <c r="E94" s="164">
        <f>E93+E92+E87+E84+E83+E81+E72+E70+E59+E44+E43+E42+E41+E40+E36+E35+E34+E33+E32+E23+E15</f>
        <v>124.08</v>
      </c>
      <c r="F94" s="164">
        <f>F93+F92+F87+F84+F83+F81+F72+F70+F59+F44+F43+F42+F41+F40+F36+F35+F34+F33+F32+F23+F15</f>
        <v>0</v>
      </c>
      <c r="G94" s="164">
        <f>G93+G92+G87+G84+G83+G81+G72+G70+G59+G44+G43+G42+G41+G40+G36+G35+G34+G33+G32+G23+G15</f>
        <v>166.56</v>
      </c>
      <c r="H94" s="164">
        <f>H93+H92+H87+H84+H83+H81+H72+H70+H59+H44+H43+H42+H41+H40+H36+H35+H34+H33+H32+H23+H15</f>
        <v>13.88</v>
      </c>
      <c r="K94" s="122"/>
    </row>
    <row r="95" spans="1:11" s="5" customFormat="1" ht="19.5" hidden="1" thickBot="1">
      <c r="A95" s="165" t="s">
        <v>131</v>
      </c>
      <c r="B95" s="72"/>
      <c r="C95" s="142"/>
      <c r="D95" s="158">
        <v>120000</v>
      </c>
      <c r="E95" s="144"/>
      <c r="F95" s="159"/>
      <c r="G95" s="144">
        <f>H95*12</f>
        <v>50.88</v>
      </c>
      <c r="H95" s="159">
        <f>D95/12/I95</f>
        <v>4.24</v>
      </c>
      <c r="I95" s="160">
        <v>2357</v>
      </c>
      <c r="K95" s="122"/>
    </row>
    <row r="96" spans="1:11" s="5" customFormat="1" ht="19.5" hidden="1" thickBot="1">
      <c r="A96" s="165" t="s">
        <v>132</v>
      </c>
      <c r="B96" s="72"/>
      <c r="C96" s="142"/>
      <c r="D96" s="158">
        <f>D94+D95</f>
        <v>512620.32</v>
      </c>
      <c r="E96" s="144"/>
      <c r="F96" s="159"/>
      <c r="G96" s="158">
        <f>G94+G95</f>
        <v>217.44</v>
      </c>
      <c r="H96" s="159">
        <f>H94+H95</f>
        <v>18.12</v>
      </c>
      <c r="K96" s="122"/>
    </row>
    <row r="97" spans="1:11" s="168" customFormat="1" ht="18.75" hidden="1">
      <c r="A97" s="166" t="s">
        <v>133</v>
      </c>
      <c r="B97" s="167" t="s">
        <v>134</v>
      </c>
      <c r="C97" s="109"/>
      <c r="D97" s="109"/>
      <c r="E97" s="109"/>
      <c r="F97" s="109"/>
      <c r="G97" s="109"/>
      <c r="H97" s="109">
        <f>H94-H88</f>
        <v>13.88</v>
      </c>
      <c r="K97" s="169"/>
    </row>
    <row r="98" spans="1:11" s="168" customFormat="1" ht="18.75">
      <c r="A98" s="166"/>
      <c r="B98" s="167"/>
      <c r="C98" s="109"/>
      <c r="D98" s="109"/>
      <c r="E98" s="109"/>
      <c r="F98" s="109"/>
      <c r="G98" s="109"/>
      <c r="H98" s="109"/>
      <c r="K98" s="169"/>
    </row>
    <row r="99" spans="1:11" s="168" customFormat="1" ht="18.75">
      <c r="A99" s="166"/>
      <c r="B99" s="167"/>
      <c r="C99" s="109"/>
      <c r="D99" s="109"/>
      <c r="E99" s="109"/>
      <c r="F99" s="109"/>
      <c r="G99" s="109"/>
      <c r="H99" s="109"/>
      <c r="K99" s="169"/>
    </row>
    <row r="100" spans="1:11" s="173" customFormat="1" ht="19.5">
      <c r="A100" s="170"/>
      <c r="B100" s="171"/>
      <c r="C100" s="171"/>
      <c r="D100" s="172"/>
      <c r="E100" s="110"/>
      <c r="F100" s="110"/>
      <c r="G100" s="110"/>
      <c r="H100" s="172"/>
      <c r="K100" s="174"/>
    </row>
    <row r="101" spans="1:11" s="173" customFormat="1" ht="20.25" thickBot="1">
      <c r="A101" s="170"/>
      <c r="B101" s="171"/>
      <c r="C101" s="171"/>
      <c r="D101" s="172"/>
      <c r="E101" s="110"/>
      <c r="F101" s="110"/>
      <c r="G101" s="110"/>
      <c r="H101" s="172"/>
      <c r="K101" s="174"/>
    </row>
    <row r="102" spans="1:12" s="178" customFormat="1" ht="30.75" thickBot="1">
      <c r="A102" s="175" t="s">
        <v>135</v>
      </c>
      <c r="B102" s="176"/>
      <c r="C102" s="177">
        <f>F102*12</f>
        <v>0</v>
      </c>
      <c r="D102" s="145">
        <f>D106+D107+D108</f>
        <v>19730.23</v>
      </c>
      <c r="E102" s="145">
        <f>E106+E107+E108</f>
        <v>0</v>
      </c>
      <c r="F102" s="145">
        <f>F106+F107+F108</f>
        <v>0</v>
      </c>
      <c r="G102" s="145">
        <f>G106+G107+G108</f>
        <v>8.38</v>
      </c>
      <c r="H102" s="145">
        <f>H106+H107+H108</f>
        <v>0.7</v>
      </c>
      <c r="I102" s="160">
        <v>2357</v>
      </c>
      <c r="J102" s="178">
        <v>2351.7</v>
      </c>
      <c r="L102" s="179"/>
    </row>
    <row r="103" spans="1:12" s="183" customFormat="1" ht="25.5" customHeight="1" hidden="1" thickBot="1">
      <c r="A103" s="180" t="s">
        <v>136</v>
      </c>
      <c r="B103" s="181"/>
      <c r="C103" s="97"/>
      <c r="D103" s="106"/>
      <c r="E103" s="97"/>
      <c r="F103" s="182"/>
      <c r="G103" s="97"/>
      <c r="H103" s="182"/>
      <c r="I103" s="160">
        <v>2357</v>
      </c>
      <c r="J103" s="178">
        <v>2351.7</v>
      </c>
      <c r="L103" s="184"/>
    </row>
    <row r="104" spans="1:12" s="183" customFormat="1" ht="25.5" customHeight="1" hidden="1" thickBot="1">
      <c r="A104" s="98" t="s">
        <v>137</v>
      </c>
      <c r="B104" s="185"/>
      <c r="C104" s="1"/>
      <c r="D104" s="15"/>
      <c r="E104" s="95"/>
      <c r="F104" s="96"/>
      <c r="G104" s="95"/>
      <c r="H104" s="96"/>
      <c r="I104" s="160">
        <v>2357</v>
      </c>
      <c r="J104" s="178">
        <v>2351.7</v>
      </c>
      <c r="L104" s="184"/>
    </row>
    <row r="105" spans="1:12" s="183" customFormat="1" ht="25.5" customHeight="1" hidden="1" thickBot="1">
      <c r="A105" s="98" t="s">
        <v>138</v>
      </c>
      <c r="B105" s="185"/>
      <c r="C105" s="1"/>
      <c r="D105" s="15"/>
      <c r="E105" s="95"/>
      <c r="F105" s="96"/>
      <c r="G105" s="95"/>
      <c r="H105" s="96"/>
      <c r="I105" s="160">
        <v>2357</v>
      </c>
      <c r="J105" s="178">
        <v>2351.7</v>
      </c>
      <c r="L105" s="184"/>
    </row>
    <row r="106" spans="1:12" s="183" customFormat="1" ht="16.5" customHeight="1">
      <c r="A106" s="98" t="s">
        <v>179</v>
      </c>
      <c r="B106" s="239"/>
      <c r="C106" s="1"/>
      <c r="D106" s="95">
        <v>2628.54</v>
      </c>
      <c r="E106" s="95"/>
      <c r="F106" s="95"/>
      <c r="G106" s="95">
        <f>D106/I106</f>
        <v>1.12</v>
      </c>
      <c r="H106" s="96">
        <f>G106/12</f>
        <v>0.09</v>
      </c>
      <c r="I106" s="160">
        <v>2357</v>
      </c>
      <c r="J106" s="178"/>
      <c r="L106" s="184"/>
    </row>
    <row r="107" spans="1:12" s="183" customFormat="1" ht="16.5" customHeight="1">
      <c r="A107" s="98" t="s">
        <v>180</v>
      </c>
      <c r="B107" s="239"/>
      <c r="C107" s="1"/>
      <c r="D107" s="95">
        <v>2567.26</v>
      </c>
      <c r="E107" s="189"/>
      <c r="F107" s="189"/>
      <c r="G107" s="95">
        <f>D107/I107</f>
        <v>1.09</v>
      </c>
      <c r="H107" s="95">
        <f>G107/12</f>
        <v>0.09</v>
      </c>
      <c r="I107" s="160">
        <v>2357</v>
      </c>
      <c r="J107" s="178"/>
      <c r="L107" s="184"/>
    </row>
    <row r="108" spans="1:12" s="183" customFormat="1" ht="16.5" customHeight="1">
      <c r="A108" s="98" t="s">
        <v>181</v>
      </c>
      <c r="B108" s="239"/>
      <c r="C108" s="1"/>
      <c r="D108" s="95">
        <v>14534.43</v>
      </c>
      <c r="E108" s="189"/>
      <c r="F108" s="189"/>
      <c r="G108" s="95">
        <f>D108/I108</f>
        <v>6.17</v>
      </c>
      <c r="H108" s="95">
        <v>0.52</v>
      </c>
      <c r="I108" s="160">
        <v>2357</v>
      </c>
      <c r="J108" s="178"/>
      <c r="L108" s="184"/>
    </row>
    <row r="109" spans="1:12" s="183" customFormat="1" ht="16.5" customHeight="1">
      <c r="A109" s="186"/>
      <c r="B109" s="240"/>
      <c r="C109" s="188"/>
      <c r="D109" s="189"/>
      <c r="E109" s="189"/>
      <c r="F109" s="189"/>
      <c r="G109" s="189"/>
      <c r="H109" s="189"/>
      <c r="I109" s="160"/>
      <c r="J109" s="178"/>
      <c r="L109" s="184"/>
    </row>
    <row r="110" spans="1:12" s="183" customFormat="1" ht="16.5" customHeight="1">
      <c r="A110" s="186"/>
      <c r="B110" s="187"/>
      <c r="C110" s="188"/>
      <c r="D110" s="189"/>
      <c r="E110" s="189"/>
      <c r="F110" s="189"/>
      <c r="G110" s="189"/>
      <c r="H110" s="189"/>
      <c r="I110" s="178"/>
      <c r="J110" s="178"/>
      <c r="L110" s="184"/>
    </row>
    <row r="111" spans="1:12" s="183" customFormat="1" ht="16.5" customHeight="1" thickBot="1">
      <c r="A111" s="186"/>
      <c r="B111" s="187"/>
      <c r="C111" s="188"/>
      <c r="D111" s="189"/>
      <c r="E111" s="189"/>
      <c r="F111" s="189"/>
      <c r="G111" s="189"/>
      <c r="H111" s="189"/>
      <c r="I111" s="178"/>
      <c r="J111" s="178"/>
      <c r="L111" s="184"/>
    </row>
    <row r="112" spans="1:12" s="192" customFormat="1" ht="19.5" thickBot="1">
      <c r="A112" s="175" t="s">
        <v>6</v>
      </c>
      <c r="B112" s="190"/>
      <c r="C112" s="191"/>
      <c r="D112" s="241">
        <f>D94+D102</f>
        <v>412350.55</v>
      </c>
      <c r="E112" s="241">
        <f>E94+E102</f>
        <v>124.08</v>
      </c>
      <c r="F112" s="241">
        <f>F94+F102</f>
        <v>0</v>
      </c>
      <c r="G112" s="241">
        <f>G94+G102</f>
        <v>174.94</v>
      </c>
      <c r="H112" s="241">
        <f>H94+H102</f>
        <v>14.58</v>
      </c>
      <c r="L112" s="193"/>
    </row>
    <row r="113" spans="1:12" s="183" customFormat="1" ht="16.5" customHeight="1">
      <c r="A113" s="186"/>
      <c r="B113" s="187"/>
      <c r="C113" s="188"/>
      <c r="D113" s="189"/>
      <c r="E113" s="189"/>
      <c r="F113" s="189"/>
      <c r="G113" s="189"/>
      <c r="H113" s="189"/>
      <c r="I113" s="178"/>
      <c r="J113" s="178"/>
      <c r="L113" s="184"/>
    </row>
    <row r="114" spans="1:12" s="183" customFormat="1" ht="16.5" customHeight="1">
      <c r="A114" s="186"/>
      <c r="B114" s="187"/>
      <c r="C114" s="188"/>
      <c r="D114" s="189"/>
      <c r="E114" s="189"/>
      <c r="F114" s="189"/>
      <c r="G114" s="189"/>
      <c r="H114" s="189"/>
      <c r="I114" s="178"/>
      <c r="J114" s="178"/>
      <c r="L114" s="184"/>
    </row>
    <row r="115" spans="1:12" s="183" customFormat="1" ht="16.5" customHeight="1">
      <c r="A115" s="186"/>
      <c r="B115" s="187"/>
      <c r="C115" s="188"/>
      <c r="D115" s="189"/>
      <c r="E115" s="189"/>
      <c r="F115" s="189"/>
      <c r="G115" s="189"/>
      <c r="H115" s="189"/>
      <c r="I115" s="178"/>
      <c r="J115" s="178"/>
      <c r="L115" s="184"/>
    </row>
    <row r="116" spans="1:12" s="183" customFormat="1" ht="16.5" customHeight="1">
      <c r="A116" s="186"/>
      <c r="B116" s="187"/>
      <c r="C116" s="188"/>
      <c r="D116" s="189"/>
      <c r="E116" s="189"/>
      <c r="F116" s="189"/>
      <c r="G116" s="189"/>
      <c r="H116" s="189"/>
      <c r="I116" s="178"/>
      <c r="J116" s="178"/>
      <c r="L116" s="184"/>
    </row>
    <row r="117" spans="1:12" s="183" customFormat="1" ht="16.5" customHeight="1">
      <c r="A117" s="186"/>
      <c r="B117" s="187"/>
      <c r="C117" s="188"/>
      <c r="D117" s="189"/>
      <c r="E117" s="189"/>
      <c r="F117" s="189"/>
      <c r="G117" s="189"/>
      <c r="H117" s="189"/>
      <c r="I117" s="178"/>
      <c r="J117" s="178"/>
      <c r="L117" s="184"/>
    </row>
    <row r="118" spans="1:11" s="173" customFormat="1" ht="19.5">
      <c r="A118" s="170"/>
      <c r="B118" s="171"/>
      <c r="C118" s="171"/>
      <c r="D118" s="172"/>
      <c r="E118" s="110"/>
      <c r="F118" s="110"/>
      <c r="G118" s="110"/>
      <c r="H118" s="172"/>
      <c r="K118" s="174"/>
    </row>
    <row r="119" spans="1:11" s="2" customFormat="1" ht="14.25">
      <c r="A119" s="274" t="s">
        <v>101</v>
      </c>
      <c r="B119" s="274"/>
      <c r="C119" s="274"/>
      <c r="D119" s="274"/>
      <c r="E119" s="274"/>
      <c r="F119" s="274"/>
      <c r="G119" s="242"/>
      <c r="H119" s="242"/>
      <c r="K119" s="194"/>
    </row>
    <row r="120" spans="4:11" s="2" customFormat="1" ht="12.75">
      <c r="D120" s="242"/>
      <c r="E120" s="242"/>
      <c r="F120" s="242"/>
      <c r="G120" s="242"/>
      <c r="H120" s="242"/>
      <c r="K120" s="194"/>
    </row>
    <row r="121" spans="1:11" s="2" customFormat="1" ht="22.5" customHeight="1">
      <c r="A121" s="195"/>
      <c r="D121" s="242"/>
      <c r="E121" s="242"/>
      <c r="F121" s="242"/>
      <c r="G121" s="242"/>
      <c r="H121" s="242"/>
      <c r="K121" s="194"/>
    </row>
    <row r="122" spans="4:11" s="2" customFormat="1" ht="12.75">
      <c r="D122" s="242"/>
      <c r="E122" s="242"/>
      <c r="F122" s="242"/>
      <c r="G122" s="242"/>
      <c r="H122" s="242"/>
      <c r="K122" s="194"/>
    </row>
    <row r="123" spans="4:11" s="2" customFormat="1" ht="12.75">
      <c r="D123" s="242"/>
      <c r="E123" s="242"/>
      <c r="F123" s="242"/>
      <c r="G123" s="242"/>
      <c r="H123" s="242"/>
      <c r="K123" s="194"/>
    </row>
    <row r="124" spans="4:11" s="2" customFormat="1" ht="12.75">
      <c r="D124" s="242"/>
      <c r="E124" s="242"/>
      <c r="F124" s="242"/>
      <c r="G124" s="242"/>
      <c r="H124" s="242"/>
      <c r="K124" s="194"/>
    </row>
    <row r="125" spans="4:11" s="2" customFormat="1" ht="12.75">
      <c r="D125" s="242"/>
      <c r="E125" s="242"/>
      <c r="F125" s="242"/>
      <c r="G125" s="242"/>
      <c r="H125" s="242"/>
      <c r="K125" s="194"/>
    </row>
    <row r="126" spans="4:11" s="2" customFormat="1" ht="12.75">
      <c r="D126" s="242"/>
      <c r="E126" s="242"/>
      <c r="F126" s="242"/>
      <c r="G126" s="242"/>
      <c r="H126" s="242"/>
      <c r="K126" s="194"/>
    </row>
    <row r="127" spans="4:11" s="2" customFormat="1" ht="12.75">
      <c r="D127" s="242"/>
      <c r="E127" s="242"/>
      <c r="F127" s="242"/>
      <c r="G127" s="242"/>
      <c r="H127" s="242"/>
      <c r="K127" s="194"/>
    </row>
    <row r="128" spans="4:11" s="2" customFormat="1" ht="12.75">
      <c r="D128" s="242"/>
      <c r="E128" s="242"/>
      <c r="F128" s="242"/>
      <c r="G128" s="242"/>
      <c r="H128" s="242"/>
      <c r="K128" s="194"/>
    </row>
    <row r="129" spans="4:11" s="2" customFormat="1" ht="12.75">
      <c r="D129" s="242"/>
      <c r="E129" s="242"/>
      <c r="F129" s="242"/>
      <c r="G129" s="242"/>
      <c r="H129" s="242"/>
      <c r="K129" s="194"/>
    </row>
    <row r="130" spans="4:11" s="2" customFormat="1" ht="12.75">
      <c r="D130" s="242"/>
      <c r="E130" s="242"/>
      <c r="F130" s="242"/>
      <c r="G130" s="242"/>
      <c r="H130" s="242"/>
      <c r="K130" s="194"/>
    </row>
    <row r="131" spans="4:11" s="2" customFormat="1" ht="12.75">
      <c r="D131" s="242"/>
      <c r="E131" s="242"/>
      <c r="F131" s="242"/>
      <c r="G131" s="242"/>
      <c r="H131" s="242"/>
      <c r="K131" s="194"/>
    </row>
    <row r="132" spans="4:11" s="2" customFormat="1" ht="12.75">
      <c r="D132" s="242"/>
      <c r="E132" s="242"/>
      <c r="F132" s="242"/>
      <c r="G132" s="242"/>
      <c r="H132" s="242"/>
      <c r="K132" s="194"/>
    </row>
    <row r="133" spans="4:11" s="2" customFormat="1" ht="12.75">
      <c r="D133" s="242"/>
      <c r="E133" s="242"/>
      <c r="F133" s="242"/>
      <c r="G133" s="242"/>
      <c r="H133" s="242"/>
      <c r="K133" s="194"/>
    </row>
    <row r="134" spans="4:11" s="2" customFormat="1" ht="12.75">
      <c r="D134" s="242"/>
      <c r="E134" s="242"/>
      <c r="F134" s="242"/>
      <c r="G134" s="242"/>
      <c r="H134" s="242"/>
      <c r="K134" s="194"/>
    </row>
    <row r="135" spans="4:11" s="2" customFormat="1" ht="12.75">
      <c r="D135" s="242"/>
      <c r="E135" s="242"/>
      <c r="F135" s="242"/>
      <c r="G135" s="242"/>
      <c r="H135" s="242"/>
      <c r="K135" s="194"/>
    </row>
    <row r="136" spans="4:11" s="2" customFormat="1" ht="12.75">
      <c r="D136" s="242"/>
      <c r="E136" s="242"/>
      <c r="F136" s="242"/>
      <c r="G136" s="242"/>
      <c r="H136" s="242"/>
      <c r="K136" s="194"/>
    </row>
    <row r="137" spans="4:11" s="2" customFormat="1" ht="12.75">
      <c r="D137" s="242"/>
      <c r="E137" s="242"/>
      <c r="F137" s="242"/>
      <c r="G137" s="242"/>
      <c r="H137" s="242"/>
      <c r="K137" s="194"/>
    </row>
    <row r="138" spans="4:11" s="2" customFormat="1" ht="12.75">
      <c r="D138" s="242"/>
      <c r="E138" s="242"/>
      <c r="F138" s="242"/>
      <c r="G138" s="242"/>
      <c r="H138" s="242"/>
      <c r="K138" s="194"/>
    </row>
    <row r="139" spans="4:11" s="2" customFormat="1" ht="12.75">
      <c r="D139" s="242"/>
      <c r="E139" s="242"/>
      <c r="F139" s="242"/>
      <c r="G139" s="242"/>
      <c r="H139" s="242"/>
      <c r="K139" s="194"/>
    </row>
  </sheetData>
  <sheetProtection/>
  <mergeCells count="12">
    <mergeCell ref="A8:H8"/>
    <mergeCell ref="A9:H9"/>
    <mergeCell ref="A10:H10"/>
    <mergeCell ref="A11:H11"/>
    <mergeCell ref="A14:H14"/>
    <mergeCell ref="A119:F11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zoomScale="80" zoomScaleNormal="80" zoomScalePageLayoutView="0" workbookViewId="0" topLeftCell="A1">
      <pane xSplit="1" ySplit="2" topLeftCell="G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92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98" t="s">
        <v>204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5" s="5" customFormat="1" ht="83.25" customHeight="1" thickBot="1">
      <c r="A2" s="199" t="s">
        <v>0</v>
      </c>
      <c r="B2" s="280" t="s">
        <v>139</v>
      </c>
      <c r="C2" s="281"/>
      <c r="D2" s="282"/>
      <c r="E2" s="281" t="s">
        <v>140</v>
      </c>
      <c r="F2" s="281"/>
      <c r="G2" s="281"/>
      <c r="H2" s="280" t="s">
        <v>141</v>
      </c>
      <c r="I2" s="281"/>
      <c r="J2" s="282"/>
      <c r="K2" s="280" t="s">
        <v>142</v>
      </c>
      <c r="L2" s="281"/>
      <c r="M2" s="282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83" t="s">
        <v>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s="5" customFormat="1" ht="15" customHeight="1">
      <c r="A5" s="104" t="s">
        <v>131</v>
      </c>
      <c r="B5" s="44"/>
      <c r="C5" s="7"/>
      <c r="D5" s="53">
        <f>O5/4</f>
        <v>3394.08</v>
      </c>
      <c r="E5" s="44"/>
      <c r="F5" s="7"/>
      <c r="G5" s="53">
        <f>O5/4</f>
        <v>3394.08</v>
      </c>
      <c r="H5" s="29"/>
      <c r="I5" s="7"/>
      <c r="J5" s="53">
        <f>O5/4</f>
        <v>3394.08</v>
      </c>
      <c r="K5" s="29"/>
      <c r="L5" s="7"/>
      <c r="M5" s="53">
        <f>O5/4</f>
        <v>3394.08</v>
      </c>
      <c r="N5" s="47">
        <f>M5+J5+G5+D5</f>
        <v>13576.32</v>
      </c>
      <c r="O5" s="219">
        <v>13576.32</v>
      </c>
    </row>
    <row r="6" spans="1:15" s="5" customFormat="1" ht="14.25" customHeight="1">
      <c r="A6" s="244" t="s">
        <v>40</v>
      </c>
      <c r="B6" s="44"/>
      <c r="C6" s="7"/>
      <c r="D6" s="53">
        <f>O6/4</f>
        <v>18879.57</v>
      </c>
      <c r="E6" s="44"/>
      <c r="F6" s="7"/>
      <c r="G6" s="53">
        <f>O6/4</f>
        <v>18879.57</v>
      </c>
      <c r="H6" s="29"/>
      <c r="I6" s="7"/>
      <c r="J6" s="53">
        <f>O6/4</f>
        <v>18879.57</v>
      </c>
      <c r="K6" s="29"/>
      <c r="L6" s="7"/>
      <c r="M6" s="53">
        <f>O6/4</f>
        <v>18879.57</v>
      </c>
      <c r="N6" s="47">
        <f>M6+J6+G6+D6</f>
        <v>75518.28</v>
      </c>
      <c r="O6" s="14">
        <v>75518.28</v>
      </c>
    </row>
    <row r="7" spans="1:15" s="5" customFormat="1" ht="30">
      <c r="A7" s="90" t="s">
        <v>46</v>
      </c>
      <c r="B7" s="29"/>
      <c r="C7" s="7"/>
      <c r="D7" s="53">
        <f aca="true" t="shared" si="0" ref="D7:D15">O7/4</f>
        <v>28920.39</v>
      </c>
      <c r="E7" s="44"/>
      <c r="F7" s="7"/>
      <c r="G7" s="53">
        <f aca="true" t="shared" si="1" ref="G7:G16">O7/4</f>
        <v>28920.39</v>
      </c>
      <c r="H7" s="29"/>
      <c r="I7" s="7"/>
      <c r="J7" s="53">
        <f aca="true" t="shared" si="2" ref="J7:J16">O7/4</f>
        <v>28920.39</v>
      </c>
      <c r="K7" s="29"/>
      <c r="L7" s="7"/>
      <c r="M7" s="53">
        <f aca="true" t="shared" si="3" ref="M7:M16">O7/4</f>
        <v>28920.39</v>
      </c>
      <c r="N7" s="47">
        <f aca="true" t="shared" si="4" ref="N7:N49">M7+J7+G7+D7</f>
        <v>115681.56</v>
      </c>
      <c r="O7" s="14">
        <v>115681.56</v>
      </c>
    </row>
    <row r="8" spans="1:15" s="5" customFormat="1" ht="15">
      <c r="A8" s="92" t="s">
        <v>54</v>
      </c>
      <c r="B8" s="29"/>
      <c r="C8" s="7"/>
      <c r="D8" s="53">
        <f t="shared" si="0"/>
        <v>4808.28</v>
      </c>
      <c r="E8" s="44"/>
      <c r="F8" s="7"/>
      <c r="G8" s="53">
        <f t="shared" si="1"/>
        <v>4808.28</v>
      </c>
      <c r="H8" s="29"/>
      <c r="I8" s="7"/>
      <c r="J8" s="53">
        <f t="shared" si="2"/>
        <v>4808.28</v>
      </c>
      <c r="K8" s="29"/>
      <c r="L8" s="7"/>
      <c r="M8" s="53">
        <f t="shared" si="3"/>
        <v>4808.28</v>
      </c>
      <c r="N8" s="47">
        <f t="shared" si="4"/>
        <v>19233.12</v>
      </c>
      <c r="O8" s="14">
        <v>19233.12</v>
      </c>
    </row>
    <row r="9" spans="1:15" s="5" customFormat="1" ht="15">
      <c r="A9" s="92" t="s">
        <v>56</v>
      </c>
      <c r="B9" s="29"/>
      <c r="C9" s="7"/>
      <c r="D9" s="53">
        <f t="shared" si="0"/>
        <v>15697.62</v>
      </c>
      <c r="E9" s="44"/>
      <c r="F9" s="7"/>
      <c r="G9" s="53">
        <f t="shared" si="1"/>
        <v>15697.62</v>
      </c>
      <c r="H9" s="29"/>
      <c r="I9" s="7"/>
      <c r="J9" s="53">
        <f t="shared" si="2"/>
        <v>15697.62</v>
      </c>
      <c r="K9" s="29"/>
      <c r="L9" s="7"/>
      <c r="M9" s="53">
        <f t="shared" si="3"/>
        <v>15697.62</v>
      </c>
      <c r="N9" s="47">
        <f t="shared" si="4"/>
        <v>62790.48</v>
      </c>
      <c r="O9" s="14">
        <v>62790.48</v>
      </c>
    </row>
    <row r="10" spans="1:15" s="5" customFormat="1" ht="30">
      <c r="A10" s="92" t="s">
        <v>58</v>
      </c>
      <c r="B10" s="29"/>
      <c r="C10" s="7"/>
      <c r="D10" s="53">
        <f t="shared" si="0"/>
        <v>462.04</v>
      </c>
      <c r="E10" s="44"/>
      <c r="F10" s="7"/>
      <c r="G10" s="53">
        <f t="shared" si="1"/>
        <v>462.04</v>
      </c>
      <c r="H10" s="29"/>
      <c r="I10" s="7"/>
      <c r="J10" s="53">
        <f t="shared" si="2"/>
        <v>462.04</v>
      </c>
      <c r="K10" s="29"/>
      <c r="L10" s="7"/>
      <c r="M10" s="53">
        <f t="shared" si="3"/>
        <v>462.04</v>
      </c>
      <c r="N10" s="47">
        <f t="shared" si="4"/>
        <v>1848.16</v>
      </c>
      <c r="O10" s="14">
        <v>1848.15</v>
      </c>
    </row>
    <row r="11" spans="1:15" s="5" customFormat="1" ht="30">
      <c r="A11" s="92" t="s">
        <v>59</v>
      </c>
      <c r="B11" s="29"/>
      <c r="C11" s="7"/>
      <c r="D11" s="53">
        <f t="shared" si="0"/>
        <v>462.04</v>
      </c>
      <c r="E11" s="44"/>
      <c r="F11" s="7"/>
      <c r="G11" s="53">
        <f t="shared" si="1"/>
        <v>462.04</v>
      </c>
      <c r="H11" s="29"/>
      <c r="I11" s="7"/>
      <c r="J11" s="53">
        <f t="shared" si="2"/>
        <v>462.04</v>
      </c>
      <c r="K11" s="29"/>
      <c r="L11" s="7"/>
      <c r="M11" s="53">
        <f t="shared" si="3"/>
        <v>462.04</v>
      </c>
      <c r="N11" s="47">
        <f t="shared" si="4"/>
        <v>1848.16</v>
      </c>
      <c r="O11" s="14">
        <v>1848.15</v>
      </c>
    </row>
    <row r="12" spans="1:15" s="5" customFormat="1" ht="15">
      <c r="A12" s="102" t="s">
        <v>110</v>
      </c>
      <c r="B12" s="29"/>
      <c r="C12" s="7"/>
      <c r="D12" s="53">
        <f t="shared" si="0"/>
        <v>2917.67</v>
      </c>
      <c r="E12" s="44"/>
      <c r="F12" s="7"/>
      <c r="G12" s="53">
        <f t="shared" si="1"/>
        <v>2917.67</v>
      </c>
      <c r="H12" s="29"/>
      <c r="I12" s="7"/>
      <c r="J12" s="53">
        <f t="shared" si="2"/>
        <v>2917.67</v>
      </c>
      <c r="K12" s="29"/>
      <c r="L12" s="7"/>
      <c r="M12" s="53">
        <f t="shared" si="3"/>
        <v>2917.67</v>
      </c>
      <c r="N12" s="47">
        <f t="shared" si="4"/>
        <v>11670.68</v>
      </c>
      <c r="O12" s="14">
        <v>11670.68</v>
      </c>
    </row>
    <row r="13" spans="1:15" s="5" customFormat="1" ht="29.25" customHeight="1">
      <c r="A13" s="92" t="s">
        <v>97</v>
      </c>
      <c r="B13" s="29"/>
      <c r="C13" s="7"/>
      <c r="D13" s="53">
        <f t="shared" si="0"/>
        <v>1343.49</v>
      </c>
      <c r="E13" s="44"/>
      <c r="F13" s="7"/>
      <c r="G13" s="53">
        <f t="shared" si="1"/>
        <v>1343.49</v>
      </c>
      <c r="H13" s="29"/>
      <c r="I13" s="7"/>
      <c r="J13" s="53">
        <f t="shared" si="2"/>
        <v>1343.49</v>
      </c>
      <c r="K13" s="29"/>
      <c r="L13" s="7"/>
      <c r="M13" s="53">
        <f t="shared" si="3"/>
        <v>1343.49</v>
      </c>
      <c r="N13" s="47">
        <f t="shared" si="4"/>
        <v>5373.96</v>
      </c>
      <c r="O13" s="14">
        <v>5373.96</v>
      </c>
    </row>
    <row r="14" spans="1:15" s="8" customFormat="1" ht="15">
      <c r="A14" s="92" t="s">
        <v>60</v>
      </c>
      <c r="B14" s="30"/>
      <c r="C14" s="27"/>
      <c r="D14" s="53">
        <f t="shared" si="0"/>
        <v>282.84</v>
      </c>
      <c r="E14" s="45"/>
      <c r="F14" s="27"/>
      <c r="G14" s="53">
        <f t="shared" si="1"/>
        <v>282.84</v>
      </c>
      <c r="H14" s="30"/>
      <c r="I14" s="27"/>
      <c r="J14" s="53">
        <f t="shared" si="2"/>
        <v>282.84</v>
      </c>
      <c r="K14" s="30"/>
      <c r="L14" s="27"/>
      <c r="M14" s="53">
        <f t="shared" si="3"/>
        <v>282.84</v>
      </c>
      <c r="N14" s="47">
        <f t="shared" si="4"/>
        <v>1131.36</v>
      </c>
      <c r="O14" s="14">
        <v>1131.36</v>
      </c>
    </row>
    <row r="15" spans="1:15" s="5" customFormat="1" ht="15">
      <c r="A15" s="92" t="s">
        <v>62</v>
      </c>
      <c r="B15" s="29"/>
      <c r="C15" s="7"/>
      <c r="D15" s="53">
        <f t="shared" si="0"/>
        <v>212.13</v>
      </c>
      <c r="E15" s="44"/>
      <c r="F15" s="7"/>
      <c r="G15" s="53">
        <f t="shared" si="1"/>
        <v>212.13</v>
      </c>
      <c r="H15" s="29"/>
      <c r="I15" s="7"/>
      <c r="J15" s="53">
        <f t="shared" si="2"/>
        <v>212.13</v>
      </c>
      <c r="K15" s="29"/>
      <c r="L15" s="7"/>
      <c r="M15" s="53">
        <f t="shared" si="3"/>
        <v>212.13</v>
      </c>
      <c r="N15" s="47">
        <f t="shared" si="4"/>
        <v>848.52</v>
      </c>
      <c r="O15" s="14">
        <v>848.52</v>
      </c>
    </row>
    <row r="16" spans="1:15" s="5" customFormat="1" ht="30">
      <c r="A16" s="92" t="s">
        <v>64</v>
      </c>
      <c r="B16" s="217" t="s">
        <v>164</v>
      </c>
      <c r="C16" s="218">
        <v>41786</v>
      </c>
      <c r="D16" s="53">
        <v>2312.4</v>
      </c>
      <c r="E16" s="44"/>
      <c r="F16" s="7"/>
      <c r="G16" s="53">
        <f t="shared" si="1"/>
        <v>0</v>
      </c>
      <c r="H16" s="196"/>
      <c r="I16" s="197"/>
      <c r="J16" s="53">
        <f t="shared" si="2"/>
        <v>0</v>
      </c>
      <c r="K16" s="29"/>
      <c r="L16" s="7"/>
      <c r="M16" s="53">
        <f t="shared" si="3"/>
        <v>0</v>
      </c>
      <c r="N16" s="47">
        <f t="shared" si="4"/>
        <v>2312.4</v>
      </c>
      <c r="O16" s="14"/>
    </row>
    <row r="17" spans="1:15" s="5" customFormat="1" ht="15">
      <c r="A17" s="92" t="s">
        <v>65</v>
      </c>
      <c r="B17" s="29"/>
      <c r="C17" s="7"/>
      <c r="D17" s="53"/>
      <c r="E17" s="44"/>
      <c r="F17" s="7"/>
      <c r="G17" s="16"/>
      <c r="H17" s="29"/>
      <c r="I17" s="7"/>
      <c r="J17" s="35"/>
      <c r="K17" s="29"/>
      <c r="L17" s="7"/>
      <c r="M17" s="35"/>
      <c r="N17" s="47">
        <f t="shared" si="4"/>
        <v>0</v>
      </c>
      <c r="O17" s="14"/>
    </row>
    <row r="18" spans="1:15" s="5" customFormat="1" ht="15">
      <c r="A18" s="4" t="s">
        <v>66</v>
      </c>
      <c r="B18" s="196"/>
      <c r="C18" s="197"/>
      <c r="D18" s="65"/>
      <c r="E18" s="196"/>
      <c r="F18" s="197"/>
      <c r="G18" s="65"/>
      <c r="H18" s="29"/>
      <c r="I18" s="7"/>
      <c r="J18" s="35"/>
      <c r="K18" s="29"/>
      <c r="L18" s="7"/>
      <c r="M18" s="35"/>
      <c r="N18" s="47">
        <f t="shared" si="4"/>
        <v>0</v>
      </c>
      <c r="O18" s="14"/>
    </row>
    <row r="19" spans="1:15" s="5" customFormat="1" ht="15">
      <c r="A19" s="216" t="s">
        <v>68</v>
      </c>
      <c r="B19" s="196" t="s">
        <v>163</v>
      </c>
      <c r="C19" s="197">
        <v>41775</v>
      </c>
      <c r="D19" s="65">
        <v>207.91</v>
      </c>
      <c r="E19" s="196" t="s">
        <v>195</v>
      </c>
      <c r="F19" s="197">
        <v>41901</v>
      </c>
      <c r="G19" s="65">
        <v>207.91</v>
      </c>
      <c r="H19" s="29"/>
      <c r="I19" s="7"/>
      <c r="J19" s="35"/>
      <c r="K19" s="29"/>
      <c r="L19" s="7"/>
      <c r="M19" s="35"/>
      <c r="N19" s="47">
        <f t="shared" si="4"/>
        <v>415.82</v>
      </c>
      <c r="O19" s="14"/>
    </row>
    <row r="20" spans="1:15" s="5" customFormat="1" ht="15">
      <c r="A20" s="216" t="s">
        <v>160</v>
      </c>
      <c r="B20" s="196" t="s">
        <v>161</v>
      </c>
      <c r="C20" s="197">
        <v>41782</v>
      </c>
      <c r="D20" s="65">
        <v>740.94</v>
      </c>
      <c r="E20" s="44"/>
      <c r="F20" s="7"/>
      <c r="G20" s="16"/>
      <c r="H20" s="29"/>
      <c r="I20" s="7"/>
      <c r="J20" s="35"/>
      <c r="K20" s="29"/>
      <c r="L20" s="7"/>
      <c r="M20" s="35"/>
      <c r="N20" s="47">
        <f t="shared" si="4"/>
        <v>740.94</v>
      </c>
      <c r="O20" s="198"/>
    </row>
    <row r="21" spans="1:15" s="5" customFormat="1" ht="25.5" customHeight="1">
      <c r="A21" s="4" t="s">
        <v>170</v>
      </c>
      <c r="B21" s="196" t="s">
        <v>169</v>
      </c>
      <c r="C21" s="197">
        <v>41845</v>
      </c>
      <c r="D21" s="65">
        <v>5330.99</v>
      </c>
      <c r="E21" s="44"/>
      <c r="F21" s="7"/>
      <c r="G21" s="16"/>
      <c r="H21" s="29"/>
      <c r="I21" s="7"/>
      <c r="J21" s="35"/>
      <c r="K21" s="29"/>
      <c r="L21" s="7"/>
      <c r="M21" s="35"/>
      <c r="N21" s="47">
        <f t="shared" si="4"/>
        <v>5330.99</v>
      </c>
      <c r="O21" s="14"/>
    </row>
    <row r="22" spans="1:15" s="5" customFormat="1" ht="15">
      <c r="A22" s="4" t="s">
        <v>70</v>
      </c>
      <c r="B22" s="196" t="s">
        <v>169</v>
      </c>
      <c r="C22" s="197">
        <v>41845</v>
      </c>
      <c r="D22" s="65">
        <v>792.41</v>
      </c>
      <c r="E22" s="44"/>
      <c r="F22" s="7"/>
      <c r="G22" s="16"/>
      <c r="H22" s="29"/>
      <c r="I22" s="7"/>
      <c r="J22" s="35"/>
      <c r="K22" s="29"/>
      <c r="L22" s="7"/>
      <c r="M22" s="35"/>
      <c r="N22" s="47">
        <f t="shared" si="4"/>
        <v>792.41</v>
      </c>
      <c r="O22" s="14"/>
    </row>
    <row r="23" spans="1:15" s="5" customFormat="1" ht="15">
      <c r="A23" s="4" t="s">
        <v>71</v>
      </c>
      <c r="B23" s="196" t="s">
        <v>165</v>
      </c>
      <c r="C23" s="197">
        <v>41796</v>
      </c>
      <c r="D23" s="65">
        <v>3532.78</v>
      </c>
      <c r="E23" s="44"/>
      <c r="F23" s="7"/>
      <c r="G23" s="16"/>
      <c r="H23" s="29"/>
      <c r="I23" s="7"/>
      <c r="J23" s="35"/>
      <c r="K23" s="29"/>
      <c r="L23" s="7"/>
      <c r="M23" s="35"/>
      <c r="N23" s="47">
        <f t="shared" si="4"/>
        <v>3532.78</v>
      </c>
      <c r="O23" s="14"/>
    </row>
    <row r="24" spans="1:15" s="5" customFormat="1" ht="15">
      <c r="A24" s="4" t="s">
        <v>72</v>
      </c>
      <c r="B24" s="196" t="s">
        <v>165</v>
      </c>
      <c r="C24" s="197">
        <v>41796</v>
      </c>
      <c r="D24" s="65">
        <v>831.63</v>
      </c>
      <c r="E24" s="44"/>
      <c r="F24" s="7"/>
      <c r="G24" s="16"/>
      <c r="H24" s="29"/>
      <c r="I24" s="7"/>
      <c r="J24" s="35"/>
      <c r="K24" s="29"/>
      <c r="L24" s="7"/>
      <c r="M24" s="35"/>
      <c r="N24" s="47">
        <f t="shared" si="4"/>
        <v>831.63</v>
      </c>
      <c r="O24" s="14"/>
    </row>
    <row r="25" spans="1:15" s="6" customFormat="1" ht="15">
      <c r="A25" s="4" t="s">
        <v>73</v>
      </c>
      <c r="B25" s="196" t="s">
        <v>169</v>
      </c>
      <c r="C25" s="197">
        <v>41845</v>
      </c>
      <c r="D25" s="65">
        <v>396.19</v>
      </c>
      <c r="E25" s="46"/>
      <c r="F25" s="9"/>
      <c r="G25" s="17"/>
      <c r="H25" s="31"/>
      <c r="I25" s="9"/>
      <c r="J25" s="36"/>
      <c r="K25" s="31"/>
      <c r="L25" s="9"/>
      <c r="M25" s="36"/>
      <c r="N25" s="47">
        <f t="shared" si="4"/>
        <v>396.19</v>
      </c>
      <c r="O25" s="14"/>
    </row>
    <row r="26" spans="1:15" s="6" customFormat="1" ht="15">
      <c r="A26" s="4" t="s">
        <v>74</v>
      </c>
      <c r="B26" s="31"/>
      <c r="C26" s="9"/>
      <c r="D26" s="53"/>
      <c r="E26" s="46"/>
      <c r="F26" s="9"/>
      <c r="G26" s="17"/>
      <c r="H26" s="31"/>
      <c r="I26" s="9"/>
      <c r="J26" s="36"/>
      <c r="K26" s="31"/>
      <c r="L26" s="9"/>
      <c r="M26" s="36"/>
      <c r="N26" s="47">
        <f t="shared" si="4"/>
        <v>0</v>
      </c>
      <c r="O26" s="14"/>
    </row>
    <row r="27" spans="1:15" s="6" customFormat="1" ht="25.5">
      <c r="A27" s="4" t="s">
        <v>75</v>
      </c>
      <c r="B27" s="196" t="s">
        <v>165</v>
      </c>
      <c r="C27" s="197">
        <v>41796</v>
      </c>
      <c r="D27" s="65">
        <v>1674.24</v>
      </c>
      <c r="E27" s="46"/>
      <c r="F27" s="9"/>
      <c r="G27" s="53"/>
      <c r="H27" s="31"/>
      <c r="I27" s="9"/>
      <c r="J27" s="53"/>
      <c r="K27" s="31"/>
      <c r="L27" s="9"/>
      <c r="M27" s="53"/>
      <c r="N27" s="47">
        <f t="shared" si="4"/>
        <v>1674.24</v>
      </c>
      <c r="O27" s="14"/>
    </row>
    <row r="28" spans="1:15" s="5" customFormat="1" ht="15">
      <c r="A28" s="4" t="s">
        <v>76</v>
      </c>
      <c r="B28" s="29"/>
      <c r="C28" s="7"/>
      <c r="D28" s="53"/>
      <c r="E28" s="196" t="s">
        <v>196</v>
      </c>
      <c r="F28" s="197">
        <v>41908</v>
      </c>
      <c r="G28" s="65">
        <v>1493.27</v>
      </c>
      <c r="H28" s="29"/>
      <c r="I28" s="7"/>
      <c r="J28" s="35"/>
      <c r="K28" s="29"/>
      <c r="L28" s="7"/>
      <c r="M28" s="35"/>
      <c r="N28" s="47">
        <f t="shared" si="4"/>
        <v>1493.27</v>
      </c>
      <c r="O28" s="14"/>
    </row>
    <row r="29" spans="1:15" s="6" customFormat="1" ht="30">
      <c r="A29" s="102" t="s">
        <v>77</v>
      </c>
      <c r="B29" s="31"/>
      <c r="C29" s="9"/>
      <c r="D29" s="53"/>
      <c r="E29" s="46"/>
      <c r="F29" s="9"/>
      <c r="G29" s="17"/>
      <c r="H29" s="31"/>
      <c r="I29" s="9"/>
      <c r="J29" s="36"/>
      <c r="K29" s="31"/>
      <c r="L29" s="9"/>
      <c r="M29" s="36"/>
      <c r="N29" s="47">
        <f t="shared" si="4"/>
        <v>0</v>
      </c>
      <c r="O29" s="14"/>
    </row>
    <row r="30" spans="1:15" s="6" customFormat="1" ht="15">
      <c r="A30" s="289" t="s">
        <v>78</v>
      </c>
      <c r="B30" s="196"/>
      <c r="C30" s="197"/>
      <c r="D30" s="65"/>
      <c r="E30" s="55">
        <v>119</v>
      </c>
      <c r="F30" s="215">
        <v>41859</v>
      </c>
      <c r="G30" s="250">
        <v>792.41</v>
      </c>
      <c r="H30" s="196"/>
      <c r="I30" s="197"/>
      <c r="J30" s="65"/>
      <c r="K30" s="196" t="s">
        <v>210</v>
      </c>
      <c r="L30" s="197">
        <v>42076</v>
      </c>
      <c r="M30" s="65">
        <v>792.41</v>
      </c>
      <c r="N30" s="47">
        <f t="shared" si="4"/>
        <v>1584.82</v>
      </c>
      <c r="O30" s="14"/>
    </row>
    <row r="31" spans="1:15" s="6" customFormat="1" ht="15">
      <c r="A31" s="290"/>
      <c r="B31" s="196"/>
      <c r="C31" s="197"/>
      <c r="D31" s="65"/>
      <c r="E31" s="55">
        <v>155</v>
      </c>
      <c r="F31" s="215">
        <v>41943</v>
      </c>
      <c r="G31" s="250">
        <v>792.41</v>
      </c>
      <c r="H31" s="196"/>
      <c r="I31" s="197"/>
      <c r="J31" s="65"/>
      <c r="K31" s="196"/>
      <c r="L31" s="197"/>
      <c r="M31" s="65"/>
      <c r="N31" s="47">
        <f t="shared" si="4"/>
        <v>792.41</v>
      </c>
      <c r="O31" s="219"/>
    </row>
    <row r="32" spans="1:15" s="6" customFormat="1" ht="25.5">
      <c r="A32" s="103" t="s">
        <v>80</v>
      </c>
      <c r="B32" s="54"/>
      <c r="C32" s="64"/>
      <c r="D32" s="65"/>
      <c r="E32" s="55"/>
      <c r="F32" s="64"/>
      <c r="G32" s="19"/>
      <c r="H32" s="54">
        <v>17</v>
      </c>
      <c r="I32" s="256">
        <v>42034</v>
      </c>
      <c r="J32" s="255">
        <v>1584.82</v>
      </c>
      <c r="K32" s="196"/>
      <c r="L32" s="197"/>
      <c r="M32" s="65"/>
      <c r="N32" s="47">
        <f t="shared" si="4"/>
        <v>1584.82</v>
      </c>
      <c r="O32" s="14"/>
    </row>
    <row r="33" spans="1:15" s="6" customFormat="1" ht="15">
      <c r="A33" s="103" t="s">
        <v>81</v>
      </c>
      <c r="B33" s="196" t="s">
        <v>161</v>
      </c>
      <c r="C33" s="197">
        <v>41782</v>
      </c>
      <c r="D33" s="65">
        <v>1663.21</v>
      </c>
      <c r="E33" s="55"/>
      <c r="F33" s="64"/>
      <c r="G33" s="19"/>
      <c r="H33" s="54"/>
      <c r="I33" s="214"/>
      <c r="J33" s="48"/>
      <c r="K33" s="54"/>
      <c r="L33" s="64"/>
      <c r="M33" s="48"/>
      <c r="N33" s="47">
        <f t="shared" si="4"/>
        <v>1663.21</v>
      </c>
      <c r="O33" s="14"/>
    </row>
    <row r="34" spans="1:15" s="6" customFormat="1" ht="25.5">
      <c r="A34" s="103" t="s">
        <v>83</v>
      </c>
      <c r="B34" s="54"/>
      <c r="C34" s="64"/>
      <c r="D34" s="65"/>
      <c r="E34" s="196"/>
      <c r="F34" s="197"/>
      <c r="G34" s="65"/>
      <c r="H34" s="196"/>
      <c r="I34" s="197"/>
      <c r="J34" s="65"/>
      <c r="K34" s="54"/>
      <c r="L34" s="64"/>
      <c r="M34" s="48"/>
      <c r="N34" s="47">
        <f t="shared" si="4"/>
        <v>0</v>
      </c>
      <c r="O34" s="14"/>
    </row>
    <row r="35" spans="1:15" s="6" customFormat="1" ht="15">
      <c r="A35" s="103" t="s">
        <v>85</v>
      </c>
      <c r="B35" s="54"/>
      <c r="C35" s="64"/>
      <c r="D35" s="53">
        <f>O35/4</f>
        <v>1409.16</v>
      </c>
      <c r="E35" s="55"/>
      <c r="F35" s="64"/>
      <c r="G35" s="53">
        <f>O35/4</f>
        <v>1409.16</v>
      </c>
      <c r="H35" s="54"/>
      <c r="I35" s="64"/>
      <c r="J35" s="53">
        <f>O35/4</f>
        <v>1409.16</v>
      </c>
      <c r="K35" s="54"/>
      <c r="L35" s="64"/>
      <c r="M35" s="53">
        <f>O35/4</f>
        <v>1409.16</v>
      </c>
      <c r="N35" s="47">
        <f t="shared" si="4"/>
        <v>5636.64</v>
      </c>
      <c r="O35" s="14">
        <v>5636.64</v>
      </c>
    </row>
    <row r="36" spans="1:15" s="6" customFormat="1" ht="30">
      <c r="A36" s="102" t="s">
        <v>86</v>
      </c>
      <c r="B36" s="54"/>
      <c r="C36" s="64"/>
      <c r="D36" s="65"/>
      <c r="E36" s="55"/>
      <c r="F36" s="64"/>
      <c r="G36" s="65"/>
      <c r="H36" s="54"/>
      <c r="I36" s="64"/>
      <c r="J36" s="65"/>
      <c r="K36" s="54"/>
      <c r="L36" s="64"/>
      <c r="M36" s="65"/>
      <c r="N36" s="47">
        <f t="shared" si="4"/>
        <v>0</v>
      </c>
      <c r="O36" s="14"/>
    </row>
    <row r="37" spans="1:15" s="6" customFormat="1" ht="15">
      <c r="A37" s="92" t="s">
        <v>88</v>
      </c>
      <c r="B37" s="54"/>
      <c r="C37" s="64"/>
      <c r="D37" s="65"/>
      <c r="E37" s="55"/>
      <c r="F37" s="64"/>
      <c r="G37" s="65"/>
      <c r="H37" s="54"/>
      <c r="I37" s="64"/>
      <c r="J37" s="65"/>
      <c r="K37" s="54"/>
      <c r="L37" s="64"/>
      <c r="M37" s="65"/>
      <c r="N37" s="47">
        <f t="shared" si="4"/>
        <v>0</v>
      </c>
      <c r="O37" s="14"/>
    </row>
    <row r="38" spans="1:15" s="6" customFormat="1" ht="15">
      <c r="A38" s="98" t="s">
        <v>89</v>
      </c>
      <c r="B38" s="54"/>
      <c r="C38" s="64"/>
      <c r="D38" s="65"/>
      <c r="E38" s="196"/>
      <c r="F38" s="197"/>
      <c r="G38" s="65"/>
      <c r="H38" s="54">
        <v>13</v>
      </c>
      <c r="I38" s="215">
        <v>42034</v>
      </c>
      <c r="J38" s="65">
        <v>2853.22</v>
      </c>
      <c r="K38" s="54"/>
      <c r="L38" s="64"/>
      <c r="M38" s="65"/>
      <c r="N38" s="47">
        <f t="shared" si="4"/>
        <v>2853.22</v>
      </c>
      <c r="O38" s="14"/>
    </row>
    <row r="39" spans="1:15" s="6" customFormat="1" ht="15">
      <c r="A39" s="98" t="s">
        <v>90</v>
      </c>
      <c r="B39" s="54"/>
      <c r="C39" s="64"/>
      <c r="D39" s="65"/>
      <c r="E39" s="55"/>
      <c r="F39" s="64"/>
      <c r="G39" s="65"/>
      <c r="H39" s="54"/>
      <c r="I39" s="64"/>
      <c r="J39" s="65"/>
      <c r="K39" s="196" t="s">
        <v>213</v>
      </c>
      <c r="L39" s="197">
        <v>42104</v>
      </c>
      <c r="M39" s="65">
        <v>828.31</v>
      </c>
      <c r="N39" s="47">
        <f t="shared" si="4"/>
        <v>828.31</v>
      </c>
      <c r="O39" s="14"/>
    </row>
    <row r="40" spans="1:15" s="6" customFormat="1" ht="15">
      <c r="A40" s="92" t="s">
        <v>91</v>
      </c>
      <c r="B40" s="54"/>
      <c r="C40" s="64"/>
      <c r="D40" s="65"/>
      <c r="E40" s="55"/>
      <c r="F40" s="64"/>
      <c r="G40" s="65"/>
      <c r="H40" s="54"/>
      <c r="I40" s="64"/>
      <c r="J40" s="65"/>
      <c r="K40" s="54"/>
      <c r="L40" s="64"/>
      <c r="M40" s="65"/>
      <c r="N40" s="47">
        <f t="shared" si="4"/>
        <v>0</v>
      </c>
      <c r="O40" s="14"/>
    </row>
    <row r="41" spans="1:15" s="6" customFormat="1" ht="15">
      <c r="A41" s="102" t="s">
        <v>104</v>
      </c>
      <c r="B41" s="55"/>
      <c r="C41" s="64"/>
      <c r="D41" s="65"/>
      <c r="E41" s="55"/>
      <c r="F41" s="64"/>
      <c r="G41" s="65"/>
      <c r="H41" s="54"/>
      <c r="I41" s="64"/>
      <c r="J41" s="65"/>
      <c r="K41" s="54"/>
      <c r="L41" s="64"/>
      <c r="M41" s="65"/>
      <c r="N41" s="47">
        <f t="shared" si="4"/>
        <v>0</v>
      </c>
      <c r="O41" s="14"/>
    </row>
    <row r="42" spans="1:15" s="6" customFormat="1" ht="19.5" thickBot="1">
      <c r="A42" s="104" t="s">
        <v>92</v>
      </c>
      <c r="B42" s="55"/>
      <c r="C42" s="64"/>
      <c r="D42" s="53">
        <f>O42/4</f>
        <v>9970.11</v>
      </c>
      <c r="E42" s="55"/>
      <c r="F42" s="64"/>
      <c r="G42" s="53">
        <f>O42/4</f>
        <v>9970.11</v>
      </c>
      <c r="H42" s="54"/>
      <c r="I42" s="64"/>
      <c r="J42" s="53">
        <f>O42/4</f>
        <v>9970.11</v>
      </c>
      <c r="K42" s="54"/>
      <c r="L42" s="64"/>
      <c r="M42" s="53">
        <f>O42/4</f>
        <v>9970.11</v>
      </c>
      <c r="N42" s="47">
        <f t="shared" si="4"/>
        <v>39880.44</v>
      </c>
      <c r="O42" s="14">
        <v>39880.44</v>
      </c>
    </row>
    <row r="43" spans="1:15" s="5" customFormat="1" ht="20.25" thickBot="1">
      <c r="A43" s="60" t="s">
        <v>4</v>
      </c>
      <c r="B43" s="71"/>
      <c r="C43" s="72"/>
      <c r="D43" s="73">
        <f>SUM(D6:D42)</f>
        <v>102848.04</v>
      </c>
      <c r="E43" s="20"/>
      <c r="F43" s="72"/>
      <c r="G43" s="73">
        <f>SUM(G6:G42)</f>
        <v>88651.34</v>
      </c>
      <c r="H43" s="74"/>
      <c r="I43" s="72"/>
      <c r="J43" s="73">
        <f>SUM(J6:J42)</f>
        <v>89803.38</v>
      </c>
      <c r="K43" s="74"/>
      <c r="L43" s="72"/>
      <c r="M43" s="75">
        <f>SUM(M6:M42)</f>
        <v>86986.06</v>
      </c>
      <c r="N43" s="47">
        <f t="shared" si="4"/>
        <v>368288.82</v>
      </c>
      <c r="O43" s="23">
        <f>SUM(O6:O42)</f>
        <v>341461.34</v>
      </c>
    </row>
    <row r="44" spans="1:15" s="10" customFormat="1" ht="20.25" hidden="1" thickBot="1">
      <c r="A44" s="41" t="s">
        <v>2</v>
      </c>
      <c r="B44" s="66"/>
      <c r="C44" s="67"/>
      <c r="D44" s="68"/>
      <c r="E44" s="69"/>
      <c r="F44" s="67"/>
      <c r="G44" s="70"/>
      <c r="H44" s="66"/>
      <c r="I44" s="67"/>
      <c r="J44" s="68"/>
      <c r="K44" s="66"/>
      <c r="L44" s="67"/>
      <c r="M44" s="68"/>
      <c r="N44" s="47">
        <f t="shared" si="4"/>
        <v>0</v>
      </c>
      <c r="O44" s="24"/>
    </row>
    <row r="45" spans="1:15" s="11" customFormat="1" ht="39.75" customHeight="1" thickBot="1">
      <c r="A45" s="291" t="s">
        <v>3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3"/>
      <c r="O45" s="25"/>
    </row>
    <row r="46" spans="1:15" s="6" customFormat="1" ht="15">
      <c r="A46" s="98" t="s">
        <v>179</v>
      </c>
      <c r="B46" s="9"/>
      <c r="C46" s="9"/>
      <c r="D46" s="94"/>
      <c r="E46" s="245"/>
      <c r="F46" s="246"/>
      <c r="G46" s="247"/>
      <c r="H46" s="9"/>
      <c r="I46" s="9"/>
      <c r="J46" s="94"/>
      <c r="K46" s="9">
        <v>117</v>
      </c>
      <c r="L46" s="249">
        <v>42097</v>
      </c>
      <c r="M46" s="94">
        <v>8931.11</v>
      </c>
      <c r="N46" s="47">
        <f t="shared" si="4"/>
        <v>8931.11</v>
      </c>
      <c r="O46" s="14"/>
    </row>
    <row r="47" spans="1:15" s="6" customFormat="1" ht="15">
      <c r="A47" s="98" t="s">
        <v>180</v>
      </c>
      <c r="B47" s="9"/>
      <c r="C47" s="9"/>
      <c r="D47" s="94"/>
      <c r="E47" s="253" t="s">
        <v>194</v>
      </c>
      <c r="F47" s="254">
        <v>41894</v>
      </c>
      <c r="G47" s="94">
        <v>3132.72</v>
      </c>
      <c r="H47" s="9"/>
      <c r="I47" s="9"/>
      <c r="J47" s="94"/>
      <c r="K47" s="9"/>
      <c r="L47" s="9"/>
      <c r="M47" s="94"/>
      <c r="N47" s="47">
        <f t="shared" si="4"/>
        <v>3132.72</v>
      </c>
      <c r="O47" s="14"/>
    </row>
    <row r="48" spans="1:15" s="6" customFormat="1" ht="15.75" thickBot="1">
      <c r="A48" s="98" t="s">
        <v>181</v>
      </c>
      <c r="B48" s="9"/>
      <c r="C48" s="9"/>
      <c r="D48" s="94"/>
      <c r="E48" s="46">
        <v>130</v>
      </c>
      <c r="F48" s="249">
        <v>41880</v>
      </c>
      <c r="G48" s="16">
        <v>4895.25</v>
      </c>
      <c r="H48" s="9"/>
      <c r="I48" s="9"/>
      <c r="J48" s="94"/>
      <c r="K48" s="9"/>
      <c r="L48" s="9"/>
      <c r="M48" s="94"/>
      <c r="N48" s="47">
        <f t="shared" si="4"/>
        <v>4895.25</v>
      </c>
      <c r="O48" s="14"/>
    </row>
    <row r="49" spans="1:15" s="81" customFormat="1" ht="20.25" thickBot="1">
      <c r="A49" s="76" t="s">
        <v>4</v>
      </c>
      <c r="B49" s="111"/>
      <c r="C49" s="112"/>
      <c r="D49" s="112">
        <f>SUM(D46:D48)</f>
        <v>0</v>
      </c>
      <c r="E49" s="112"/>
      <c r="F49" s="112"/>
      <c r="G49" s="112">
        <f>SUM(G46:G48)</f>
        <v>8027.97</v>
      </c>
      <c r="H49" s="112"/>
      <c r="I49" s="112"/>
      <c r="J49" s="112">
        <f>SUM(J46:J48)</f>
        <v>0</v>
      </c>
      <c r="K49" s="112"/>
      <c r="L49" s="112"/>
      <c r="M49" s="112">
        <f>SUM(M46:M48)</f>
        <v>8931.11</v>
      </c>
      <c r="N49" s="47">
        <f t="shared" si="4"/>
        <v>16959.08</v>
      </c>
      <c r="O49" s="80">
        <f>M49+J49+G49+D49</f>
        <v>16959.08</v>
      </c>
    </row>
    <row r="50" spans="1:15" s="6" customFormat="1" ht="42" customHeight="1">
      <c r="A50" s="291" t="s">
        <v>29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3"/>
      <c r="O50" s="15"/>
    </row>
    <row r="51" spans="1:15" s="6" customFormat="1" ht="15">
      <c r="A51" s="39" t="s">
        <v>162</v>
      </c>
      <c r="B51" s="196" t="s">
        <v>161</v>
      </c>
      <c r="C51" s="197">
        <v>41782</v>
      </c>
      <c r="D51" s="65">
        <v>8309.85</v>
      </c>
      <c r="E51" s="22"/>
      <c r="F51" s="1"/>
      <c r="G51" s="252"/>
      <c r="H51" s="32"/>
      <c r="I51" s="1"/>
      <c r="J51" s="37"/>
      <c r="K51" s="32"/>
      <c r="L51" s="1"/>
      <c r="M51" s="37"/>
      <c r="N51" s="47">
        <f aca="true" t="shared" si="5" ref="N51:N71">M51+J51+G51+D51</f>
        <v>8309.85</v>
      </c>
      <c r="O51" s="22"/>
    </row>
    <row r="52" spans="1:15" s="6" customFormat="1" ht="15">
      <c r="A52" s="39" t="s">
        <v>166</v>
      </c>
      <c r="B52" s="196" t="s">
        <v>167</v>
      </c>
      <c r="C52" s="197">
        <v>41831</v>
      </c>
      <c r="D52" s="65">
        <v>5681.92</v>
      </c>
      <c r="E52" s="46"/>
      <c r="F52" s="9"/>
      <c r="G52" s="16"/>
      <c r="H52" s="31"/>
      <c r="I52" s="9"/>
      <c r="J52" s="36"/>
      <c r="K52" s="31"/>
      <c r="L52" s="9"/>
      <c r="M52" s="36"/>
      <c r="N52" s="47">
        <f t="shared" si="5"/>
        <v>5681.92</v>
      </c>
      <c r="O52" s="22"/>
    </row>
    <row r="53" spans="1:15" s="6" customFormat="1" ht="15">
      <c r="A53" s="39" t="s">
        <v>168</v>
      </c>
      <c r="B53" s="196" t="s">
        <v>169</v>
      </c>
      <c r="C53" s="197">
        <v>41845</v>
      </c>
      <c r="D53" s="65">
        <v>7562.6</v>
      </c>
      <c r="E53" s="46"/>
      <c r="F53" s="9"/>
      <c r="G53" s="16"/>
      <c r="H53" s="31"/>
      <c r="I53" s="9"/>
      <c r="J53" s="36"/>
      <c r="K53" s="31"/>
      <c r="L53" s="9"/>
      <c r="M53" s="36"/>
      <c r="N53" s="47">
        <f t="shared" si="5"/>
        <v>7562.6</v>
      </c>
      <c r="O53" s="22"/>
    </row>
    <row r="54" spans="1:15" s="6" customFormat="1" ht="15">
      <c r="A54" s="39" t="s">
        <v>183</v>
      </c>
      <c r="B54" s="196"/>
      <c r="C54" s="197"/>
      <c r="D54" s="65"/>
      <c r="E54" s="46">
        <v>122</v>
      </c>
      <c r="F54" s="249">
        <v>41873</v>
      </c>
      <c r="G54" s="16">
        <v>196.5</v>
      </c>
      <c r="H54" s="31"/>
      <c r="I54" s="9"/>
      <c r="J54" s="36"/>
      <c r="K54" s="31"/>
      <c r="L54" s="9"/>
      <c r="M54" s="36"/>
      <c r="N54" s="47">
        <f t="shared" si="5"/>
        <v>196.5</v>
      </c>
      <c r="O54" s="22"/>
    </row>
    <row r="55" spans="1:15" s="6" customFormat="1" ht="15">
      <c r="A55" s="39" t="s">
        <v>184</v>
      </c>
      <c r="B55" s="196"/>
      <c r="C55" s="197"/>
      <c r="D55" s="65"/>
      <c r="E55" s="46">
        <v>122</v>
      </c>
      <c r="F55" s="249">
        <v>41873</v>
      </c>
      <c r="G55" s="16">
        <v>196.5</v>
      </c>
      <c r="H55" s="31"/>
      <c r="I55" s="9"/>
      <c r="J55" s="36"/>
      <c r="K55" s="31"/>
      <c r="L55" s="9"/>
      <c r="M55" s="36"/>
      <c r="N55" s="47">
        <f t="shared" si="5"/>
        <v>196.5</v>
      </c>
      <c r="O55" s="22"/>
    </row>
    <row r="56" spans="1:15" s="6" customFormat="1" ht="15">
      <c r="A56" s="39" t="s">
        <v>193</v>
      </c>
      <c r="B56" s="196"/>
      <c r="C56" s="197"/>
      <c r="D56" s="65"/>
      <c r="E56" s="46">
        <v>133</v>
      </c>
      <c r="F56" s="249">
        <v>41894</v>
      </c>
      <c r="G56" s="16">
        <v>691.53</v>
      </c>
      <c r="H56" s="31"/>
      <c r="I56" s="9"/>
      <c r="J56" s="36"/>
      <c r="K56" s="31"/>
      <c r="L56" s="9"/>
      <c r="M56" s="36"/>
      <c r="N56" s="47">
        <f t="shared" si="5"/>
        <v>691.53</v>
      </c>
      <c r="O56" s="22"/>
    </row>
    <row r="57" spans="1:15" s="6" customFormat="1" ht="15">
      <c r="A57" s="39" t="s">
        <v>197</v>
      </c>
      <c r="B57" s="31"/>
      <c r="C57" s="9"/>
      <c r="D57" s="36"/>
      <c r="E57" s="196" t="s">
        <v>196</v>
      </c>
      <c r="F57" s="197">
        <v>41908</v>
      </c>
      <c r="G57" s="65">
        <v>734.14</v>
      </c>
      <c r="H57" s="31"/>
      <c r="I57" s="9"/>
      <c r="J57" s="36"/>
      <c r="K57" s="31"/>
      <c r="L57" s="9"/>
      <c r="M57" s="36"/>
      <c r="N57" s="47">
        <f t="shared" si="5"/>
        <v>734.14</v>
      </c>
      <c r="O57" s="22"/>
    </row>
    <row r="58" spans="1:15" s="6" customFormat="1" ht="15">
      <c r="A58" s="39" t="s">
        <v>198</v>
      </c>
      <c r="B58" s="31"/>
      <c r="C58" s="9"/>
      <c r="D58" s="36"/>
      <c r="E58" s="196" t="s">
        <v>199</v>
      </c>
      <c r="F58" s="197">
        <v>41912</v>
      </c>
      <c r="G58" s="65">
        <v>965.8</v>
      </c>
      <c r="H58" s="31"/>
      <c r="I58" s="9"/>
      <c r="J58" s="36"/>
      <c r="K58" s="31"/>
      <c r="L58" s="9"/>
      <c r="M58" s="36"/>
      <c r="N58" s="47">
        <f t="shared" si="5"/>
        <v>965.8</v>
      </c>
      <c r="O58" s="22"/>
    </row>
    <row r="59" spans="1:15" s="6" customFormat="1" ht="15">
      <c r="A59" s="39" t="s">
        <v>200</v>
      </c>
      <c r="B59" s="31"/>
      <c r="C59" s="9"/>
      <c r="D59" s="36"/>
      <c r="E59" s="196" t="s">
        <v>201</v>
      </c>
      <c r="F59" s="197">
        <v>41936</v>
      </c>
      <c r="G59" s="65">
        <v>1758.52</v>
      </c>
      <c r="H59" s="31"/>
      <c r="I59" s="9"/>
      <c r="J59" s="36"/>
      <c r="K59" s="31"/>
      <c r="L59" s="9"/>
      <c r="M59" s="36"/>
      <c r="N59" s="47">
        <f t="shared" si="5"/>
        <v>1758.52</v>
      </c>
      <c r="O59" s="22"/>
    </row>
    <row r="60" spans="1:15" s="6" customFormat="1" ht="15">
      <c r="A60" s="39" t="s">
        <v>202</v>
      </c>
      <c r="B60" s="31"/>
      <c r="C60" s="9"/>
      <c r="D60" s="36"/>
      <c r="E60" s="196" t="s">
        <v>203</v>
      </c>
      <c r="F60" s="197">
        <v>41943</v>
      </c>
      <c r="G60" s="65">
        <v>786.39</v>
      </c>
      <c r="H60" s="31"/>
      <c r="I60" s="9"/>
      <c r="J60" s="36"/>
      <c r="K60" s="31"/>
      <c r="L60" s="9"/>
      <c r="M60" s="36"/>
      <c r="N60" s="47">
        <f t="shared" si="5"/>
        <v>786.39</v>
      </c>
      <c r="O60" s="22"/>
    </row>
    <row r="61" spans="1:15" s="6" customFormat="1" ht="15">
      <c r="A61" s="39" t="s">
        <v>207</v>
      </c>
      <c r="B61" s="54"/>
      <c r="C61" s="64"/>
      <c r="D61" s="48"/>
      <c r="E61" s="196"/>
      <c r="F61" s="197"/>
      <c r="G61" s="65"/>
      <c r="H61" s="54">
        <v>160</v>
      </c>
      <c r="I61" s="215">
        <v>41950</v>
      </c>
      <c r="J61" s="255">
        <v>2025.75</v>
      </c>
      <c r="K61" s="54"/>
      <c r="L61" s="64"/>
      <c r="M61" s="48"/>
      <c r="N61" s="47">
        <f t="shared" si="5"/>
        <v>2025.75</v>
      </c>
      <c r="O61" s="22"/>
    </row>
    <row r="62" spans="1:15" s="6" customFormat="1" ht="15">
      <c r="A62" s="39" t="s">
        <v>208</v>
      </c>
      <c r="B62" s="54"/>
      <c r="C62" s="64"/>
      <c r="D62" s="48"/>
      <c r="E62" s="196"/>
      <c r="F62" s="197"/>
      <c r="G62" s="65"/>
      <c r="H62" s="54"/>
      <c r="I62" s="64"/>
      <c r="J62" s="48"/>
      <c r="K62" s="54">
        <v>36</v>
      </c>
      <c r="L62" s="215">
        <v>42041</v>
      </c>
      <c r="M62" s="255">
        <v>1706.36</v>
      </c>
      <c r="N62" s="47">
        <f t="shared" si="5"/>
        <v>1706.36</v>
      </c>
      <c r="O62" s="22"/>
    </row>
    <row r="63" spans="1:15" s="6" customFormat="1" ht="15">
      <c r="A63" s="39" t="s">
        <v>209</v>
      </c>
      <c r="B63" s="54"/>
      <c r="C63" s="64"/>
      <c r="D63" s="48"/>
      <c r="E63" s="203"/>
      <c r="F63" s="197"/>
      <c r="G63" s="204"/>
      <c r="H63" s="54"/>
      <c r="I63" s="215"/>
      <c r="J63" s="65"/>
      <c r="K63" s="54">
        <v>49</v>
      </c>
      <c r="L63" s="215">
        <v>42062</v>
      </c>
      <c r="M63" s="255">
        <v>5887.03</v>
      </c>
      <c r="N63" s="47">
        <f t="shared" si="5"/>
        <v>5887.03</v>
      </c>
      <c r="O63" s="22"/>
    </row>
    <row r="64" spans="1:15" s="6" customFormat="1" ht="15">
      <c r="A64" s="39" t="s">
        <v>211</v>
      </c>
      <c r="B64" s="31"/>
      <c r="C64" s="9"/>
      <c r="D64" s="36"/>
      <c r="E64" s="46"/>
      <c r="F64" s="9"/>
      <c r="G64" s="16"/>
      <c r="H64" s="31"/>
      <c r="I64" s="9"/>
      <c r="J64" s="36"/>
      <c r="K64" s="196" t="s">
        <v>212</v>
      </c>
      <c r="L64" s="197">
        <v>42090</v>
      </c>
      <c r="M64" s="65">
        <v>1751.9</v>
      </c>
      <c r="N64" s="47">
        <f t="shared" si="5"/>
        <v>1751.9</v>
      </c>
      <c r="O64" s="22"/>
    </row>
    <row r="65" spans="1:15" s="6" customFormat="1" ht="15">
      <c r="A65" s="39" t="s">
        <v>214</v>
      </c>
      <c r="B65" s="54"/>
      <c r="C65" s="64"/>
      <c r="D65" s="48"/>
      <c r="E65" s="203"/>
      <c r="F65" s="197"/>
      <c r="G65" s="204"/>
      <c r="H65" s="54"/>
      <c r="I65" s="215"/>
      <c r="J65" s="65"/>
      <c r="K65" s="196" t="s">
        <v>215</v>
      </c>
      <c r="L65" s="197">
        <v>42111</v>
      </c>
      <c r="M65" s="65">
        <v>1557.36</v>
      </c>
      <c r="N65" s="47">
        <f t="shared" si="5"/>
        <v>1557.36</v>
      </c>
      <c r="O65" s="22"/>
    </row>
    <row r="66" spans="1:15" s="6" customFormat="1" ht="18.75" customHeight="1">
      <c r="A66" s="40" t="s">
        <v>216</v>
      </c>
      <c r="B66" s="54"/>
      <c r="C66" s="64"/>
      <c r="D66" s="48"/>
      <c r="E66" s="55"/>
      <c r="F66" s="64"/>
      <c r="G66" s="250"/>
      <c r="H66" s="196"/>
      <c r="I66" s="197"/>
      <c r="J66" s="65"/>
      <c r="K66" s="196" t="s">
        <v>217</v>
      </c>
      <c r="L66" s="197">
        <v>42088</v>
      </c>
      <c r="M66" s="65">
        <v>76.5</v>
      </c>
      <c r="N66" s="47">
        <f t="shared" si="5"/>
        <v>76.5</v>
      </c>
      <c r="O66" s="22"/>
    </row>
    <row r="67" spans="1:15" s="6" customFormat="1" ht="15">
      <c r="A67" s="40" t="s">
        <v>218</v>
      </c>
      <c r="B67" s="31"/>
      <c r="C67" s="9"/>
      <c r="D67" s="36"/>
      <c r="E67" s="46"/>
      <c r="F67" s="9"/>
      <c r="G67" s="17"/>
      <c r="H67" s="31"/>
      <c r="I67" s="9"/>
      <c r="J67" s="35"/>
      <c r="K67" s="28" t="s">
        <v>219</v>
      </c>
      <c r="L67" s="249">
        <v>42093</v>
      </c>
      <c r="M67" s="35">
        <v>80.41</v>
      </c>
      <c r="N67" s="47">
        <f t="shared" si="5"/>
        <v>80.41</v>
      </c>
      <c r="O67" s="22"/>
    </row>
    <row r="68" spans="1:15" s="6" customFormat="1" ht="15">
      <c r="A68" s="39"/>
      <c r="B68" s="54"/>
      <c r="C68" s="64"/>
      <c r="D68" s="48"/>
      <c r="E68" s="203"/>
      <c r="F68" s="197"/>
      <c r="G68" s="204"/>
      <c r="H68" s="54"/>
      <c r="I68" s="215"/>
      <c r="J68" s="65"/>
      <c r="K68" s="196"/>
      <c r="L68" s="197"/>
      <c r="M68" s="65"/>
      <c r="N68" s="47">
        <f t="shared" si="5"/>
        <v>0</v>
      </c>
      <c r="O68" s="22"/>
    </row>
    <row r="69" spans="1:15" s="6" customFormat="1" ht="15">
      <c r="A69" s="40"/>
      <c r="B69" s="54"/>
      <c r="C69" s="64"/>
      <c r="D69" s="48"/>
      <c r="E69" s="55"/>
      <c r="F69" s="64"/>
      <c r="G69" s="250"/>
      <c r="H69" s="54"/>
      <c r="I69" s="64"/>
      <c r="J69" s="48"/>
      <c r="K69" s="196"/>
      <c r="L69" s="197"/>
      <c r="M69" s="65"/>
      <c r="N69" s="47">
        <f t="shared" si="5"/>
        <v>0</v>
      </c>
      <c r="O69" s="22"/>
    </row>
    <row r="70" spans="1:15" s="6" customFormat="1" ht="15.75" thickBot="1">
      <c r="A70" s="40"/>
      <c r="B70" s="54"/>
      <c r="C70" s="64"/>
      <c r="D70" s="48"/>
      <c r="E70" s="55"/>
      <c r="F70" s="64"/>
      <c r="G70" s="250"/>
      <c r="H70" s="54"/>
      <c r="I70" s="64"/>
      <c r="J70" s="48"/>
      <c r="K70" s="54"/>
      <c r="L70" s="64"/>
      <c r="M70" s="48"/>
      <c r="N70" s="47">
        <f t="shared" si="5"/>
        <v>0</v>
      </c>
      <c r="O70" s="22"/>
    </row>
    <row r="71" spans="1:15" s="81" customFormat="1" ht="20.25" thickBot="1">
      <c r="A71" s="76" t="s">
        <v>4</v>
      </c>
      <c r="B71" s="77"/>
      <c r="C71" s="78"/>
      <c r="D71" s="82">
        <f>SUM(D51:D70)</f>
        <v>21554.37</v>
      </c>
      <c r="E71" s="83"/>
      <c r="F71" s="78"/>
      <c r="G71" s="82">
        <f>SUM(G51:G70)</f>
        <v>5329.38</v>
      </c>
      <c r="H71" s="84"/>
      <c r="I71" s="78"/>
      <c r="J71" s="82">
        <f>SUM(J51:J70)</f>
        <v>2025.75</v>
      </c>
      <c r="K71" s="84"/>
      <c r="L71" s="78"/>
      <c r="M71" s="82">
        <f>SUM(M51:M70)</f>
        <v>11059.56</v>
      </c>
      <c r="N71" s="47">
        <f t="shared" si="5"/>
        <v>39969.06</v>
      </c>
      <c r="O71" s="85"/>
    </row>
    <row r="72" spans="1:15" s="6" customFormat="1" ht="40.5" customHeight="1" hidden="1" thickBot="1">
      <c r="A72" s="299" t="s">
        <v>30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1"/>
      <c r="O72" s="56"/>
    </row>
    <row r="73" spans="1:15" s="6" customFormat="1" ht="12.75" hidden="1">
      <c r="A73" s="39"/>
      <c r="B73" s="31"/>
      <c r="C73" s="9"/>
      <c r="D73" s="36"/>
      <c r="E73" s="46"/>
      <c r="F73" s="9"/>
      <c r="G73" s="17"/>
      <c r="H73" s="31"/>
      <c r="I73" s="9"/>
      <c r="J73" s="36"/>
      <c r="K73" s="31"/>
      <c r="L73" s="9"/>
      <c r="M73" s="36"/>
      <c r="N73" s="46"/>
      <c r="O73" s="22"/>
    </row>
    <row r="74" spans="1:15" s="6" customFormat="1" ht="12.75" hidden="1">
      <c r="A74" s="98"/>
      <c r="B74" s="31"/>
      <c r="C74" s="9"/>
      <c r="D74" s="36"/>
      <c r="E74" s="46"/>
      <c r="F74" s="9"/>
      <c r="G74" s="17"/>
      <c r="H74" s="31"/>
      <c r="I74" s="9"/>
      <c r="J74" s="36"/>
      <c r="K74" s="31"/>
      <c r="L74" s="9"/>
      <c r="M74" s="36"/>
      <c r="N74" s="46"/>
      <c r="O74" s="22"/>
    </row>
    <row r="75" spans="1:15" s="6" customFormat="1" ht="12.75" hidden="1">
      <c r="A75" s="39"/>
      <c r="B75" s="31"/>
      <c r="C75" s="9"/>
      <c r="D75" s="36"/>
      <c r="E75" s="46"/>
      <c r="F75" s="9"/>
      <c r="G75" s="17"/>
      <c r="H75" s="31"/>
      <c r="I75" s="9"/>
      <c r="J75" s="36"/>
      <c r="K75" s="31"/>
      <c r="L75" s="9"/>
      <c r="M75" s="36"/>
      <c r="N75" s="46"/>
      <c r="O75" s="22"/>
    </row>
    <row r="76" spans="1:15" s="6" customFormat="1" ht="12.75" hidden="1">
      <c r="A76" s="39"/>
      <c r="B76" s="31"/>
      <c r="C76" s="9"/>
      <c r="D76" s="36"/>
      <c r="E76" s="46"/>
      <c r="F76" s="9"/>
      <c r="G76" s="17"/>
      <c r="H76" s="31"/>
      <c r="I76" s="9"/>
      <c r="J76" s="36"/>
      <c r="K76" s="31"/>
      <c r="L76" s="9"/>
      <c r="M76" s="36"/>
      <c r="N76" s="46"/>
      <c r="O76" s="22"/>
    </row>
    <row r="77" spans="1:15" s="6" customFormat="1" ht="13.5" hidden="1" thickBot="1">
      <c r="A77" s="39"/>
      <c r="B77" s="31"/>
      <c r="C77" s="9"/>
      <c r="D77" s="36"/>
      <c r="E77" s="46"/>
      <c r="F77" s="9"/>
      <c r="G77" s="17"/>
      <c r="H77" s="31"/>
      <c r="I77" s="9"/>
      <c r="J77" s="36"/>
      <c r="K77" s="31"/>
      <c r="L77" s="9"/>
      <c r="M77" s="36"/>
      <c r="N77" s="46"/>
      <c r="O77" s="22"/>
    </row>
    <row r="78" spans="1:15" s="81" customFormat="1" ht="20.25" hidden="1" thickBot="1">
      <c r="A78" s="76" t="s">
        <v>4</v>
      </c>
      <c r="B78" s="84"/>
      <c r="C78" s="86"/>
      <c r="D78" s="88">
        <f>SUM(D73:D77)</f>
        <v>0</v>
      </c>
      <c r="E78" s="89"/>
      <c r="F78" s="88"/>
      <c r="G78" s="88">
        <f>SUM(G73:G77)</f>
        <v>0</v>
      </c>
      <c r="H78" s="88"/>
      <c r="I78" s="88"/>
      <c r="J78" s="88">
        <f>SUM(J73:J77)</f>
        <v>0</v>
      </c>
      <c r="K78" s="88"/>
      <c r="L78" s="88"/>
      <c r="M78" s="88">
        <f>SUM(M73:M77)</f>
        <v>0</v>
      </c>
      <c r="N78" s="79"/>
      <c r="O78" s="87"/>
    </row>
    <row r="79" spans="1:15" s="6" customFormat="1" ht="20.25" thickBot="1">
      <c r="A79" s="60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6"/>
    </row>
    <row r="80" spans="1:15" s="2" customFormat="1" ht="20.25" thickBot="1">
      <c r="A80" s="42" t="s">
        <v>6</v>
      </c>
      <c r="B80" s="61"/>
      <c r="C80" s="57"/>
      <c r="D80" s="62">
        <f>D78+D71+D49+D43</f>
        <v>124402.41</v>
      </c>
      <c r="E80" s="58"/>
      <c r="F80" s="57"/>
      <c r="G80" s="62">
        <f>G78+G71+G49+G43</f>
        <v>102008.69</v>
      </c>
      <c r="H80" s="58"/>
      <c r="I80" s="57"/>
      <c r="J80" s="62">
        <f>J78+J71+J49+J43</f>
        <v>91829.13</v>
      </c>
      <c r="K80" s="58"/>
      <c r="L80" s="57"/>
      <c r="M80" s="62">
        <f>M78+M71+M49+M43</f>
        <v>106976.73</v>
      </c>
      <c r="N80" s="59"/>
      <c r="O80" s="26">
        <f>M80+J80+G80+D80</f>
        <v>425216.96</v>
      </c>
    </row>
    <row r="81" spans="1:13" s="2" customFormat="1" ht="13.5" thickBot="1">
      <c r="A81" s="5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4" s="2" customFormat="1" ht="13.5" thickBot="1">
      <c r="A82" s="49"/>
      <c r="B82" s="52" t="s">
        <v>18</v>
      </c>
      <c r="C82" s="52" t="s">
        <v>19</v>
      </c>
      <c r="D82" s="52" t="s">
        <v>20</v>
      </c>
      <c r="E82" s="52" t="s">
        <v>21</v>
      </c>
      <c r="F82" s="52" t="s">
        <v>22</v>
      </c>
      <c r="G82" s="52" t="s">
        <v>23</v>
      </c>
      <c r="H82" s="52" t="s">
        <v>24</v>
      </c>
      <c r="I82" s="52" t="s">
        <v>25</v>
      </c>
      <c r="J82" s="52" t="s">
        <v>14</v>
      </c>
      <c r="K82" s="52" t="s">
        <v>15</v>
      </c>
      <c r="L82" s="52" t="s">
        <v>16</v>
      </c>
      <c r="M82" s="52" t="s">
        <v>17</v>
      </c>
      <c r="N82" s="52" t="s">
        <v>27</v>
      </c>
    </row>
    <row r="83" spans="1:14" s="2" customFormat="1" ht="13.5" thickBot="1">
      <c r="A83" s="51" t="s">
        <v>13</v>
      </c>
      <c r="B83" s="101">
        <v>-13721.89</v>
      </c>
      <c r="C83" s="49">
        <f>B89</f>
        <v>21640.77</v>
      </c>
      <c r="D83" s="49">
        <f aca="true" t="shared" si="6" ref="D83:M83">C89</f>
        <v>61528</v>
      </c>
      <c r="E83" s="50">
        <f>D89</f>
        <v>-26490.77</v>
      </c>
      <c r="F83" s="49">
        <f t="shared" si="6"/>
        <v>13587.34</v>
      </c>
      <c r="G83" s="49">
        <f t="shared" si="6"/>
        <v>51603.31</v>
      </c>
      <c r="H83" s="50">
        <f t="shared" si="6"/>
        <v>-13140.18</v>
      </c>
      <c r="I83" s="49">
        <f t="shared" si="6"/>
        <v>6943.11</v>
      </c>
      <c r="J83" s="49">
        <f t="shared" si="6"/>
        <v>100527.3</v>
      </c>
      <c r="K83" s="50">
        <f t="shared" si="6"/>
        <v>44932.42</v>
      </c>
      <c r="L83" s="49">
        <f t="shared" si="6"/>
        <v>79784.23</v>
      </c>
      <c r="M83" s="49">
        <f t="shared" si="6"/>
        <v>114432.96</v>
      </c>
      <c r="N83" s="49"/>
    </row>
    <row r="84" spans="1:14" s="202" customFormat="1" ht="13.5" thickBot="1">
      <c r="A84" s="200" t="s">
        <v>11</v>
      </c>
      <c r="B84" s="201">
        <v>37733.97</v>
      </c>
      <c r="C84" s="201">
        <v>37733.97</v>
      </c>
      <c r="D84" s="201">
        <v>37733.97</v>
      </c>
      <c r="E84" s="201">
        <v>37733.97</v>
      </c>
      <c r="F84" s="201">
        <v>37733.97</v>
      </c>
      <c r="G84" s="201">
        <v>17511.99</v>
      </c>
      <c r="H84" s="201">
        <v>34363.64</v>
      </c>
      <c r="I84" s="201">
        <v>34363.64</v>
      </c>
      <c r="J84" s="201">
        <v>34363.64</v>
      </c>
      <c r="K84" s="201">
        <v>34363.64</v>
      </c>
      <c r="L84" s="201">
        <v>34363.64</v>
      </c>
      <c r="M84" s="201">
        <v>34363.64</v>
      </c>
      <c r="N84" s="201">
        <f>SUM(B84:M84)</f>
        <v>412363.68</v>
      </c>
    </row>
    <row r="85" spans="1:14" s="202" customFormat="1" ht="13.5" thickBot="1">
      <c r="A85" s="200" t="s">
        <v>12</v>
      </c>
      <c r="B85" s="201">
        <v>36182.66</v>
      </c>
      <c r="C85" s="201">
        <v>39477.23</v>
      </c>
      <c r="D85" s="201">
        <v>35973.64</v>
      </c>
      <c r="E85" s="201">
        <v>39504.11</v>
      </c>
      <c r="F85" s="201">
        <v>37441.97</v>
      </c>
      <c r="G85" s="201">
        <v>36691.2</v>
      </c>
      <c r="H85" s="201">
        <v>19447.29</v>
      </c>
      <c r="I85" s="201">
        <v>92948.19</v>
      </c>
      <c r="J85" s="201">
        <v>35742.25</v>
      </c>
      <c r="K85" s="201">
        <v>34451.81</v>
      </c>
      <c r="L85" s="201">
        <v>34248.73</v>
      </c>
      <c r="M85" s="201">
        <v>33939.87</v>
      </c>
      <c r="N85" s="201">
        <f>SUM(B85:M85)</f>
        <v>476048.95</v>
      </c>
    </row>
    <row r="86" spans="1:14" s="202" customFormat="1" ht="13.5" thickBot="1">
      <c r="A86" s="200" t="s">
        <v>143</v>
      </c>
      <c r="B86" s="205">
        <v>246</v>
      </c>
      <c r="C86" s="205">
        <v>246</v>
      </c>
      <c r="D86" s="205">
        <v>246</v>
      </c>
      <c r="E86" s="205">
        <v>246</v>
      </c>
      <c r="F86" s="205">
        <v>246</v>
      </c>
      <c r="G86" s="205">
        <v>246</v>
      </c>
      <c r="H86" s="205">
        <v>246</v>
      </c>
      <c r="I86" s="205">
        <v>246</v>
      </c>
      <c r="J86" s="205">
        <v>246</v>
      </c>
      <c r="K86" s="205">
        <v>246</v>
      </c>
      <c r="L86" s="205">
        <v>246</v>
      </c>
      <c r="M86" s="205">
        <v>246</v>
      </c>
      <c r="N86" s="201">
        <f>SUM(B86:M86)</f>
        <v>2952</v>
      </c>
    </row>
    <row r="87" spans="1:14" s="202" customFormat="1" ht="13.5" thickBot="1">
      <c r="A87" s="200" t="s">
        <v>144</v>
      </c>
      <c r="B87" s="205">
        <v>-1066</v>
      </c>
      <c r="C87" s="205">
        <v>164</v>
      </c>
      <c r="D87" s="205">
        <v>164</v>
      </c>
      <c r="E87" s="205">
        <v>328</v>
      </c>
      <c r="F87" s="205">
        <v>328</v>
      </c>
      <c r="G87" s="205">
        <v>328</v>
      </c>
      <c r="H87" s="205">
        <v>390</v>
      </c>
      <c r="I87" s="205">
        <v>390</v>
      </c>
      <c r="J87" s="205">
        <v>246</v>
      </c>
      <c r="K87" s="205">
        <v>154</v>
      </c>
      <c r="L87" s="205">
        <v>154</v>
      </c>
      <c r="M87" s="205">
        <v>154</v>
      </c>
      <c r="N87" s="201">
        <f>SUM(B87:M87)</f>
        <v>1734</v>
      </c>
    </row>
    <row r="88" spans="1:14" s="2" customFormat="1" ht="13.5" thickBot="1">
      <c r="A88" s="51" t="s">
        <v>28</v>
      </c>
      <c r="B88" s="49">
        <f aca="true" t="shared" si="7" ref="B88:M88">B85-B84</f>
        <v>-1551.31</v>
      </c>
      <c r="C88" s="49">
        <f t="shared" si="7"/>
        <v>1743.26</v>
      </c>
      <c r="D88" s="49">
        <f t="shared" si="7"/>
        <v>-1760.33</v>
      </c>
      <c r="E88" s="49">
        <f t="shared" si="7"/>
        <v>1770.14</v>
      </c>
      <c r="F88" s="49">
        <f t="shared" si="7"/>
        <v>-292</v>
      </c>
      <c r="G88" s="49">
        <f t="shared" si="7"/>
        <v>19179.21</v>
      </c>
      <c r="H88" s="49">
        <f t="shared" si="7"/>
        <v>-14916.35</v>
      </c>
      <c r="I88" s="49">
        <f t="shared" si="7"/>
        <v>58584.55</v>
      </c>
      <c r="J88" s="49">
        <f t="shared" si="7"/>
        <v>1378.61</v>
      </c>
      <c r="K88" s="49">
        <f t="shared" si="7"/>
        <v>88.1699999999983</v>
      </c>
      <c r="L88" s="49">
        <f t="shared" si="7"/>
        <v>-114.909999999996</v>
      </c>
      <c r="M88" s="49">
        <f t="shared" si="7"/>
        <v>-423.769999999997</v>
      </c>
      <c r="N88" s="248">
        <f>SUM(B88:M88)</f>
        <v>63685.27</v>
      </c>
    </row>
    <row r="89" spans="1:14" s="2" customFormat="1" ht="13.5" thickBot="1">
      <c r="A89" s="51" t="s">
        <v>26</v>
      </c>
      <c r="B89" s="206">
        <f>B83+B85+B86+B87</f>
        <v>21640.77</v>
      </c>
      <c r="C89" s="206">
        <f>C83+C85+C86+C87</f>
        <v>61528</v>
      </c>
      <c r="D89" s="207">
        <f>D83+D85+D86+D87-D80</f>
        <v>-26490.77</v>
      </c>
      <c r="E89" s="206">
        <f>E83+E85+E86+E87</f>
        <v>13587.34</v>
      </c>
      <c r="F89" s="206">
        <f>F83+F85+F86+F87</f>
        <v>51603.31</v>
      </c>
      <c r="G89" s="207">
        <f>G83+G85+G86+G87-G80</f>
        <v>-13140.18</v>
      </c>
      <c r="H89" s="206">
        <f>H83+H85+H86+H87</f>
        <v>6943.11</v>
      </c>
      <c r="I89" s="206">
        <f>I83+I85+I86+I87</f>
        <v>100527.3</v>
      </c>
      <c r="J89" s="207">
        <f>J83+J85+J86+J87-J80</f>
        <v>44932.42</v>
      </c>
      <c r="K89" s="206">
        <f>K83+K85+K86+K87</f>
        <v>79784.23</v>
      </c>
      <c r="L89" s="206">
        <f>L83+L85+L86+L87</f>
        <v>114432.96</v>
      </c>
      <c r="M89" s="207">
        <f>M83+M85+M86+M87-M80</f>
        <v>41796.1</v>
      </c>
      <c r="N89" s="49"/>
    </row>
    <row r="90" spans="7:14" s="2" customFormat="1" ht="57" customHeight="1">
      <c r="G90" s="33"/>
      <c r="H90" s="297" t="s">
        <v>157</v>
      </c>
      <c r="I90" s="297"/>
      <c r="J90" s="297"/>
      <c r="K90" s="297"/>
      <c r="L90" s="288" t="s">
        <v>158</v>
      </c>
      <c r="M90" s="288"/>
      <c r="N90" s="288"/>
    </row>
    <row r="91" spans="8:14" s="2" customFormat="1" ht="72" customHeight="1">
      <c r="H91" s="275" t="s">
        <v>159</v>
      </c>
      <c r="I91" s="275"/>
      <c r="J91" s="275"/>
      <c r="K91" s="275"/>
      <c r="L91" s="276" t="s">
        <v>182</v>
      </c>
      <c r="M91" s="276"/>
      <c r="N91" s="276"/>
    </row>
    <row r="92" s="2" customFormat="1" ht="12.75"/>
    <row r="93" s="2" customFormat="1" ht="12.75"/>
    <row r="94" spans="8:14" s="2" customFormat="1" ht="15">
      <c r="H94" s="278" t="s">
        <v>145</v>
      </c>
      <c r="I94" s="278"/>
      <c r="J94" s="278"/>
      <c r="K94" s="208">
        <f>O80</f>
        <v>425216.96</v>
      </c>
      <c r="L94" s="209">
        <v>425216.96</v>
      </c>
      <c r="M94" s="209"/>
      <c r="N94" s="257">
        <f>L94+M94</f>
        <v>425216.96</v>
      </c>
    </row>
    <row r="95" spans="8:14" s="2" customFormat="1" ht="15">
      <c r="H95" s="278" t="s">
        <v>146</v>
      </c>
      <c r="I95" s="278"/>
      <c r="J95" s="278"/>
      <c r="K95" s="208">
        <f>N84</f>
        <v>412363.68</v>
      </c>
      <c r="L95" s="209">
        <v>412363.68</v>
      </c>
      <c r="M95" s="209"/>
      <c r="N95" s="257">
        <f aca="true" t="shared" si="8" ref="N95:N100">L95+M95</f>
        <v>412363.68</v>
      </c>
    </row>
    <row r="96" spans="8:14" s="2" customFormat="1" ht="15">
      <c r="H96" s="278" t="s">
        <v>147</v>
      </c>
      <c r="I96" s="278"/>
      <c r="J96" s="278"/>
      <c r="K96" s="208">
        <f>N85</f>
        <v>476048.95</v>
      </c>
      <c r="L96" s="209">
        <v>476045.95</v>
      </c>
      <c r="M96" s="209">
        <v>4686</v>
      </c>
      <c r="N96" s="257">
        <f t="shared" si="8"/>
        <v>480731.95</v>
      </c>
    </row>
    <row r="97" spans="8:14" s="2" customFormat="1" ht="15">
      <c r="H97" s="278" t="s">
        <v>148</v>
      </c>
      <c r="I97" s="278"/>
      <c r="J97" s="278"/>
      <c r="K97" s="208">
        <f>K96-K95</f>
        <v>63685.27</v>
      </c>
      <c r="L97" s="209">
        <v>63685.27</v>
      </c>
      <c r="M97" s="209">
        <v>4686</v>
      </c>
      <c r="N97" s="257">
        <f t="shared" si="8"/>
        <v>68371.27</v>
      </c>
    </row>
    <row r="98" spans="8:14" s="2" customFormat="1" ht="15">
      <c r="H98" s="279" t="s">
        <v>149</v>
      </c>
      <c r="I98" s="279"/>
      <c r="J98" s="279"/>
      <c r="K98" s="208">
        <f>K95-K94</f>
        <v>-12853.28</v>
      </c>
      <c r="L98" s="210">
        <v>-12853.28</v>
      </c>
      <c r="M98" s="209"/>
      <c r="N98" s="257">
        <f t="shared" si="8"/>
        <v>-12853.28</v>
      </c>
    </row>
    <row r="99" spans="8:14" s="2" customFormat="1" ht="15">
      <c r="H99" s="294" t="s">
        <v>205</v>
      </c>
      <c r="I99" s="295"/>
      <c r="J99" s="296"/>
      <c r="K99" s="208">
        <f>B83</f>
        <v>-13721.89</v>
      </c>
      <c r="L99" s="209">
        <v>-28289.89</v>
      </c>
      <c r="M99" s="209">
        <v>14568</v>
      </c>
      <c r="N99" s="257">
        <f t="shared" si="8"/>
        <v>-13721.89</v>
      </c>
    </row>
    <row r="100" spans="8:14" s="2" customFormat="1" ht="15.75">
      <c r="H100" s="286" t="s">
        <v>206</v>
      </c>
      <c r="I100" s="286"/>
      <c r="J100" s="286"/>
      <c r="K100" s="211">
        <f>K99+K98+K97+K101</f>
        <v>41796.1</v>
      </c>
      <c r="L100" s="211">
        <f>L99+L98+L97+L101</f>
        <v>22542.1</v>
      </c>
      <c r="M100" s="211">
        <f>M99+M98+M97+M101</f>
        <v>19254</v>
      </c>
      <c r="N100" s="257">
        <f t="shared" si="8"/>
        <v>41796.1</v>
      </c>
    </row>
    <row r="101" spans="8:13" s="2" customFormat="1" ht="15">
      <c r="H101" s="277" t="s">
        <v>150</v>
      </c>
      <c r="I101" s="277"/>
      <c r="J101" s="277"/>
      <c r="K101" s="212">
        <f>N86+N87</f>
        <v>4686</v>
      </c>
      <c r="L101" s="209"/>
      <c r="M101" s="209"/>
    </row>
    <row r="102" spans="8:13" s="2" customFormat="1" ht="15">
      <c r="H102" s="279" t="s">
        <v>151</v>
      </c>
      <c r="I102" s="279"/>
      <c r="J102" s="279"/>
      <c r="K102" s="212">
        <f>D71+G71+J71+M71</f>
        <v>39969.06</v>
      </c>
      <c r="L102" s="287" t="s">
        <v>185</v>
      </c>
      <c r="M102" s="287"/>
    </row>
    <row r="103" spans="8:13" s="2" customFormat="1" ht="15">
      <c r="H103" s="277" t="s">
        <v>152</v>
      </c>
      <c r="I103" s="277"/>
      <c r="J103" s="277"/>
      <c r="K103" s="212">
        <v>10755.2</v>
      </c>
      <c r="L103" s="209"/>
      <c r="M103" s="209"/>
    </row>
    <row r="104" spans="8:13" ht="15">
      <c r="H104" s="277" t="s">
        <v>153</v>
      </c>
      <c r="I104" s="277"/>
      <c r="J104" s="277"/>
      <c r="K104" s="212">
        <v>2771.15</v>
      </c>
      <c r="L104" s="209"/>
      <c r="M104" s="209"/>
    </row>
    <row r="105" spans="8:13" ht="15">
      <c r="H105" s="277" t="s">
        <v>154</v>
      </c>
      <c r="I105" s="277"/>
      <c r="J105" s="277"/>
      <c r="K105" s="212">
        <f>K103+K104</f>
        <v>13526.35</v>
      </c>
      <c r="L105" s="209"/>
      <c r="M105" s="209"/>
    </row>
    <row r="106" spans="8:13" ht="15">
      <c r="H106" s="277" t="s">
        <v>155</v>
      </c>
      <c r="I106" s="277"/>
      <c r="J106" s="277"/>
      <c r="K106" s="212">
        <f>K105-K102+13576.32</f>
        <v>-12866.39</v>
      </c>
      <c r="L106" s="210"/>
      <c r="M106" s="209"/>
    </row>
    <row r="107" spans="8:13" ht="15.75">
      <c r="H107" s="277" t="s">
        <v>156</v>
      </c>
      <c r="I107" s="277"/>
      <c r="J107" s="277"/>
      <c r="K107" s="213">
        <f>K98-K106</f>
        <v>13.11</v>
      </c>
      <c r="L107" s="209"/>
      <c r="M107" s="209"/>
    </row>
  </sheetData>
  <sheetProtection/>
  <mergeCells count="29">
    <mergeCell ref="A30:A31"/>
    <mergeCell ref="A45:N45"/>
    <mergeCell ref="H99:J99"/>
    <mergeCell ref="H90:K90"/>
    <mergeCell ref="A1:N1"/>
    <mergeCell ref="A72:N72"/>
    <mergeCell ref="A50:N50"/>
    <mergeCell ref="B2:D2"/>
    <mergeCell ref="E2:G2"/>
    <mergeCell ref="H2:J2"/>
    <mergeCell ref="K2:M2"/>
    <mergeCell ref="A4:O4"/>
    <mergeCell ref="H107:J107"/>
    <mergeCell ref="H100:J100"/>
    <mergeCell ref="H101:J101"/>
    <mergeCell ref="H102:J102"/>
    <mergeCell ref="L102:M102"/>
    <mergeCell ref="H103:J103"/>
    <mergeCell ref="H104:J104"/>
    <mergeCell ref="L90:N90"/>
    <mergeCell ref="H91:K91"/>
    <mergeCell ref="L91:N91"/>
    <mergeCell ref="H105:J105"/>
    <mergeCell ref="H106:J106"/>
    <mergeCell ref="H94:J94"/>
    <mergeCell ref="H95:J95"/>
    <mergeCell ref="H96:J96"/>
    <mergeCell ref="H97:J97"/>
    <mergeCell ref="H98:J98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I33"/>
  <sheetViews>
    <sheetView zoomScalePageLayoutView="0" workbookViewId="0" topLeftCell="A1">
      <selection activeCell="B4" sqref="B4:J42"/>
    </sheetView>
  </sheetViews>
  <sheetFormatPr defaultColWidth="9.00390625" defaultRowHeight="12.75"/>
  <cols>
    <col min="5" max="5" width="18.125" style="0" customWidth="1"/>
    <col min="7" max="7" width="18.375" style="0" customWidth="1"/>
  </cols>
  <sheetData>
    <row r="5" ht="12.75">
      <c r="C5" t="s">
        <v>221</v>
      </c>
    </row>
    <row r="7" ht="12.75">
      <c r="C7" t="s">
        <v>186</v>
      </c>
    </row>
    <row r="9" spans="5:7" ht="12.75">
      <c r="E9" s="302" t="s">
        <v>187</v>
      </c>
      <c r="G9" s="303" t="s">
        <v>188</v>
      </c>
    </row>
    <row r="10" spans="5:7" ht="12.75">
      <c r="E10" s="302"/>
      <c r="G10" s="303"/>
    </row>
    <row r="11" spans="5:7" ht="12.75">
      <c r="E11" s="302"/>
      <c r="G11" s="303"/>
    </row>
    <row r="12" ht="12.75">
      <c r="G12" s="251"/>
    </row>
    <row r="13" spans="3:7" ht="12.75">
      <c r="C13" t="s">
        <v>189</v>
      </c>
      <c r="E13">
        <v>3048</v>
      </c>
      <c r="G13">
        <v>3048</v>
      </c>
    </row>
    <row r="14" spans="3:7" ht="12.75">
      <c r="C14" t="s">
        <v>190</v>
      </c>
      <c r="E14">
        <v>2952</v>
      </c>
      <c r="G14">
        <v>2952</v>
      </c>
    </row>
    <row r="15" spans="3:7" ht="12.75">
      <c r="C15" t="s">
        <v>191</v>
      </c>
      <c r="E15">
        <v>2952</v>
      </c>
      <c r="G15">
        <v>2952</v>
      </c>
    </row>
    <row r="16" spans="3:7" ht="12.75">
      <c r="C16" t="s">
        <v>220</v>
      </c>
      <c r="E16">
        <v>2952</v>
      </c>
      <c r="G16">
        <v>2952</v>
      </c>
    </row>
    <row r="20" spans="3:7" ht="12.75">
      <c r="C20" t="s">
        <v>27</v>
      </c>
      <c r="E20">
        <v>11904</v>
      </c>
      <c r="G20">
        <v>11904</v>
      </c>
    </row>
    <row r="24" ht="12.75">
      <c r="C24" t="s">
        <v>192</v>
      </c>
    </row>
    <row r="26" spans="3:9" ht="12.75">
      <c r="C26" t="s">
        <v>190</v>
      </c>
      <c r="E26">
        <v>1722</v>
      </c>
      <c r="G26">
        <v>2952</v>
      </c>
      <c r="I26">
        <v>-1230</v>
      </c>
    </row>
    <row r="27" spans="3:7" ht="12.75">
      <c r="C27" t="s">
        <v>191</v>
      </c>
      <c r="E27">
        <v>2952</v>
      </c>
      <c r="G27">
        <v>2664</v>
      </c>
    </row>
    <row r="28" spans="3:7" ht="12.75">
      <c r="C28" t="s">
        <v>220</v>
      </c>
      <c r="E28">
        <v>2952</v>
      </c>
      <c r="G28">
        <v>1734</v>
      </c>
    </row>
    <row r="33" spans="5:7" ht="12.75">
      <c r="E33">
        <v>7626</v>
      </c>
      <c r="G33">
        <v>7350</v>
      </c>
    </row>
  </sheetData>
  <sheetProtection/>
  <mergeCells count="2">
    <mergeCell ref="E9:E11"/>
    <mergeCell ref="G9:G11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2015-07-27T10:14:46Z</cp:lastPrinted>
  <dcterms:created xsi:type="dcterms:W3CDTF">2010-04-02T14:46:04Z</dcterms:created>
  <dcterms:modified xsi:type="dcterms:W3CDTF">2015-07-27T10:15:15Z</dcterms:modified>
  <cp:category/>
  <cp:version/>
  <cp:contentType/>
  <cp:contentStatus/>
</cp:coreProperties>
</file>