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<sst xmlns="http://schemas.openxmlformats.org/spreadsheetml/2006/main" count="398" uniqueCount="253">
  <si>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</si>
  <si>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</si>
  <si>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</si>
  <si>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</si>
  <si>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</si>
  <si>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</si>
  <si>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</si>
  <si>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</si>
  <si>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</si>
  <si>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</si>
  <si>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</si>
  <si>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</si>
  <si>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</si>
  <si>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</si>
  <si>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</si>
  <si>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</si>
  <si>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</si>
  <si>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</si>
  <si>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</si>
  <si>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</si>
  <si>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</si>
  <si>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</si>
  <si>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</si>
  <si>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</si>
  <si>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</si>
  <si>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</si>
  <si>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</si>
  <si>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</si>
  <si>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</si>
  <si>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</si>
  <si>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</si>
  <si>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</si>
  <si>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</si>
  <si>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</si>
  <si>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</si>
  <si>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</si>
  <si>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</si>
  <si>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</si>
  <si>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</si>
  <si>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</si>
  <si>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</si>
  <si>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</si>
  <si>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</si>
  <si>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</si>
  <si>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</si>
  <si>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</si>
  <si>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</si>
  <si>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</si>
  <si>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</si>
  <si>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</si>
  <si>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</si>
  <si>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</si>
  <si>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</si>
  <si>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</si>
  <si>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</si>
  <si>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</si>
  <si>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</si>
  <si>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</si>
  <si>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</si>
  <si>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</si>
  <si>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</si>
  <si>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</si>
  <si>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</si>
  <si>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</si>
  <si>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</si>
  <si>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</si>
  <si>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</si>
  <si>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</si>
  <si>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</si>
  <si>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</si>
  <si>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</si>
  <si>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</si>
  <si>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</si>
  <si>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</si>
  <si>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</si>
  <si>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</si>
  <si>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</si>
  <si>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</si>
  <si>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</si>
  <si>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</si>
  <si>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</si>
  <si>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</si>
  <si>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</si>
  <si>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</si>
  <si>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</si>
  <si>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</si>
  <si>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</si>
  <si>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</si>
  <si>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</si>
  <si>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</si>
  <si>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</si>
  <si>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</si>
  <si>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</si>
  <si>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</si>
  <si>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</si>
  <si>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</si>
  <si>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</si>
  <si>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(многоквартирный дом с газовыми плитами )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</si>
  <si>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</si>
  <si>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</si>
  <si>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</si>
  <si>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</si>
  <si>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</si>
  <si>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</si>
  <si>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</si>
  <si>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</si>
  <si>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</si>
  <si>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</si>
  <si>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</si>
  <si>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договорная и претензионно-исковая работа, взыскание задолженности по ЖКУ</t>
  </si>
  <si>
    <t>Поверка общедомовых приборов учета горячего водоснабжения</t>
  </si>
  <si>
    <t>Поверка общедомовых приборов учета  горячего водоснабжения</t>
  </si>
  <si>
    <t>электроизмерения (замеры сопротивления изоляции)</t>
  </si>
  <si>
    <t>чеканка и замазка канализационных стыков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</si>
  <si>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</si>
  <si>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</si>
  <si>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окос травы</t>
  </si>
  <si>
    <t>очистка кровли от снега и скалывание сосулек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</si>
  <si>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</si>
  <si>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</si>
  <si>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</si>
  <si>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</si>
  <si>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</si>
  <si>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1 раз в 4 месяца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</si>
  <si>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</si>
  <si>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</si>
  <si>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установка КИП на ВВП</t>
  </si>
  <si>
    <t xml:space="preserve">1 раз </t>
  </si>
  <si>
    <t>замена  КИП  манометр 1 шт.</t>
  </si>
  <si>
    <t>ревизия ШР, ЩР</t>
  </si>
  <si>
    <t>замена трансформатора тока</t>
  </si>
  <si>
    <t>1 раз в 4 года</t>
  </si>
  <si>
    <t>на 2013-2014гг.</t>
  </si>
  <si>
    <t>по адресу: ул. Юбилейная, д.6(S общ.=2357,0 м2;Sзем.уч.=2924,7м2)</t>
  </si>
  <si>
    <t>2-3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</si>
  <si>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</si>
  <si>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</si>
  <si>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</si>
  <si>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ревизия задвижек отопления (д.50мм-3шт., д.80мм-10шт.)</t>
  </si>
  <si>
    <t>замена  КИП манометр 4 шт.,термометр 4 шт.</t>
  </si>
  <si>
    <t>монтаж установки с целью защиты от закипания бойлера</t>
  </si>
  <si>
    <t>ревизия задвижек ГВС (д.50мм-2шт.)</t>
  </si>
  <si>
    <t>замена насоса гвс / резерв /</t>
  </si>
  <si>
    <t>замена  КИП на ВВП манометр 5 шт., термометр 5 шт.</t>
  </si>
  <si>
    <t>ревизия задвижек ХВС (д.50мм-1шт., д.80мм-1шт.)</t>
  </si>
  <si>
    <t>замена трансформатора тока (1 узел учета/ 3 ТТ)</t>
  </si>
  <si>
    <t>1 раз в 3 года</t>
  </si>
  <si>
    <t>Ремонт кровли (подъездные козырьки)</t>
  </si>
  <si>
    <t>КИП и автоматика(тепловой узел)</t>
  </si>
  <si>
    <t>КИП и автоматика(бойлер)</t>
  </si>
  <si>
    <t>Погашение задолженности прошлых периодов</t>
  </si>
  <si>
    <t>ВСЕГО :</t>
  </si>
  <si>
    <t>* для жилых помещений</t>
  </si>
  <si>
    <t>В т.ч регламентные работы</t>
  </si>
  <si>
    <t>Предлагаемый перечень работ по текущему ремонту                                       ( на выбор собственников)</t>
  </si>
  <si>
    <t>ремонт отмостки</t>
  </si>
  <si>
    <t>смена КИП (тепловой узел)</t>
  </si>
  <si>
    <t xml:space="preserve">смена КИП (бойлер) </t>
  </si>
  <si>
    <t>ремонт крылец  подъездов 6 шт.</t>
  </si>
  <si>
    <t>ремонт отмостки 65 м2</t>
  </si>
  <si>
    <t xml:space="preserve">ремонт козырьков над входом в подъезд </t>
  </si>
  <si>
    <t xml:space="preserve">удлинение ливневой канализации </t>
  </si>
  <si>
    <t>укрепление козырьков подъездов - 6шт.</t>
  </si>
  <si>
    <t>смена задвижек ХВС диам.50- 1 шт., диам. 80 - 1 шт.</t>
  </si>
  <si>
    <t>смена задвижек ХВС на ВВП диам.50 - 2 шт.</t>
  </si>
  <si>
    <t>смена задвижек (СТС на ВВП) диам.50 - 2 шт.</t>
  </si>
  <si>
    <t>смена задвижек (отопление) диам.80 мм - 3 шт.</t>
  </si>
  <si>
    <t>смена шаровых кранов под промывку системы отопления</t>
  </si>
  <si>
    <t>ремонт системы канализации</t>
  </si>
  <si>
    <t>устройство приямка для откачки грунтовых вод</t>
  </si>
  <si>
    <t>установка датчиков движения в тамбурах</t>
  </si>
  <si>
    <t>установка датчиков движения  на этажных площадках</t>
  </si>
  <si>
    <t>ремонт освещения в подвале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</si>
  <si>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</si>
  <si>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</si>
  <si>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</si>
  <si>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Смена шарового крана ф15мм с САГ</t>
  </si>
  <si>
    <t>116</t>
  </si>
  <si>
    <t>Лицевой счет многоквартирного дома по адресу: ул. Юбилейная, д. 6 на период с 1 мая 2013 по 30 апреля 2014 года</t>
  </si>
  <si>
    <t>125</t>
  </si>
  <si>
    <t>127</t>
  </si>
  <si>
    <t>108</t>
  </si>
  <si>
    <t>Перевод ВВП на летнюю схему</t>
  </si>
  <si>
    <t>Установка заглушки на элеваторный узел</t>
  </si>
  <si>
    <t>113</t>
  </si>
  <si>
    <t>Смена шарового крана ф 25 мм с аппаратом для газовой сврки и резки (кв.42)</t>
  </si>
  <si>
    <t>145</t>
  </si>
  <si>
    <t>152</t>
  </si>
  <si>
    <t>Ревизия эл.щитка  (кв.47)</t>
  </si>
  <si>
    <t>Смена шарового крана ф 15 мм с аппаратом для газовой сварки и резки  (кв.21)</t>
  </si>
  <si>
    <t>148</t>
  </si>
  <si>
    <t>Замена стояка ХВС  (кв.42)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</si>
  <si>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</si>
  <si>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</si>
  <si>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</si>
  <si>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</si>
  <si>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Смена задвижек на эл.узле ф80-3шт.</t>
  </si>
  <si>
    <t>163</t>
  </si>
  <si>
    <t>161</t>
  </si>
  <si>
    <t>166</t>
  </si>
  <si>
    <t>Подключение системы отопления после работ ТПК</t>
  </si>
  <si>
    <t>168</t>
  </si>
  <si>
    <t>170</t>
  </si>
  <si>
    <t>Устранение течи общего канализ.стояка (кв.42)</t>
  </si>
  <si>
    <t>184</t>
  </si>
  <si>
    <t>190</t>
  </si>
  <si>
    <t>194</t>
  </si>
  <si>
    <t>211</t>
  </si>
  <si>
    <t>Перевод ВВП на зимнюю схему</t>
  </si>
  <si>
    <t>218</t>
  </si>
  <si>
    <t>219</t>
  </si>
  <si>
    <t xml:space="preserve">Снятие заглушки с эл.узла </t>
  </si>
  <si>
    <t>Закрытие ревизии в подвале (5,6 под)</t>
  </si>
  <si>
    <t>228</t>
  </si>
  <si>
    <t>Замена вентеля на ХВС (5 под)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</si>
  <si>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</si>
  <si>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</si>
  <si>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</si>
  <si>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</si>
  <si>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</si>
  <si>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</si>
  <si>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</si>
  <si>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</si>
  <si>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</si>
  <si>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</si>
  <si>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</si>
  <si>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</si>
  <si>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</si>
  <si>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</si>
  <si>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</si>
  <si>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</si>
  <si>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14142,00 (по тарифу)</t>
  </si>
  <si>
    <t>229</t>
  </si>
  <si>
    <t>30.09.2013 (акт от 8.11.13)</t>
  </si>
  <si>
    <t>30.09.2013 (акт от 5.12.13)</t>
  </si>
  <si>
    <t>Ремонт козырька на входом в подъезд -4 м2</t>
  </si>
  <si>
    <t>17</t>
  </si>
  <si>
    <t>очистка кровли от снега и скалывание сосулек (альпинисты)</t>
  </si>
  <si>
    <t>23</t>
  </si>
  <si>
    <t>Ремонт выключателя в подъезде (кв.41)</t>
  </si>
  <si>
    <t>29</t>
  </si>
  <si>
    <t>Установка таблички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</si>
  <si>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</si>
  <si>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</si>
  <si>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</si>
  <si>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</si>
  <si>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5/02336</t>
  </si>
  <si>
    <t>Услуги типографии по печати доп.соглашений</t>
  </si>
  <si>
    <t>151</t>
  </si>
  <si>
    <t>Отключение и подключение воды с прогонкой п/сушителей для работ ТПК</t>
  </si>
  <si>
    <t>39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</si>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</sst>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34" xfId="0" applyNumberFormat="1" applyFont="1" applyFill="1" applyBorder="1" applyAlignment="1">
      <alignment horizontal="center" vertical="center" wrapText="1"/>
    </xf>
    <xf numFmtId="2" fontId="0" fillId="25" borderId="0" xfId="0" applyNumberFormat="1" applyFill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50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51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28" fillId="24" borderId="45" xfId="0" applyNumberFormat="1" applyFont="1" applyFill="1" applyBorder="1" applyAlignment="1">
      <alignment horizontal="left" vertical="center" wrapText="1"/>
    </xf>
    <xf numFmtId="4" fontId="28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left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2" fontId="0" fillId="24" borderId="60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60" xfId="0" applyNumberFormat="1" applyFont="1" applyFill="1" applyBorder="1" applyAlignment="1">
      <alignment horizontal="center" vertical="center" wrapText="1"/>
    </xf>
    <xf numFmtId="2" fontId="0" fillId="25" borderId="61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 wrapText="1"/>
    </xf>
    <xf numFmtId="0" fontId="18" fillId="24" borderId="60" xfId="0" applyFont="1" applyFill="1" applyBorder="1" applyAlignment="1">
      <alignment horizontal="center" vertical="center" wrapText="1"/>
    </xf>
    <xf numFmtId="2" fontId="18" fillId="24" borderId="60" xfId="0" applyNumberFormat="1" applyFont="1" applyFill="1" applyBorder="1" applyAlignment="1">
      <alignment horizontal="center" vertical="center" wrapText="1"/>
    </xf>
    <xf numFmtId="2" fontId="30" fillId="25" borderId="29" xfId="0" applyNumberFormat="1" applyFont="1" applyFill="1" applyBorder="1" applyAlignment="1">
      <alignment horizontal="center" vertical="center" wrapText="1"/>
    </xf>
    <xf numFmtId="2" fontId="30" fillId="25" borderId="60" xfId="0" applyNumberFormat="1" applyFont="1" applyFill="1" applyBorder="1" applyAlignment="1">
      <alignment horizontal="center" vertical="center" wrapText="1"/>
    </xf>
    <xf numFmtId="2" fontId="30" fillId="25" borderId="6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5" borderId="15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0" fillId="25" borderId="44" xfId="0" applyNumberFormat="1" applyFont="1" applyFill="1" applyBorder="1" applyAlignment="1">
      <alignment horizontal="center"/>
    </xf>
    <xf numFmtId="2" fontId="20" fillId="25" borderId="51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18" fillId="24" borderId="49" xfId="0" applyFont="1" applyFill="1" applyBorder="1" applyAlignment="1">
      <alignment horizontal="left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18" fillId="24" borderId="50" xfId="0" applyNumberFormat="1" applyFont="1" applyFill="1" applyBorder="1" applyAlignment="1">
      <alignment horizontal="center" vertical="center" wrapText="1"/>
    </xf>
    <xf numFmtId="2" fontId="20" fillId="25" borderId="62" xfId="0" applyNumberFormat="1" applyFont="1" applyFill="1" applyBorder="1" applyAlignment="1">
      <alignment horizontal="center"/>
    </xf>
    <xf numFmtId="0" fontId="18" fillId="24" borderId="3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 wrapText="1"/>
    </xf>
    <xf numFmtId="2" fontId="0" fillId="24" borderId="64" xfId="0" applyNumberFormat="1" applyFont="1" applyFill="1" applyBorder="1" applyAlignment="1">
      <alignment horizontal="center" vertical="center" wrapText="1"/>
    </xf>
    <xf numFmtId="2" fontId="0" fillId="25" borderId="64" xfId="0" applyNumberFormat="1" applyFont="1" applyFill="1" applyBorder="1" applyAlignment="1">
      <alignment horizontal="center" vertical="center" wrapText="1"/>
    </xf>
    <xf numFmtId="2" fontId="0" fillId="25" borderId="6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/>
    </xf>
    <xf numFmtId="2" fontId="20" fillId="0" borderId="39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27" borderId="63" xfId="0" applyFont="1" applyFill="1" applyBorder="1" applyAlignment="1">
      <alignment horizontal="left" vertical="center" wrapText="1"/>
    </xf>
    <xf numFmtId="0" fontId="0" fillId="27" borderId="11" xfId="0" applyFont="1" applyFill="1" applyBorder="1" applyAlignment="1">
      <alignment horizontal="left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34" xfId="0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0" fontId="18" fillId="28" borderId="2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1" xfId="0" applyNumberFormat="1" applyFont="1" applyFill="1" applyBorder="1" applyAlignment="1">
      <alignment horizontal="center" vertical="center" wrapText="1"/>
    </xf>
    <xf numFmtId="49" fontId="0" fillId="28" borderId="27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2" fontId="18" fillId="28" borderId="13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6" xfId="0" applyNumberFormat="1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7" xfId="0" applyFont="1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0" fillId="25" borderId="68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0" fillId="24" borderId="74" xfId="0" applyFont="1" applyFill="1" applyBorder="1" applyAlignment="1">
      <alignment horizontal="left" vertical="center" wrapText="1"/>
    </xf>
    <xf numFmtId="0" fontId="0" fillId="24" borderId="75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34" fillId="24" borderId="76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4" fillId="24" borderId="76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zoomScale="75" zoomScaleNormal="75" zoomScalePageLayoutView="0" workbookViewId="0" topLeftCell="A30">
      <selection activeCell="D123" sqref="D123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13" hidden="1" customWidth="1"/>
    <col min="12" max="14" width="15.375" style="3" customWidth="1"/>
    <col min="15" max="16384" width="9.125" style="3" customWidth="1"/>
  </cols>
  <sheetData>
    <row r="1" spans="1:8" ht="16.5" customHeight="1">
      <c r="A1" s="253" t="s">
        <v>31</v>
      </c>
      <c r="B1" s="254"/>
      <c r="C1" s="254"/>
      <c r="D1" s="254"/>
      <c r="E1" s="254"/>
      <c r="F1" s="254"/>
      <c r="G1" s="254"/>
      <c r="H1" s="254"/>
    </row>
    <row r="2" spans="2:8" ht="12.75" customHeight="1">
      <c r="B2" s="255" t="s">
        <v>32</v>
      </c>
      <c r="C2" s="255"/>
      <c r="D2" s="255"/>
      <c r="E2" s="255"/>
      <c r="F2" s="255"/>
      <c r="G2" s="254"/>
      <c r="H2" s="254"/>
    </row>
    <row r="3" spans="1:8" ht="19.5" customHeight="1">
      <c r="A3" s="114" t="s">
        <v>132</v>
      </c>
      <c r="B3" s="255" t="s">
        <v>33</v>
      </c>
      <c r="C3" s="255"/>
      <c r="D3" s="255"/>
      <c r="E3" s="255"/>
      <c r="F3" s="255"/>
      <c r="G3" s="254"/>
      <c r="H3" s="254"/>
    </row>
    <row r="4" spans="2:8" ht="14.25" customHeight="1">
      <c r="B4" s="255" t="s">
        <v>34</v>
      </c>
      <c r="C4" s="255"/>
      <c r="D4" s="255"/>
      <c r="E4" s="255"/>
      <c r="F4" s="255"/>
      <c r="G4" s="254"/>
      <c r="H4" s="254"/>
    </row>
    <row r="5" spans="1:8" s="115" customFormat="1" ht="39.75" customHeight="1">
      <c r="A5" s="256"/>
      <c r="B5" s="257"/>
      <c r="C5" s="257"/>
      <c r="D5" s="257"/>
      <c r="E5" s="257"/>
      <c r="F5" s="257"/>
      <c r="G5" s="257"/>
      <c r="H5" s="257"/>
    </row>
    <row r="6" spans="1:8" s="115" customFormat="1" ht="33" customHeight="1">
      <c r="A6" s="258"/>
      <c r="B6" s="259"/>
      <c r="C6" s="259"/>
      <c r="D6" s="259"/>
      <c r="E6" s="259"/>
      <c r="F6" s="259"/>
      <c r="G6" s="259"/>
      <c r="H6" s="259"/>
    </row>
    <row r="7" spans="2:9" ht="35.25" customHeight="1" hidden="1">
      <c r="B7" s="116"/>
      <c r="C7" s="116"/>
      <c r="D7" s="116"/>
      <c r="E7" s="116"/>
      <c r="F7" s="116"/>
      <c r="G7" s="116"/>
      <c r="H7" s="116"/>
      <c r="I7" s="116"/>
    </row>
    <row r="8" spans="1:11" s="117" customFormat="1" ht="22.5" customHeight="1">
      <c r="A8" s="242" t="s">
        <v>35</v>
      </c>
      <c r="B8" s="242"/>
      <c r="C8" s="242"/>
      <c r="D8" s="242"/>
      <c r="E8" s="243"/>
      <c r="F8" s="243"/>
      <c r="G8" s="243"/>
      <c r="H8" s="243"/>
      <c r="K8" s="118"/>
    </row>
    <row r="9" spans="1:8" s="107" customFormat="1" ht="18.75" customHeight="1">
      <c r="A9" s="242" t="s">
        <v>133</v>
      </c>
      <c r="B9" s="242"/>
      <c r="C9" s="242"/>
      <c r="D9" s="242"/>
      <c r="E9" s="243"/>
      <c r="F9" s="243"/>
      <c r="G9" s="243"/>
      <c r="H9" s="243"/>
    </row>
    <row r="10" spans="1:8" s="119" customFormat="1" ht="17.25" customHeight="1">
      <c r="A10" s="244" t="s">
        <v>97</v>
      </c>
      <c r="B10" s="244"/>
      <c r="C10" s="244"/>
      <c r="D10" s="244"/>
      <c r="E10" s="245"/>
      <c r="F10" s="245"/>
      <c r="G10" s="245"/>
      <c r="H10" s="245"/>
    </row>
    <row r="11" spans="1:8" s="107" customFormat="1" ht="30" customHeight="1" thickBot="1">
      <c r="A11" s="246" t="s">
        <v>36</v>
      </c>
      <c r="B11" s="246"/>
      <c r="C11" s="246"/>
      <c r="D11" s="246"/>
      <c r="E11" s="247"/>
      <c r="F11" s="247"/>
      <c r="G11" s="247"/>
      <c r="H11" s="247"/>
    </row>
    <row r="12" spans="1:11" s="5" customFormat="1" ht="139.5" customHeight="1" thickBot="1">
      <c r="A12" s="70" t="s">
        <v>0</v>
      </c>
      <c r="B12" s="120" t="s">
        <v>37</v>
      </c>
      <c r="C12" s="71" t="s">
        <v>38</v>
      </c>
      <c r="D12" s="71" t="s">
        <v>5</v>
      </c>
      <c r="E12" s="71" t="s">
        <v>38</v>
      </c>
      <c r="F12" s="121" t="s">
        <v>39</v>
      </c>
      <c r="G12" s="71" t="s">
        <v>38</v>
      </c>
      <c r="H12" s="121" t="s">
        <v>39</v>
      </c>
      <c r="K12" s="122"/>
    </row>
    <row r="13" spans="1:11" s="6" customFormat="1" ht="12.75">
      <c r="A13" s="123">
        <v>1</v>
      </c>
      <c r="B13" s="124">
        <v>2</v>
      </c>
      <c r="C13" s="124">
        <v>3</v>
      </c>
      <c r="D13" s="125"/>
      <c r="E13" s="124">
        <v>3</v>
      </c>
      <c r="F13" s="126">
        <v>4</v>
      </c>
      <c r="G13" s="127">
        <v>3</v>
      </c>
      <c r="H13" s="128">
        <v>4</v>
      </c>
      <c r="K13" s="129"/>
    </row>
    <row r="14" spans="1:11" s="6" customFormat="1" ht="49.5" customHeight="1">
      <c r="A14" s="248" t="s">
        <v>1</v>
      </c>
      <c r="B14" s="249"/>
      <c r="C14" s="249"/>
      <c r="D14" s="249"/>
      <c r="E14" s="249"/>
      <c r="F14" s="249"/>
      <c r="G14" s="250"/>
      <c r="H14" s="251"/>
      <c r="I14" s="6">
        <v>2357</v>
      </c>
      <c r="K14" s="129"/>
    </row>
    <row r="15" spans="1:11" s="5" customFormat="1" ht="21" customHeight="1">
      <c r="A15" s="89" t="s">
        <v>40</v>
      </c>
      <c r="B15" s="7" t="s">
        <v>55</v>
      </c>
      <c r="C15" s="13">
        <f>F15*12</f>
        <v>0</v>
      </c>
      <c r="D15" s="14">
        <f>G15*I15</f>
        <v>67881.6</v>
      </c>
      <c r="E15" s="13">
        <f>H15*12</f>
        <v>28.8</v>
      </c>
      <c r="F15" s="90"/>
      <c r="G15" s="13">
        <f>H15*12</f>
        <v>28.8</v>
      </c>
      <c r="H15" s="13">
        <v>2.4</v>
      </c>
      <c r="I15" s="6">
        <v>2357</v>
      </c>
      <c r="J15" s="5">
        <v>1.07</v>
      </c>
      <c r="K15" s="122">
        <v>2.24</v>
      </c>
    </row>
    <row r="16" spans="1:11" s="5" customFormat="1" ht="30.75" customHeight="1">
      <c r="A16" s="130" t="s">
        <v>109</v>
      </c>
      <c r="B16" s="131" t="s">
        <v>41</v>
      </c>
      <c r="C16" s="13"/>
      <c r="D16" s="14"/>
      <c r="E16" s="13"/>
      <c r="F16" s="90"/>
      <c r="G16" s="13"/>
      <c r="H16" s="13"/>
      <c r="I16" s="6"/>
      <c r="K16" s="122"/>
    </row>
    <row r="17" spans="1:11" s="5" customFormat="1" ht="15">
      <c r="A17" s="130" t="s">
        <v>42</v>
      </c>
      <c r="B17" s="131" t="s">
        <v>41</v>
      </c>
      <c r="C17" s="13"/>
      <c r="D17" s="14"/>
      <c r="E17" s="13"/>
      <c r="F17" s="90"/>
      <c r="G17" s="13"/>
      <c r="H17" s="13"/>
      <c r="I17" s="6"/>
      <c r="K17" s="122"/>
    </row>
    <row r="18" spans="1:11" s="5" customFormat="1" ht="15">
      <c r="A18" s="130" t="s">
        <v>43</v>
      </c>
      <c r="B18" s="131" t="s">
        <v>44</v>
      </c>
      <c r="C18" s="13"/>
      <c r="D18" s="14"/>
      <c r="E18" s="13"/>
      <c r="F18" s="90"/>
      <c r="G18" s="13"/>
      <c r="H18" s="13"/>
      <c r="I18" s="6"/>
      <c r="K18" s="122"/>
    </row>
    <row r="19" spans="1:11" s="5" customFormat="1" ht="15">
      <c r="A19" s="130" t="s">
        <v>45</v>
      </c>
      <c r="B19" s="131" t="s">
        <v>41</v>
      </c>
      <c r="C19" s="13"/>
      <c r="D19" s="14"/>
      <c r="E19" s="13"/>
      <c r="F19" s="90"/>
      <c r="G19" s="13"/>
      <c r="H19" s="13"/>
      <c r="I19" s="6"/>
      <c r="K19" s="122"/>
    </row>
    <row r="20" spans="1:11" s="5" customFormat="1" ht="30">
      <c r="A20" s="89" t="s">
        <v>46</v>
      </c>
      <c r="B20" s="132" t="s">
        <v>48</v>
      </c>
      <c r="C20" s="13">
        <f>F20*12</f>
        <v>0</v>
      </c>
      <c r="D20" s="14">
        <f>G20*I20</f>
        <v>108610.56</v>
      </c>
      <c r="E20" s="13">
        <f>H20*12</f>
        <v>46.08</v>
      </c>
      <c r="F20" s="90"/>
      <c r="G20" s="13">
        <f>H20*12</f>
        <v>46.08</v>
      </c>
      <c r="H20" s="13">
        <v>3.84</v>
      </c>
      <c r="I20" s="6">
        <v>2357</v>
      </c>
      <c r="J20" s="5">
        <v>1.07</v>
      </c>
      <c r="K20" s="122">
        <v>3.58</v>
      </c>
    </row>
    <row r="21" spans="1:11" s="5" customFormat="1" ht="15">
      <c r="A21" s="130" t="s">
        <v>47</v>
      </c>
      <c r="B21" s="131" t="s">
        <v>48</v>
      </c>
      <c r="C21" s="13"/>
      <c r="D21" s="14"/>
      <c r="E21" s="13"/>
      <c r="F21" s="90"/>
      <c r="G21" s="13"/>
      <c r="H21" s="13"/>
      <c r="K21" s="122"/>
    </row>
    <row r="22" spans="1:11" s="5" customFormat="1" ht="15">
      <c r="A22" s="130" t="s">
        <v>49</v>
      </c>
      <c r="B22" s="131" t="s">
        <v>48</v>
      </c>
      <c r="C22" s="13"/>
      <c r="D22" s="14"/>
      <c r="E22" s="13"/>
      <c r="F22" s="90"/>
      <c r="G22" s="13"/>
      <c r="H22" s="13"/>
      <c r="K22" s="122"/>
    </row>
    <row r="23" spans="1:11" s="5" customFormat="1" ht="15">
      <c r="A23" s="130" t="s">
        <v>116</v>
      </c>
      <c r="B23" s="131" t="s">
        <v>134</v>
      </c>
      <c r="C23" s="13"/>
      <c r="D23" s="14"/>
      <c r="E23" s="13"/>
      <c r="F23" s="90"/>
      <c r="G23" s="13"/>
      <c r="H23" s="13"/>
      <c r="K23" s="122"/>
    </row>
    <row r="24" spans="1:11" s="5" customFormat="1" ht="15">
      <c r="A24" s="130" t="s">
        <v>50</v>
      </c>
      <c r="B24" s="131" t="s">
        <v>48</v>
      </c>
      <c r="C24" s="13"/>
      <c r="D24" s="14"/>
      <c r="E24" s="13"/>
      <c r="F24" s="90"/>
      <c r="G24" s="13"/>
      <c r="H24" s="13"/>
      <c r="K24" s="122"/>
    </row>
    <row r="25" spans="1:11" s="5" customFormat="1" ht="25.5">
      <c r="A25" s="130" t="s">
        <v>51</v>
      </c>
      <c r="B25" s="131" t="s">
        <v>52</v>
      </c>
      <c r="C25" s="13"/>
      <c r="D25" s="14"/>
      <c r="E25" s="13"/>
      <c r="F25" s="90"/>
      <c r="G25" s="13"/>
      <c r="H25" s="13"/>
      <c r="K25" s="122"/>
    </row>
    <row r="26" spans="1:11" s="5" customFormat="1" ht="15">
      <c r="A26" s="130" t="s">
        <v>135</v>
      </c>
      <c r="B26" s="131" t="s">
        <v>48</v>
      </c>
      <c r="C26" s="13"/>
      <c r="D26" s="14"/>
      <c r="E26" s="13"/>
      <c r="F26" s="90"/>
      <c r="G26" s="13"/>
      <c r="H26" s="13"/>
      <c r="K26" s="122"/>
    </row>
    <row r="27" spans="1:11" s="5" customFormat="1" ht="15">
      <c r="A27" s="130" t="s">
        <v>136</v>
      </c>
      <c r="B27" s="131" t="s">
        <v>48</v>
      </c>
      <c r="C27" s="13"/>
      <c r="D27" s="14"/>
      <c r="E27" s="13"/>
      <c r="F27" s="90"/>
      <c r="G27" s="13"/>
      <c r="H27" s="13"/>
      <c r="K27" s="122"/>
    </row>
    <row r="28" spans="1:11" s="5" customFormat="1" ht="25.5">
      <c r="A28" s="130" t="s">
        <v>137</v>
      </c>
      <c r="B28" s="131" t="s">
        <v>53</v>
      </c>
      <c r="C28" s="13"/>
      <c r="D28" s="14"/>
      <c r="E28" s="13"/>
      <c r="F28" s="90"/>
      <c r="G28" s="13"/>
      <c r="H28" s="13"/>
      <c r="K28" s="122"/>
    </row>
    <row r="29" spans="1:11" s="8" customFormat="1" ht="15">
      <c r="A29" s="91" t="s">
        <v>54</v>
      </c>
      <c r="B29" s="7" t="s">
        <v>94</v>
      </c>
      <c r="C29" s="13">
        <f>F29*12</f>
        <v>0</v>
      </c>
      <c r="D29" s="14">
        <f aca="true" t="shared" si="0" ref="D29:D40">G29*I29</f>
        <v>18101.76</v>
      </c>
      <c r="E29" s="13">
        <f>H29*12</f>
        <v>7.68</v>
      </c>
      <c r="F29" s="92"/>
      <c r="G29" s="13">
        <f aca="true" t="shared" si="1" ref="G29:G40">H29*12</f>
        <v>7.68</v>
      </c>
      <c r="H29" s="13">
        <v>0.64</v>
      </c>
      <c r="I29" s="6">
        <v>2357</v>
      </c>
      <c r="J29" s="5">
        <v>1.07</v>
      </c>
      <c r="K29" s="122">
        <v>0.6</v>
      </c>
    </row>
    <row r="30" spans="1:11" s="5" customFormat="1" ht="15">
      <c r="A30" s="91" t="s">
        <v>56</v>
      </c>
      <c r="B30" s="7" t="s">
        <v>57</v>
      </c>
      <c r="C30" s="13">
        <f>F30*12</f>
        <v>0</v>
      </c>
      <c r="D30" s="14">
        <f t="shared" si="0"/>
        <v>58830.72</v>
      </c>
      <c r="E30" s="13">
        <f>H30*12</f>
        <v>24.96</v>
      </c>
      <c r="F30" s="92"/>
      <c r="G30" s="13">
        <f t="shared" si="1"/>
        <v>24.96</v>
      </c>
      <c r="H30" s="13">
        <v>2.08</v>
      </c>
      <c r="I30" s="6">
        <v>2357</v>
      </c>
      <c r="J30" s="5">
        <v>1.07</v>
      </c>
      <c r="K30" s="122">
        <v>1.94</v>
      </c>
    </row>
    <row r="31" spans="1:11" s="6" customFormat="1" ht="30">
      <c r="A31" s="91" t="s">
        <v>58</v>
      </c>
      <c r="B31" s="7" t="s">
        <v>55</v>
      </c>
      <c r="C31" s="93"/>
      <c r="D31" s="14">
        <v>1733.72</v>
      </c>
      <c r="E31" s="93">
        <f>H31*12</f>
        <v>0.72</v>
      </c>
      <c r="F31" s="92"/>
      <c r="G31" s="13">
        <f>D31/I31</f>
        <v>0.74</v>
      </c>
      <c r="H31" s="13">
        <f>G31/12</f>
        <v>0.06</v>
      </c>
      <c r="I31" s="6">
        <v>2357</v>
      </c>
      <c r="J31" s="5">
        <v>1.07</v>
      </c>
      <c r="K31" s="122">
        <v>0.05</v>
      </c>
    </row>
    <row r="32" spans="1:11" s="6" customFormat="1" ht="33" customHeight="1">
      <c r="A32" s="91" t="s">
        <v>59</v>
      </c>
      <c r="B32" s="7" t="s">
        <v>55</v>
      </c>
      <c r="C32" s="93"/>
      <c r="D32" s="14">
        <v>1733.72</v>
      </c>
      <c r="E32" s="93"/>
      <c r="F32" s="92"/>
      <c r="G32" s="13">
        <f>D32/I32</f>
        <v>0.74</v>
      </c>
      <c r="H32" s="13">
        <f>G32/12</f>
        <v>0.06</v>
      </c>
      <c r="I32" s="6">
        <v>2357</v>
      </c>
      <c r="J32" s="5">
        <v>1.07</v>
      </c>
      <c r="K32" s="122">
        <v>0.05</v>
      </c>
    </row>
    <row r="33" spans="1:11" s="6" customFormat="1" ht="18.75" customHeight="1">
      <c r="A33" s="91" t="s">
        <v>118</v>
      </c>
      <c r="B33" s="7" t="s">
        <v>55</v>
      </c>
      <c r="C33" s="93"/>
      <c r="D33" s="14">
        <v>10948.1</v>
      </c>
      <c r="E33" s="93"/>
      <c r="F33" s="92"/>
      <c r="G33" s="13">
        <f>D33/I33</f>
        <v>4.64</v>
      </c>
      <c r="H33" s="13">
        <f>G33/12</f>
        <v>0.39</v>
      </c>
      <c r="I33" s="6">
        <v>2357</v>
      </c>
      <c r="J33" s="5">
        <v>1.07</v>
      </c>
      <c r="K33" s="122">
        <v>0.36</v>
      </c>
    </row>
    <row r="34" spans="1:11" s="6" customFormat="1" ht="30" hidden="1">
      <c r="A34" s="91" t="s">
        <v>119</v>
      </c>
      <c r="B34" s="7" t="s">
        <v>52</v>
      </c>
      <c r="C34" s="93"/>
      <c r="D34" s="14">
        <f t="shared" si="0"/>
        <v>0</v>
      </c>
      <c r="E34" s="93"/>
      <c r="F34" s="92"/>
      <c r="G34" s="13">
        <f t="shared" si="1"/>
        <v>0</v>
      </c>
      <c r="H34" s="13">
        <v>0</v>
      </c>
      <c r="I34" s="6">
        <v>2357</v>
      </c>
      <c r="J34" s="5">
        <v>1.07</v>
      </c>
      <c r="K34" s="122">
        <v>0</v>
      </c>
    </row>
    <row r="35" spans="1:11" s="6" customFormat="1" ht="30" hidden="1">
      <c r="A35" s="91" t="s">
        <v>110</v>
      </c>
      <c r="B35" s="7" t="s">
        <v>52</v>
      </c>
      <c r="C35" s="93"/>
      <c r="D35" s="14">
        <f t="shared" si="0"/>
        <v>0</v>
      </c>
      <c r="E35" s="93"/>
      <c r="F35" s="92"/>
      <c r="G35" s="13">
        <f t="shared" si="1"/>
        <v>0</v>
      </c>
      <c r="H35" s="13">
        <v>0</v>
      </c>
      <c r="I35" s="6">
        <v>2357</v>
      </c>
      <c r="J35" s="5">
        <v>1.07</v>
      </c>
      <c r="K35" s="122">
        <v>0</v>
      </c>
    </row>
    <row r="36" spans="1:11" s="6" customFormat="1" ht="15" hidden="1">
      <c r="A36" s="91"/>
      <c r="B36" s="7"/>
      <c r="C36" s="93"/>
      <c r="D36" s="14"/>
      <c r="E36" s="93"/>
      <c r="F36" s="92"/>
      <c r="G36" s="13"/>
      <c r="H36" s="13"/>
      <c r="I36" s="6">
        <v>2357</v>
      </c>
      <c r="J36" s="5"/>
      <c r="K36" s="122"/>
    </row>
    <row r="37" spans="1:11" s="6" customFormat="1" ht="30">
      <c r="A37" s="91" t="s">
        <v>119</v>
      </c>
      <c r="B37" s="7" t="s">
        <v>52</v>
      </c>
      <c r="C37" s="93"/>
      <c r="D37" s="14">
        <v>3100.59</v>
      </c>
      <c r="E37" s="93"/>
      <c r="F37" s="92"/>
      <c r="G37" s="13">
        <f>D37/I37</f>
        <v>1.32</v>
      </c>
      <c r="H37" s="13">
        <f>G37/12</f>
        <v>0.11</v>
      </c>
      <c r="I37" s="6">
        <v>2357</v>
      </c>
      <c r="J37" s="5"/>
      <c r="K37" s="122"/>
    </row>
    <row r="38" spans="1:11" s="6" customFormat="1" ht="30">
      <c r="A38" s="91" t="s">
        <v>110</v>
      </c>
      <c r="B38" s="7" t="s">
        <v>52</v>
      </c>
      <c r="C38" s="93"/>
      <c r="D38" s="14">
        <v>3100.59</v>
      </c>
      <c r="E38" s="93"/>
      <c r="F38" s="92"/>
      <c r="G38" s="13">
        <f>D38/I38</f>
        <v>1.32</v>
      </c>
      <c r="H38" s="13">
        <f>G38/12</f>
        <v>0.11</v>
      </c>
      <c r="I38" s="6">
        <v>2357</v>
      </c>
      <c r="J38" s="5"/>
      <c r="K38" s="122"/>
    </row>
    <row r="39" spans="1:11" s="6" customFormat="1" ht="30">
      <c r="A39" s="91" t="s">
        <v>98</v>
      </c>
      <c r="B39" s="7"/>
      <c r="C39" s="93">
        <f>F39*12</f>
        <v>0</v>
      </c>
      <c r="D39" s="14">
        <f t="shared" si="0"/>
        <v>5091.12</v>
      </c>
      <c r="E39" s="93">
        <f>H39*12</f>
        <v>2.16</v>
      </c>
      <c r="F39" s="92"/>
      <c r="G39" s="13">
        <f t="shared" si="1"/>
        <v>2.16</v>
      </c>
      <c r="H39" s="13">
        <v>0.18</v>
      </c>
      <c r="I39" s="6">
        <v>2357</v>
      </c>
      <c r="J39" s="5">
        <v>1.07</v>
      </c>
      <c r="K39" s="122">
        <v>0.14</v>
      </c>
    </row>
    <row r="40" spans="1:11" s="5" customFormat="1" ht="15">
      <c r="A40" s="91" t="s">
        <v>60</v>
      </c>
      <c r="B40" s="7" t="s">
        <v>61</v>
      </c>
      <c r="C40" s="93">
        <f>F40*12</f>
        <v>0</v>
      </c>
      <c r="D40" s="14">
        <f t="shared" si="0"/>
        <v>1131.36</v>
      </c>
      <c r="E40" s="93">
        <f>H40*12</f>
        <v>0.48</v>
      </c>
      <c r="F40" s="92"/>
      <c r="G40" s="13">
        <f t="shared" si="1"/>
        <v>0.48</v>
      </c>
      <c r="H40" s="13">
        <v>0.04</v>
      </c>
      <c r="I40" s="6">
        <v>2357</v>
      </c>
      <c r="J40" s="5">
        <v>1.07</v>
      </c>
      <c r="K40" s="122">
        <v>0.03</v>
      </c>
    </row>
    <row r="41" spans="1:11" s="5" customFormat="1" ht="15">
      <c r="A41" s="91" t="s">
        <v>62</v>
      </c>
      <c r="B41" s="133" t="s">
        <v>63</v>
      </c>
      <c r="C41" s="98">
        <f>F41*12</f>
        <v>0</v>
      </c>
      <c r="D41" s="14">
        <v>605.28</v>
      </c>
      <c r="E41" s="98">
        <f>H41*12</f>
        <v>0.24</v>
      </c>
      <c r="F41" s="99"/>
      <c r="G41" s="13">
        <f>D41/I41</f>
        <v>0.26</v>
      </c>
      <c r="H41" s="13">
        <f>G41/12</f>
        <v>0.02</v>
      </c>
      <c r="I41" s="6">
        <v>2357</v>
      </c>
      <c r="J41" s="5">
        <v>1.07</v>
      </c>
      <c r="K41" s="122">
        <v>0.02</v>
      </c>
    </row>
    <row r="42" spans="1:11" s="8" customFormat="1" ht="30">
      <c r="A42" s="91" t="s">
        <v>64</v>
      </c>
      <c r="B42" s="7" t="s">
        <v>123</v>
      </c>
      <c r="C42" s="93">
        <f>F42*12</f>
        <v>0</v>
      </c>
      <c r="D42" s="14">
        <v>907.92</v>
      </c>
      <c r="E42" s="93">
        <f>H42*12</f>
        <v>0.36</v>
      </c>
      <c r="F42" s="92"/>
      <c r="G42" s="13">
        <f>D42/I42</f>
        <v>0.39</v>
      </c>
      <c r="H42" s="13">
        <f>G42/12</f>
        <v>0.03</v>
      </c>
      <c r="I42" s="6">
        <v>2357</v>
      </c>
      <c r="J42" s="5">
        <v>1.07</v>
      </c>
      <c r="K42" s="122">
        <v>0.03</v>
      </c>
    </row>
    <row r="43" spans="1:11" s="8" customFormat="1" ht="15">
      <c r="A43" s="91" t="s">
        <v>65</v>
      </c>
      <c r="B43" s="7"/>
      <c r="C43" s="13"/>
      <c r="D43" s="13">
        <f>SUM(D44:D57)</f>
        <v>18972.1</v>
      </c>
      <c r="E43" s="13"/>
      <c r="F43" s="92"/>
      <c r="G43" s="13">
        <f>D43/I43</f>
        <v>8.05</v>
      </c>
      <c r="H43" s="13">
        <f>G43/12+0.01</f>
        <v>0.68</v>
      </c>
      <c r="I43" s="6">
        <v>2357</v>
      </c>
      <c r="J43" s="5">
        <v>1.07</v>
      </c>
      <c r="K43" s="122">
        <v>0.76</v>
      </c>
    </row>
    <row r="44" spans="1:11" s="6" customFormat="1" ht="15" hidden="1">
      <c r="A44" s="4" t="s">
        <v>124</v>
      </c>
      <c r="B44" s="9" t="s">
        <v>67</v>
      </c>
      <c r="C44" s="1"/>
      <c r="D44" s="15"/>
      <c r="E44" s="94"/>
      <c r="F44" s="95"/>
      <c r="G44" s="94"/>
      <c r="H44" s="94">
        <v>0</v>
      </c>
      <c r="I44" s="6">
        <v>2357</v>
      </c>
      <c r="J44" s="5">
        <v>1.07</v>
      </c>
      <c r="K44" s="122">
        <v>0</v>
      </c>
    </row>
    <row r="45" spans="1:11" s="6" customFormat="1" ht="15">
      <c r="A45" s="4" t="s">
        <v>66</v>
      </c>
      <c r="B45" s="9" t="s">
        <v>67</v>
      </c>
      <c r="C45" s="1"/>
      <c r="D45" s="15">
        <v>184.33</v>
      </c>
      <c r="E45" s="94"/>
      <c r="F45" s="95"/>
      <c r="G45" s="94"/>
      <c r="H45" s="94"/>
      <c r="I45" s="6">
        <v>2357</v>
      </c>
      <c r="J45" s="5">
        <v>1.07</v>
      </c>
      <c r="K45" s="122">
        <v>0.01</v>
      </c>
    </row>
    <row r="46" spans="1:11" s="6" customFormat="1" ht="15">
      <c r="A46" s="4" t="s">
        <v>68</v>
      </c>
      <c r="B46" s="9" t="s">
        <v>69</v>
      </c>
      <c r="C46" s="1">
        <f>F46*12</f>
        <v>0</v>
      </c>
      <c r="D46" s="15">
        <v>390.07</v>
      </c>
      <c r="E46" s="94">
        <f>H46*12</f>
        <v>0</v>
      </c>
      <c r="F46" s="95"/>
      <c r="G46" s="94"/>
      <c r="H46" s="94"/>
      <c r="I46" s="6">
        <v>2357</v>
      </c>
      <c r="J46" s="5">
        <v>1.07</v>
      </c>
      <c r="K46" s="122">
        <v>0.01</v>
      </c>
    </row>
    <row r="47" spans="1:11" s="6" customFormat="1" ht="15">
      <c r="A47" s="4" t="s">
        <v>138</v>
      </c>
      <c r="B47" s="9" t="s">
        <v>67</v>
      </c>
      <c r="C47" s="1">
        <f>F47*12</f>
        <v>0</v>
      </c>
      <c r="D47" s="15">
        <v>8730.45</v>
      </c>
      <c r="E47" s="94">
        <f>H47*12</f>
        <v>0</v>
      </c>
      <c r="F47" s="95"/>
      <c r="G47" s="94"/>
      <c r="H47" s="94"/>
      <c r="I47" s="6">
        <v>2357</v>
      </c>
      <c r="J47" s="5">
        <v>1.07</v>
      </c>
      <c r="K47" s="122">
        <v>0.32</v>
      </c>
    </row>
    <row r="48" spans="1:11" s="6" customFormat="1" ht="15">
      <c r="A48" s="4" t="s">
        <v>70</v>
      </c>
      <c r="B48" s="9" t="s">
        <v>67</v>
      </c>
      <c r="C48" s="1">
        <f>F48*12</f>
        <v>0</v>
      </c>
      <c r="D48" s="15">
        <v>743.35</v>
      </c>
      <c r="E48" s="94">
        <f>H48*12</f>
        <v>0</v>
      </c>
      <c r="F48" s="95"/>
      <c r="G48" s="94"/>
      <c r="H48" s="94"/>
      <c r="I48" s="6">
        <v>2357</v>
      </c>
      <c r="J48" s="5">
        <v>1.07</v>
      </c>
      <c r="K48" s="122">
        <v>0.02</v>
      </c>
    </row>
    <row r="49" spans="1:11" s="6" customFormat="1" ht="15">
      <c r="A49" s="4" t="s">
        <v>71</v>
      </c>
      <c r="B49" s="9" t="s">
        <v>67</v>
      </c>
      <c r="C49" s="1">
        <f>F49*12</f>
        <v>0</v>
      </c>
      <c r="D49" s="15">
        <v>3314.05</v>
      </c>
      <c r="E49" s="94">
        <f>H49*12</f>
        <v>0</v>
      </c>
      <c r="F49" s="95"/>
      <c r="G49" s="94"/>
      <c r="H49" s="94"/>
      <c r="I49" s="6">
        <v>2357</v>
      </c>
      <c r="J49" s="5">
        <v>1.07</v>
      </c>
      <c r="K49" s="122">
        <v>0.11</v>
      </c>
    </row>
    <row r="50" spans="1:11" s="6" customFormat="1" ht="15">
      <c r="A50" s="4" t="s">
        <v>72</v>
      </c>
      <c r="B50" s="9" t="s">
        <v>67</v>
      </c>
      <c r="C50" s="1">
        <f>F50*12</f>
        <v>0</v>
      </c>
      <c r="D50" s="15">
        <v>780.14</v>
      </c>
      <c r="E50" s="94">
        <f>H50*12</f>
        <v>0</v>
      </c>
      <c r="F50" s="95"/>
      <c r="G50" s="94"/>
      <c r="H50" s="94"/>
      <c r="I50" s="6">
        <v>2357</v>
      </c>
      <c r="J50" s="5">
        <v>1.07</v>
      </c>
      <c r="K50" s="122">
        <v>0.02</v>
      </c>
    </row>
    <row r="51" spans="1:11" s="6" customFormat="1" ht="15">
      <c r="A51" s="4" t="s">
        <v>73</v>
      </c>
      <c r="B51" s="9" t="s">
        <v>67</v>
      </c>
      <c r="C51" s="1"/>
      <c r="D51" s="15">
        <v>371.66</v>
      </c>
      <c r="E51" s="94"/>
      <c r="F51" s="95"/>
      <c r="G51" s="94"/>
      <c r="H51" s="94"/>
      <c r="I51" s="6">
        <v>2357</v>
      </c>
      <c r="J51" s="5">
        <v>1.07</v>
      </c>
      <c r="K51" s="122">
        <v>0.01</v>
      </c>
    </row>
    <row r="52" spans="1:11" s="6" customFormat="1" ht="15">
      <c r="A52" s="4" t="s">
        <v>74</v>
      </c>
      <c r="B52" s="9" t="s">
        <v>69</v>
      </c>
      <c r="C52" s="1"/>
      <c r="D52" s="15">
        <v>1486.7</v>
      </c>
      <c r="E52" s="94"/>
      <c r="F52" s="95"/>
      <c r="G52" s="94"/>
      <c r="H52" s="94"/>
      <c r="I52" s="6">
        <v>2357</v>
      </c>
      <c r="J52" s="5">
        <v>1.07</v>
      </c>
      <c r="K52" s="122">
        <v>0.05</v>
      </c>
    </row>
    <row r="53" spans="1:11" s="6" customFormat="1" ht="25.5">
      <c r="A53" s="4" t="s">
        <v>75</v>
      </c>
      <c r="B53" s="9" t="s">
        <v>67</v>
      </c>
      <c r="C53" s="1">
        <f>F53*12</f>
        <v>0</v>
      </c>
      <c r="D53" s="15">
        <v>1570.54</v>
      </c>
      <c r="E53" s="94">
        <f>H53*12</f>
        <v>0</v>
      </c>
      <c r="F53" s="95"/>
      <c r="G53" s="94"/>
      <c r="H53" s="94"/>
      <c r="I53" s="6">
        <v>2357</v>
      </c>
      <c r="J53" s="5">
        <v>1.07</v>
      </c>
      <c r="K53" s="122">
        <v>0.05</v>
      </c>
    </row>
    <row r="54" spans="1:11" s="6" customFormat="1" ht="15">
      <c r="A54" s="4" t="s">
        <v>76</v>
      </c>
      <c r="B54" s="9" t="s">
        <v>67</v>
      </c>
      <c r="C54" s="1"/>
      <c r="D54" s="15">
        <v>1400.81</v>
      </c>
      <c r="E54" s="94"/>
      <c r="F54" s="95"/>
      <c r="G54" s="94"/>
      <c r="H54" s="94"/>
      <c r="I54" s="6">
        <v>2357</v>
      </c>
      <c r="J54" s="5">
        <v>1.07</v>
      </c>
      <c r="K54" s="122">
        <v>0.01</v>
      </c>
    </row>
    <row r="55" spans="1:11" s="6" customFormat="1" ht="15" hidden="1">
      <c r="A55" s="4" t="s">
        <v>125</v>
      </c>
      <c r="B55" s="9" t="s">
        <v>67</v>
      </c>
      <c r="C55" s="96"/>
      <c r="D55" s="15"/>
      <c r="E55" s="96"/>
      <c r="F55" s="95"/>
      <c r="G55" s="94"/>
      <c r="H55" s="94"/>
      <c r="I55" s="6">
        <v>2357</v>
      </c>
      <c r="J55" s="5">
        <v>1.07</v>
      </c>
      <c r="K55" s="122">
        <v>0</v>
      </c>
    </row>
    <row r="56" spans="1:11" s="6" customFormat="1" ht="15" hidden="1">
      <c r="A56" s="4"/>
      <c r="B56" s="9"/>
      <c r="C56" s="1"/>
      <c r="D56" s="15"/>
      <c r="E56" s="94"/>
      <c r="F56" s="95"/>
      <c r="G56" s="94"/>
      <c r="H56" s="94"/>
      <c r="J56" s="5"/>
      <c r="K56" s="122"/>
    </row>
    <row r="57" spans="1:11" s="6" customFormat="1" ht="25.5" customHeight="1" hidden="1">
      <c r="A57" s="4" t="s">
        <v>139</v>
      </c>
      <c r="B57" s="12" t="s">
        <v>52</v>
      </c>
      <c r="C57" s="1"/>
      <c r="D57" s="15"/>
      <c r="E57" s="94"/>
      <c r="F57" s="95"/>
      <c r="G57" s="94"/>
      <c r="H57" s="94"/>
      <c r="I57" s="6">
        <v>2357</v>
      </c>
      <c r="J57" s="5">
        <v>1.07</v>
      </c>
      <c r="K57" s="122">
        <v>0.05</v>
      </c>
    </row>
    <row r="58" spans="1:11" s="8" customFormat="1" ht="30">
      <c r="A58" s="91" t="s">
        <v>77</v>
      </c>
      <c r="B58" s="7"/>
      <c r="C58" s="13"/>
      <c r="D58" s="13">
        <f>SUM(D59:D71)</f>
        <v>13108.84</v>
      </c>
      <c r="E58" s="13"/>
      <c r="F58" s="92"/>
      <c r="G58" s="13">
        <f>D58/I58</f>
        <v>5.56</v>
      </c>
      <c r="H58" s="13">
        <v>0.47</v>
      </c>
      <c r="I58" s="6">
        <v>2357</v>
      </c>
      <c r="J58" s="5">
        <v>1.07</v>
      </c>
      <c r="K58" s="122">
        <v>1.25</v>
      </c>
    </row>
    <row r="59" spans="1:11" s="6" customFormat="1" ht="15">
      <c r="A59" s="4" t="s">
        <v>78</v>
      </c>
      <c r="B59" s="9" t="s">
        <v>79</v>
      </c>
      <c r="C59" s="1"/>
      <c r="D59" s="15">
        <v>2230.05</v>
      </c>
      <c r="E59" s="94"/>
      <c r="F59" s="95"/>
      <c r="G59" s="94"/>
      <c r="H59" s="94"/>
      <c r="I59" s="6">
        <v>2357</v>
      </c>
      <c r="J59" s="5">
        <v>1.07</v>
      </c>
      <c r="K59" s="122">
        <v>0.07</v>
      </c>
    </row>
    <row r="60" spans="1:11" s="6" customFormat="1" ht="25.5">
      <c r="A60" s="4" t="s">
        <v>80</v>
      </c>
      <c r="B60" s="12" t="s">
        <v>67</v>
      </c>
      <c r="C60" s="1"/>
      <c r="D60" s="15">
        <v>1486.7</v>
      </c>
      <c r="E60" s="94"/>
      <c r="F60" s="95"/>
      <c r="G60" s="94"/>
      <c r="H60" s="94"/>
      <c r="I60" s="6">
        <v>2357</v>
      </c>
      <c r="J60" s="5">
        <v>1.07</v>
      </c>
      <c r="K60" s="122">
        <v>0.05</v>
      </c>
    </row>
    <row r="61" spans="1:11" s="6" customFormat="1" ht="15" hidden="1">
      <c r="A61" s="4" t="s">
        <v>140</v>
      </c>
      <c r="B61" s="9" t="s">
        <v>82</v>
      </c>
      <c r="C61" s="1"/>
      <c r="D61" s="15"/>
      <c r="E61" s="94"/>
      <c r="F61" s="95"/>
      <c r="G61" s="94"/>
      <c r="H61" s="94"/>
      <c r="I61" s="6">
        <v>2357</v>
      </c>
      <c r="J61" s="5">
        <v>1.07</v>
      </c>
      <c r="K61" s="122">
        <v>0</v>
      </c>
    </row>
    <row r="62" spans="1:11" s="6" customFormat="1" ht="15">
      <c r="A62" s="4" t="s">
        <v>81</v>
      </c>
      <c r="B62" s="9" t="s">
        <v>82</v>
      </c>
      <c r="C62" s="1"/>
      <c r="D62" s="15">
        <v>1560.23</v>
      </c>
      <c r="E62" s="94"/>
      <c r="F62" s="95"/>
      <c r="G62" s="94"/>
      <c r="H62" s="94"/>
      <c r="I62" s="6">
        <v>2357</v>
      </c>
      <c r="J62" s="5">
        <v>1.07</v>
      </c>
      <c r="K62" s="122">
        <v>0.05</v>
      </c>
    </row>
    <row r="63" spans="1:11" s="6" customFormat="1" ht="25.5">
      <c r="A63" s="4" t="s">
        <v>83</v>
      </c>
      <c r="B63" s="9" t="s">
        <v>84</v>
      </c>
      <c r="C63" s="1"/>
      <c r="D63" s="15">
        <v>1486.68</v>
      </c>
      <c r="E63" s="94"/>
      <c r="F63" s="95"/>
      <c r="G63" s="94"/>
      <c r="H63" s="94"/>
      <c r="I63" s="6">
        <v>2357</v>
      </c>
      <c r="J63" s="5">
        <v>1.07</v>
      </c>
      <c r="K63" s="122">
        <v>0.05</v>
      </c>
    </row>
    <row r="64" spans="1:11" s="6" customFormat="1" ht="15" hidden="1">
      <c r="A64" s="4" t="s">
        <v>126</v>
      </c>
      <c r="B64" s="9" t="s">
        <v>127</v>
      </c>
      <c r="C64" s="1"/>
      <c r="D64" s="15">
        <f>G64*I64</f>
        <v>0</v>
      </c>
      <c r="E64" s="94"/>
      <c r="F64" s="95"/>
      <c r="G64" s="94"/>
      <c r="H64" s="94"/>
      <c r="I64" s="6">
        <v>2357</v>
      </c>
      <c r="J64" s="5">
        <v>1.07</v>
      </c>
      <c r="K64" s="122">
        <v>0</v>
      </c>
    </row>
    <row r="65" spans="1:11" s="6" customFormat="1" ht="15" hidden="1">
      <c r="A65" s="4" t="s">
        <v>120</v>
      </c>
      <c r="B65" s="9" t="s">
        <v>82</v>
      </c>
      <c r="C65" s="1"/>
      <c r="D65" s="15"/>
      <c r="E65" s="94"/>
      <c r="F65" s="95"/>
      <c r="G65" s="94"/>
      <c r="H65" s="94"/>
      <c r="I65" s="6">
        <v>2357</v>
      </c>
      <c r="J65" s="5">
        <v>1.07</v>
      </c>
      <c r="K65" s="122">
        <v>0</v>
      </c>
    </row>
    <row r="66" spans="1:11" s="6" customFormat="1" ht="15" hidden="1">
      <c r="A66" s="4" t="s">
        <v>121</v>
      </c>
      <c r="B66" s="9" t="s">
        <v>67</v>
      </c>
      <c r="C66" s="1"/>
      <c r="D66" s="15"/>
      <c r="E66" s="94"/>
      <c r="F66" s="95"/>
      <c r="G66" s="94"/>
      <c r="H66" s="94"/>
      <c r="I66" s="6">
        <v>2357</v>
      </c>
      <c r="J66" s="5">
        <v>1.07</v>
      </c>
      <c r="K66" s="122">
        <v>0</v>
      </c>
    </row>
    <row r="67" spans="1:11" s="6" customFormat="1" ht="25.5" hidden="1">
      <c r="A67" s="4" t="s">
        <v>122</v>
      </c>
      <c r="B67" s="9" t="s">
        <v>67</v>
      </c>
      <c r="C67" s="1"/>
      <c r="D67" s="15"/>
      <c r="E67" s="94"/>
      <c r="F67" s="95"/>
      <c r="G67" s="94"/>
      <c r="H67" s="94"/>
      <c r="I67" s="6">
        <v>2357</v>
      </c>
      <c r="J67" s="5">
        <v>1.07</v>
      </c>
      <c r="K67" s="122">
        <v>0</v>
      </c>
    </row>
    <row r="68" spans="1:11" s="6" customFormat="1" ht="15">
      <c r="A68" s="4" t="s">
        <v>141</v>
      </c>
      <c r="B68" s="12" t="s">
        <v>67</v>
      </c>
      <c r="C68" s="1"/>
      <c r="D68" s="15">
        <v>1057.5</v>
      </c>
      <c r="E68" s="94"/>
      <c r="F68" s="95"/>
      <c r="G68" s="94"/>
      <c r="H68" s="94"/>
      <c r="I68" s="6">
        <v>2357</v>
      </c>
      <c r="J68" s="5">
        <v>1.07</v>
      </c>
      <c r="K68" s="122">
        <v>0.03</v>
      </c>
    </row>
    <row r="69" spans="1:11" s="6" customFormat="1" ht="25.5" hidden="1">
      <c r="A69" s="4" t="s">
        <v>142</v>
      </c>
      <c r="B69" s="9" t="s">
        <v>52</v>
      </c>
      <c r="C69" s="1"/>
      <c r="D69" s="15"/>
      <c r="E69" s="94"/>
      <c r="F69" s="95"/>
      <c r="G69" s="94"/>
      <c r="H69" s="94"/>
      <c r="I69" s="6">
        <v>2357</v>
      </c>
      <c r="J69" s="5">
        <v>1.07</v>
      </c>
      <c r="K69" s="122">
        <v>0.34</v>
      </c>
    </row>
    <row r="70" spans="1:11" s="6" customFormat="1" ht="15">
      <c r="A70" s="4" t="s">
        <v>85</v>
      </c>
      <c r="B70" s="9" t="s">
        <v>55</v>
      </c>
      <c r="C70" s="96"/>
      <c r="D70" s="15">
        <v>5287.68</v>
      </c>
      <c r="E70" s="96"/>
      <c r="F70" s="95"/>
      <c r="G70" s="94"/>
      <c r="H70" s="94"/>
      <c r="I70" s="6">
        <v>2357</v>
      </c>
      <c r="J70" s="5">
        <v>1.07</v>
      </c>
      <c r="K70" s="122">
        <v>0.17</v>
      </c>
    </row>
    <row r="71" spans="1:11" s="6" customFormat="1" ht="28.5" customHeight="1" hidden="1">
      <c r="A71" s="4" t="s">
        <v>143</v>
      </c>
      <c r="B71" s="12" t="s">
        <v>52</v>
      </c>
      <c r="C71" s="1"/>
      <c r="D71" s="15"/>
      <c r="E71" s="94"/>
      <c r="F71" s="95"/>
      <c r="G71" s="94"/>
      <c r="H71" s="94"/>
      <c r="I71" s="6">
        <v>2357</v>
      </c>
      <c r="J71" s="5">
        <v>1.07</v>
      </c>
      <c r="K71" s="122">
        <v>0.47</v>
      </c>
    </row>
    <row r="72" spans="1:11" s="6" customFormat="1" ht="30">
      <c r="A72" s="91" t="s">
        <v>86</v>
      </c>
      <c r="B72" s="9"/>
      <c r="C72" s="1"/>
      <c r="D72" s="13">
        <f>D73+D74+D75</f>
        <v>1243.17</v>
      </c>
      <c r="E72" s="94"/>
      <c r="F72" s="95"/>
      <c r="G72" s="13">
        <f>D72/I72</f>
        <v>0.53</v>
      </c>
      <c r="H72" s="13">
        <f>G72/12</f>
        <v>0.04</v>
      </c>
      <c r="I72" s="6">
        <v>2357</v>
      </c>
      <c r="J72" s="5">
        <v>1.07</v>
      </c>
      <c r="K72" s="122">
        <v>0.07</v>
      </c>
    </row>
    <row r="73" spans="1:11" s="6" customFormat="1" ht="25.5" hidden="1">
      <c r="A73" s="4" t="s">
        <v>128</v>
      </c>
      <c r="B73" s="12" t="s">
        <v>52</v>
      </c>
      <c r="C73" s="1"/>
      <c r="D73" s="15"/>
      <c r="E73" s="94"/>
      <c r="F73" s="95"/>
      <c r="G73" s="94"/>
      <c r="H73" s="94"/>
      <c r="I73" s="6">
        <v>2357</v>
      </c>
      <c r="J73" s="5">
        <v>1.07</v>
      </c>
      <c r="K73" s="122">
        <v>0.03</v>
      </c>
    </row>
    <row r="74" spans="1:11" s="6" customFormat="1" ht="15">
      <c r="A74" s="4" t="s">
        <v>144</v>
      </c>
      <c r="B74" s="9" t="s">
        <v>67</v>
      </c>
      <c r="C74" s="1"/>
      <c r="D74" s="15">
        <v>1243.17</v>
      </c>
      <c r="E74" s="94"/>
      <c r="F74" s="95"/>
      <c r="G74" s="94"/>
      <c r="H74" s="94"/>
      <c r="I74" s="6">
        <v>2357</v>
      </c>
      <c r="J74" s="5">
        <v>1.07</v>
      </c>
      <c r="K74" s="122">
        <v>0.04</v>
      </c>
    </row>
    <row r="75" spans="1:11" s="6" customFormat="1" ht="15" hidden="1">
      <c r="A75" s="4" t="s">
        <v>87</v>
      </c>
      <c r="B75" s="9" t="s">
        <v>55</v>
      </c>
      <c r="C75" s="1"/>
      <c r="D75" s="15">
        <f>G75*I75</f>
        <v>0</v>
      </c>
      <c r="E75" s="94"/>
      <c r="F75" s="95"/>
      <c r="G75" s="94">
        <f>H75*12</f>
        <v>0</v>
      </c>
      <c r="H75" s="94">
        <v>0</v>
      </c>
      <c r="I75" s="6">
        <v>2357</v>
      </c>
      <c r="J75" s="5">
        <v>1.07</v>
      </c>
      <c r="K75" s="122">
        <v>0</v>
      </c>
    </row>
    <row r="76" spans="1:11" s="6" customFormat="1" ht="15">
      <c r="A76" s="91" t="s">
        <v>88</v>
      </c>
      <c r="B76" s="9"/>
      <c r="C76" s="1"/>
      <c r="D76" s="13">
        <f>D78+D79+D85+D86</f>
        <v>6888.26</v>
      </c>
      <c r="E76" s="94"/>
      <c r="F76" s="95"/>
      <c r="G76" s="13">
        <f>D76/I76</f>
        <v>2.92</v>
      </c>
      <c r="H76" s="13">
        <f>G76/12</f>
        <v>0.24</v>
      </c>
      <c r="I76" s="6">
        <v>2357</v>
      </c>
      <c r="J76" s="5">
        <v>1.07</v>
      </c>
      <c r="K76" s="122">
        <v>0.2</v>
      </c>
    </row>
    <row r="77" spans="1:11" s="6" customFormat="1" ht="15" hidden="1">
      <c r="A77" s="4" t="s">
        <v>96</v>
      </c>
      <c r="B77" s="9" t="s">
        <v>55</v>
      </c>
      <c r="C77" s="1"/>
      <c r="D77" s="15">
        <f aca="true" t="shared" si="2" ref="D77:D84">G77*I77</f>
        <v>0</v>
      </c>
      <c r="E77" s="94"/>
      <c r="F77" s="95"/>
      <c r="G77" s="94">
        <f>H77*12</f>
        <v>0</v>
      </c>
      <c r="H77" s="94">
        <v>0</v>
      </c>
      <c r="I77" s="6">
        <v>2357</v>
      </c>
      <c r="J77" s="5">
        <v>1.07</v>
      </c>
      <c r="K77" s="122">
        <v>0</v>
      </c>
    </row>
    <row r="78" spans="1:11" s="6" customFormat="1" ht="15">
      <c r="A78" s="4" t="s">
        <v>129</v>
      </c>
      <c r="B78" s="9" t="s">
        <v>67</v>
      </c>
      <c r="C78" s="1"/>
      <c r="D78" s="15">
        <v>2676.53</v>
      </c>
      <c r="E78" s="94"/>
      <c r="F78" s="95"/>
      <c r="G78" s="94"/>
      <c r="H78" s="94"/>
      <c r="I78" s="6">
        <v>2357</v>
      </c>
      <c r="J78" s="5">
        <v>1.07</v>
      </c>
      <c r="K78" s="122">
        <v>0.18</v>
      </c>
    </row>
    <row r="79" spans="1:11" s="6" customFormat="1" ht="15">
      <c r="A79" s="4" t="s">
        <v>90</v>
      </c>
      <c r="B79" s="9" t="s">
        <v>67</v>
      </c>
      <c r="C79" s="1"/>
      <c r="D79" s="15">
        <v>777.03</v>
      </c>
      <c r="E79" s="94"/>
      <c r="F79" s="95"/>
      <c r="G79" s="94"/>
      <c r="H79" s="94"/>
      <c r="I79" s="6">
        <v>2357</v>
      </c>
      <c r="J79" s="5">
        <v>1.07</v>
      </c>
      <c r="K79" s="122">
        <v>0.02</v>
      </c>
    </row>
    <row r="80" spans="1:11" s="6" customFormat="1" ht="27.75" customHeight="1" hidden="1">
      <c r="A80" s="4" t="s">
        <v>130</v>
      </c>
      <c r="B80" s="9" t="s">
        <v>52</v>
      </c>
      <c r="C80" s="1"/>
      <c r="D80" s="15">
        <f t="shared" si="2"/>
        <v>0</v>
      </c>
      <c r="E80" s="94"/>
      <c r="F80" s="95"/>
      <c r="G80" s="94"/>
      <c r="H80" s="94"/>
      <c r="I80" s="6">
        <v>2357</v>
      </c>
      <c r="J80" s="5">
        <v>1.07</v>
      </c>
      <c r="K80" s="122">
        <v>0</v>
      </c>
    </row>
    <row r="81" spans="1:11" s="6" customFormat="1" ht="25.5" hidden="1">
      <c r="A81" s="4" t="s">
        <v>104</v>
      </c>
      <c r="B81" s="9" t="s">
        <v>52</v>
      </c>
      <c r="C81" s="1"/>
      <c r="D81" s="15">
        <f t="shared" si="2"/>
        <v>0</v>
      </c>
      <c r="E81" s="94"/>
      <c r="F81" s="95"/>
      <c r="G81" s="94"/>
      <c r="H81" s="94"/>
      <c r="I81" s="6">
        <v>2357</v>
      </c>
      <c r="J81" s="5">
        <v>1.07</v>
      </c>
      <c r="K81" s="122">
        <v>0</v>
      </c>
    </row>
    <row r="82" spans="1:11" s="6" customFormat="1" ht="25.5" hidden="1">
      <c r="A82" s="4" t="s">
        <v>99</v>
      </c>
      <c r="B82" s="9" t="s">
        <v>52</v>
      </c>
      <c r="C82" s="1"/>
      <c r="D82" s="15">
        <f t="shared" si="2"/>
        <v>0</v>
      </c>
      <c r="E82" s="94"/>
      <c r="F82" s="95"/>
      <c r="G82" s="94"/>
      <c r="H82" s="94"/>
      <c r="I82" s="6">
        <v>2357</v>
      </c>
      <c r="J82" s="5">
        <v>1.07</v>
      </c>
      <c r="K82" s="122">
        <v>0</v>
      </c>
    </row>
    <row r="83" spans="1:11" s="6" customFormat="1" ht="25.5" hidden="1">
      <c r="A83" s="4" t="s">
        <v>100</v>
      </c>
      <c r="B83" s="9" t="s">
        <v>52</v>
      </c>
      <c r="C83" s="1"/>
      <c r="D83" s="15">
        <f t="shared" si="2"/>
        <v>0</v>
      </c>
      <c r="E83" s="94"/>
      <c r="F83" s="95"/>
      <c r="G83" s="94"/>
      <c r="H83" s="94"/>
      <c r="I83" s="6">
        <v>2357</v>
      </c>
      <c r="J83" s="5">
        <v>1.07</v>
      </c>
      <c r="K83" s="122">
        <v>0</v>
      </c>
    </row>
    <row r="84" spans="1:11" s="6" customFormat="1" ht="25.5" hidden="1">
      <c r="A84" s="4" t="s">
        <v>95</v>
      </c>
      <c r="B84" s="9" t="s">
        <v>52</v>
      </c>
      <c r="C84" s="1"/>
      <c r="D84" s="15">
        <f t="shared" si="2"/>
        <v>0</v>
      </c>
      <c r="E84" s="94"/>
      <c r="F84" s="95"/>
      <c r="G84" s="94"/>
      <c r="H84" s="94"/>
      <c r="I84" s="6">
        <v>2357</v>
      </c>
      <c r="J84" s="5">
        <v>1.07</v>
      </c>
      <c r="K84" s="122">
        <v>0</v>
      </c>
    </row>
    <row r="85" spans="1:11" s="6" customFormat="1" ht="15">
      <c r="A85" s="4" t="s">
        <v>145</v>
      </c>
      <c r="B85" s="12" t="s">
        <v>131</v>
      </c>
      <c r="C85" s="1"/>
      <c r="D85" s="105">
        <v>3434.7</v>
      </c>
      <c r="E85" s="94"/>
      <c r="F85" s="95"/>
      <c r="G85" s="96"/>
      <c r="H85" s="96"/>
      <c r="J85" s="5"/>
      <c r="K85" s="122"/>
    </row>
    <row r="86" spans="1:11" s="6" customFormat="1" ht="15" hidden="1">
      <c r="A86" s="4" t="s">
        <v>112</v>
      </c>
      <c r="B86" s="12" t="s">
        <v>146</v>
      </c>
      <c r="C86" s="1"/>
      <c r="D86" s="105"/>
      <c r="E86" s="94"/>
      <c r="F86" s="95"/>
      <c r="G86" s="96"/>
      <c r="H86" s="96"/>
      <c r="J86" s="5"/>
      <c r="K86" s="122"/>
    </row>
    <row r="87" spans="1:11" s="6" customFormat="1" ht="15">
      <c r="A87" s="91" t="s">
        <v>91</v>
      </c>
      <c r="B87" s="9"/>
      <c r="C87" s="1"/>
      <c r="D87" s="13">
        <f>D88+D89</f>
        <v>1681.99</v>
      </c>
      <c r="E87" s="94"/>
      <c r="F87" s="95"/>
      <c r="G87" s="13">
        <f>D87/I87</f>
        <v>0.71</v>
      </c>
      <c r="H87" s="13">
        <f>G87/12</f>
        <v>0.06</v>
      </c>
      <c r="I87" s="6">
        <v>2357</v>
      </c>
      <c r="J87" s="5">
        <v>1.07</v>
      </c>
      <c r="K87" s="122">
        <v>0.14</v>
      </c>
    </row>
    <row r="88" spans="1:11" s="6" customFormat="1" ht="15">
      <c r="A88" s="4" t="s">
        <v>92</v>
      </c>
      <c r="B88" s="9" t="s">
        <v>67</v>
      </c>
      <c r="C88" s="1"/>
      <c r="D88" s="15">
        <v>932.26</v>
      </c>
      <c r="E88" s="94"/>
      <c r="F88" s="95"/>
      <c r="G88" s="94"/>
      <c r="H88" s="94"/>
      <c r="I88" s="6">
        <v>2357</v>
      </c>
      <c r="J88" s="5">
        <v>1.07</v>
      </c>
      <c r="K88" s="122">
        <v>0.03</v>
      </c>
    </row>
    <row r="89" spans="1:11" s="6" customFormat="1" ht="15">
      <c r="A89" s="4" t="s">
        <v>113</v>
      </c>
      <c r="B89" s="9" t="s">
        <v>67</v>
      </c>
      <c r="C89" s="1"/>
      <c r="D89" s="15">
        <v>749.73</v>
      </c>
      <c r="E89" s="94"/>
      <c r="F89" s="95"/>
      <c r="G89" s="94"/>
      <c r="H89" s="94"/>
      <c r="I89" s="6">
        <v>2357</v>
      </c>
      <c r="J89" s="5">
        <v>1.07</v>
      </c>
      <c r="K89" s="122">
        <v>0.02</v>
      </c>
    </row>
    <row r="90" spans="1:11" s="5" customFormat="1" ht="15" hidden="1">
      <c r="A90" s="91" t="s">
        <v>105</v>
      </c>
      <c r="B90" s="7"/>
      <c r="C90" s="13"/>
      <c r="D90" s="13">
        <f>D91+D92</f>
        <v>0</v>
      </c>
      <c r="E90" s="13"/>
      <c r="F90" s="92"/>
      <c r="G90" s="13">
        <f>D90/I90</f>
        <v>0</v>
      </c>
      <c r="H90" s="13">
        <f>G90/12</f>
        <v>0</v>
      </c>
      <c r="I90" s="6">
        <v>2357</v>
      </c>
      <c r="J90" s="5">
        <v>1.07</v>
      </c>
      <c r="K90" s="122">
        <v>0.04</v>
      </c>
    </row>
    <row r="91" spans="1:11" s="6" customFormat="1" ht="25.5" hidden="1">
      <c r="A91" s="4" t="s">
        <v>106</v>
      </c>
      <c r="B91" s="12" t="s">
        <v>52</v>
      </c>
      <c r="C91" s="1"/>
      <c r="D91" s="15"/>
      <c r="E91" s="94"/>
      <c r="F91" s="95"/>
      <c r="G91" s="94"/>
      <c r="H91" s="94"/>
      <c r="I91" s="6">
        <v>2357</v>
      </c>
      <c r="J91" s="5">
        <v>1.07</v>
      </c>
      <c r="K91" s="122">
        <v>0.04</v>
      </c>
    </row>
    <row r="92" spans="1:11" s="6" customFormat="1" ht="25.5" hidden="1">
      <c r="A92" s="4" t="s">
        <v>107</v>
      </c>
      <c r="B92" s="9" t="s">
        <v>52</v>
      </c>
      <c r="C92" s="1">
        <f>F92*12</f>
        <v>0</v>
      </c>
      <c r="D92" s="15"/>
      <c r="E92" s="94"/>
      <c r="F92" s="95"/>
      <c r="G92" s="94"/>
      <c r="H92" s="94"/>
      <c r="I92" s="6">
        <v>2357</v>
      </c>
      <c r="J92" s="5">
        <v>1.07</v>
      </c>
      <c r="K92" s="122">
        <v>0</v>
      </c>
    </row>
    <row r="93" spans="1:11" s="5" customFormat="1" ht="15">
      <c r="A93" s="91" t="s">
        <v>108</v>
      </c>
      <c r="B93" s="7"/>
      <c r="C93" s="13"/>
      <c r="D93" s="13">
        <f>D94+D95+D96</f>
        <v>14730.75</v>
      </c>
      <c r="E93" s="13"/>
      <c r="F93" s="92"/>
      <c r="G93" s="13">
        <f>D93/I93</f>
        <v>6.25</v>
      </c>
      <c r="H93" s="13">
        <f>G93/12</f>
        <v>0.52</v>
      </c>
      <c r="I93" s="6">
        <v>2357</v>
      </c>
      <c r="J93" s="5">
        <v>1.07</v>
      </c>
      <c r="K93" s="122">
        <v>0.6</v>
      </c>
    </row>
    <row r="94" spans="1:11" s="6" customFormat="1" ht="15.75" thickBot="1">
      <c r="A94" s="4" t="s">
        <v>117</v>
      </c>
      <c r="B94" s="9" t="s">
        <v>79</v>
      </c>
      <c r="C94" s="1"/>
      <c r="D94" s="15">
        <v>14730.75</v>
      </c>
      <c r="E94" s="94"/>
      <c r="F94" s="95"/>
      <c r="G94" s="94"/>
      <c r="H94" s="94"/>
      <c r="I94" s="6">
        <v>2357</v>
      </c>
      <c r="J94" s="5">
        <v>1.07</v>
      </c>
      <c r="K94" s="122">
        <v>0.48</v>
      </c>
    </row>
    <row r="95" spans="1:11" s="6" customFormat="1" ht="15.75" hidden="1" thickBot="1">
      <c r="A95" s="4" t="s">
        <v>114</v>
      </c>
      <c r="B95" s="9" t="s">
        <v>79</v>
      </c>
      <c r="C95" s="1"/>
      <c r="D95" s="15"/>
      <c r="E95" s="94"/>
      <c r="F95" s="95"/>
      <c r="G95" s="94"/>
      <c r="H95" s="94"/>
      <c r="I95" s="6">
        <v>2357</v>
      </c>
      <c r="J95" s="5">
        <v>1.07</v>
      </c>
      <c r="K95" s="122">
        <v>0.12</v>
      </c>
    </row>
    <row r="96" spans="1:11" s="6" customFormat="1" ht="25.5" customHeight="1" hidden="1">
      <c r="A96" s="134" t="s">
        <v>115</v>
      </c>
      <c r="B96" s="63" t="s">
        <v>67</v>
      </c>
      <c r="C96" s="135"/>
      <c r="D96" s="136">
        <f aca="true" t="shared" si="3" ref="D96:D102">G96*I96</f>
        <v>0</v>
      </c>
      <c r="E96" s="137"/>
      <c r="F96" s="138"/>
      <c r="G96" s="137">
        <f aca="true" t="shared" si="4" ref="G96:G102">H96*12</f>
        <v>0</v>
      </c>
      <c r="H96" s="138"/>
      <c r="I96" s="6">
        <v>2357</v>
      </c>
      <c r="K96" s="129"/>
    </row>
    <row r="97" spans="1:11" s="6" customFormat="1" ht="25.5" customHeight="1" hidden="1" thickBot="1">
      <c r="A97" s="139"/>
      <c r="B97" s="140"/>
      <c r="C97" s="141"/>
      <c r="D97" s="142"/>
      <c r="E97" s="143"/>
      <c r="F97" s="144"/>
      <c r="G97" s="143"/>
      <c r="H97" s="144"/>
      <c r="K97" s="129"/>
    </row>
    <row r="98" spans="1:11" s="5" customFormat="1" ht="30.75" thickBot="1">
      <c r="A98" s="145" t="s">
        <v>101</v>
      </c>
      <c r="B98" s="71" t="s">
        <v>52</v>
      </c>
      <c r="C98" s="146">
        <f>F98*12</f>
        <v>0</v>
      </c>
      <c r="D98" s="147">
        <f t="shared" si="3"/>
        <v>14142</v>
      </c>
      <c r="E98" s="148">
        <f>H98*12</f>
        <v>6</v>
      </c>
      <c r="F98" s="149"/>
      <c r="G98" s="148">
        <f t="shared" si="4"/>
        <v>6</v>
      </c>
      <c r="H98" s="149">
        <v>0.5</v>
      </c>
      <c r="I98" s="6">
        <v>2357</v>
      </c>
      <c r="K98" s="122"/>
    </row>
    <row r="99" spans="1:11" s="5" customFormat="1" ht="19.5" hidden="1" thickBot="1">
      <c r="A99" s="150" t="s">
        <v>3</v>
      </c>
      <c r="B99" s="151"/>
      <c r="C99" s="152" t="e">
        <f>F99*12</f>
        <v>#REF!</v>
      </c>
      <c r="D99" s="153">
        <f t="shared" si="3"/>
        <v>0</v>
      </c>
      <c r="E99" s="154">
        <f>H99*12</f>
        <v>0</v>
      </c>
      <c r="F99" s="155" t="e">
        <f>#REF!+#REF!+#REF!+#REF!+#REF!+#REF!+#REF!+#REF!+#REF!+#REF!</f>
        <v>#REF!</v>
      </c>
      <c r="G99" s="154">
        <f t="shared" si="4"/>
        <v>0</v>
      </c>
      <c r="H99" s="155">
        <f>H100+H101+H102</f>
        <v>0</v>
      </c>
      <c r="I99" s="6">
        <v>2357</v>
      </c>
      <c r="K99" s="122"/>
    </row>
    <row r="100" spans="1:11" s="5" customFormat="1" ht="15.75" hidden="1" thickBot="1">
      <c r="A100" s="156" t="s">
        <v>147</v>
      </c>
      <c r="B100" s="157"/>
      <c r="C100" s="104"/>
      <c r="D100" s="158">
        <f t="shared" si="3"/>
        <v>0</v>
      </c>
      <c r="E100" s="106">
        <f>H100*12</f>
        <v>0</v>
      </c>
      <c r="F100" s="159" t="e">
        <f>#REF!+#REF!+#REF!+#REF!+#REF!+#REF!+#REF!+#REF!+#REF!+#REF!</f>
        <v>#REF!</v>
      </c>
      <c r="G100" s="106">
        <f t="shared" si="4"/>
        <v>0</v>
      </c>
      <c r="H100" s="112"/>
      <c r="I100" s="6">
        <v>2357</v>
      </c>
      <c r="K100" s="122"/>
    </row>
    <row r="101" spans="1:11" s="5" customFormat="1" ht="15.75" hidden="1" thickBot="1">
      <c r="A101" s="156" t="s">
        <v>148</v>
      </c>
      <c r="B101" s="157"/>
      <c r="C101" s="104"/>
      <c r="D101" s="158">
        <f t="shared" si="3"/>
        <v>0</v>
      </c>
      <c r="E101" s="106">
        <f>H101*12</f>
        <v>0</v>
      </c>
      <c r="F101" s="159" t="e">
        <f>#REF!+#REF!+#REF!+#REF!+#REF!+#REF!+#REF!+#REF!+#REF!+#REF!</f>
        <v>#REF!</v>
      </c>
      <c r="G101" s="106">
        <f t="shared" si="4"/>
        <v>0</v>
      </c>
      <c r="H101" s="112"/>
      <c r="I101" s="6">
        <v>2357</v>
      </c>
      <c r="K101" s="122"/>
    </row>
    <row r="102" spans="1:11" s="5" customFormat="1" ht="15.75" hidden="1" thickBot="1">
      <c r="A102" s="156" t="s">
        <v>149</v>
      </c>
      <c r="B102" s="157"/>
      <c r="C102" s="104"/>
      <c r="D102" s="104">
        <f t="shared" si="3"/>
        <v>0</v>
      </c>
      <c r="E102" s="104">
        <f>H102*12</f>
        <v>0</v>
      </c>
      <c r="F102" s="104" t="e">
        <f>#REF!+#REF!+#REF!+#REF!+#REF!+#REF!+#REF!+#REF!+#REF!+#REF!</f>
        <v>#REF!</v>
      </c>
      <c r="G102" s="104">
        <f t="shared" si="4"/>
        <v>0</v>
      </c>
      <c r="H102" s="112"/>
      <c r="I102" s="6">
        <v>2357</v>
      </c>
      <c r="K102" s="122"/>
    </row>
    <row r="103" spans="1:11" s="5" customFormat="1" ht="19.5" thickBot="1">
      <c r="A103" s="160" t="s">
        <v>93</v>
      </c>
      <c r="B103" s="161" t="s">
        <v>48</v>
      </c>
      <c r="C103" s="146"/>
      <c r="D103" s="162">
        <f>G103*I103</f>
        <v>39880.44</v>
      </c>
      <c r="E103" s="148"/>
      <c r="F103" s="163"/>
      <c r="G103" s="148">
        <f>H103*12</f>
        <v>16.92</v>
      </c>
      <c r="H103" s="163">
        <v>1.41</v>
      </c>
      <c r="I103" s="164">
        <v>2357</v>
      </c>
      <c r="K103" s="122"/>
    </row>
    <row r="104" spans="1:11" s="5" customFormat="1" ht="19.5" thickBot="1">
      <c r="A104" s="165" t="s">
        <v>4</v>
      </c>
      <c r="B104" s="166"/>
      <c r="C104" s="167">
        <f>F104*12</f>
        <v>0</v>
      </c>
      <c r="D104" s="168">
        <f>D103+D98+D93+D90+D87+D76+D72+D58+D43+D42+D41+D40+D39+D38+D37+D33+D32+D31+D30+D29+D20+D15</f>
        <v>392424.59</v>
      </c>
      <c r="E104" s="168">
        <f>E103+E98+E93+E90+E87+E76+E72+E58+E43+E42+E41+E40+E39+E38+E37+E33+E32+E31+E30+E29+E20+E15</f>
        <v>117.48</v>
      </c>
      <c r="F104" s="168">
        <f>F103+F98+F93+F90+F87+F76+F72+F58+F43+F42+F41+F40+F39+F38+F37+F33+F32+F31+F30+F29+F20+F15</f>
        <v>0</v>
      </c>
      <c r="G104" s="168">
        <v>166.51</v>
      </c>
      <c r="H104" s="168">
        <v>13.88</v>
      </c>
      <c r="K104" s="122"/>
    </row>
    <row r="105" spans="1:11" s="5" customFormat="1" ht="19.5" hidden="1" thickBot="1">
      <c r="A105" s="169" t="s">
        <v>150</v>
      </c>
      <c r="B105" s="71"/>
      <c r="C105" s="146"/>
      <c r="D105" s="162">
        <v>120000</v>
      </c>
      <c r="E105" s="148"/>
      <c r="F105" s="163"/>
      <c r="G105" s="148">
        <f>H105*12</f>
        <v>50.88</v>
      </c>
      <c r="H105" s="163">
        <f>D105/12/I105</f>
        <v>4.24</v>
      </c>
      <c r="I105" s="164">
        <v>2357</v>
      </c>
      <c r="K105" s="122"/>
    </row>
    <row r="106" spans="1:11" s="5" customFormat="1" ht="19.5" hidden="1" thickBot="1">
      <c r="A106" s="169" t="s">
        <v>151</v>
      </c>
      <c r="B106" s="71"/>
      <c r="C106" s="146"/>
      <c r="D106" s="162">
        <f>D104+D105</f>
        <v>512424.59</v>
      </c>
      <c r="E106" s="148"/>
      <c r="F106" s="163"/>
      <c r="G106" s="162">
        <f>G104+G105</f>
        <v>217.39</v>
      </c>
      <c r="H106" s="163">
        <f>H104+H105</f>
        <v>18.12</v>
      </c>
      <c r="K106" s="122"/>
    </row>
    <row r="107" spans="1:11" s="172" customFormat="1" ht="18.75" hidden="1">
      <c r="A107" s="170" t="s">
        <v>152</v>
      </c>
      <c r="B107" s="171" t="s">
        <v>153</v>
      </c>
      <c r="C107" s="108"/>
      <c r="D107" s="108"/>
      <c r="E107" s="108"/>
      <c r="F107" s="108"/>
      <c r="G107" s="108"/>
      <c r="H107" s="108">
        <f>H104-H99</f>
        <v>13.88</v>
      </c>
      <c r="K107" s="173"/>
    </row>
    <row r="108" spans="1:11" s="172" customFormat="1" ht="18.75">
      <c r="A108" s="170"/>
      <c r="B108" s="171"/>
      <c r="C108" s="108"/>
      <c r="D108" s="108"/>
      <c r="E108" s="108"/>
      <c r="F108" s="108"/>
      <c r="G108" s="108"/>
      <c r="H108" s="108"/>
      <c r="K108" s="173"/>
    </row>
    <row r="109" spans="1:11" s="172" customFormat="1" ht="18.75">
      <c r="A109" s="170"/>
      <c r="B109" s="171"/>
      <c r="C109" s="108"/>
      <c r="D109" s="108"/>
      <c r="E109" s="108"/>
      <c r="F109" s="108"/>
      <c r="G109" s="108"/>
      <c r="H109" s="108"/>
      <c r="K109" s="173"/>
    </row>
    <row r="110" spans="1:11" s="177" customFormat="1" ht="19.5">
      <c r="A110" s="174"/>
      <c r="B110" s="175"/>
      <c r="C110" s="175"/>
      <c r="D110" s="176"/>
      <c r="E110" s="109"/>
      <c r="F110" s="109"/>
      <c r="G110" s="109"/>
      <c r="H110" s="176"/>
      <c r="K110" s="178"/>
    </row>
    <row r="111" spans="1:11" s="177" customFormat="1" ht="20.25" thickBot="1">
      <c r="A111" s="174"/>
      <c r="B111" s="175"/>
      <c r="C111" s="175"/>
      <c r="D111" s="176"/>
      <c r="E111" s="109"/>
      <c r="F111" s="109"/>
      <c r="G111" s="109"/>
      <c r="H111" s="176"/>
      <c r="K111" s="178"/>
    </row>
    <row r="112" spans="1:12" s="182" customFormat="1" ht="30.75" thickBot="1">
      <c r="A112" s="179" t="s">
        <v>154</v>
      </c>
      <c r="B112" s="180"/>
      <c r="C112" s="181">
        <f>F112*12</f>
        <v>0</v>
      </c>
      <c r="D112" s="149">
        <f>D116+D118+D117+D119+D120+D121+D122+D123+D124+D125+D126+D127+D128+D129+D130+D131+D132+D133</f>
        <v>60280.55</v>
      </c>
      <c r="E112" s="149">
        <f>E116+E118+E117+E119+E120+E121+E122+E123+E124+E125+E126+E127+E128+E129+E130+E131+E132+E133</f>
        <v>0</v>
      </c>
      <c r="F112" s="149">
        <f>F116+F118+F117+F119+F120+F121+F122+F123+F124+F125+F126+F127+F128+F129+F130+F131+F132+F133</f>
        <v>0</v>
      </c>
      <c r="G112" s="149">
        <v>25.58</v>
      </c>
      <c r="H112" s="149">
        <f>H116+H119+H120+H123+H125</f>
        <v>2.13</v>
      </c>
      <c r="I112" s="164">
        <v>2357</v>
      </c>
      <c r="J112" s="182">
        <v>2351.7</v>
      </c>
      <c r="L112" s="183"/>
    </row>
    <row r="113" spans="1:12" s="187" customFormat="1" ht="25.5" customHeight="1" hidden="1">
      <c r="A113" s="184" t="s">
        <v>155</v>
      </c>
      <c r="B113" s="185"/>
      <c r="C113" s="96"/>
      <c r="D113" s="105"/>
      <c r="E113" s="96"/>
      <c r="F113" s="186"/>
      <c r="G113" s="96"/>
      <c r="H113" s="186"/>
      <c r="I113" s="164">
        <v>2357</v>
      </c>
      <c r="J113" s="182">
        <v>2351.7</v>
      </c>
      <c r="L113" s="188"/>
    </row>
    <row r="114" spans="1:12" s="187" customFormat="1" ht="25.5" customHeight="1" hidden="1">
      <c r="A114" s="97" t="s">
        <v>156</v>
      </c>
      <c r="B114" s="189"/>
      <c r="C114" s="1"/>
      <c r="D114" s="15"/>
      <c r="E114" s="94"/>
      <c r="F114" s="95"/>
      <c r="G114" s="94"/>
      <c r="H114" s="95"/>
      <c r="I114" s="164">
        <v>2357</v>
      </c>
      <c r="J114" s="182">
        <v>2351.7</v>
      </c>
      <c r="L114" s="188"/>
    </row>
    <row r="115" spans="1:12" s="187" customFormat="1" ht="25.5" customHeight="1" hidden="1">
      <c r="A115" s="97" t="s">
        <v>157</v>
      </c>
      <c r="B115" s="189"/>
      <c r="C115" s="1"/>
      <c r="D115" s="15"/>
      <c r="E115" s="94"/>
      <c r="F115" s="95"/>
      <c r="G115" s="94"/>
      <c r="H115" s="95"/>
      <c r="I115" s="164">
        <v>2357</v>
      </c>
      <c r="J115" s="182">
        <v>2351.7</v>
      </c>
      <c r="L115" s="188"/>
    </row>
    <row r="116" spans="1:12" s="187" customFormat="1" ht="16.5" customHeight="1">
      <c r="A116" s="97" t="s">
        <v>158</v>
      </c>
      <c r="B116" s="189"/>
      <c r="C116" s="1"/>
      <c r="D116" s="94">
        <v>22492.77</v>
      </c>
      <c r="E116" s="94"/>
      <c r="F116" s="94"/>
      <c r="G116" s="94">
        <v>9.55</v>
      </c>
      <c r="H116" s="95">
        <f>G116/12</f>
        <v>0.8</v>
      </c>
      <c r="I116" s="164">
        <v>2357</v>
      </c>
      <c r="J116" s="182"/>
      <c r="L116" s="188"/>
    </row>
    <row r="117" spans="1:12" s="187" customFormat="1" ht="16.5" customHeight="1" hidden="1">
      <c r="A117" s="97" t="s">
        <v>159</v>
      </c>
      <c r="B117" s="189"/>
      <c r="C117" s="1"/>
      <c r="D117" s="94"/>
      <c r="E117" s="94"/>
      <c r="F117" s="94"/>
      <c r="G117" s="94">
        <f aca="true" t="shared" si="5" ref="G117:G133">D117/I117</f>
        <v>0</v>
      </c>
      <c r="H117" s="95">
        <f aca="true" t="shared" si="6" ref="H117:H133">G117/12</f>
        <v>0</v>
      </c>
      <c r="I117" s="164">
        <v>2357</v>
      </c>
      <c r="J117" s="182"/>
      <c r="L117" s="188"/>
    </row>
    <row r="118" spans="1:12" s="187" customFormat="1" ht="16.5" customHeight="1" hidden="1">
      <c r="A118" s="97" t="s">
        <v>160</v>
      </c>
      <c r="B118" s="189"/>
      <c r="C118" s="1"/>
      <c r="D118" s="94"/>
      <c r="E118" s="94"/>
      <c r="F118" s="94"/>
      <c r="G118" s="94">
        <f t="shared" si="5"/>
        <v>0</v>
      </c>
      <c r="H118" s="95">
        <f t="shared" si="6"/>
        <v>0</v>
      </c>
      <c r="I118" s="164">
        <v>2357</v>
      </c>
      <c r="J118" s="182"/>
      <c r="L118" s="188"/>
    </row>
    <row r="119" spans="1:12" s="187" customFormat="1" ht="16.5" customHeight="1">
      <c r="A119" s="97" t="s">
        <v>161</v>
      </c>
      <c r="B119" s="189"/>
      <c r="C119" s="1"/>
      <c r="D119" s="94">
        <v>7562.6</v>
      </c>
      <c r="E119" s="94"/>
      <c r="F119" s="94"/>
      <c r="G119" s="94">
        <f t="shared" si="5"/>
        <v>3.21</v>
      </c>
      <c r="H119" s="95">
        <f t="shared" si="6"/>
        <v>0.27</v>
      </c>
      <c r="I119" s="164">
        <v>2357</v>
      </c>
      <c r="J119" s="182"/>
      <c r="L119" s="188"/>
    </row>
    <row r="120" spans="1:12" s="187" customFormat="1" ht="16.5" customHeight="1">
      <c r="A120" s="97" t="s">
        <v>162</v>
      </c>
      <c r="B120" s="189"/>
      <c r="C120" s="1"/>
      <c r="D120" s="94">
        <v>18771.82</v>
      </c>
      <c r="E120" s="94"/>
      <c r="F120" s="94"/>
      <c r="G120" s="94">
        <f t="shared" si="5"/>
        <v>7.96</v>
      </c>
      <c r="H120" s="95">
        <f t="shared" si="6"/>
        <v>0.66</v>
      </c>
      <c r="I120" s="164">
        <v>2357</v>
      </c>
      <c r="J120" s="182"/>
      <c r="L120" s="188"/>
    </row>
    <row r="121" spans="1:12" s="187" customFormat="1" ht="16.5" customHeight="1" hidden="1">
      <c r="A121" s="97" t="s">
        <v>163</v>
      </c>
      <c r="B121" s="189"/>
      <c r="C121" s="1"/>
      <c r="D121" s="94"/>
      <c r="E121" s="94"/>
      <c r="F121" s="94"/>
      <c r="G121" s="94">
        <f t="shared" si="5"/>
        <v>0</v>
      </c>
      <c r="H121" s="95">
        <f t="shared" si="6"/>
        <v>0</v>
      </c>
      <c r="I121" s="164">
        <v>2357</v>
      </c>
      <c r="J121" s="182"/>
      <c r="L121" s="188"/>
    </row>
    <row r="122" spans="1:12" s="187" customFormat="1" ht="16.5" customHeight="1" hidden="1">
      <c r="A122" s="97" t="s">
        <v>164</v>
      </c>
      <c r="B122" s="189"/>
      <c r="C122" s="1"/>
      <c r="D122" s="94"/>
      <c r="E122" s="94"/>
      <c r="F122" s="94"/>
      <c r="G122" s="94">
        <f t="shared" si="5"/>
        <v>0</v>
      </c>
      <c r="H122" s="95">
        <f t="shared" si="6"/>
        <v>0</v>
      </c>
      <c r="I122" s="164">
        <v>2357</v>
      </c>
      <c r="J122" s="182"/>
      <c r="L122" s="188"/>
    </row>
    <row r="123" spans="1:12" s="187" customFormat="1" ht="16.5" customHeight="1">
      <c r="A123" s="97" t="s">
        <v>165</v>
      </c>
      <c r="B123" s="189"/>
      <c r="C123" s="1"/>
      <c r="D123" s="94">
        <v>8869.65</v>
      </c>
      <c r="E123" s="94"/>
      <c r="F123" s="94"/>
      <c r="G123" s="94">
        <f t="shared" si="5"/>
        <v>3.76</v>
      </c>
      <c r="H123" s="95">
        <f t="shared" si="6"/>
        <v>0.31</v>
      </c>
      <c r="I123" s="164">
        <v>2357</v>
      </c>
      <c r="J123" s="182"/>
      <c r="L123" s="188"/>
    </row>
    <row r="124" spans="1:12" s="187" customFormat="1" ht="16.5" customHeight="1" hidden="1">
      <c r="A124" s="97" t="s">
        <v>166</v>
      </c>
      <c r="B124" s="189"/>
      <c r="C124" s="1"/>
      <c r="D124" s="94"/>
      <c r="E124" s="94"/>
      <c r="F124" s="94"/>
      <c r="G124" s="94">
        <f t="shared" si="5"/>
        <v>0</v>
      </c>
      <c r="H124" s="95">
        <f t="shared" si="6"/>
        <v>0</v>
      </c>
      <c r="I124" s="164">
        <v>2357</v>
      </c>
      <c r="J124" s="182"/>
      <c r="L124" s="188"/>
    </row>
    <row r="125" spans="1:12" s="187" customFormat="1" ht="16.5" customHeight="1" thickBot="1">
      <c r="A125" s="190" t="s">
        <v>167</v>
      </c>
      <c r="B125" s="191"/>
      <c r="C125" s="192"/>
      <c r="D125" s="193">
        <v>2583.71</v>
      </c>
      <c r="E125" s="193"/>
      <c r="F125" s="193"/>
      <c r="G125" s="193">
        <f t="shared" si="5"/>
        <v>1.1</v>
      </c>
      <c r="H125" s="194">
        <f t="shared" si="6"/>
        <v>0.09</v>
      </c>
      <c r="I125" s="164">
        <v>2357</v>
      </c>
      <c r="J125" s="182">
        <v>2351.7</v>
      </c>
      <c r="L125" s="188"/>
    </row>
    <row r="126" spans="1:12" s="187" customFormat="1" ht="16.5" customHeight="1" hidden="1">
      <c r="A126" s="195" t="s">
        <v>168</v>
      </c>
      <c r="B126" s="185"/>
      <c r="C126" s="96"/>
      <c r="D126" s="96"/>
      <c r="E126" s="96"/>
      <c r="F126" s="96"/>
      <c r="G126" s="96">
        <f t="shared" si="5"/>
        <v>0</v>
      </c>
      <c r="H126" s="96">
        <f t="shared" si="6"/>
        <v>0</v>
      </c>
      <c r="I126" s="164">
        <v>2357</v>
      </c>
      <c r="J126" s="182">
        <v>2351.7</v>
      </c>
      <c r="L126" s="188"/>
    </row>
    <row r="127" spans="1:12" s="187" customFormat="1" ht="18.75" customHeight="1" hidden="1">
      <c r="A127" s="97" t="s">
        <v>169</v>
      </c>
      <c r="B127" s="189"/>
      <c r="C127" s="1"/>
      <c r="D127" s="94"/>
      <c r="E127" s="94"/>
      <c r="F127" s="94"/>
      <c r="G127" s="94">
        <f t="shared" si="5"/>
        <v>0</v>
      </c>
      <c r="H127" s="94">
        <f t="shared" si="6"/>
        <v>0</v>
      </c>
      <c r="I127" s="164">
        <v>2357</v>
      </c>
      <c r="J127" s="182"/>
      <c r="L127" s="188"/>
    </row>
    <row r="128" spans="1:12" s="187" customFormat="1" ht="18.75" customHeight="1" hidden="1">
      <c r="A128" s="196" t="s">
        <v>170</v>
      </c>
      <c r="B128" s="189"/>
      <c r="C128" s="1"/>
      <c r="D128" s="94"/>
      <c r="E128" s="94"/>
      <c r="F128" s="94"/>
      <c r="G128" s="94">
        <f t="shared" si="5"/>
        <v>0</v>
      </c>
      <c r="H128" s="94">
        <f t="shared" si="6"/>
        <v>0</v>
      </c>
      <c r="I128" s="164">
        <v>2357</v>
      </c>
      <c r="J128" s="182"/>
      <c r="L128" s="188"/>
    </row>
    <row r="129" spans="1:12" s="187" customFormat="1" ht="18.75" customHeight="1" hidden="1">
      <c r="A129" s="196" t="s">
        <v>171</v>
      </c>
      <c r="B129" s="189"/>
      <c r="C129" s="1"/>
      <c r="D129" s="94"/>
      <c r="E129" s="94"/>
      <c r="F129" s="94"/>
      <c r="G129" s="94">
        <f t="shared" si="5"/>
        <v>0</v>
      </c>
      <c r="H129" s="94">
        <f t="shared" si="6"/>
        <v>0</v>
      </c>
      <c r="I129" s="164">
        <v>2357</v>
      </c>
      <c r="J129" s="182"/>
      <c r="L129" s="188"/>
    </row>
    <row r="130" spans="1:12" s="187" customFormat="1" ht="18.75" customHeight="1" hidden="1">
      <c r="A130" s="196" t="s">
        <v>172</v>
      </c>
      <c r="B130" s="189"/>
      <c r="C130" s="1"/>
      <c r="D130" s="94"/>
      <c r="E130" s="94"/>
      <c r="F130" s="94"/>
      <c r="G130" s="94">
        <f t="shared" si="5"/>
        <v>0</v>
      </c>
      <c r="H130" s="94">
        <f t="shared" si="6"/>
        <v>0</v>
      </c>
      <c r="I130" s="164">
        <v>2357</v>
      </c>
      <c r="J130" s="182"/>
      <c r="L130" s="188"/>
    </row>
    <row r="131" spans="1:12" s="187" customFormat="1" ht="18.75" customHeight="1" hidden="1">
      <c r="A131" s="196" t="s">
        <v>173</v>
      </c>
      <c r="B131" s="189"/>
      <c r="C131" s="1"/>
      <c r="D131" s="94"/>
      <c r="E131" s="94"/>
      <c r="F131" s="94"/>
      <c r="G131" s="94">
        <f t="shared" si="5"/>
        <v>0</v>
      </c>
      <c r="H131" s="94">
        <f t="shared" si="6"/>
        <v>0</v>
      </c>
      <c r="I131" s="164">
        <v>2357</v>
      </c>
      <c r="J131" s="182"/>
      <c r="L131" s="188"/>
    </row>
    <row r="132" spans="1:12" s="187" customFormat="1" ht="18.75" customHeight="1" hidden="1">
      <c r="A132" s="196" t="s">
        <v>174</v>
      </c>
      <c r="B132" s="189"/>
      <c r="C132" s="1"/>
      <c r="D132" s="94"/>
      <c r="E132" s="94"/>
      <c r="F132" s="94"/>
      <c r="G132" s="94">
        <v>11.1</v>
      </c>
      <c r="H132" s="94">
        <v>0.92</v>
      </c>
      <c r="I132" s="164">
        <v>2357</v>
      </c>
      <c r="J132" s="182"/>
      <c r="L132" s="188"/>
    </row>
    <row r="133" spans="1:12" s="187" customFormat="1" ht="16.5" customHeight="1" hidden="1">
      <c r="A133" s="197" t="s">
        <v>175</v>
      </c>
      <c r="B133" s="189"/>
      <c r="C133" s="1"/>
      <c r="D133" s="94"/>
      <c r="E133" s="94"/>
      <c r="F133" s="94"/>
      <c r="G133" s="94">
        <f t="shared" si="5"/>
        <v>0</v>
      </c>
      <c r="H133" s="94">
        <f t="shared" si="6"/>
        <v>0</v>
      </c>
      <c r="I133" s="164">
        <v>2357</v>
      </c>
      <c r="J133" s="182">
        <v>2351.7</v>
      </c>
      <c r="L133" s="188"/>
    </row>
    <row r="134" spans="1:12" s="187" customFormat="1" ht="16.5" customHeight="1">
      <c r="A134" s="198"/>
      <c r="B134" s="199"/>
      <c r="C134" s="200"/>
      <c r="D134" s="201"/>
      <c r="E134" s="201"/>
      <c r="F134" s="201"/>
      <c r="G134" s="201"/>
      <c r="H134" s="201"/>
      <c r="I134" s="182"/>
      <c r="J134" s="182"/>
      <c r="L134" s="188"/>
    </row>
    <row r="135" spans="1:12" s="187" customFormat="1" ht="16.5" customHeight="1" thickBot="1">
      <c r="A135" s="198"/>
      <c r="B135" s="199"/>
      <c r="C135" s="200"/>
      <c r="D135" s="200"/>
      <c r="E135" s="200"/>
      <c r="F135" s="200"/>
      <c r="G135" s="200"/>
      <c r="H135" s="200"/>
      <c r="I135" s="182"/>
      <c r="J135" s="182"/>
      <c r="L135" s="188"/>
    </row>
    <row r="136" spans="1:12" s="204" customFormat="1" ht="19.5" thickBot="1">
      <c r="A136" s="179" t="s">
        <v>6</v>
      </c>
      <c r="B136" s="202"/>
      <c r="C136" s="203"/>
      <c r="D136" s="203">
        <v>452705.14</v>
      </c>
      <c r="E136" s="203">
        <f>E104+E112</f>
        <v>117.48</v>
      </c>
      <c r="F136" s="203">
        <f>F104+F112</f>
        <v>0</v>
      </c>
      <c r="G136" s="203">
        <f>G104+G112</f>
        <v>192.09</v>
      </c>
      <c r="H136" s="203">
        <f>H104+H112</f>
        <v>16.01</v>
      </c>
      <c r="L136" s="205"/>
    </row>
    <row r="137" spans="1:12" s="187" customFormat="1" ht="16.5" customHeight="1">
      <c r="A137" s="198"/>
      <c r="B137" s="199"/>
      <c r="C137" s="200"/>
      <c r="D137" s="200"/>
      <c r="E137" s="200"/>
      <c r="F137" s="200"/>
      <c r="G137" s="200"/>
      <c r="H137" s="200"/>
      <c r="I137" s="182"/>
      <c r="J137" s="182"/>
      <c r="L137" s="188"/>
    </row>
    <row r="138" spans="1:12" s="187" customFormat="1" ht="16.5" customHeight="1">
      <c r="A138" s="198"/>
      <c r="B138" s="199"/>
      <c r="C138" s="200"/>
      <c r="D138" s="200"/>
      <c r="E138" s="200"/>
      <c r="F138" s="200"/>
      <c r="G138" s="200"/>
      <c r="H138" s="200"/>
      <c r="I138" s="182"/>
      <c r="J138" s="182"/>
      <c r="L138" s="188"/>
    </row>
    <row r="139" spans="1:12" s="187" customFormat="1" ht="16.5" customHeight="1">
      <c r="A139" s="198"/>
      <c r="B139" s="199"/>
      <c r="C139" s="200"/>
      <c r="D139" s="200"/>
      <c r="E139" s="200"/>
      <c r="F139" s="200"/>
      <c r="G139" s="200"/>
      <c r="H139" s="200"/>
      <c r="I139" s="182"/>
      <c r="J139" s="182"/>
      <c r="L139" s="188"/>
    </row>
    <row r="140" spans="1:12" s="187" customFormat="1" ht="16.5" customHeight="1">
      <c r="A140" s="198"/>
      <c r="B140" s="199"/>
      <c r="C140" s="200"/>
      <c r="D140" s="200"/>
      <c r="E140" s="200"/>
      <c r="F140" s="200"/>
      <c r="G140" s="200"/>
      <c r="H140" s="200"/>
      <c r="I140" s="182"/>
      <c r="J140" s="182"/>
      <c r="L140" s="188"/>
    </row>
    <row r="141" spans="1:12" s="187" customFormat="1" ht="16.5" customHeight="1">
      <c r="A141" s="198"/>
      <c r="B141" s="199"/>
      <c r="C141" s="200"/>
      <c r="D141" s="200"/>
      <c r="E141" s="200"/>
      <c r="F141" s="200"/>
      <c r="G141" s="200"/>
      <c r="H141" s="200"/>
      <c r="I141" s="182"/>
      <c r="J141" s="182"/>
      <c r="L141" s="188"/>
    </row>
    <row r="142" spans="1:11" s="177" customFormat="1" ht="19.5">
      <c r="A142" s="174"/>
      <c r="B142" s="175"/>
      <c r="C142" s="175"/>
      <c r="D142" s="175"/>
      <c r="E142" s="206"/>
      <c r="F142" s="206"/>
      <c r="G142" s="206"/>
      <c r="H142" s="176"/>
      <c r="K142" s="178"/>
    </row>
    <row r="143" spans="1:11" s="2" customFormat="1" ht="14.25">
      <c r="A143" s="252" t="s">
        <v>102</v>
      </c>
      <c r="B143" s="252"/>
      <c r="C143" s="252"/>
      <c r="D143" s="252"/>
      <c r="E143" s="252"/>
      <c r="F143" s="252"/>
      <c r="K143" s="207"/>
    </row>
    <row r="144" s="2" customFormat="1" ht="12.75">
      <c r="K144" s="207"/>
    </row>
    <row r="145" spans="1:11" s="2" customFormat="1" ht="12.75">
      <c r="A145" s="208" t="s">
        <v>103</v>
      </c>
      <c r="K145" s="207"/>
    </row>
    <row r="146" s="2" customFormat="1" ht="12.75">
      <c r="K146" s="207"/>
    </row>
    <row r="147" s="2" customFormat="1" ht="12.75">
      <c r="K147" s="207"/>
    </row>
    <row r="148" s="2" customFormat="1" ht="12.75">
      <c r="K148" s="207"/>
    </row>
    <row r="149" s="2" customFormat="1" ht="12.75">
      <c r="K149" s="207"/>
    </row>
    <row r="150" s="2" customFormat="1" ht="12.75">
      <c r="K150" s="207"/>
    </row>
    <row r="151" s="2" customFormat="1" ht="12.75">
      <c r="K151" s="207"/>
    </row>
    <row r="152" s="2" customFormat="1" ht="12.75">
      <c r="K152" s="207"/>
    </row>
    <row r="153" s="2" customFormat="1" ht="12.75">
      <c r="K153" s="207"/>
    </row>
    <row r="154" s="2" customFormat="1" ht="12.75">
      <c r="K154" s="207"/>
    </row>
    <row r="155" s="2" customFormat="1" ht="12.75">
      <c r="K155" s="207"/>
    </row>
    <row r="156" s="2" customFormat="1" ht="12.75">
      <c r="K156" s="207"/>
    </row>
    <row r="157" s="2" customFormat="1" ht="12.75">
      <c r="K157" s="207"/>
    </row>
    <row r="158" s="2" customFormat="1" ht="12.75">
      <c r="K158" s="207"/>
    </row>
    <row r="159" s="2" customFormat="1" ht="12.75">
      <c r="K159" s="207"/>
    </row>
    <row r="160" s="2" customFormat="1" ht="12.75">
      <c r="K160" s="207"/>
    </row>
    <row r="161" s="2" customFormat="1" ht="12.75">
      <c r="K161" s="207"/>
    </row>
    <row r="162" s="2" customFormat="1" ht="12.75">
      <c r="K162" s="207"/>
    </row>
    <row r="163" s="2" customFormat="1" ht="12.75">
      <c r="K163" s="207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43:F143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="80" zoomScaleNormal="80" zoomScalePageLayoutView="0" workbookViewId="0" topLeftCell="A1">
      <pane xSplit="1" ySplit="2" topLeftCell="G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8" sqref="P10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5" s="5" customFormat="1" ht="83.25" customHeight="1" thickBot="1">
      <c r="A2" s="214" t="s">
        <v>0</v>
      </c>
      <c r="B2" s="267" t="s">
        <v>192</v>
      </c>
      <c r="C2" s="268"/>
      <c r="D2" s="269"/>
      <c r="E2" s="268" t="s">
        <v>193</v>
      </c>
      <c r="F2" s="268"/>
      <c r="G2" s="268"/>
      <c r="H2" s="267" t="s">
        <v>194</v>
      </c>
      <c r="I2" s="268"/>
      <c r="J2" s="269"/>
      <c r="K2" s="267" t="s">
        <v>195</v>
      </c>
      <c r="L2" s="268"/>
      <c r="M2" s="269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72" t="s">
        <v>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</row>
    <row r="5" spans="1:15" s="5" customFormat="1" ht="14.25" customHeight="1">
      <c r="A5" s="89" t="s">
        <v>40</v>
      </c>
      <c r="B5" s="29"/>
      <c r="C5" s="7"/>
      <c r="D5" s="53">
        <f>O5/4</f>
        <v>16970.4</v>
      </c>
      <c r="E5" s="44"/>
      <c r="F5" s="7"/>
      <c r="G5" s="53">
        <f>O5/4</f>
        <v>16970.4</v>
      </c>
      <c r="H5" s="29"/>
      <c r="I5" s="7"/>
      <c r="J5" s="53">
        <f>O5/4</f>
        <v>16970.4</v>
      </c>
      <c r="K5" s="29"/>
      <c r="L5" s="7"/>
      <c r="M5" s="53">
        <f>O5/4</f>
        <v>16970.4</v>
      </c>
      <c r="N5" s="47">
        <f>M5+J5+G5+D5</f>
        <v>67881.6</v>
      </c>
      <c r="O5" s="14">
        <v>67881.6</v>
      </c>
    </row>
    <row r="6" spans="1:15" s="5" customFormat="1" ht="30">
      <c r="A6" s="89" t="s">
        <v>46</v>
      </c>
      <c r="B6" s="29"/>
      <c r="C6" s="7"/>
      <c r="D6" s="53">
        <f aca="true" t="shared" si="0" ref="D6:D17">O6/4</f>
        <v>27152.64</v>
      </c>
      <c r="E6" s="44"/>
      <c r="F6" s="7"/>
      <c r="G6" s="53">
        <f aca="true" t="shared" si="1" ref="G6:G17">O6/4</f>
        <v>27152.64</v>
      </c>
      <c r="H6" s="29"/>
      <c r="I6" s="7"/>
      <c r="J6" s="53">
        <f aca="true" t="shared" si="2" ref="J6:J16">O6/4</f>
        <v>27152.64</v>
      </c>
      <c r="K6" s="29"/>
      <c r="L6" s="7"/>
      <c r="M6" s="53">
        <f aca="true" t="shared" si="3" ref="M6:M17">O6/4</f>
        <v>27152.64</v>
      </c>
      <c r="N6" s="47">
        <f aca="true" t="shared" si="4" ref="N6:N57">M6+J6+G6+D6</f>
        <v>108610.56</v>
      </c>
      <c r="O6" s="14">
        <v>108610.56</v>
      </c>
    </row>
    <row r="7" spans="1:15" s="5" customFormat="1" ht="15">
      <c r="A7" s="91" t="s">
        <v>54</v>
      </c>
      <c r="B7" s="29"/>
      <c r="C7" s="7"/>
      <c r="D7" s="53">
        <f t="shared" si="0"/>
        <v>4525.44</v>
      </c>
      <c r="E7" s="44"/>
      <c r="F7" s="7"/>
      <c r="G7" s="53">
        <f t="shared" si="1"/>
        <v>4525.44</v>
      </c>
      <c r="H7" s="29"/>
      <c r="I7" s="7"/>
      <c r="J7" s="53">
        <f t="shared" si="2"/>
        <v>4525.44</v>
      </c>
      <c r="K7" s="29"/>
      <c r="L7" s="7"/>
      <c r="M7" s="53">
        <f t="shared" si="3"/>
        <v>4525.44</v>
      </c>
      <c r="N7" s="47">
        <f t="shared" si="4"/>
        <v>18101.76</v>
      </c>
      <c r="O7" s="14">
        <v>18101.76</v>
      </c>
    </row>
    <row r="8" spans="1:15" s="5" customFormat="1" ht="15">
      <c r="A8" s="91" t="s">
        <v>56</v>
      </c>
      <c r="B8" s="29"/>
      <c r="C8" s="7"/>
      <c r="D8" s="53">
        <f t="shared" si="0"/>
        <v>14707.68</v>
      </c>
      <c r="E8" s="44"/>
      <c r="F8" s="7"/>
      <c r="G8" s="53">
        <f t="shared" si="1"/>
        <v>14707.68</v>
      </c>
      <c r="H8" s="29"/>
      <c r="I8" s="7"/>
      <c r="J8" s="53">
        <f t="shared" si="2"/>
        <v>14707.68</v>
      </c>
      <c r="K8" s="29"/>
      <c r="L8" s="7"/>
      <c r="M8" s="53">
        <f t="shared" si="3"/>
        <v>14707.68</v>
      </c>
      <c r="N8" s="47">
        <f t="shared" si="4"/>
        <v>58830.72</v>
      </c>
      <c r="O8" s="14">
        <v>58830.72</v>
      </c>
    </row>
    <row r="9" spans="1:15" s="5" customFormat="1" ht="30">
      <c r="A9" s="91" t="s">
        <v>58</v>
      </c>
      <c r="B9" s="29"/>
      <c r="C9" s="7"/>
      <c r="D9" s="53">
        <f t="shared" si="0"/>
        <v>433.43</v>
      </c>
      <c r="E9" s="44"/>
      <c r="F9" s="7"/>
      <c r="G9" s="53">
        <f t="shared" si="1"/>
        <v>433.43</v>
      </c>
      <c r="H9" s="29"/>
      <c r="I9" s="7"/>
      <c r="J9" s="53">
        <f t="shared" si="2"/>
        <v>433.43</v>
      </c>
      <c r="K9" s="29"/>
      <c r="L9" s="7"/>
      <c r="M9" s="53">
        <f t="shared" si="3"/>
        <v>433.43</v>
      </c>
      <c r="N9" s="47">
        <f t="shared" si="4"/>
        <v>1733.72</v>
      </c>
      <c r="O9" s="14">
        <v>1733.72</v>
      </c>
    </row>
    <row r="10" spans="1:15" s="5" customFormat="1" ht="30">
      <c r="A10" s="91" t="s">
        <v>59</v>
      </c>
      <c r="B10" s="29"/>
      <c r="C10" s="7"/>
      <c r="D10" s="53">
        <f t="shared" si="0"/>
        <v>433.43</v>
      </c>
      <c r="E10" s="44"/>
      <c r="F10" s="7"/>
      <c r="G10" s="53">
        <f t="shared" si="1"/>
        <v>433.43</v>
      </c>
      <c r="H10" s="29"/>
      <c r="I10" s="7"/>
      <c r="J10" s="53">
        <f t="shared" si="2"/>
        <v>433.43</v>
      </c>
      <c r="K10" s="29"/>
      <c r="L10" s="7"/>
      <c r="M10" s="53">
        <f t="shared" si="3"/>
        <v>433.43</v>
      </c>
      <c r="N10" s="47">
        <f t="shared" si="4"/>
        <v>1733.72</v>
      </c>
      <c r="O10" s="14">
        <v>1733.72</v>
      </c>
    </row>
    <row r="11" spans="1:15" s="5" customFormat="1" ht="15">
      <c r="A11" s="101" t="s">
        <v>118</v>
      </c>
      <c r="B11" s="29"/>
      <c r="C11" s="7"/>
      <c r="D11" s="53">
        <f t="shared" si="0"/>
        <v>2737.03</v>
      </c>
      <c r="E11" s="44"/>
      <c r="F11" s="7"/>
      <c r="G11" s="53">
        <f t="shared" si="1"/>
        <v>2737.03</v>
      </c>
      <c r="H11" s="29"/>
      <c r="I11" s="7"/>
      <c r="J11" s="53">
        <f t="shared" si="2"/>
        <v>2737.03</v>
      </c>
      <c r="K11" s="29"/>
      <c r="L11" s="7"/>
      <c r="M11" s="53">
        <f t="shared" si="3"/>
        <v>2737.03</v>
      </c>
      <c r="N11" s="47">
        <f t="shared" si="4"/>
        <v>10948.12</v>
      </c>
      <c r="O11" s="14">
        <v>10948.1</v>
      </c>
    </row>
    <row r="12" spans="1:15" s="241" customFormat="1" ht="30">
      <c r="A12" s="232" t="s">
        <v>119</v>
      </c>
      <c r="B12" s="233"/>
      <c r="C12" s="234"/>
      <c r="D12" s="235">
        <f t="shared" si="0"/>
        <v>0</v>
      </c>
      <c r="E12" s="236" t="s">
        <v>209</v>
      </c>
      <c r="F12" s="237">
        <v>41558</v>
      </c>
      <c r="G12" s="238">
        <v>3100.59</v>
      </c>
      <c r="H12" s="233"/>
      <c r="I12" s="234"/>
      <c r="J12" s="235">
        <f t="shared" si="2"/>
        <v>0</v>
      </c>
      <c r="K12" s="233"/>
      <c r="L12" s="234"/>
      <c r="M12" s="235">
        <f t="shared" si="3"/>
        <v>0</v>
      </c>
      <c r="N12" s="239">
        <f t="shared" si="4"/>
        <v>3100.59</v>
      </c>
      <c r="O12" s="240"/>
    </row>
    <row r="13" spans="1:15" s="241" customFormat="1" ht="30">
      <c r="A13" s="232" t="s">
        <v>111</v>
      </c>
      <c r="B13" s="233"/>
      <c r="C13" s="234"/>
      <c r="D13" s="235">
        <f t="shared" si="0"/>
        <v>0</v>
      </c>
      <c r="E13" s="236" t="s">
        <v>209</v>
      </c>
      <c r="F13" s="237">
        <v>41558</v>
      </c>
      <c r="G13" s="238">
        <v>3100.59</v>
      </c>
      <c r="H13" s="233"/>
      <c r="I13" s="234"/>
      <c r="J13" s="235">
        <f t="shared" si="2"/>
        <v>0</v>
      </c>
      <c r="K13" s="233"/>
      <c r="L13" s="234"/>
      <c r="M13" s="235">
        <f t="shared" si="3"/>
        <v>0</v>
      </c>
      <c r="N13" s="239">
        <f t="shared" si="4"/>
        <v>3100.59</v>
      </c>
      <c r="O13" s="240"/>
    </row>
    <row r="14" spans="1:15" s="5" customFormat="1" ht="29.25" customHeight="1">
      <c r="A14" s="91" t="s">
        <v>98</v>
      </c>
      <c r="B14" s="29"/>
      <c r="C14" s="7"/>
      <c r="D14" s="53">
        <f t="shared" si="0"/>
        <v>1272.78</v>
      </c>
      <c r="E14" s="44"/>
      <c r="F14" s="7"/>
      <c r="G14" s="53">
        <f t="shared" si="1"/>
        <v>1272.78</v>
      </c>
      <c r="H14" s="29"/>
      <c r="I14" s="7"/>
      <c r="J14" s="53">
        <f t="shared" si="2"/>
        <v>1272.78</v>
      </c>
      <c r="K14" s="29"/>
      <c r="L14" s="7"/>
      <c r="M14" s="53">
        <f t="shared" si="3"/>
        <v>1272.78</v>
      </c>
      <c r="N14" s="47">
        <f t="shared" si="4"/>
        <v>5091.12</v>
      </c>
      <c r="O14" s="14">
        <v>5091.12</v>
      </c>
    </row>
    <row r="15" spans="1:15" s="8" customFormat="1" ht="15">
      <c r="A15" s="91" t="s">
        <v>60</v>
      </c>
      <c r="B15" s="30"/>
      <c r="C15" s="27"/>
      <c r="D15" s="53">
        <f t="shared" si="0"/>
        <v>282.84</v>
      </c>
      <c r="E15" s="45"/>
      <c r="F15" s="27"/>
      <c r="G15" s="53">
        <f t="shared" si="1"/>
        <v>282.84</v>
      </c>
      <c r="H15" s="30"/>
      <c r="I15" s="27"/>
      <c r="J15" s="53">
        <f t="shared" si="2"/>
        <v>282.84</v>
      </c>
      <c r="K15" s="30"/>
      <c r="L15" s="27"/>
      <c r="M15" s="53">
        <f t="shared" si="3"/>
        <v>282.84</v>
      </c>
      <c r="N15" s="47">
        <f t="shared" si="4"/>
        <v>1131.36</v>
      </c>
      <c r="O15" s="14">
        <v>1131.36</v>
      </c>
    </row>
    <row r="16" spans="1:15" s="5" customFormat="1" ht="15">
      <c r="A16" s="91" t="s">
        <v>62</v>
      </c>
      <c r="B16" s="29"/>
      <c r="C16" s="7"/>
      <c r="D16" s="53">
        <f t="shared" si="0"/>
        <v>151.32</v>
      </c>
      <c r="E16" s="44"/>
      <c r="F16" s="7"/>
      <c r="G16" s="53">
        <f t="shared" si="1"/>
        <v>151.32</v>
      </c>
      <c r="H16" s="29"/>
      <c r="I16" s="7"/>
      <c r="J16" s="53">
        <f t="shared" si="2"/>
        <v>151.32</v>
      </c>
      <c r="K16" s="29"/>
      <c r="L16" s="7"/>
      <c r="M16" s="53">
        <f t="shared" si="3"/>
        <v>151.32</v>
      </c>
      <c r="N16" s="47">
        <f t="shared" si="4"/>
        <v>605.28</v>
      </c>
      <c r="O16" s="14">
        <v>605.28</v>
      </c>
    </row>
    <row r="17" spans="1:15" s="5" customFormat="1" ht="30">
      <c r="A17" s="91" t="s">
        <v>64</v>
      </c>
      <c r="B17" s="29"/>
      <c r="C17" s="7"/>
      <c r="D17" s="53">
        <f t="shared" si="0"/>
        <v>0</v>
      </c>
      <c r="E17" s="44"/>
      <c r="F17" s="7"/>
      <c r="G17" s="53">
        <f t="shared" si="1"/>
        <v>0</v>
      </c>
      <c r="H17" s="209" t="s">
        <v>246</v>
      </c>
      <c r="I17" s="210">
        <v>41605</v>
      </c>
      <c r="J17" s="64">
        <v>2133.33</v>
      </c>
      <c r="K17" s="29"/>
      <c r="L17" s="7"/>
      <c r="M17" s="53">
        <f t="shared" si="3"/>
        <v>0</v>
      </c>
      <c r="N17" s="47">
        <f t="shared" si="4"/>
        <v>2133.33</v>
      </c>
      <c r="O17" s="14"/>
    </row>
    <row r="18" spans="1:15" s="5" customFormat="1" ht="15">
      <c r="A18" s="91" t="s">
        <v>65</v>
      </c>
      <c r="B18" s="29"/>
      <c r="C18" s="7"/>
      <c r="D18" s="53"/>
      <c r="E18" s="44"/>
      <c r="F18" s="7"/>
      <c r="G18" s="16"/>
      <c r="H18" s="29"/>
      <c r="I18" s="7"/>
      <c r="J18" s="35"/>
      <c r="K18" s="29"/>
      <c r="L18" s="7"/>
      <c r="M18" s="35"/>
      <c r="N18" s="47">
        <f t="shared" si="4"/>
        <v>0</v>
      </c>
      <c r="O18" s="14"/>
    </row>
    <row r="19" spans="1:15" s="5" customFormat="1" ht="15">
      <c r="A19" s="4" t="s">
        <v>66</v>
      </c>
      <c r="B19" s="209" t="s">
        <v>181</v>
      </c>
      <c r="C19" s="210">
        <v>41402</v>
      </c>
      <c r="D19" s="64">
        <v>184.33</v>
      </c>
      <c r="E19" s="209" t="s">
        <v>199</v>
      </c>
      <c r="F19" s="210">
        <v>41509</v>
      </c>
      <c r="G19" s="64">
        <v>184.33</v>
      </c>
      <c r="H19" s="29"/>
      <c r="I19" s="7"/>
      <c r="J19" s="35"/>
      <c r="K19" s="209" t="s">
        <v>251</v>
      </c>
      <c r="L19" s="210">
        <v>41759</v>
      </c>
      <c r="M19" s="64">
        <v>184.33</v>
      </c>
      <c r="N19" s="47">
        <f t="shared" si="4"/>
        <v>552.99</v>
      </c>
      <c r="O19" s="14"/>
    </row>
    <row r="20" spans="1:15" s="5" customFormat="1" ht="15">
      <c r="A20" s="270" t="s">
        <v>68</v>
      </c>
      <c r="B20" s="209" t="s">
        <v>184</v>
      </c>
      <c r="C20" s="210">
        <v>41411</v>
      </c>
      <c r="D20" s="64">
        <v>195.03</v>
      </c>
      <c r="E20" s="209" t="s">
        <v>205</v>
      </c>
      <c r="F20" s="210">
        <v>41537</v>
      </c>
      <c r="G20" s="64">
        <v>195.04</v>
      </c>
      <c r="H20" s="29"/>
      <c r="I20" s="7"/>
      <c r="J20" s="35"/>
      <c r="K20" s="29"/>
      <c r="L20" s="7"/>
      <c r="M20" s="35"/>
      <c r="N20" s="47">
        <f t="shared" si="4"/>
        <v>390.07</v>
      </c>
      <c r="O20" s="14"/>
    </row>
    <row r="21" spans="1:15" s="5" customFormat="1" ht="15">
      <c r="A21" s="271"/>
      <c r="B21" s="209" t="s">
        <v>186</v>
      </c>
      <c r="C21" s="210">
        <v>41474</v>
      </c>
      <c r="D21" s="64">
        <v>390.07</v>
      </c>
      <c r="E21" s="44"/>
      <c r="F21" s="7"/>
      <c r="G21" s="16"/>
      <c r="H21" s="29"/>
      <c r="I21" s="7"/>
      <c r="J21" s="35"/>
      <c r="K21" s="29"/>
      <c r="L21" s="7"/>
      <c r="M21" s="35"/>
      <c r="N21" s="47">
        <f t="shared" si="4"/>
        <v>390.07</v>
      </c>
      <c r="O21" s="213"/>
    </row>
    <row r="22" spans="1:15" s="5" customFormat="1" ht="15">
      <c r="A22" s="4" t="s">
        <v>138</v>
      </c>
      <c r="B22" s="209" t="s">
        <v>180</v>
      </c>
      <c r="C22" s="210">
        <v>41439</v>
      </c>
      <c r="D22" s="64">
        <v>7144.2</v>
      </c>
      <c r="E22" s="44"/>
      <c r="F22" s="7"/>
      <c r="G22" s="16"/>
      <c r="H22" s="29"/>
      <c r="I22" s="7"/>
      <c r="J22" s="35"/>
      <c r="K22" s="29"/>
      <c r="L22" s="7"/>
      <c r="M22" s="35"/>
      <c r="N22" s="47">
        <f t="shared" si="4"/>
        <v>7144.2</v>
      </c>
      <c r="O22" s="14"/>
    </row>
    <row r="23" spans="1:15" s="5" customFormat="1" ht="15">
      <c r="A23" s="4" t="s">
        <v>70</v>
      </c>
      <c r="B23" s="209" t="s">
        <v>180</v>
      </c>
      <c r="C23" s="210">
        <v>41439</v>
      </c>
      <c r="D23" s="64">
        <v>743.35</v>
      </c>
      <c r="E23" s="44"/>
      <c r="F23" s="7"/>
      <c r="G23" s="16"/>
      <c r="H23" s="29"/>
      <c r="I23" s="7"/>
      <c r="J23" s="35"/>
      <c r="K23" s="29"/>
      <c r="L23" s="7"/>
      <c r="M23" s="35"/>
      <c r="N23" s="47">
        <f t="shared" si="4"/>
        <v>743.35</v>
      </c>
      <c r="O23" s="14"/>
    </row>
    <row r="24" spans="1:15" s="5" customFormat="1" ht="15">
      <c r="A24" s="4" t="s">
        <v>71</v>
      </c>
      <c r="B24" s="209" t="s">
        <v>186</v>
      </c>
      <c r="C24" s="210">
        <v>41474</v>
      </c>
      <c r="D24" s="64">
        <v>3314.05</v>
      </c>
      <c r="E24" s="44"/>
      <c r="F24" s="7"/>
      <c r="G24" s="16"/>
      <c r="H24" s="29"/>
      <c r="I24" s="7"/>
      <c r="J24" s="35"/>
      <c r="K24" s="29"/>
      <c r="L24" s="7"/>
      <c r="M24" s="35"/>
      <c r="N24" s="47">
        <f t="shared" si="4"/>
        <v>3314.05</v>
      </c>
      <c r="O24" s="14"/>
    </row>
    <row r="25" spans="1:15" s="5" customFormat="1" ht="15">
      <c r="A25" s="4" t="s">
        <v>72</v>
      </c>
      <c r="B25" s="209" t="s">
        <v>186</v>
      </c>
      <c r="C25" s="210">
        <v>41474</v>
      </c>
      <c r="D25" s="64">
        <v>780.14</v>
      </c>
      <c r="E25" s="44"/>
      <c r="F25" s="7"/>
      <c r="G25" s="16"/>
      <c r="H25" s="29"/>
      <c r="I25" s="7"/>
      <c r="J25" s="35"/>
      <c r="K25" s="29"/>
      <c r="L25" s="7"/>
      <c r="M25" s="35"/>
      <c r="N25" s="47">
        <f t="shared" si="4"/>
        <v>780.14</v>
      </c>
      <c r="O25" s="14"/>
    </row>
    <row r="26" spans="1:15" s="6" customFormat="1" ht="15">
      <c r="A26" s="4" t="s">
        <v>73</v>
      </c>
      <c r="B26" s="209" t="s">
        <v>180</v>
      </c>
      <c r="C26" s="210">
        <v>41439</v>
      </c>
      <c r="D26" s="64">
        <v>371.66</v>
      </c>
      <c r="E26" s="46"/>
      <c r="F26" s="9"/>
      <c r="G26" s="17"/>
      <c r="H26" s="31"/>
      <c r="I26" s="9"/>
      <c r="J26" s="36"/>
      <c r="K26" s="31"/>
      <c r="L26" s="9"/>
      <c r="M26" s="36"/>
      <c r="N26" s="47">
        <f t="shared" si="4"/>
        <v>371.66</v>
      </c>
      <c r="O26" s="14"/>
    </row>
    <row r="27" spans="1:15" s="6" customFormat="1" ht="15">
      <c r="A27" s="4" t="s">
        <v>74</v>
      </c>
      <c r="B27" s="31"/>
      <c r="C27" s="9"/>
      <c r="D27" s="53"/>
      <c r="E27" s="46"/>
      <c r="F27" s="9"/>
      <c r="G27" s="17"/>
      <c r="H27" s="31"/>
      <c r="I27" s="9"/>
      <c r="J27" s="36"/>
      <c r="K27" s="31"/>
      <c r="L27" s="9"/>
      <c r="M27" s="36"/>
      <c r="N27" s="47">
        <f t="shared" si="4"/>
        <v>0</v>
      </c>
      <c r="O27" s="14"/>
    </row>
    <row r="28" spans="1:15" s="6" customFormat="1" ht="25.5">
      <c r="A28" s="4" t="s">
        <v>75</v>
      </c>
      <c r="B28" s="209" t="s">
        <v>186</v>
      </c>
      <c r="C28" s="210">
        <v>41474</v>
      </c>
      <c r="D28" s="64">
        <v>1570.54</v>
      </c>
      <c r="E28" s="46"/>
      <c r="F28" s="9"/>
      <c r="G28" s="53"/>
      <c r="H28" s="31"/>
      <c r="I28" s="9"/>
      <c r="J28" s="53"/>
      <c r="K28" s="31"/>
      <c r="L28" s="9"/>
      <c r="M28" s="53"/>
      <c r="N28" s="47">
        <f t="shared" si="4"/>
        <v>1570.54</v>
      </c>
      <c r="O28" s="14"/>
    </row>
    <row r="29" spans="1:15" s="5" customFormat="1" ht="15">
      <c r="A29" s="4" t="s">
        <v>76</v>
      </c>
      <c r="B29" s="29"/>
      <c r="C29" s="7"/>
      <c r="D29" s="53"/>
      <c r="E29" s="209" t="s">
        <v>207</v>
      </c>
      <c r="F29" s="210">
        <v>41544</v>
      </c>
      <c r="G29" s="64">
        <v>1400.81</v>
      </c>
      <c r="H29" s="29"/>
      <c r="I29" s="7"/>
      <c r="J29" s="35"/>
      <c r="K29" s="29"/>
      <c r="L29" s="7"/>
      <c r="M29" s="35"/>
      <c r="N29" s="47">
        <f t="shared" si="4"/>
        <v>1400.81</v>
      </c>
      <c r="O29" s="14"/>
    </row>
    <row r="30" spans="1:15" s="6" customFormat="1" ht="30">
      <c r="A30" s="101" t="s">
        <v>77</v>
      </c>
      <c r="B30" s="31"/>
      <c r="C30" s="9"/>
      <c r="D30" s="53"/>
      <c r="E30" s="46"/>
      <c r="F30" s="9"/>
      <c r="G30" s="17"/>
      <c r="H30" s="31"/>
      <c r="I30" s="9"/>
      <c r="J30" s="36"/>
      <c r="K30" s="31"/>
      <c r="L30" s="9"/>
      <c r="M30" s="36"/>
      <c r="N30" s="47">
        <f t="shared" si="4"/>
        <v>0</v>
      </c>
      <c r="O30" s="14"/>
    </row>
    <row r="31" spans="1:15" s="6" customFormat="1" ht="25.5">
      <c r="A31" s="102" t="s">
        <v>78</v>
      </c>
      <c r="B31" s="209" t="s">
        <v>179</v>
      </c>
      <c r="C31" s="210">
        <v>41432</v>
      </c>
      <c r="D31" s="64">
        <v>743.35</v>
      </c>
      <c r="E31" s="55"/>
      <c r="F31" s="63"/>
      <c r="G31" s="19"/>
      <c r="H31" s="209" t="s">
        <v>232</v>
      </c>
      <c r="I31" s="210" t="s">
        <v>233</v>
      </c>
      <c r="J31" s="64">
        <v>743.35</v>
      </c>
      <c r="K31" s="209" t="s">
        <v>250</v>
      </c>
      <c r="L31" s="210">
        <v>41733</v>
      </c>
      <c r="M31" s="64">
        <v>743.35</v>
      </c>
      <c r="N31" s="47">
        <f t="shared" si="4"/>
        <v>2230.05</v>
      </c>
      <c r="O31" s="14"/>
    </row>
    <row r="32" spans="1:15" s="6" customFormat="1" ht="25.5">
      <c r="A32" s="102" t="s">
        <v>80</v>
      </c>
      <c r="B32" s="54"/>
      <c r="C32" s="63"/>
      <c r="D32" s="64"/>
      <c r="E32" s="55"/>
      <c r="F32" s="63"/>
      <c r="G32" s="19"/>
      <c r="H32" s="54"/>
      <c r="I32" s="229"/>
      <c r="J32" s="48"/>
      <c r="K32" s="209" t="s">
        <v>240</v>
      </c>
      <c r="L32" s="210">
        <v>41705</v>
      </c>
      <c r="M32" s="64">
        <v>1486.7</v>
      </c>
      <c r="N32" s="47">
        <f t="shared" si="4"/>
        <v>1486.7</v>
      </c>
      <c r="O32" s="14"/>
    </row>
    <row r="33" spans="1:15" s="6" customFormat="1" ht="15">
      <c r="A33" s="102" t="s">
        <v>81</v>
      </c>
      <c r="B33" s="209" t="s">
        <v>186</v>
      </c>
      <c r="C33" s="210">
        <v>41474</v>
      </c>
      <c r="D33" s="64">
        <v>1560.23</v>
      </c>
      <c r="E33" s="55"/>
      <c r="F33" s="63"/>
      <c r="G33" s="19"/>
      <c r="H33" s="54"/>
      <c r="I33" s="229"/>
      <c r="J33" s="48"/>
      <c r="K33" s="54"/>
      <c r="L33" s="63"/>
      <c r="M33" s="48"/>
      <c r="N33" s="47">
        <f t="shared" si="4"/>
        <v>1560.23</v>
      </c>
      <c r="O33" s="14"/>
    </row>
    <row r="34" spans="1:15" s="6" customFormat="1" ht="25.5">
      <c r="A34" s="102" t="s">
        <v>83</v>
      </c>
      <c r="B34" s="54"/>
      <c r="C34" s="63"/>
      <c r="D34" s="64"/>
      <c r="E34" s="209" t="s">
        <v>202</v>
      </c>
      <c r="F34" s="210">
        <v>41516</v>
      </c>
      <c r="G34" s="64">
        <v>371.67</v>
      </c>
      <c r="H34" s="209" t="s">
        <v>232</v>
      </c>
      <c r="I34" s="210" t="s">
        <v>233</v>
      </c>
      <c r="J34" s="64">
        <v>371.67</v>
      </c>
      <c r="K34" s="54"/>
      <c r="L34" s="63"/>
      <c r="M34" s="48"/>
      <c r="N34" s="47">
        <f t="shared" si="4"/>
        <v>743.34</v>
      </c>
      <c r="O34" s="14"/>
    </row>
    <row r="35" spans="1:15" s="6" customFormat="1" ht="15">
      <c r="A35" s="4" t="s">
        <v>141</v>
      </c>
      <c r="B35" s="209" t="s">
        <v>180</v>
      </c>
      <c r="C35" s="210">
        <v>41439</v>
      </c>
      <c r="D35" s="64">
        <v>1057.5</v>
      </c>
      <c r="E35" s="55"/>
      <c r="F35" s="63"/>
      <c r="G35" s="19"/>
      <c r="H35" s="54"/>
      <c r="I35" s="63"/>
      <c r="J35" s="48"/>
      <c r="K35" s="54"/>
      <c r="L35" s="63"/>
      <c r="M35" s="48"/>
      <c r="N35" s="47">
        <f t="shared" si="4"/>
        <v>1057.5</v>
      </c>
      <c r="O35" s="14"/>
    </row>
    <row r="36" spans="1:15" s="6" customFormat="1" ht="15">
      <c r="A36" s="102" t="s">
        <v>85</v>
      </c>
      <c r="B36" s="54"/>
      <c r="C36" s="63"/>
      <c r="D36" s="53">
        <f>O36/4</f>
        <v>1321.92</v>
      </c>
      <c r="E36" s="55"/>
      <c r="F36" s="63"/>
      <c r="G36" s="53">
        <f>O36/4</f>
        <v>1321.92</v>
      </c>
      <c r="H36" s="54"/>
      <c r="I36" s="63"/>
      <c r="J36" s="53">
        <f>O36/4</f>
        <v>1321.92</v>
      </c>
      <c r="K36" s="54"/>
      <c r="L36" s="63"/>
      <c r="M36" s="53">
        <f>O36/4</f>
        <v>1321.92</v>
      </c>
      <c r="N36" s="47">
        <f t="shared" si="4"/>
        <v>5287.68</v>
      </c>
      <c r="O36" s="14">
        <v>5287.68</v>
      </c>
    </row>
    <row r="37" spans="1:15" s="6" customFormat="1" ht="30">
      <c r="A37" s="101" t="s">
        <v>86</v>
      </c>
      <c r="B37" s="54"/>
      <c r="C37" s="63"/>
      <c r="D37" s="64"/>
      <c r="E37" s="55"/>
      <c r="F37" s="63"/>
      <c r="G37" s="64"/>
      <c r="H37" s="54"/>
      <c r="I37" s="63"/>
      <c r="J37" s="64"/>
      <c r="K37" s="54"/>
      <c r="L37" s="63"/>
      <c r="M37" s="64"/>
      <c r="N37" s="47">
        <f t="shared" si="4"/>
        <v>0</v>
      </c>
      <c r="O37" s="14"/>
    </row>
    <row r="38" spans="1:15" s="6" customFormat="1" ht="15">
      <c r="A38" s="4" t="s">
        <v>144</v>
      </c>
      <c r="B38" s="209" t="s">
        <v>180</v>
      </c>
      <c r="C38" s="210">
        <v>41439</v>
      </c>
      <c r="D38" s="64">
        <v>1243.17</v>
      </c>
      <c r="E38" s="55"/>
      <c r="F38" s="63"/>
      <c r="G38" s="64"/>
      <c r="H38" s="54"/>
      <c r="I38" s="63"/>
      <c r="J38" s="64"/>
      <c r="K38" s="54"/>
      <c r="L38" s="63"/>
      <c r="M38" s="64"/>
      <c r="N38" s="47">
        <f t="shared" si="4"/>
        <v>1243.17</v>
      </c>
      <c r="O38" s="14"/>
    </row>
    <row r="39" spans="1:15" s="6" customFormat="1" ht="15">
      <c r="A39" s="91" t="s">
        <v>88</v>
      </c>
      <c r="B39" s="54"/>
      <c r="C39" s="63"/>
      <c r="D39" s="64"/>
      <c r="E39" s="55"/>
      <c r="F39" s="63"/>
      <c r="G39" s="64"/>
      <c r="H39" s="54"/>
      <c r="I39" s="63"/>
      <c r="J39" s="64"/>
      <c r="K39" s="54"/>
      <c r="L39" s="63"/>
      <c r="M39" s="64"/>
      <c r="N39" s="47">
        <f t="shared" si="4"/>
        <v>0</v>
      </c>
      <c r="O39" s="14"/>
    </row>
    <row r="40" spans="1:15" s="6" customFormat="1" ht="15">
      <c r="A40" s="97" t="s">
        <v>89</v>
      </c>
      <c r="B40" s="54"/>
      <c r="C40" s="63"/>
      <c r="D40" s="64"/>
      <c r="E40" s="209" t="s">
        <v>206</v>
      </c>
      <c r="F40" s="210">
        <v>41544</v>
      </c>
      <c r="G40" s="64">
        <v>5353.02</v>
      </c>
      <c r="H40" s="54"/>
      <c r="I40" s="63"/>
      <c r="J40" s="64"/>
      <c r="K40" s="54"/>
      <c r="L40" s="63"/>
      <c r="M40" s="64"/>
      <c r="N40" s="47">
        <f t="shared" si="4"/>
        <v>5353.02</v>
      </c>
      <c r="O40" s="14"/>
    </row>
    <row r="41" spans="1:15" s="6" customFormat="1" ht="15">
      <c r="A41" s="97" t="s">
        <v>90</v>
      </c>
      <c r="B41" s="54"/>
      <c r="C41" s="63"/>
      <c r="D41" s="64"/>
      <c r="E41" s="55"/>
      <c r="F41" s="63"/>
      <c r="G41" s="64"/>
      <c r="H41" s="54"/>
      <c r="I41" s="63"/>
      <c r="J41" s="64"/>
      <c r="K41" s="209" t="s">
        <v>236</v>
      </c>
      <c r="L41" s="210">
        <v>41684</v>
      </c>
      <c r="M41" s="64">
        <v>777.03</v>
      </c>
      <c r="N41" s="47">
        <f t="shared" si="4"/>
        <v>777.03</v>
      </c>
      <c r="O41" s="14"/>
    </row>
    <row r="42" spans="1:15" s="6" customFormat="1" ht="15">
      <c r="A42" s="4" t="s">
        <v>145</v>
      </c>
      <c r="B42" s="54"/>
      <c r="C42" s="63"/>
      <c r="D42" s="64"/>
      <c r="E42" s="209" t="s">
        <v>198</v>
      </c>
      <c r="F42" s="210">
        <v>41495</v>
      </c>
      <c r="G42" s="64">
        <v>3434.7</v>
      </c>
      <c r="H42" s="54"/>
      <c r="I42" s="63"/>
      <c r="J42" s="64"/>
      <c r="K42" s="54"/>
      <c r="L42" s="63"/>
      <c r="M42" s="64"/>
      <c r="N42" s="47">
        <f t="shared" si="4"/>
        <v>3434.7</v>
      </c>
      <c r="O42" s="14"/>
    </row>
    <row r="43" spans="1:15" s="6" customFormat="1" ht="15">
      <c r="A43" s="91" t="s">
        <v>91</v>
      </c>
      <c r="B43" s="54"/>
      <c r="C43" s="63"/>
      <c r="D43" s="64"/>
      <c r="E43" s="55"/>
      <c r="F43" s="63"/>
      <c r="G43" s="64"/>
      <c r="H43" s="54"/>
      <c r="I43" s="63"/>
      <c r="J43" s="64"/>
      <c r="K43" s="54"/>
      <c r="L43" s="63"/>
      <c r="M43" s="64"/>
      <c r="N43" s="47">
        <f t="shared" si="4"/>
        <v>0</v>
      </c>
      <c r="O43" s="14"/>
    </row>
    <row r="44" spans="1:15" s="6" customFormat="1" ht="25.5">
      <c r="A44" s="4" t="s">
        <v>92</v>
      </c>
      <c r="B44" s="54"/>
      <c r="C44" s="63"/>
      <c r="D44" s="64"/>
      <c r="E44" s="209" t="s">
        <v>210</v>
      </c>
      <c r="F44" s="210">
        <v>41565</v>
      </c>
      <c r="G44" s="64">
        <v>799.08</v>
      </c>
      <c r="H44" s="209" t="s">
        <v>232</v>
      </c>
      <c r="I44" s="210" t="s">
        <v>234</v>
      </c>
      <c r="J44" s="64">
        <v>932.26</v>
      </c>
      <c r="K44" s="54"/>
      <c r="L44" s="63"/>
      <c r="M44" s="64"/>
      <c r="N44" s="47">
        <f t="shared" si="4"/>
        <v>1731.34</v>
      </c>
      <c r="O44" s="14"/>
    </row>
    <row r="45" spans="1:15" s="6" customFormat="1" ht="15">
      <c r="A45" s="97" t="s">
        <v>113</v>
      </c>
      <c r="B45" s="54"/>
      <c r="C45" s="63"/>
      <c r="D45" s="64"/>
      <c r="E45" s="55"/>
      <c r="F45" s="63"/>
      <c r="G45" s="64"/>
      <c r="H45" s="54"/>
      <c r="I45" s="63"/>
      <c r="J45" s="64"/>
      <c r="K45" s="54"/>
      <c r="L45" s="63"/>
      <c r="M45" s="64"/>
      <c r="N45" s="47">
        <f t="shared" si="4"/>
        <v>0</v>
      </c>
      <c r="O45" s="14"/>
    </row>
    <row r="46" spans="1:15" s="6" customFormat="1" ht="15">
      <c r="A46" s="101" t="s">
        <v>108</v>
      </c>
      <c r="B46" s="55"/>
      <c r="C46" s="63"/>
      <c r="D46" s="64"/>
      <c r="E46" s="55"/>
      <c r="F46" s="63"/>
      <c r="G46" s="64"/>
      <c r="H46" s="54"/>
      <c r="I46" s="63"/>
      <c r="J46" s="64"/>
      <c r="K46" s="54"/>
      <c r="L46" s="63"/>
      <c r="M46" s="64"/>
      <c r="N46" s="47">
        <f t="shared" si="4"/>
        <v>0</v>
      </c>
      <c r="O46" s="14"/>
    </row>
    <row r="47" spans="1:15" s="6" customFormat="1" ht="15">
      <c r="A47" s="102" t="s">
        <v>237</v>
      </c>
      <c r="B47" s="55"/>
      <c r="C47" s="63"/>
      <c r="D47" s="64"/>
      <c r="E47" s="55"/>
      <c r="F47" s="63"/>
      <c r="G47" s="64"/>
      <c r="H47" s="209" t="s">
        <v>238</v>
      </c>
      <c r="I47" s="210">
        <v>41663</v>
      </c>
      <c r="J47" s="64">
        <v>14396.74</v>
      </c>
      <c r="K47" s="54"/>
      <c r="L47" s="63"/>
      <c r="M47" s="64"/>
      <c r="N47" s="47">
        <f t="shared" si="4"/>
        <v>14396.74</v>
      </c>
      <c r="O47" s="14"/>
    </row>
    <row r="48" spans="1:15" s="6" customFormat="1" ht="19.5" thickBot="1">
      <c r="A48" s="103" t="s">
        <v>93</v>
      </c>
      <c r="B48" s="55"/>
      <c r="C48" s="63"/>
      <c r="D48" s="53">
        <f>O48/4</f>
        <v>9970.11</v>
      </c>
      <c r="E48" s="55"/>
      <c r="F48" s="63"/>
      <c r="G48" s="53">
        <f>O48/4</f>
        <v>9970.11</v>
      </c>
      <c r="H48" s="54"/>
      <c r="I48" s="63"/>
      <c r="J48" s="53">
        <f>O48/4</f>
        <v>9970.11</v>
      </c>
      <c r="K48" s="54"/>
      <c r="L48" s="63"/>
      <c r="M48" s="53">
        <f>O48/4</f>
        <v>9970.11</v>
      </c>
      <c r="N48" s="47">
        <f t="shared" si="4"/>
        <v>39880.44</v>
      </c>
      <c r="O48" s="14">
        <v>39880.44</v>
      </c>
    </row>
    <row r="49" spans="1:15" s="5" customFormat="1" ht="20.25" thickBot="1">
      <c r="A49" s="59" t="s">
        <v>4</v>
      </c>
      <c r="B49" s="70"/>
      <c r="C49" s="71"/>
      <c r="D49" s="72">
        <f>SUM(D5:D48)</f>
        <v>99256.64</v>
      </c>
      <c r="E49" s="20"/>
      <c r="F49" s="71"/>
      <c r="G49" s="72">
        <f>SUM(G5:G48)</f>
        <v>97898.85</v>
      </c>
      <c r="H49" s="73"/>
      <c r="I49" s="71"/>
      <c r="J49" s="72">
        <f>SUM(J5:J48)</f>
        <v>98536.37</v>
      </c>
      <c r="K49" s="73"/>
      <c r="L49" s="71"/>
      <c r="M49" s="74">
        <f>SUM(M5:M48)</f>
        <v>83150.43</v>
      </c>
      <c r="N49" s="47">
        <f t="shared" si="4"/>
        <v>378842.29</v>
      </c>
      <c r="O49" s="23">
        <f>SUM(O5:O48)</f>
        <v>319836.06</v>
      </c>
    </row>
    <row r="50" spans="1:15" s="10" customFormat="1" ht="20.25" hidden="1" thickBot="1">
      <c r="A50" s="41" t="s">
        <v>2</v>
      </c>
      <c r="B50" s="65"/>
      <c r="C50" s="66"/>
      <c r="D50" s="67"/>
      <c r="E50" s="68"/>
      <c r="F50" s="66"/>
      <c r="G50" s="69"/>
      <c r="H50" s="65"/>
      <c r="I50" s="66"/>
      <c r="J50" s="67"/>
      <c r="K50" s="65"/>
      <c r="L50" s="66"/>
      <c r="M50" s="67"/>
      <c r="N50" s="47">
        <f t="shared" si="4"/>
        <v>0</v>
      </c>
      <c r="O50" s="24"/>
    </row>
    <row r="51" spans="1:15" s="11" customFormat="1" ht="39.75" customHeight="1" thickBot="1">
      <c r="A51" s="264" t="s">
        <v>3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6"/>
      <c r="O51" s="25"/>
    </row>
    <row r="52" spans="1:15" s="6" customFormat="1" ht="15">
      <c r="A52" s="212" t="s">
        <v>158</v>
      </c>
      <c r="B52" s="9"/>
      <c r="C52" s="9"/>
      <c r="D52" s="93"/>
      <c r="E52" s="278" t="s">
        <v>201</v>
      </c>
      <c r="F52" s="280">
        <v>41509</v>
      </c>
      <c r="G52" s="282">
        <v>46597.44</v>
      </c>
      <c r="H52" s="9"/>
      <c r="I52" s="9"/>
      <c r="J52" s="93"/>
      <c r="K52" s="9"/>
      <c r="L52" s="9"/>
      <c r="M52" s="93"/>
      <c r="N52" s="47">
        <f t="shared" si="4"/>
        <v>46597.44</v>
      </c>
      <c r="O52" s="14"/>
    </row>
    <row r="53" spans="1:15" s="6" customFormat="1" ht="15">
      <c r="A53" s="212" t="s">
        <v>162</v>
      </c>
      <c r="B53" s="9"/>
      <c r="C53" s="9"/>
      <c r="D53" s="93"/>
      <c r="E53" s="279"/>
      <c r="F53" s="281"/>
      <c r="G53" s="283"/>
      <c r="H53" s="9"/>
      <c r="I53" s="9"/>
      <c r="J53" s="93"/>
      <c r="K53" s="9"/>
      <c r="L53" s="9"/>
      <c r="M53" s="93"/>
      <c r="N53" s="47">
        <f t="shared" si="4"/>
        <v>0</v>
      </c>
      <c r="O53" s="14"/>
    </row>
    <row r="54" spans="1:15" s="6" customFormat="1" ht="15">
      <c r="A54" s="97" t="s">
        <v>161</v>
      </c>
      <c r="B54" s="9"/>
      <c r="C54" s="9"/>
      <c r="D54" s="93"/>
      <c r="E54" s="9"/>
      <c r="F54" s="9"/>
      <c r="G54" s="93"/>
      <c r="H54" s="9"/>
      <c r="I54" s="9"/>
      <c r="J54" s="93"/>
      <c r="K54" s="9"/>
      <c r="L54" s="9"/>
      <c r="M54" s="93"/>
      <c r="N54" s="47">
        <f t="shared" si="4"/>
        <v>0</v>
      </c>
      <c r="O54" s="14"/>
    </row>
    <row r="55" spans="1:15" s="6" customFormat="1" ht="15">
      <c r="A55" s="212" t="s">
        <v>165</v>
      </c>
      <c r="B55" s="278" t="s">
        <v>180</v>
      </c>
      <c r="C55" s="280">
        <v>41439</v>
      </c>
      <c r="D55" s="282">
        <v>10161.5</v>
      </c>
      <c r="E55" s="9"/>
      <c r="F55" s="9"/>
      <c r="G55" s="93"/>
      <c r="H55" s="9"/>
      <c r="I55" s="9"/>
      <c r="J55" s="93"/>
      <c r="K55" s="9"/>
      <c r="L55" s="9"/>
      <c r="M55" s="93"/>
      <c r="N55" s="47">
        <f t="shared" si="4"/>
        <v>10161.5</v>
      </c>
      <c r="O55" s="14"/>
    </row>
    <row r="56" spans="1:15" s="6" customFormat="1" ht="15.75" thickBot="1">
      <c r="A56" s="211" t="s">
        <v>167</v>
      </c>
      <c r="B56" s="279"/>
      <c r="C56" s="281"/>
      <c r="D56" s="283"/>
      <c r="E56" s="9"/>
      <c r="F56" s="9"/>
      <c r="G56" s="93"/>
      <c r="H56" s="9"/>
      <c r="I56" s="9"/>
      <c r="J56" s="93"/>
      <c r="K56" s="9"/>
      <c r="L56" s="9"/>
      <c r="M56" s="93"/>
      <c r="N56" s="47">
        <f t="shared" si="4"/>
        <v>0</v>
      </c>
      <c r="O56" s="14"/>
    </row>
    <row r="57" spans="1:15" s="80" customFormat="1" ht="20.25" thickBot="1">
      <c r="A57" s="75" t="s">
        <v>4</v>
      </c>
      <c r="B57" s="110"/>
      <c r="C57" s="111"/>
      <c r="D57" s="111">
        <f>SUM(D52:D56)</f>
        <v>10161.5</v>
      </c>
      <c r="E57" s="111"/>
      <c r="F57" s="111"/>
      <c r="G57" s="111">
        <f>SUM(G52:G56)</f>
        <v>46597.44</v>
      </c>
      <c r="H57" s="111"/>
      <c r="I57" s="111"/>
      <c r="J57" s="111">
        <f>SUM(J52:J56)</f>
        <v>0</v>
      </c>
      <c r="K57" s="111"/>
      <c r="L57" s="111"/>
      <c r="M57" s="111">
        <f>SUM(M52:M56)</f>
        <v>0</v>
      </c>
      <c r="N57" s="47">
        <f t="shared" si="4"/>
        <v>56758.94</v>
      </c>
      <c r="O57" s="79">
        <f>M57+J57+G57+D57</f>
        <v>56758.94</v>
      </c>
    </row>
    <row r="58" spans="1:15" s="6" customFormat="1" ht="42" customHeight="1">
      <c r="A58" s="264" t="s">
        <v>29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6"/>
      <c r="O58" s="15"/>
    </row>
    <row r="59" spans="1:15" s="6" customFormat="1" ht="15">
      <c r="A59" s="39" t="s">
        <v>176</v>
      </c>
      <c r="B59" s="209" t="s">
        <v>177</v>
      </c>
      <c r="C59" s="210">
        <v>41418</v>
      </c>
      <c r="D59" s="64">
        <v>1298.84</v>
      </c>
      <c r="E59" s="22"/>
      <c r="F59" s="1"/>
      <c r="G59" s="15"/>
      <c r="H59" s="32"/>
      <c r="I59" s="1"/>
      <c r="J59" s="37"/>
      <c r="K59" s="32"/>
      <c r="L59" s="1"/>
      <c r="M59" s="37"/>
      <c r="N59" s="46"/>
      <c r="O59" s="22"/>
    </row>
    <row r="60" spans="1:15" s="6" customFormat="1" ht="15">
      <c r="A60" s="39" t="s">
        <v>182</v>
      </c>
      <c r="B60" s="209" t="s">
        <v>181</v>
      </c>
      <c r="C60" s="210">
        <v>41402</v>
      </c>
      <c r="D60" s="64">
        <v>668.41</v>
      </c>
      <c r="E60" s="46"/>
      <c r="F60" s="9"/>
      <c r="G60" s="17"/>
      <c r="H60" s="31"/>
      <c r="I60" s="9"/>
      <c r="J60" s="36"/>
      <c r="K60" s="31">
        <v>50</v>
      </c>
      <c r="L60" s="231">
        <v>41759</v>
      </c>
      <c r="M60" s="35">
        <v>688.69</v>
      </c>
      <c r="N60" s="46"/>
      <c r="O60" s="22"/>
    </row>
    <row r="61" spans="1:15" s="6" customFormat="1" ht="15">
      <c r="A61" s="39" t="s">
        <v>183</v>
      </c>
      <c r="B61" s="209" t="s">
        <v>181</v>
      </c>
      <c r="C61" s="210">
        <v>41402</v>
      </c>
      <c r="D61" s="64">
        <v>671.38</v>
      </c>
      <c r="E61" s="46"/>
      <c r="F61" s="9"/>
      <c r="G61" s="17"/>
      <c r="H61" s="31"/>
      <c r="I61" s="9"/>
      <c r="J61" s="36"/>
      <c r="K61" s="31">
        <v>50</v>
      </c>
      <c r="L61" s="231">
        <v>41759</v>
      </c>
      <c r="M61" s="35">
        <v>759.28</v>
      </c>
      <c r="N61" s="46"/>
      <c r="O61" s="22"/>
    </row>
    <row r="62" spans="1:15" s="6" customFormat="1" ht="27" customHeight="1">
      <c r="A62" s="39" t="s">
        <v>185</v>
      </c>
      <c r="B62" s="209" t="s">
        <v>184</v>
      </c>
      <c r="C62" s="210">
        <v>41411</v>
      </c>
      <c r="D62" s="64">
        <v>1870.32</v>
      </c>
      <c r="E62" s="46"/>
      <c r="F62" s="9"/>
      <c r="G62" s="17"/>
      <c r="H62" s="31"/>
      <c r="I62" s="9"/>
      <c r="J62" s="36"/>
      <c r="K62" s="31"/>
      <c r="L62" s="9"/>
      <c r="M62" s="36"/>
      <c r="N62" s="46"/>
      <c r="O62" s="22"/>
    </row>
    <row r="63" spans="1:15" s="6" customFormat="1" ht="15">
      <c r="A63" s="39" t="s">
        <v>188</v>
      </c>
      <c r="B63" s="209" t="s">
        <v>187</v>
      </c>
      <c r="C63" s="210">
        <v>41486</v>
      </c>
      <c r="D63" s="64">
        <v>237.28</v>
      </c>
      <c r="E63" s="46"/>
      <c r="F63" s="9"/>
      <c r="G63" s="17"/>
      <c r="H63" s="31"/>
      <c r="I63" s="9"/>
      <c r="J63" s="36"/>
      <c r="K63" s="31"/>
      <c r="L63" s="9"/>
      <c r="M63" s="36"/>
      <c r="N63" s="46"/>
      <c r="O63" s="22"/>
    </row>
    <row r="64" spans="1:15" s="6" customFormat="1" ht="27.75" customHeight="1">
      <c r="A64" s="39" t="s">
        <v>189</v>
      </c>
      <c r="B64" s="209" t="s">
        <v>190</v>
      </c>
      <c r="C64" s="210">
        <v>41481</v>
      </c>
      <c r="D64" s="64">
        <v>1450.72</v>
      </c>
      <c r="E64" s="46"/>
      <c r="F64" s="9"/>
      <c r="G64" s="17"/>
      <c r="H64" s="31"/>
      <c r="I64" s="9"/>
      <c r="J64" s="36"/>
      <c r="K64" s="31"/>
      <c r="L64" s="9"/>
      <c r="M64" s="36"/>
      <c r="N64" s="46"/>
      <c r="O64" s="22"/>
    </row>
    <row r="65" spans="1:15" s="6" customFormat="1" ht="15">
      <c r="A65" s="39" t="s">
        <v>191</v>
      </c>
      <c r="B65" s="209" t="s">
        <v>190</v>
      </c>
      <c r="C65" s="210">
        <v>41481</v>
      </c>
      <c r="D65" s="64">
        <v>2489.25</v>
      </c>
      <c r="E65" s="46"/>
      <c r="F65" s="9"/>
      <c r="G65" s="17"/>
      <c r="H65" s="31"/>
      <c r="I65" s="9"/>
      <c r="J65" s="36"/>
      <c r="K65" s="31"/>
      <c r="L65" s="9"/>
      <c r="M65" s="36"/>
      <c r="N65" s="46"/>
      <c r="O65" s="22"/>
    </row>
    <row r="66" spans="1:15" s="6" customFormat="1" ht="15">
      <c r="A66" s="39" t="s">
        <v>196</v>
      </c>
      <c r="B66" s="31"/>
      <c r="C66" s="9"/>
      <c r="D66" s="36"/>
      <c r="E66" s="209" t="s">
        <v>197</v>
      </c>
      <c r="F66" s="210">
        <v>41502</v>
      </c>
      <c r="G66" s="64">
        <v>19036.74</v>
      </c>
      <c r="H66" s="31"/>
      <c r="I66" s="9"/>
      <c r="J66" s="36"/>
      <c r="K66" s="31"/>
      <c r="L66" s="9"/>
      <c r="M66" s="36"/>
      <c r="N66" s="46"/>
      <c r="O66" s="22"/>
    </row>
    <row r="67" spans="1:15" s="6" customFormat="1" ht="15">
      <c r="A67" s="39" t="s">
        <v>200</v>
      </c>
      <c r="B67" s="31"/>
      <c r="C67" s="9"/>
      <c r="D67" s="36"/>
      <c r="E67" s="209" t="s">
        <v>199</v>
      </c>
      <c r="F67" s="210">
        <v>41509</v>
      </c>
      <c r="G67" s="64">
        <v>368.66</v>
      </c>
      <c r="H67" s="31"/>
      <c r="I67" s="9"/>
      <c r="J67" s="36"/>
      <c r="K67" s="31"/>
      <c r="L67" s="9"/>
      <c r="M67" s="36"/>
      <c r="N67" s="46"/>
      <c r="O67" s="22"/>
    </row>
    <row r="68" spans="1:15" s="6" customFormat="1" ht="15">
      <c r="A68" s="39" t="s">
        <v>203</v>
      </c>
      <c r="B68" s="31"/>
      <c r="C68" s="9"/>
      <c r="D68" s="36"/>
      <c r="E68" s="209" t="s">
        <v>204</v>
      </c>
      <c r="F68" s="210">
        <v>41530</v>
      </c>
      <c r="G68" s="64">
        <v>751.13</v>
      </c>
      <c r="H68" s="31"/>
      <c r="I68" s="9"/>
      <c r="J68" s="36"/>
      <c r="K68" s="31"/>
      <c r="L68" s="9"/>
      <c r="M68" s="36"/>
      <c r="N68" s="46"/>
      <c r="O68" s="22"/>
    </row>
    <row r="69" spans="1:15" s="6" customFormat="1" ht="15">
      <c r="A69" s="39" t="s">
        <v>208</v>
      </c>
      <c r="B69" s="31"/>
      <c r="C69" s="9"/>
      <c r="D69" s="36"/>
      <c r="E69" s="209" t="s">
        <v>207</v>
      </c>
      <c r="F69" s="210">
        <v>41544</v>
      </c>
      <c r="G69" s="64">
        <v>688.69</v>
      </c>
      <c r="H69" s="31"/>
      <c r="I69" s="9"/>
      <c r="J69" s="36"/>
      <c r="K69" s="31"/>
      <c r="L69" s="9"/>
      <c r="M69" s="36"/>
      <c r="N69" s="46"/>
      <c r="O69" s="22"/>
    </row>
    <row r="70" spans="1:15" s="6" customFormat="1" ht="15">
      <c r="A70" s="39" t="s">
        <v>211</v>
      </c>
      <c r="B70" s="54"/>
      <c r="C70" s="63"/>
      <c r="D70" s="48"/>
      <c r="E70" s="209" t="s">
        <v>210</v>
      </c>
      <c r="F70" s="210">
        <v>41565</v>
      </c>
      <c r="G70" s="64">
        <v>1432.08</v>
      </c>
      <c r="H70" s="54"/>
      <c r="I70" s="63"/>
      <c r="J70" s="48"/>
      <c r="K70" s="54"/>
      <c r="L70" s="63"/>
      <c r="M70" s="48"/>
      <c r="N70" s="46"/>
      <c r="O70" s="22"/>
    </row>
    <row r="71" spans="1:15" s="6" customFormat="1" ht="15">
      <c r="A71" s="39" t="s">
        <v>212</v>
      </c>
      <c r="B71" s="54"/>
      <c r="C71" s="63"/>
      <c r="D71" s="48"/>
      <c r="E71" s="209" t="s">
        <v>213</v>
      </c>
      <c r="F71" s="210">
        <v>41547</v>
      </c>
      <c r="G71" s="64">
        <v>1003.73</v>
      </c>
      <c r="H71" s="54"/>
      <c r="I71" s="63"/>
      <c r="J71" s="48"/>
      <c r="K71" s="54"/>
      <c r="L71" s="63"/>
      <c r="M71" s="48"/>
      <c r="N71" s="46"/>
      <c r="O71" s="22"/>
    </row>
    <row r="72" spans="1:15" s="6" customFormat="1" ht="15">
      <c r="A72" s="39" t="s">
        <v>214</v>
      </c>
      <c r="B72" s="54"/>
      <c r="C72" s="63"/>
      <c r="D72" s="48"/>
      <c r="E72" s="209" t="s">
        <v>213</v>
      </c>
      <c r="F72" s="210">
        <v>41547</v>
      </c>
      <c r="G72" s="64">
        <v>1651.22</v>
      </c>
      <c r="H72" s="54"/>
      <c r="I72" s="63"/>
      <c r="J72" s="48"/>
      <c r="K72" s="54"/>
      <c r="L72" s="63"/>
      <c r="M72" s="48"/>
      <c r="N72" s="46"/>
      <c r="O72" s="22"/>
    </row>
    <row r="73" spans="1:15" s="6" customFormat="1" ht="15">
      <c r="A73" s="39" t="s">
        <v>235</v>
      </c>
      <c r="B73" s="54"/>
      <c r="C73" s="63"/>
      <c r="D73" s="48"/>
      <c r="E73" s="218"/>
      <c r="F73" s="210"/>
      <c r="G73" s="219"/>
      <c r="H73" s="54">
        <v>1</v>
      </c>
      <c r="I73" s="230">
        <v>41649</v>
      </c>
      <c r="J73" s="64">
        <v>1537.33</v>
      </c>
      <c r="K73" s="54"/>
      <c r="L73" s="63"/>
      <c r="M73" s="48"/>
      <c r="N73" s="46"/>
      <c r="O73" s="22"/>
    </row>
    <row r="74" spans="1:15" s="6" customFormat="1" ht="15">
      <c r="A74" s="39" t="s">
        <v>247</v>
      </c>
      <c r="B74" s="31"/>
      <c r="C74" s="9"/>
      <c r="D74" s="36"/>
      <c r="E74" s="46"/>
      <c r="F74" s="9"/>
      <c r="G74" s="17"/>
      <c r="H74" s="31"/>
      <c r="I74" s="9"/>
      <c r="J74" s="36"/>
      <c r="K74" s="209" t="s">
        <v>248</v>
      </c>
      <c r="L74" s="210">
        <v>41696</v>
      </c>
      <c r="M74" s="64">
        <v>776.9</v>
      </c>
      <c r="N74" s="46"/>
      <c r="O74" s="22"/>
    </row>
    <row r="75" spans="1:15" s="6" customFormat="1" ht="15">
      <c r="A75" s="39" t="s">
        <v>239</v>
      </c>
      <c r="B75" s="54"/>
      <c r="C75" s="63"/>
      <c r="D75" s="48"/>
      <c r="E75" s="218"/>
      <c r="F75" s="210"/>
      <c r="G75" s="219"/>
      <c r="H75" s="54"/>
      <c r="I75" s="230"/>
      <c r="J75" s="64"/>
      <c r="K75" s="209" t="s">
        <v>240</v>
      </c>
      <c r="L75" s="210">
        <v>41705</v>
      </c>
      <c r="M75" s="64">
        <v>321.91</v>
      </c>
      <c r="N75" s="46"/>
      <c r="O75" s="22"/>
    </row>
    <row r="76" spans="1:15" s="6" customFormat="1" ht="15">
      <c r="A76" s="39" t="s">
        <v>241</v>
      </c>
      <c r="B76" s="54"/>
      <c r="C76" s="63"/>
      <c r="D76" s="48"/>
      <c r="E76" s="218"/>
      <c r="F76" s="210"/>
      <c r="G76" s="219"/>
      <c r="H76" s="54"/>
      <c r="I76" s="230"/>
      <c r="J76" s="64"/>
      <c r="K76" s="209" t="s">
        <v>242</v>
      </c>
      <c r="L76" s="210">
        <v>41712</v>
      </c>
      <c r="M76" s="64">
        <v>505.6</v>
      </c>
      <c r="N76" s="46"/>
      <c r="O76" s="22"/>
    </row>
    <row r="77" spans="1:15" s="6" customFormat="1" ht="15">
      <c r="A77" s="40" t="s">
        <v>249</v>
      </c>
      <c r="B77" s="54"/>
      <c r="C77" s="63"/>
      <c r="D77" s="48"/>
      <c r="E77" s="55"/>
      <c r="F77" s="63"/>
      <c r="G77" s="19"/>
      <c r="H77" s="54"/>
      <c r="I77" s="63"/>
      <c r="J77" s="48"/>
      <c r="K77" s="209" t="s">
        <v>250</v>
      </c>
      <c r="L77" s="210">
        <v>41733</v>
      </c>
      <c r="M77" s="64">
        <v>1459.71</v>
      </c>
      <c r="N77" s="46"/>
      <c r="O77" s="22"/>
    </row>
    <row r="78" spans="1:15" s="6" customFormat="1" ht="13.5" thickBot="1">
      <c r="A78" s="40"/>
      <c r="B78" s="54"/>
      <c r="C78" s="63"/>
      <c r="D78" s="48"/>
      <c r="E78" s="55"/>
      <c r="F78" s="63"/>
      <c r="G78" s="19"/>
      <c r="H78" s="54"/>
      <c r="I78" s="63"/>
      <c r="J78" s="48"/>
      <c r="K78" s="54"/>
      <c r="L78" s="63"/>
      <c r="M78" s="48"/>
      <c r="N78" s="46"/>
      <c r="O78" s="22"/>
    </row>
    <row r="79" spans="1:15" s="80" customFormat="1" ht="20.25" thickBot="1">
      <c r="A79" s="75" t="s">
        <v>4</v>
      </c>
      <c r="B79" s="76"/>
      <c r="C79" s="77"/>
      <c r="D79" s="81">
        <f>SUM(D59:D78)</f>
        <v>8686.2</v>
      </c>
      <c r="E79" s="82"/>
      <c r="F79" s="77"/>
      <c r="G79" s="81">
        <f>SUM(G59:G78)</f>
        <v>24932.25</v>
      </c>
      <c r="H79" s="83"/>
      <c r="I79" s="77"/>
      <c r="J79" s="81">
        <f>SUM(J59:J78)</f>
        <v>1537.33</v>
      </c>
      <c r="K79" s="83"/>
      <c r="L79" s="77"/>
      <c r="M79" s="81">
        <f>SUM(M59:M78)</f>
        <v>4512.09</v>
      </c>
      <c r="N79" s="47">
        <f>M79+J79+G79+D79</f>
        <v>39667.87</v>
      </c>
      <c r="O79" s="84"/>
    </row>
    <row r="80" spans="1:15" s="6" customFormat="1" ht="40.5" customHeight="1" hidden="1" thickBot="1">
      <c r="A80" s="261" t="s">
        <v>30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3"/>
      <c r="O80" s="56"/>
    </row>
    <row r="81" spans="1:15" s="6" customFormat="1" ht="12.75" hidden="1">
      <c r="A81" s="39"/>
      <c r="B81" s="31"/>
      <c r="C81" s="9"/>
      <c r="D81" s="36"/>
      <c r="E81" s="46"/>
      <c r="F81" s="9"/>
      <c r="G81" s="17"/>
      <c r="H81" s="31"/>
      <c r="I81" s="9"/>
      <c r="J81" s="36"/>
      <c r="K81" s="31"/>
      <c r="L81" s="9"/>
      <c r="M81" s="36"/>
      <c r="N81" s="46"/>
      <c r="O81" s="22"/>
    </row>
    <row r="82" spans="1:15" s="6" customFormat="1" ht="12.75" hidden="1">
      <c r="A82" s="97"/>
      <c r="B82" s="31"/>
      <c r="C82" s="9"/>
      <c r="D82" s="36"/>
      <c r="E82" s="46"/>
      <c r="F82" s="9"/>
      <c r="G82" s="17"/>
      <c r="H82" s="31"/>
      <c r="I82" s="9"/>
      <c r="J82" s="36"/>
      <c r="K82" s="31"/>
      <c r="L82" s="9"/>
      <c r="M82" s="36"/>
      <c r="N82" s="46"/>
      <c r="O82" s="22"/>
    </row>
    <row r="83" spans="1:15" s="6" customFormat="1" ht="12.75" hidden="1">
      <c r="A83" s="39"/>
      <c r="B83" s="31"/>
      <c r="C83" s="9"/>
      <c r="D83" s="36"/>
      <c r="E83" s="46"/>
      <c r="F83" s="9"/>
      <c r="G83" s="17"/>
      <c r="H83" s="31"/>
      <c r="I83" s="9"/>
      <c r="J83" s="36"/>
      <c r="K83" s="31"/>
      <c r="L83" s="9"/>
      <c r="M83" s="36"/>
      <c r="N83" s="46"/>
      <c r="O83" s="22"/>
    </row>
    <row r="84" spans="1:15" s="6" customFormat="1" ht="12.75" hidden="1">
      <c r="A84" s="39"/>
      <c r="B84" s="31"/>
      <c r="C84" s="9"/>
      <c r="D84" s="36"/>
      <c r="E84" s="46"/>
      <c r="F84" s="9"/>
      <c r="G84" s="17"/>
      <c r="H84" s="31"/>
      <c r="I84" s="9"/>
      <c r="J84" s="36"/>
      <c r="K84" s="31"/>
      <c r="L84" s="9"/>
      <c r="M84" s="36"/>
      <c r="N84" s="46"/>
      <c r="O84" s="22"/>
    </row>
    <row r="85" spans="1:15" s="6" customFormat="1" ht="13.5" hidden="1" thickBot="1">
      <c r="A85" s="39"/>
      <c r="B85" s="31"/>
      <c r="C85" s="9"/>
      <c r="D85" s="36"/>
      <c r="E85" s="46"/>
      <c r="F85" s="9"/>
      <c r="G85" s="17"/>
      <c r="H85" s="31"/>
      <c r="I85" s="9"/>
      <c r="J85" s="36"/>
      <c r="K85" s="31"/>
      <c r="L85" s="9"/>
      <c r="M85" s="36"/>
      <c r="N85" s="46"/>
      <c r="O85" s="22"/>
    </row>
    <row r="86" spans="1:15" s="80" customFormat="1" ht="20.25" hidden="1" thickBot="1">
      <c r="A86" s="75" t="s">
        <v>4</v>
      </c>
      <c r="B86" s="83"/>
      <c r="C86" s="85"/>
      <c r="D86" s="87">
        <f>SUM(D81:D85)</f>
        <v>0</v>
      </c>
      <c r="E86" s="88"/>
      <c r="F86" s="87"/>
      <c r="G86" s="87">
        <f>SUM(G81:G85)</f>
        <v>0</v>
      </c>
      <c r="H86" s="87"/>
      <c r="I86" s="87"/>
      <c r="J86" s="87">
        <f>SUM(J81:J85)</f>
        <v>0</v>
      </c>
      <c r="K86" s="87"/>
      <c r="L86" s="87"/>
      <c r="M86" s="87">
        <f>SUM(M81:M85)</f>
        <v>0</v>
      </c>
      <c r="N86" s="78"/>
      <c r="O86" s="86"/>
    </row>
    <row r="87" spans="1:15" s="6" customFormat="1" ht="20.25" thickBot="1">
      <c r="A87" s="5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56"/>
    </row>
    <row r="88" spans="1:15" s="2" customFormat="1" ht="20.25" thickBot="1">
      <c r="A88" s="42" t="s">
        <v>6</v>
      </c>
      <c r="B88" s="60"/>
      <c r="C88" s="57"/>
      <c r="D88" s="61">
        <f>D86+D79+D57+D49</f>
        <v>118104.34</v>
      </c>
      <c r="E88" s="58"/>
      <c r="F88" s="57"/>
      <c r="G88" s="61">
        <f>G86+G79+G57+G49</f>
        <v>169428.54</v>
      </c>
      <c r="H88" s="58"/>
      <c r="I88" s="57"/>
      <c r="J88" s="61">
        <f>J86+J79+J57+J49</f>
        <v>100073.7</v>
      </c>
      <c r="K88" s="58"/>
      <c r="L88" s="57"/>
      <c r="M88" s="61">
        <f>M86+M79+M57+M49</f>
        <v>87662.52</v>
      </c>
      <c r="N88" s="47">
        <f>M88+J88+G88+D88</f>
        <v>475269.1</v>
      </c>
      <c r="O88" s="26">
        <f>M88+J88+G88+D88</f>
        <v>475269.1</v>
      </c>
    </row>
    <row r="89" spans="1:13" s="2" customFormat="1" ht="13.5" thickBot="1">
      <c r="A89" s="51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4" s="2" customFormat="1" ht="13.5" thickBot="1">
      <c r="A90" s="49"/>
      <c r="B90" s="52" t="s">
        <v>18</v>
      </c>
      <c r="C90" s="52" t="s">
        <v>19</v>
      </c>
      <c r="D90" s="52" t="s">
        <v>20</v>
      </c>
      <c r="E90" s="52" t="s">
        <v>21</v>
      </c>
      <c r="F90" s="52" t="s">
        <v>22</v>
      </c>
      <c r="G90" s="52" t="s">
        <v>23</v>
      </c>
      <c r="H90" s="52" t="s">
        <v>24</v>
      </c>
      <c r="I90" s="52" t="s">
        <v>25</v>
      </c>
      <c r="J90" s="52" t="s">
        <v>14</v>
      </c>
      <c r="K90" s="52" t="s">
        <v>15</v>
      </c>
      <c r="L90" s="52" t="s">
        <v>16</v>
      </c>
      <c r="M90" s="52" t="s">
        <v>17</v>
      </c>
      <c r="N90" s="52" t="s">
        <v>27</v>
      </c>
    </row>
    <row r="91" spans="1:14" s="2" customFormat="1" ht="13.5" thickBot="1">
      <c r="A91" s="51" t="s">
        <v>13</v>
      </c>
      <c r="B91" s="100">
        <v>1168.78</v>
      </c>
      <c r="C91" s="49">
        <f>B97</f>
        <v>29503.23</v>
      </c>
      <c r="D91" s="49">
        <f aca="true" t="shared" si="5" ref="D91:M91">C97</f>
        <v>65306.7</v>
      </c>
      <c r="E91" s="50">
        <f>D97</f>
        <v>-14104.45</v>
      </c>
      <c r="F91" s="49">
        <f t="shared" si="5"/>
        <v>25892.99</v>
      </c>
      <c r="G91" s="49">
        <f t="shared" si="5"/>
        <v>59515.1</v>
      </c>
      <c r="H91" s="50">
        <f t="shared" si="5"/>
        <v>-75949.42</v>
      </c>
      <c r="I91" s="49">
        <f t="shared" si="5"/>
        <v>-36806.64</v>
      </c>
      <c r="J91" s="49">
        <f t="shared" si="5"/>
        <v>16052.48</v>
      </c>
      <c r="K91" s="50">
        <f t="shared" si="5"/>
        <v>-46052.12</v>
      </c>
      <c r="L91" s="49">
        <f t="shared" si="5"/>
        <v>-8194.69</v>
      </c>
      <c r="M91" s="49">
        <f t="shared" si="5"/>
        <v>30123.48</v>
      </c>
      <c r="N91" s="49"/>
    </row>
    <row r="92" spans="1:14" s="217" customFormat="1" ht="13.5" thickBot="1">
      <c r="A92" s="215" t="s">
        <v>11</v>
      </c>
      <c r="B92" s="216">
        <v>34695.04</v>
      </c>
      <c r="C92" s="216">
        <v>40776.1</v>
      </c>
      <c r="D92" s="216">
        <v>37735.57</v>
      </c>
      <c r="E92" s="216">
        <v>37735.57</v>
      </c>
      <c r="F92" s="216">
        <v>37735.57</v>
      </c>
      <c r="G92" s="216">
        <v>37735.57</v>
      </c>
      <c r="H92" s="216">
        <v>37735.57</v>
      </c>
      <c r="I92" s="216">
        <v>37733.97</v>
      </c>
      <c r="J92" s="216">
        <v>37733.97</v>
      </c>
      <c r="K92" s="216">
        <v>37733.97</v>
      </c>
      <c r="L92" s="216">
        <v>37733.97</v>
      </c>
      <c r="M92" s="216">
        <v>37733.97</v>
      </c>
      <c r="N92" s="216">
        <f>SUM(B92:M92)</f>
        <v>452818.84</v>
      </c>
    </row>
    <row r="93" spans="1:14" s="217" customFormat="1" ht="13.5" thickBot="1">
      <c r="A93" s="215" t="s">
        <v>12</v>
      </c>
      <c r="B93" s="216">
        <v>27866.45</v>
      </c>
      <c r="C93" s="216">
        <v>35335.47</v>
      </c>
      <c r="D93" s="216">
        <v>38225.19</v>
      </c>
      <c r="E93" s="216">
        <v>39529.44</v>
      </c>
      <c r="F93" s="216">
        <v>33154.11</v>
      </c>
      <c r="G93" s="216">
        <v>33496.02</v>
      </c>
      <c r="H93" s="216">
        <v>38674.78</v>
      </c>
      <c r="I93" s="216">
        <v>52391.12</v>
      </c>
      <c r="J93" s="216">
        <v>37501.1</v>
      </c>
      <c r="K93" s="216">
        <v>37389.43</v>
      </c>
      <c r="L93" s="216">
        <v>37850.17</v>
      </c>
      <c r="M93" s="216">
        <v>43349.15</v>
      </c>
      <c r="N93" s="216">
        <f>SUM(B93:M93)</f>
        <v>454762.43</v>
      </c>
    </row>
    <row r="94" spans="1:14" s="217" customFormat="1" ht="13.5" thickBot="1">
      <c r="A94" s="215" t="s">
        <v>215</v>
      </c>
      <c r="B94" s="220">
        <v>246</v>
      </c>
      <c r="C94" s="220">
        <v>246</v>
      </c>
      <c r="D94" s="220">
        <v>246</v>
      </c>
      <c r="E94" s="220">
        <v>246</v>
      </c>
      <c r="F94" s="220">
        <v>246</v>
      </c>
      <c r="G94" s="220">
        <v>246</v>
      </c>
      <c r="H94" s="220">
        <v>246</v>
      </c>
      <c r="I94" s="220">
        <v>246</v>
      </c>
      <c r="J94" s="220">
        <v>246</v>
      </c>
      <c r="K94" s="220">
        <v>246</v>
      </c>
      <c r="L94" s="220">
        <v>246</v>
      </c>
      <c r="M94" s="220">
        <v>246</v>
      </c>
      <c r="N94" s="220">
        <f>SUM(B94:M94)</f>
        <v>2952</v>
      </c>
    </row>
    <row r="95" spans="1:14" s="217" customFormat="1" ht="13.5" thickBot="1">
      <c r="A95" s="215" t="s">
        <v>216</v>
      </c>
      <c r="B95" s="220">
        <v>222</v>
      </c>
      <c r="C95" s="220">
        <v>222</v>
      </c>
      <c r="D95" s="220">
        <v>222</v>
      </c>
      <c r="E95" s="220">
        <v>222</v>
      </c>
      <c r="F95" s="220">
        <v>222</v>
      </c>
      <c r="G95" s="220">
        <v>222</v>
      </c>
      <c r="H95" s="220">
        <v>222</v>
      </c>
      <c r="I95" s="220">
        <v>222</v>
      </c>
      <c r="J95" s="220">
        <v>222</v>
      </c>
      <c r="K95" s="220">
        <v>222</v>
      </c>
      <c r="L95" s="220">
        <v>222</v>
      </c>
      <c r="M95" s="220">
        <v>222</v>
      </c>
      <c r="N95" s="220">
        <f>SUM(B95:M95)</f>
        <v>2664</v>
      </c>
    </row>
    <row r="96" spans="1:14" s="2" customFormat="1" ht="13.5" thickBot="1">
      <c r="A96" s="51" t="s">
        <v>28</v>
      </c>
      <c r="B96" s="49">
        <f aca="true" t="shared" si="6" ref="B96:M96">B93-B92</f>
        <v>-6828.59</v>
      </c>
      <c r="C96" s="49">
        <f t="shared" si="6"/>
        <v>-5440.63</v>
      </c>
      <c r="D96" s="49">
        <f t="shared" si="6"/>
        <v>489.620000000003</v>
      </c>
      <c r="E96" s="49">
        <f t="shared" si="6"/>
        <v>1793.87</v>
      </c>
      <c r="F96" s="49">
        <f t="shared" si="6"/>
        <v>-4581.46</v>
      </c>
      <c r="G96" s="49">
        <f t="shared" si="6"/>
        <v>-4239.55</v>
      </c>
      <c r="H96" s="49">
        <f t="shared" si="6"/>
        <v>939.209999999999</v>
      </c>
      <c r="I96" s="49">
        <f t="shared" si="6"/>
        <v>14657.15</v>
      </c>
      <c r="J96" s="49">
        <f t="shared" si="6"/>
        <v>-232.870000000003</v>
      </c>
      <c r="K96" s="49">
        <f t="shared" si="6"/>
        <v>-344.540000000001</v>
      </c>
      <c r="L96" s="49">
        <f t="shared" si="6"/>
        <v>116.199999999997</v>
      </c>
      <c r="M96" s="49">
        <f t="shared" si="6"/>
        <v>5615.18</v>
      </c>
      <c r="N96" s="49">
        <f>M96+L96+K96+J96+I96+H96+G96+F96+E96+D96+C96+B96</f>
        <v>1943.59</v>
      </c>
    </row>
    <row r="97" spans="1:14" s="2" customFormat="1" ht="13.5" thickBot="1">
      <c r="A97" s="51" t="s">
        <v>26</v>
      </c>
      <c r="B97" s="221">
        <f>B91+B93+B94+B95</f>
        <v>29503.23</v>
      </c>
      <c r="C97" s="221">
        <f>C91+C93+C94+C95</f>
        <v>65306.7</v>
      </c>
      <c r="D97" s="222">
        <f>D91+D93+D94+D95-D88</f>
        <v>-14104.45</v>
      </c>
      <c r="E97" s="221">
        <f>E91+E93+E94+E95</f>
        <v>25892.99</v>
      </c>
      <c r="F97" s="221">
        <f>F91+F93+F94+F95</f>
        <v>59515.1</v>
      </c>
      <c r="G97" s="222">
        <f>G91+G93+G94+G95-G88</f>
        <v>-75949.42</v>
      </c>
      <c r="H97" s="221">
        <f>H91+H93+H94+H95</f>
        <v>-36806.64</v>
      </c>
      <c r="I97" s="221">
        <f>I91+I93+I94+I95</f>
        <v>16052.48</v>
      </c>
      <c r="J97" s="222">
        <f>J91+J93+J94+J95-J88</f>
        <v>-46052.12</v>
      </c>
      <c r="K97" s="221">
        <f>K91+K93+K94+K95</f>
        <v>-8194.69</v>
      </c>
      <c r="L97" s="221">
        <f>L91+L93+L94+L95</f>
        <v>30123.48</v>
      </c>
      <c r="M97" s="222">
        <f>M91+M93+M94+M95-M88</f>
        <v>-13721.89</v>
      </c>
      <c r="N97" s="49"/>
    </row>
    <row r="98" spans="7:14" s="2" customFormat="1" ht="57" customHeight="1">
      <c r="G98" s="33"/>
      <c r="H98" s="284" t="s">
        <v>243</v>
      </c>
      <c r="I98" s="284"/>
      <c r="J98" s="284"/>
      <c r="K98" s="284"/>
      <c r="L98" s="289" t="s">
        <v>244</v>
      </c>
      <c r="M98" s="289"/>
      <c r="N98" s="289"/>
    </row>
    <row r="99" spans="8:14" s="2" customFormat="1" ht="72" customHeight="1">
      <c r="H99" s="290" t="s">
        <v>245</v>
      </c>
      <c r="I99" s="290"/>
      <c r="J99" s="290"/>
      <c r="K99" s="290"/>
      <c r="L99" s="291" t="s">
        <v>252</v>
      </c>
      <c r="M99" s="291"/>
      <c r="N99" s="291"/>
    </row>
    <row r="100" s="2" customFormat="1" ht="12.75"/>
    <row r="101" s="2" customFormat="1" ht="12.75"/>
    <row r="102" spans="8:13" s="2" customFormat="1" ht="15">
      <c r="H102" s="292" t="s">
        <v>217</v>
      </c>
      <c r="I102" s="292"/>
      <c r="J102" s="292"/>
      <c r="K102" s="223">
        <f>O88</f>
        <v>475269.1</v>
      </c>
      <c r="L102" s="224"/>
      <c r="M102" s="224"/>
    </row>
    <row r="103" spans="8:13" s="2" customFormat="1" ht="15">
      <c r="H103" s="292" t="s">
        <v>218</v>
      </c>
      <c r="I103" s="292"/>
      <c r="J103" s="292"/>
      <c r="K103" s="223">
        <f>N92</f>
        <v>452818.84</v>
      </c>
      <c r="L103" s="224"/>
      <c r="M103" s="224"/>
    </row>
    <row r="104" spans="8:13" s="2" customFormat="1" ht="15">
      <c r="H104" s="292" t="s">
        <v>219</v>
      </c>
      <c r="I104" s="292"/>
      <c r="J104" s="292"/>
      <c r="K104" s="223">
        <f>N93</f>
        <v>454762.43</v>
      </c>
      <c r="L104" s="224"/>
      <c r="M104" s="224"/>
    </row>
    <row r="105" spans="8:13" s="2" customFormat="1" ht="15">
      <c r="H105" s="292" t="s">
        <v>220</v>
      </c>
      <c r="I105" s="292"/>
      <c r="J105" s="292"/>
      <c r="K105" s="223">
        <f>K104-K103</f>
        <v>1943.59</v>
      </c>
      <c r="L105" s="224"/>
      <c r="M105" s="224"/>
    </row>
    <row r="106" spans="8:13" s="2" customFormat="1" ht="15">
      <c r="H106" s="287" t="s">
        <v>221</v>
      </c>
      <c r="I106" s="287"/>
      <c r="J106" s="287"/>
      <c r="K106" s="223">
        <f>K103-K102</f>
        <v>-22450.26</v>
      </c>
      <c r="L106" s="225"/>
      <c r="M106" s="224"/>
    </row>
    <row r="107" spans="8:13" s="2" customFormat="1" ht="15">
      <c r="H107" s="275" t="s">
        <v>222</v>
      </c>
      <c r="I107" s="276"/>
      <c r="J107" s="277"/>
      <c r="K107" s="223">
        <f>B91</f>
        <v>1168.78</v>
      </c>
      <c r="L107" s="224"/>
      <c r="M107" s="224"/>
    </row>
    <row r="108" spans="8:13" s="2" customFormat="1" ht="15.75">
      <c r="H108" s="286" t="s">
        <v>223</v>
      </c>
      <c r="I108" s="286"/>
      <c r="J108" s="286"/>
      <c r="K108" s="226">
        <f>K107+K106+K105+K109</f>
        <v>-13721.89</v>
      </c>
      <c r="L108" s="224"/>
      <c r="M108" s="224"/>
    </row>
    <row r="109" spans="8:13" s="2" customFormat="1" ht="15">
      <c r="H109" s="285" t="s">
        <v>224</v>
      </c>
      <c r="I109" s="285"/>
      <c r="J109" s="285"/>
      <c r="K109" s="227">
        <f>N94+N95</f>
        <v>5616</v>
      </c>
      <c r="L109" s="224"/>
      <c r="M109" s="224"/>
    </row>
    <row r="110" spans="8:13" s="2" customFormat="1" ht="15">
      <c r="H110" s="287" t="s">
        <v>225</v>
      </c>
      <c r="I110" s="287"/>
      <c r="J110" s="287"/>
      <c r="K110" s="227">
        <f>D79+G79+J79+M79</f>
        <v>39667.87</v>
      </c>
      <c r="L110" s="288" t="s">
        <v>231</v>
      </c>
      <c r="M110" s="288"/>
    </row>
    <row r="111" spans="8:13" s="2" customFormat="1" ht="15">
      <c r="H111" s="285" t="s">
        <v>226</v>
      </c>
      <c r="I111" s="285"/>
      <c r="J111" s="285"/>
      <c r="K111" s="227">
        <v>12832.59</v>
      </c>
      <c r="L111" s="224"/>
      <c r="M111" s="224"/>
    </row>
    <row r="112" spans="8:13" ht="15">
      <c r="H112" s="285" t="s">
        <v>227</v>
      </c>
      <c r="I112" s="285"/>
      <c r="J112" s="285"/>
      <c r="K112" s="227">
        <v>3521.61</v>
      </c>
      <c r="L112" s="224"/>
      <c r="M112" s="224"/>
    </row>
    <row r="113" spans="8:13" ht="15">
      <c r="H113" s="285" t="s">
        <v>228</v>
      </c>
      <c r="I113" s="285"/>
      <c r="J113" s="285"/>
      <c r="K113" s="227">
        <f>K111+K112</f>
        <v>16354.2</v>
      </c>
      <c r="L113" s="224"/>
      <c r="M113" s="224"/>
    </row>
    <row r="114" spans="8:13" ht="15">
      <c r="H114" s="285" t="s">
        <v>229</v>
      </c>
      <c r="I114" s="285"/>
      <c r="J114" s="285"/>
      <c r="K114" s="227">
        <f>K113-K110</f>
        <v>-23313.67</v>
      </c>
      <c r="L114" s="225"/>
      <c r="M114" s="224"/>
    </row>
    <row r="115" spans="8:13" ht="15.75">
      <c r="H115" s="285" t="s">
        <v>230</v>
      </c>
      <c r="I115" s="285"/>
      <c r="J115" s="285"/>
      <c r="K115" s="228">
        <f>K106-K114</f>
        <v>863.41</v>
      </c>
      <c r="L115" s="224"/>
      <c r="M115" s="224"/>
    </row>
  </sheetData>
  <sheetProtection/>
  <mergeCells count="35">
    <mergeCell ref="L98:N98"/>
    <mergeCell ref="H99:K99"/>
    <mergeCell ref="L99:N99"/>
    <mergeCell ref="H113:J113"/>
    <mergeCell ref="H114:J114"/>
    <mergeCell ref="H102:J102"/>
    <mergeCell ref="H103:J103"/>
    <mergeCell ref="H104:J104"/>
    <mergeCell ref="H105:J105"/>
    <mergeCell ref="H106:J106"/>
    <mergeCell ref="H115:J115"/>
    <mergeCell ref="H108:J108"/>
    <mergeCell ref="H109:J109"/>
    <mergeCell ref="H110:J110"/>
    <mergeCell ref="L110:M110"/>
    <mergeCell ref="H111:J111"/>
    <mergeCell ref="H112:J112"/>
    <mergeCell ref="H107:J107"/>
    <mergeCell ref="B55:B56"/>
    <mergeCell ref="C55:C56"/>
    <mergeCell ref="D55:D56"/>
    <mergeCell ref="E52:E53"/>
    <mergeCell ref="F52:F53"/>
    <mergeCell ref="G52:G53"/>
    <mergeCell ref="H98:K98"/>
    <mergeCell ref="A1:N1"/>
    <mergeCell ref="A80:N80"/>
    <mergeCell ref="A58:N58"/>
    <mergeCell ref="B2:D2"/>
    <mergeCell ref="E2:G2"/>
    <mergeCell ref="H2:J2"/>
    <mergeCell ref="A20:A21"/>
    <mergeCell ref="K2:M2"/>
    <mergeCell ref="A4:O4"/>
    <mergeCell ref="A51:N5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2014-07-11T09:49:26Z</cp:lastPrinted>
  <dcterms:created xsi:type="dcterms:W3CDTF">2010-04-02T14:46:04Z</dcterms:created>
  <dcterms:modified xsi:type="dcterms:W3CDTF">2014-07-11T09:49:47Z</dcterms:modified>
  <cp:category/>
  <cp:version/>
  <cp:contentType/>
  <cp:contentStatus/>
</cp:coreProperties>
</file>