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С" sheetId="2" r:id="rId2"/>
    <sheet name="Вым" sheetId="3" r:id="rId3"/>
  </sheets>
  <definedNames>
    <definedName name="_xlnm.Print_Area" localSheetId="0">'по голосованию'!$A$1:$H$152</definedName>
  </definedNames>
  <calcPr fullCalcOnLoad="1" fullPrecision="0"/>
</workbook>
</file>

<file path=xl/sharedStrings.xml><?xml version="1.0" encoding="utf-8"?>
<sst xmlns="http://schemas.openxmlformats.org/spreadsheetml/2006/main" count="388" uniqueCount="254">
  <si>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</si>
  <si>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</si>
  <si>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</si>
  <si>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</si>
  <si>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</si>
  <si>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</si>
  <si>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</si>
  <si>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</si>
  <si>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</si>
  <si>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</si>
  <si>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</si>
  <si>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</si>
  <si>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</si>
  <si>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</si>
  <si>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</si>
  <si>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</si>
  <si>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</si>
  <si>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</si>
  <si>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</si>
  <si>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</si>
  <si>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</si>
  <si>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</si>
  <si>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</si>
  <si>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</si>
  <si>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</si>
  <si>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</si>
  <si>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</si>
  <si>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</si>
  <si>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</si>
  <si>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</si>
  <si>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</si>
  <si>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</si>
  <si>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</si>
  <si>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</si>
  <si>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</si>
  <si>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</si>
  <si>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</si>
  <si>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</si>
  <si>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</si>
  <si>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</si>
  <si>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</si>
  <si>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</si>
  <si>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</si>
  <si>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</si>
  <si>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</si>
  <si>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</si>
  <si>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</si>
  <si>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</si>
  <si>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</si>
  <si>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</si>
  <si>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</si>
  <si>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</si>
  <si>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</si>
  <si>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</si>
  <si>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</si>
  <si>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</si>
  <si>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</si>
  <si>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</si>
  <si>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</si>
  <si>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</si>
  <si>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</si>
  <si>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</si>
  <si>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</si>
  <si>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</si>
  <si>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</si>
  <si>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</si>
  <si>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</si>
  <si>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</si>
  <si>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</si>
  <si>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</si>
  <si>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</si>
  <si>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</si>
  <si>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</si>
  <si>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</si>
  <si>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</si>
  <si>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</si>
  <si>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</si>
  <si>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</si>
  <si>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</si>
  <si>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</si>
  <si>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</si>
  <si>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</si>
  <si>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</si>
  <si>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</si>
  <si>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</si>
  <si>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</si>
  <si>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</si>
  <si>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</si>
  <si>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</si>
  <si>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</si>
  <si>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</si>
  <si>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</si>
  <si>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</si>
  <si>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чеканка и замазка канализационных стыков</t>
  </si>
  <si>
    <t>Регламентные работы по содержанию кровли в т.числе:</t>
  </si>
  <si>
    <t>Работы заявочного характера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</si>
  <si>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</si>
  <si>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</si>
  <si>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</si>
  <si>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</si>
  <si>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</si>
  <si>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</si>
  <si>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</si>
  <si>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</si>
  <si>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Регламентные работы по системе холодного водоснабжения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</si>
  <si>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</si>
  <si>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</si>
  <si>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</si>
  <si>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</si>
  <si>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</si>
  <si>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(многоквартирный дом с газовыми плитами )</t>
  </si>
  <si>
    <t>очистка урн от мусора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</si>
  <si>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</si>
  <si>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</si>
  <si>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</si>
  <si>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установка КИП на ВВП</t>
  </si>
  <si>
    <t xml:space="preserve">1 раз </t>
  </si>
  <si>
    <t>1 раз в 4 года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</si>
  <si>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</si>
  <si>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</si>
  <si>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по адресу: ул. Юбилейная, д.2/42( Sобщ.=3506,5м2, Sзем.уч.=2837,13 м2)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</si>
  <si>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</si>
  <si>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</si>
  <si>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погрузка мусора на автотранспорт  вручную</t>
  </si>
  <si>
    <t>посыпка территории песко-соляной смесью</t>
  </si>
  <si>
    <t>Поверка общедомовых приборов учета теплоэнергии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</si>
  <si>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</si>
  <si>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</si>
  <si>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ревизия задвижек ГВС (д.50мм-2шт., д.80мм-1шт.)</t>
  </si>
  <si>
    <t>ревизия задвижек  ХВС (д.80мм-1шт., д.100мм-1шт.)</t>
  </si>
  <si>
    <t>ревизия ШР, ЩР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</si>
  <si>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</si>
  <si>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</si>
  <si>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</si>
  <si>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</si>
  <si>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</si>
  <si>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замена трансформатора тока ( 1 узел учета/ 3 ТТ)</t>
  </si>
  <si>
    <t>очистка от снега и льда водостоков</t>
  </si>
  <si>
    <t>очистка от снега и наледи подъездных козырьков</t>
  </si>
  <si>
    <t>Погашение задолженности прошлых периодов</t>
  </si>
  <si>
    <t>ВСЕГО</t>
  </si>
  <si>
    <t>Предлагаемый перечень работ по текущему ремонту                                       ( на выбор собственников)</t>
  </si>
  <si>
    <t>ремонт панельных швов (1646 м.п.)</t>
  </si>
  <si>
    <t>ремонт отмостки (22 м2)</t>
  </si>
  <si>
    <t>Александров В.В.</t>
  </si>
  <si>
    <t>Кулейкина Е.В.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</si>
  <si>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</si>
  <si>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</si>
  <si>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</si>
  <si>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</si>
  <si>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</si>
  <si>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</si>
  <si>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</si>
  <si>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</si>
  <si>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</si>
  <si>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</si>
  <si>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</si>
  <si>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</si>
  <si>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</si>
  <si>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</si>
  <si>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</si>
  <si>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</si>
  <si>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Вымпелком</t>
  </si>
  <si>
    <t>Генеральный директор</t>
  </si>
  <si>
    <t>А.В. Митрофанов</t>
  </si>
  <si>
    <t>Экономист 2-ой категории по учету лицевых счетов МКД</t>
  </si>
  <si>
    <t>2014-2015гг.</t>
  </si>
  <si>
    <t>(стоимость услуг увеличена на 6,6% в соответствии с уровнем инфляции 2013г.)</t>
  </si>
  <si>
    <t>Управление многоквартирным домом всего, в т.ч.:</t>
  </si>
  <si>
    <t>заполнение электронных паспортов</t>
  </si>
  <si>
    <t>гидравлическое испытание эл.узлов и входной запорной арматуры</t>
  </si>
  <si>
    <t>ревизия задвижек отопления ( д.100мм-3шт.)</t>
  </si>
  <si>
    <t>смена задвижек на эл.узлах диам.50мм-8 шт.</t>
  </si>
  <si>
    <t>замена  КИП манометры 16шт.,термометры 16 шт.</t>
  </si>
  <si>
    <t>смена задвижек на ввп диам.50 мм-2 шт</t>
  </si>
  <si>
    <t>замена насоса ГВС (резерв)</t>
  </si>
  <si>
    <t>ремонт секций ВВП диам.168 мм-3 шт.</t>
  </si>
  <si>
    <t>смена задвижек на вводе хвс диам.100мм-1шт.,диам.80мм-2шт.</t>
  </si>
  <si>
    <t>электроизмерения ( замеры сопротивления изоляции)</t>
  </si>
  <si>
    <t>1 раз в 3 года</t>
  </si>
  <si>
    <t>проверка вентканалов и вентиляционных вытяжек</t>
  </si>
  <si>
    <t>пылеудаление и дезинфекция вент.каналов без пробивки</t>
  </si>
  <si>
    <t>сост.на 01.05.2014 года</t>
  </si>
  <si>
    <t>ремонт отмостки (32 м2)</t>
  </si>
  <si>
    <t>ремонт мягкой кровли в 1 слой-50 м2</t>
  </si>
  <si>
    <t>установка решеток на чердачные продухи(52 шт.)</t>
  </si>
  <si>
    <t>установка дверей выхода на кровлю(2 шт.)</t>
  </si>
  <si>
    <t>восстановление схемы теплоснабжения элеваторов в т.у. №1-4</t>
  </si>
  <si>
    <t>восстановление 2-х ступеней схемы ВВП к СТС</t>
  </si>
  <si>
    <t>ремонт освещения в подвале</t>
  </si>
  <si>
    <t>Лицевой счет многоквартирного дома по адресу: ул. Юбилейная, д. 2/42 на период с 1 мая 2014 по 30 апреля 2015 года</t>
  </si>
  <si>
    <t>18935,10 (по тарифу)</t>
  </si>
  <si>
    <t>гидравлическое испытание элеваторных узлов и запорной арматуры</t>
  </si>
  <si>
    <t>Остаток(+) / Долг(-) на 1.05.14г.</t>
  </si>
  <si>
    <t>72</t>
  </si>
  <si>
    <t>55</t>
  </si>
  <si>
    <t>Замена лампочек 60 Вт в подвале</t>
  </si>
  <si>
    <t>73</t>
  </si>
  <si>
    <t>Ревизия задвижек ГВС ф 80 мм (1 шт)</t>
  </si>
  <si>
    <t>Ревизия задвижек ХВС ф 80 мм (1 шт)</t>
  </si>
  <si>
    <t>Ревизия задвижек ГВС ф100 мм (1 шт)</t>
  </si>
  <si>
    <t>5/01042</t>
  </si>
  <si>
    <t>смена задвижек на вводе хвс диам.100мм-1шт.,диам.80мм-2шт. (факт ф 100 мм - 1 шт.)</t>
  </si>
  <si>
    <t>Смена шаровых кранов под промывку</t>
  </si>
  <si>
    <t>101</t>
  </si>
  <si>
    <t>Н.Ф.Каюткина</t>
  </si>
  <si>
    <t>Ремонт стояка ГВС</t>
  </si>
  <si>
    <t>122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</si>
  <si>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</si>
  <si>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</si>
  <si>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130</t>
  </si>
  <si>
    <t>29.08.2014</t>
  </si>
  <si>
    <t>восстановление схемы теплоснабжения элеваторов в т.у. №1-4, восстановление 2-х ступеней схемы ВВП к СТС</t>
  </si>
  <si>
    <t>Поступления от Вымпелкома ( 1 точка с октября 2012г.)</t>
  </si>
  <si>
    <t>Сумма уплаты за размещение(выставленные счета)</t>
  </si>
  <si>
    <t>Сумма списанная с л/ч(с учетом оплаты)</t>
  </si>
  <si>
    <t>2012-2013</t>
  </si>
  <si>
    <t>2013-2014</t>
  </si>
  <si>
    <t>134</t>
  </si>
  <si>
    <t>Перевод ВВВ на зимнюю схему</t>
  </si>
  <si>
    <t>136</t>
  </si>
  <si>
    <t>электроизмерения (замеры сопротивления изоляции) ( ООО "МАВр")</t>
  </si>
  <si>
    <t>Ремонт системы ГВС до вентеля (кв. 62)</t>
  </si>
  <si>
    <t>152</t>
  </si>
  <si>
    <t>Ремонт разводки ХВС ( кв.4)</t>
  </si>
  <si>
    <t>155</t>
  </si>
  <si>
    <t xml:space="preserve"> Экономия(+) / Долг(-) на 1.05.2015</t>
  </si>
  <si>
    <t>Ремонт секций ВВП</t>
  </si>
  <si>
    <t>акт 537</t>
  </si>
  <si>
    <t>проверка вентиляционных каналов и канализационных вытяжек (ООО"Трубочист")</t>
  </si>
  <si>
    <t>Поступления от Ростелекома</t>
  </si>
  <si>
    <t>Ревизия ЩЭ .замена деталей ( кв.50)</t>
  </si>
  <si>
    <t>169.01.2015</t>
  </si>
  <si>
    <t>установка решеток на чердачные продухи(52 шт.)факт 28 шт.</t>
  </si>
  <si>
    <t>Замена стояка ХВС ( кв.30)</t>
  </si>
  <si>
    <t>75</t>
  </si>
  <si>
    <t>Демонтаж табличек с дома</t>
  </si>
  <si>
    <t>Ревизия ЩЭ .замена деталей ( кв.22)</t>
  </si>
  <si>
    <t>Ремонт водоотведения ( 3 подъезд)</t>
  </si>
  <si>
    <t>акт 18</t>
  </si>
  <si>
    <t>Отключение лестничных клеток</t>
  </si>
  <si>
    <t>128</t>
  </si>
  <si>
    <t>Изоляция трубопроводов (по предписанию ГЖИ, тариф 2015-2016 г.г.)</t>
  </si>
  <si>
    <t>Укрепление элеваторного узла № 2</t>
  </si>
  <si>
    <t xml:space="preserve">Укрепление элеваторного узла </t>
  </si>
  <si>
    <t>147</t>
  </si>
  <si>
    <t>Установка зонтов, водосточных труб,штукатурка цоколя ( предписание ГЖИ)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</si>
  <si>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</si>
  <si>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</si>
  <si>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</si>
  <si>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</si>
  <si>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Данные  по состоянию на 01.05.2015 г.</t>
  </si>
  <si>
    <t>2014-2015</t>
  </si>
  <si>
    <t>Поступления от Ростелекома ( 1 точка с октября 2014г.)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</si>
</sst>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Black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b/>
      <sz val="11"/>
      <name val="Arial Black"/>
      <family val="2"/>
    </font>
    <font>
      <sz val="10"/>
      <color indexed="8"/>
      <name val="Arial Black"/>
      <family val="2"/>
    </font>
    <font>
      <sz val="10"/>
      <color indexed="10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sz val="10"/>
      <color rgb="FFFF0000"/>
      <name val="Arial Black"/>
      <family val="2"/>
    </font>
    <font>
      <b/>
      <sz val="12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1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39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40" fillId="25" borderId="27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left" vertical="center" wrapText="1"/>
    </xf>
    <xf numFmtId="0" fontId="0" fillId="24" borderId="35" xfId="0" applyFill="1" applyBorder="1" applyAlignment="1">
      <alignment horizontal="center" vertical="center"/>
    </xf>
    <xf numFmtId="2" fontId="23" fillId="24" borderId="36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0" fontId="18" fillId="24" borderId="48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49" xfId="0" applyFont="1" applyFill="1" applyBorder="1" applyAlignment="1">
      <alignment horizontal="center" vertical="center" wrapText="1"/>
    </xf>
    <xf numFmtId="2" fontId="22" fillId="24" borderId="50" xfId="0" applyNumberFormat="1" applyFont="1" applyFill="1" applyBorder="1" applyAlignment="1">
      <alignment horizontal="center"/>
    </xf>
    <xf numFmtId="0" fontId="0" fillId="26" borderId="27" xfId="0" applyFill="1" applyBorder="1" applyAlignment="1">
      <alignment horizontal="left" vertical="center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5" xfId="0" applyNumberFormat="1" applyFont="1" applyFill="1" applyBorder="1" applyAlignment="1">
      <alignment horizontal="center" vertical="center" wrapText="1"/>
    </xf>
    <xf numFmtId="2" fontId="18" fillId="25" borderId="4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2" fontId="28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19" fillId="25" borderId="0" xfId="0" applyFont="1" applyFill="1" applyAlignment="1">
      <alignment/>
    </xf>
    <xf numFmtId="2" fontId="19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40" xfId="0" applyFont="1" applyFill="1" applyBorder="1" applyAlignment="1">
      <alignment horizontal="center" vertical="center" textRotation="90" wrapText="1"/>
    </xf>
    <xf numFmtId="0" fontId="18" fillId="25" borderId="40" xfId="0" applyFont="1" applyFill="1" applyBorder="1" applyAlignment="1">
      <alignment horizontal="center" vertical="center" wrapText="1"/>
    </xf>
    <xf numFmtId="0" fontId="18" fillId="25" borderId="51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center" vertical="center" wrapText="1"/>
    </xf>
    <xf numFmtId="0" fontId="0" fillId="25" borderId="56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28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4" fontId="28" fillId="25" borderId="28" xfId="0" applyNumberFormat="1" applyFont="1" applyFill="1" applyBorder="1" applyAlignment="1">
      <alignment horizontal="left" vertical="center" wrapText="1"/>
    </xf>
    <xf numFmtId="4" fontId="28" fillId="25" borderId="13" xfId="0" applyNumberFormat="1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18" fillId="25" borderId="37" xfId="0" applyFont="1" applyFill="1" applyBorder="1" applyAlignment="1">
      <alignment horizontal="center" vertical="center" wrapText="1"/>
    </xf>
    <xf numFmtId="2" fontId="18" fillId="25" borderId="37" xfId="0" applyNumberFormat="1" applyFont="1" applyFill="1" applyBorder="1" applyAlignment="1">
      <alignment horizontal="center" vertical="center" wrapText="1"/>
    </xf>
    <xf numFmtId="2" fontId="18" fillId="25" borderId="57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37" xfId="0" applyNumberFormat="1" applyFont="1" applyFill="1" applyBorder="1" applyAlignment="1">
      <alignment horizontal="center" vertical="center" wrapText="1"/>
    </xf>
    <xf numFmtId="2" fontId="0" fillId="25" borderId="57" xfId="0" applyNumberFormat="1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left" vertical="center" wrapText="1"/>
    </xf>
    <xf numFmtId="2" fontId="0" fillId="25" borderId="0" xfId="0" applyNumberFormat="1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vertical="center" wrapText="1"/>
    </xf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2" fontId="41" fillId="25" borderId="40" xfId="0" applyNumberFormat="1" applyFont="1" applyFill="1" applyBorder="1" applyAlignment="1">
      <alignment horizontal="center" vertical="center" wrapText="1"/>
    </xf>
    <xf numFmtId="2" fontId="41" fillId="25" borderId="0" xfId="0" applyNumberFormat="1" applyFont="1" applyFill="1" applyAlignment="1">
      <alignment horizontal="center" vertical="center" wrapText="1"/>
    </xf>
    <xf numFmtId="0" fontId="41" fillId="25" borderId="0" xfId="0" applyFont="1" applyFill="1" applyAlignment="1">
      <alignment horizontal="center" vertical="center" wrapText="1"/>
    </xf>
    <xf numFmtId="0" fontId="20" fillId="25" borderId="25" xfId="0" applyFont="1" applyFill="1" applyBorder="1" applyAlignment="1">
      <alignment horizontal="left" vertical="center" wrapText="1"/>
    </xf>
    <xf numFmtId="0" fontId="18" fillId="25" borderId="40" xfId="0" applyFont="1" applyFill="1" applyBorder="1" applyAlignment="1">
      <alignment horizontal="center" vertical="center"/>
    </xf>
    <xf numFmtId="2" fontId="20" fillId="25" borderId="44" xfId="0" applyNumberFormat="1" applyFont="1" applyFill="1" applyBorder="1" applyAlignment="1">
      <alignment horizontal="center"/>
    </xf>
    <xf numFmtId="2" fontId="18" fillId="25" borderId="44" xfId="0" applyNumberFormat="1" applyFont="1" applyFill="1" applyBorder="1" applyAlignment="1">
      <alignment horizontal="center" vertical="center" wrapText="1"/>
    </xf>
    <xf numFmtId="2" fontId="20" fillId="25" borderId="51" xfId="0" applyNumberFormat="1" applyFont="1" applyFill="1" applyBorder="1" applyAlignment="1">
      <alignment horizontal="center"/>
    </xf>
    <xf numFmtId="0" fontId="18" fillId="25" borderId="11" xfId="0" applyFont="1" applyFill="1" applyBorder="1" applyAlignment="1">
      <alignment horizontal="left" vertical="center" wrapText="1"/>
    </xf>
    <xf numFmtId="0" fontId="20" fillId="25" borderId="11" xfId="0" applyFont="1" applyFill="1" applyBorder="1" applyAlignment="1">
      <alignment horizontal="left" vertical="center" wrapText="1"/>
    </xf>
    <xf numFmtId="0" fontId="18" fillId="25" borderId="44" xfId="0" applyFont="1" applyFill="1" applyBorder="1" applyAlignment="1">
      <alignment horizontal="center" vertical="center"/>
    </xf>
    <xf numFmtId="0" fontId="18" fillId="25" borderId="51" xfId="0" applyFont="1" applyFill="1" applyBorder="1" applyAlignment="1">
      <alignment horizontal="center" vertical="center"/>
    </xf>
    <xf numFmtId="2" fontId="18" fillId="25" borderId="51" xfId="0" applyNumberFormat="1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2" fontId="22" fillId="25" borderId="0" xfId="0" applyNumberFormat="1" applyFont="1" applyFill="1" applyAlignment="1">
      <alignment horizontal="center" vertical="center"/>
    </xf>
    <xf numFmtId="0" fontId="20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/>
    </xf>
    <xf numFmtId="2" fontId="18" fillId="25" borderId="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horizontal="left" vertical="center"/>
    </xf>
    <xf numFmtId="2" fontId="0" fillId="25" borderId="0" xfId="0" applyNumberFormat="1" applyFill="1" applyAlignment="1">
      <alignment horizontal="center" vertical="center"/>
    </xf>
    <xf numFmtId="0" fontId="30" fillId="25" borderId="0" xfId="0" applyFont="1" applyFill="1" applyAlignment="1">
      <alignment horizontal="center" vertical="center" wrapText="1"/>
    </xf>
    <xf numFmtId="0" fontId="28" fillId="25" borderId="28" xfId="0" applyFont="1" applyFill="1" applyBorder="1" applyAlignment="1">
      <alignment horizontal="left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left" vertical="center"/>
    </xf>
    <xf numFmtId="0" fontId="18" fillId="25" borderId="40" xfId="0" applyFont="1" applyFill="1" applyBorder="1" applyAlignment="1">
      <alignment horizontal="center" vertical="center"/>
    </xf>
    <xf numFmtId="2" fontId="18" fillId="25" borderId="40" xfId="0" applyNumberFormat="1" applyFont="1" applyFill="1" applyBorder="1" applyAlignment="1">
      <alignment horizontal="center" vertical="center"/>
    </xf>
    <xf numFmtId="0" fontId="18" fillId="25" borderId="0" xfId="0" applyFont="1" applyFill="1" applyAlignment="1">
      <alignment horizontal="center" vertical="center"/>
    </xf>
    <xf numFmtId="2" fontId="18" fillId="25" borderId="0" xfId="0" applyNumberFormat="1" applyFont="1" applyFill="1" applyAlignment="1">
      <alignment horizontal="center" vertical="center"/>
    </xf>
    <xf numFmtId="0" fontId="0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/>
    </xf>
    <xf numFmtId="2" fontId="20" fillId="25" borderId="0" xfId="0" applyNumberFormat="1" applyFont="1" applyFill="1" applyBorder="1" applyAlignment="1">
      <alignment horizontal="center"/>
    </xf>
    <xf numFmtId="0" fontId="20" fillId="25" borderId="0" xfId="0" applyFont="1" applyFill="1" applyAlignment="1">
      <alignment/>
    </xf>
    <xf numFmtId="2" fontId="20" fillId="25" borderId="0" xfId="0" applyNumberFormat="1" applyFont="1" applyFill="1" applyAlignment="1">
      <alignment/>
    </xf>
    <xf numFmtId="49" fontId="0" fillId="24" borderId="29" xfId="0" applyNumberFormat="1" applyFont="1" applyFill="1" applyBorder="1" applyAlignment="1">
      <alignment horizontal="center" vertical="center" wrapText="1"/>
    </xf>
    <xf numFmtId="14" fontId="0" fillId="24" borderId="37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30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23" fillId="24" borderId="27" xfId="0" applyNumberFormat="1" applyFont="1" applyFill="1" applyBorder="1" applyAlignment="1">
      <alignment horizontal="center" vertical="center"/>
    </xf>
    <xf numFmtId="2" fontId="0" fillId="26" borderId="27" xfId="0" applyNumberForma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42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2" fontId="25" fillId="0" borderId="10" xfId="0" applyNumberFormat="1" applyFont="1" applyBorder="1" applyAlignment="1">
      <alignment horizontal="center"/>
    </xf>
    <xf numFmtId="0" fontId="0" fillId="24" borderId="29" xfId="0" applyFont="1" applyFill="1" applyBorder="1" applyAlignment="1">
      <alignment horizontal="center" vertical="center" wrapText="1"/>
    </xf>
    <xf numFmtId="14" fontId="0" fillId="24" borderId="37" xfId="0" applyNumberFormat="1" applyFont="1" applyFill="1" applyBorder="1" applyAlignment="1">
      <alignment horizontal="center" vertical="center" wrapText="1"/>
    </xf>
    <xf numFmtId="0" fontId="0" fillId="25" borderId="37" xfId="0" applyFont="1" applyFill="1" applyBorder="1" applyAlignment="1">
      <alignment horizontal="center" vertical="center" wrapText="1"/>
    </xf>
    <xf numFmtId="0" fontId="19" fillId="25" borderId="0" xfId="0" applyFont="1" applyFill="1" applyAlignment="1">
      <alignment horizontal="center"/>
    </xf>
    <xf numFmtId="2" fontId="18" fillId="25" borderId="51" xfId="0" applyNumberFormat="1" applyFont="1" applyFill="1" applyBorder="1" applyAlignment="1">
      <alignment horizontal="center" vertical="center" wrapText="1"/>
    </xf>
    <xf numFmtId="2" fontId="0" fillId="25" borderId="58" xfId="0" applyNumberFormat="1" applyFont="1" applyFill="1" applyBorder="1" applyAlignment="1">
      <alignment horizontal="center" vertical="center" wrapText="1"/>
    </xf>
    <xf numFmtId="2" fontId="28" fillId="25" borderId="14" xfId="0" applyNumberFormat="1" applyFont="1" applyFill="1" applyBorder="1" applyAlignment="1">
      <alignment horizontal="center" vertical="center" wrapText="1"/>
    </xf>
    <xf numFmtId="0" fontId="30" fillId="25" borderId="28" xfId="0" applyFont="1" applyFill="1" applyBorder="1" applyAlignment="1">
      <alignment horizontal="left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0" fillId="25" borderId="45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2" fontId="30" fillId="25" borderId="40" xfId="0" applyNumberFormat="1" applyFont="1" applyFill="1" applyBorder="1" applyAlignment="1">
      <alignment horizontal="center" vertical="center" wrapText="1"/>
    </xf>
    <xf numFmtId="2" fontId="35" fillId="25" borderId="44" xfId="0" applyNumberFormat="1" applyFont="1" applyFill="1" applyBorder="1" applyAlignment="1">
      <alignment horizontal="center"/>
    </xf>
    <xf numFmtId="2" fontId="35" fillId="25" borderId="51" xfId="0" applyNumberFormat="1" applyFont="1" applyFill="1" applyBorder="1" applyAlignment="1">
      <alignment horizontal="center"/>
    </xf>
    <xf numFmtId="2" fontId="30" fillId="25" borderId="0" xfId="0" applyNumberFormat="1" applyFont="1" applyFill="1" applyAlignment="1">
      <alignment horizontal="center" vertical="center" wrapText="1"/>
    </xf>
    <xf numFmtId="0" fontId="0" fillId="0" borderId="59" xfId="0" applyFont="1" applyFill="1" applyBorder="1" applyAlignment="1">
      <alignment vertical="center" wrapText="1"/>
    </xf>
    <xf numFmtId="0" fontId="0" fillId="24" borderId="59" xfId="0" applyFont="1" applyFill="1" applyBorder="1" applyAlignment="1">
      <alignment vertical="center" wrapText="1"/>
    </xf>
    <xf numFmtId="0" fontId="28" fillId="24" borderId="21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0" fillId="25" borderId="27" xfId="0" applyNumberForma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4" borderId="10" xfId="0" applyFill="1" applyBorder="1" applyAlignment="1">
      <alignment horizontal="center" vertical="center"/>
    </xf>
    <xf numFmtId="0" fontId="19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0" xfId="0" applyNumberFormat="1" applyFont="1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20" fillId="25" borderId="24" xfId="0" applyFont="1" applyFill="1" applyBorder="1" applyAlignment="1">
      <alignment horizontal="center" vertical="center" wrapText="1"/>
    </xf>
    <xf numFmtId="0" fontId="20" fillId="25" borderId="61" xfId="0" applyFont="1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9" fillId="25" borderId="0" xfId="0" applyFont="1" applyFill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34" fillId="24" borderId="63" xfId="0" applyFont="1" applyFill="1" applyBorder="1" applyAlignment="1">
      <alignment horizontal="left"/>
    </xf>
    <xf numFmtId="0" fontId="34" fillId="24" borderId="63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27" fillId="0" borderId="10" xfId="0" applyFont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2" fillId="24" borderId="64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65" xfId="0" applyFont="1" applyFill="1" applyBorder="1" applyAlignment="1">
      <alignment horizontal="center" vertical="center" wrapText="1"/>
    </xf>
    <xf numFmtId="0" fontId="22" fillId="24" borderId="66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0" fontId="32" fillId="24" borderId="67" xfId="0" applyFont="1" applyFill="1" applyBorder="1" applyAlignment="1">
      <alignment horizontal="center" vertical="center" wrapText="1"/>
    </xf>
    <xf numFmtId="0" fontId="32" fillId="24" borderId="61" xfId="0" applyFont="1" applyFill="1" applyBorder="1" applyAlignment="1">
      <alignment horizontal="center" vertical="center" wrapText="1"/>
    </xf>
    <xf numFmtId="0" fontId="32" fillId="24" borderId="68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1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0" fillId="24" borderId="59" xfId="0" applyFont="1" applyFill="1" applyBorder="1" applyAlignment="1">
      <alignment horizontal="left" vertical="center" wrapText="1"/>
    </xf>
    <xf numFmtId="0" fontId="0" fillId="24" borderId="69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1"/>
  <sheetViews>
    <sheetView zoomScale="75" zoomScaleNormal="75" zoomScalePageLayoutView="0" workbookViewId="0" topLeftCell="A40">
      <selection activeCell="D81" sqref="D81:D89"/>
    </sheetView>
  </sheetViews>
  <sheetFormatPr defaultColWidth="9.00390625" defaultRowHeight="12.75"/>
  <cols>
    <col min="1" max="1" width="72.75390625" style="114" customWidth="1"/>
    <col min="2" max="2" width="19.125" style="114" customWidth="1"/>
    <col min="3" max="3" width="13.875" style="114" hidden="1" customWidth="1"/>
    <col min="4" max="4" width="14.875" style="114" customWidth="1"/>
    <col min="5" max="5" width="13.875" style="114" hidden="1" customWidth="1"/>
    <col min="6" max="6" width="20.875" style="114" hidden="1" customWidth="1"/>
    <col min="7" max="7" width="13.875" style="114" customWidth="1"/>
    <col min="8" max="8" width="20.875" style="115" customWidth="1"/>
    <col min="9" max="9" width="15.375" style="114" customWidth="1"/>
    <col min="10" max="10" width="15.375" style="115" hidden="1" customWidth="1"/>
    <col min="11" max="14" width="15.375" style="114" customWidth="1"/>
    <col min="15" max="16384" width="9.125" style="114" customWidth="1"/>
  </cols>
  <sheetData>
    <row r="1" spans="1:8" ht="16.5" customHeight="1">
      <c r="A1" s="248" t="s">
        <v>30</v>
      </c>
      <c r="B1" s="249"/>
      <c r="C1" s="249"/>
      <c r="D1" s="249"/>
      <c r="E1" s="249"/>
      <c r="F1" s="249"/>
      <c r="G1" s="249"/>
      <c r="H1" s="249"/>
    </row>
    <row r="2" spans="2:8" ht="12.75" customHeight="1">
      <c r="B2" s="250" t="s">
        <v>31</v>
      </c>
      <c r="C2" s="250"/>
      <c r="D2" s="250"/>
      <c r="E2" s="250"/>
      <c r="F2" s="250"/>
      <c r="G2" s="249"/>
      <c r="H2" s="249"/>
    </row>
    <row r="3" spans="1:8" ht="24" customHeight="1">
      <c r="A3" s="207" t="s">
        <v>166</v>
      </c>
      <c r="B3" s="250" t="s">
        <v>32</v>
      </c>
      <c r="C3" s="250"/>
      <c r="D3" s="250"/>
      <c r="E3" s="250"/>
      <c r="F3" s="250"/>
      <c r="G3" s="249"/>
      <c r="H3" s="249"/>
    </row>
    <row r="4" spans="2:8" ht="14.25" customHeight="1">
      <c r="B4" s="250" t="s">
        <v>33</v>
      </c>
      <c r="C4" s="250"/>
      <c r="D4" s="250"/>
      <c r="E4" s="250"/>
      <c r="F4" s="250"/>
      <c r="G4" s="249"/>
      <c r="H4" s="249"/>
    </row>
    <row r="5" spans="1:10" ht="12.75" customHeight="1">
      <c r="A5" s="251"/>
      <c r="B5" s="251"/>
      <c r="C5" s="251"/>
      <c r="D5" s="251"/>
      <c r="E5" s="251"/>
      <c r="F5" s="251"/>
      <c r="G5" s="251"/>
      <c r="H5" s="251"/>
      <c r="J5" s="114"/>
    </row>
    <row r="6" spans="1:10" ht="27" customHeight="1">
      <c r="A6" s="251"/>
      <c r="B6" s="251"/>
      <c r="C6" s="251"/>
      <c r="D6" s="251"/>
      <c r="E6" s="251"/>
      <c r="F6" s="251"/>
      <c r="G6" s="251"/>
      <c r="H6" s="251"/>
      <c r="J6" s="114"/>
    </row>
    <row r="7" spans="1:10" ht="17.25" customHeight="1">
      <c r="A7" s="236" t="s">
        <v>167</v>
      </c>
      <c r="B7" s="236"/>
      <c r="C7" s="236"/>
      <c r="D7" s="236"/>
      <c r="E7" s="236"/>
      <c r="F7" s="236"/>
      <c r="G7" s="236"/>
      <c r="H7" s="236"/>
      <c r="J7" s="114"/>
    </row>
    <row r="8" spans="1:10" s="116" customFormat="1" ht="22.5" customHeight="1">
      <c r="A8" s="237" t="s">
        <v>34</v>
      </c>
      <c r="B8" s="237"/>
      <c r="C8" s="237"/>
      <c r="D8" s="237"/>
      <c r="E8" s="238"/>
      <c r="F8" s="238"/>
      <c r="G8" s="238"/>
      <c r="H8" s="238"/>
      <c r="J8" s="117"/>
    </row>
    <row r="9" spans="1:8" s="118" customFormat="1" ht="18.75" customHeight="1">
      <c r="A9" s="237" t="s">
        <v>120</v>
      </c>
      <c r="B9" s="237"/>
      <c r="C9" s="237"/>
      <c r="D9" s="237"/>
      <c r="E9" s="238"/>
      <c r="F9" s="238"/>
      <c r="G9" s="238"/>
      <c r="H9" s="238"/>
    </row>
    <row r="10" spans="1:8" s="119" customFormat="1" ht="17.25" customHeight="1">
      <c r="A10" s="239" t="s">
        <v>110</v>
      </c>
      <c r="B10" s="239"/>
      <c r="C10" s="239"/>
      <c r="D10" s="239"/>
      <c r="E10" s="240"/>
      <c r="F10" s="240"/>
      <c r="G10" s="240"/>
      <c r="H10" s="240"/>
    </row>
    <row r="11" spans="1:8" s="118" customFormat="1" ht="30" customHeight="1" thickBot="1">
      <c r="A11" s="241" t="s">
        <v>121</v>
      </c>
      <c r="B11" s="241"/>
      <c r="C11" s="241"/>
      <c r="D11" s="241"/>
      <c r="E11" s="242"/>
      <c r="F11" s="242"/>
      <c r="G11" s="242"/>
      <c r="H11" s="242"/>
    </row>
    <row r="12" spans="1:10" s="124" customFormat="1" ht="139.5" customHeight="1" thickBot="1">
      <c r="A12" s="120" t="s">
        <v>0</v>
      </c>
      <c r="B12" s="121" t="s">
        <v>35</v>
      </c>
      <c r="C12" s="122" t="s">
        <v>36</v>
      </c>
      <c r="D12" s="122" t="s">
        <v>5</v>
      </c>
      <c r="E12" s="122" t="s">
        <v>36</v>
      </c>
      <c r="F12" s="123" t="s">
        <v>37</v>
      </c>
      <c r="G12" s="122" t="s">
        <v>36</v>
      </c>
      <c r="H12" s="208" t="s">
        <v>37</v>
      </c>
      <c r="J12" s="125"/>
    </row>
    <row r="13" spans="1:10" s="131" customFormat="1" ht="12.75">
      <c r="A13" s="126">
        <v>1</v>
      </c>
      <c r="B13" s="127">
        <v>2</v>
      </c>
      <c r="C13" s="127">
        <v>3</v>
      </c>
      <c r="D13" s="128"/>
      <c r="E13" s="127">
        <v>3</v>
      </c>
      <c r="F13" s="129">
        <v>4</v>
      </c>
      <c r="G13" s="130">
        <v>3</v>
      </c>
      <c r="H13" s="209">
        <v>4</v>
      </c>
      <c r="J13" s="132"/>
    </row>
    <row r="14" spans="1:10" s="131" customFormat="1" ht="49.5" customHeight="1">
      <c r="A14" s="243" t="s">
        <v>1</v>
      </c>
      <c r="B14" s="244"/>
      <c r="C14" s="244"/>
      <c r="D14" s="244"/>
      <c r="E14" s="244"/>
      <c r="F14" s="244"/>
      <c r="G14" s="245"/>
      <c r="H14" s="246"/>
      <c r="J14" s="132"/>
    </row>
    <row r="15" spans="1:10" s="124" customFormat="1" ht="15">
      <c r="A15" s="133" t="s">
        <v>168</v>
      </c>
      <c r="B15" s="134"/>
      <c r="C15" s="16">
        <f>F15*12</f>
        <v>0</v>
      </c>
      <c r="D15" s="17">
        <f>G15*I15</f>
        <v>112348.26</v>
      </c>
      <c r="E15" s="16">
        <f>H15*12</f>
        <v>32.04</v>
      </c>
      <c r="F15" s="17"/>
      <c r="G15" s="99">
        <f>H15*12</f>
        <v>32.04</v>
      </c>
      <c r="H15" s="16">
        <f>H20+H22</f>
        <v>2.67</v>
      </c>
      <c r="I15" s="124">
        <v>3506.5</v>
      </c>
      <c r="J15" s="125">
        <v>2.24</v>
      </c>
    </row>
    <row r="16" spans="1:10" s="124" customFormat="1" ht="27" customHeight="1">
      <c r="A16" s="175" t="s">
        <v>122</v>
      </c>
      <c r="B16" s="176" t="s">
        <v>39</v>
      </c>
      <c r="C16" s="109"/>
      <c r="D16" s="210"/>
      <c r="E16" s="109"/>
      <c r="F16" s="110"/>
      <c r="G16" s="109"/>
      <c r="H16" s="109"/>
      <c r="J16" s="125"/>
    </row>
    <row r="17" spans="1:10" s="124" customFormat="1" ht="15">
      <c r="A17" s="175" t="s">
        <v>40</v>
      </c>
      <c r="B17" s="176" t="s">
        <v>39</v>
      </c>
      <c r="C17" s="109"/>
      <c r="D17" s="210"/>
      <c r="E17" s="109"/>
      <c r="F17" s="110"/>
      <c r="G17" s="109"/>
      <c r="H17" s="109"/>
      <c r="J17" s="125"/>
    </row>
    <row r="18" spans="1:10" s="124" customFormat="1" ht="15">
      <c r="A18" s="175" t="s">
        <v>41</v>
      </c>
      <c r="B18" s="176" t="s">
        <v>42</v>
      </c>
      <c r="C18" s="109"/>
      <c r="D18" s="210"/>
      <c r="E18" s="109"/>
      <c r="F18" s="110"/>
      <c r="G18" s="109"/>
      <c r="H18" s="109"/>
      <c r="J18" s="125"/>
    </row>
    <row r="19" spans="1:10" s="124" customFormat="1" ht="15">
      <c r="A19" s="175" t="s">
        <v>43</v>
      </c>
      <c r="B19" s="176" t="s">
        <v>39</v>
      </c>
      <c r="C19" s="109"/>
      <c r="D19" s="210"/>
      <c r="E19" s="109"/>
      <c r="F19" s="110"/>
      <c r="G19" s="109"/>
      <c r="H19" s="109"/>
      <c r="J19" s="125"/>
    </row>
    <row r="20" spans="1:10" s="124" customFormat="1" ht="15">
      <c r="A20" s="211" t="s">
        <v>4</v>
      </c>
      <c r="B20" s="176"/>
      <c r="C20" s="109"/>
      <c r="D20" s="210"/>
      <c r="E20" s="109"/>
      <c r="F20" s="110"/>
      <c r="G20" s="109"/>
      <c r="H20" s="16">
        <v>2.56</v>
      </c>
      <c r="J20" s="125"/>
    </row>
    <row r="21" spans="1:10" s="124" customFormat="1" ht="15">
      <c r="A21" s="175" t="s">
        <v>169</v>
      </c>
      <c r="B21" s="176" t="s">
        <v>39</v>
      </c>
      <c r="C21" s="109"/>
      <c r="D21" s="210"/>
      <c r="E21" s="109"/>
      <c r="F21" s="110"/>
      <c r="G21" s="109"/>
      <c r="H21" s="109"/>
      <c r="J21" s="125"/>
    </row>
    <row r="22" spans="1:10" s="124" customFormat="1" ht="15">
      <c r="A22" s="211" t="s">
        <v>4</v>
      </c>
      <c r="B22" s="176"/>
      <c r="C22" s="109"/>
      <c r="D22" s="210"/>
      <c r="E22" s="109"/>
      <c r="F22" s="110"/>
      <c r="G22" s="109"/>
      <c r="H22" s="16">
        <v>0.11</v>
      </c>
      <c r="J22" s="125"/>
    </row>
    <row r="23" spans="1:10" s="124" customFormat="1" ht="30">
      <c r="A23" s="133" t="s">
        <v>44</v>
      </c>
      <c r="B23" s="137"/>
      <c r="C23" s="16">
        <f>F23*12</f>
        <v>0</v>
      </c>
      <c r="D23" s="17">
        <f>G23*I23</f>
        <v>112348.26</v>
      </c>
      <c r="E23" s="16">
        <f>H23*12</f>
        <v>32.04</v>
      </c>
      <c r="F23" s="97"/>
      <c r="G23" s="212">
        <f>H23*12</f>
        <v>32.04</v>
      </c>
      <c r="H23" s="16">
        <v>2.67</v>
      </c>
      <c r="I23" s="124">
        <v>3506.5</v>
      </c>
      <c r="J23" s="125">
        <v>2.34</v>
      </c>
    </row>
    <row r="24" spans="1:10" s="124" customFormat="1" ht="27" customHeight="1">
      <c r="A24" s="135" t="s">
        <v>45</v>
      </c>
      <c r="B24" s="136" t="s">
        <v>46</v>
      </c>
      <c r="C24" s="16"/>
      <c r="D24" s="17"/>
      <c r="E24" s="16"/>
      <c r="F24" s="97"/>
      <c r="G24" s="16"/>
      <c r="H24" s="16"/>
      <c r="J24" s="125"/>
    </row>
    <row r="25" spans="1:10" s="124" customFormat="1" ht="15">
      <c r="A25" s="135" t="s">
        <v>47</v>
      </c>
      <c r="B25" s="136" t="s">
        <v>46</v>
      </c>
      <c r="C25" s="16"/>
      <c r="D25" s="17"/>
      <c r="E25" s="16"/>
      <c r="F25" s="97"/>
      <c r="G25" s="16"/>
      <c r="H25" s="16"/>
      <c r="J25" s="125"/>
    </row>
    <row r="26" spans="1:10" s="124" customFormat="1" ht="15">
      <c r="A26" s="135" t="s">
        <v>48</v>
      </c>
      <c r="B26" s="136" t="s">
        <v>49</v>
      </c>
      <c r="C26" s="16"/>
      <c r="D26" s="17"/>
      <c r="E26" s="16"/>
      <c r="F26" s="97"/>
      <c r="G26" s="16"/>
      <c r="H26" s="16"/>
      <c r="J26" s="125"/>
    </row>
    <row r="27" spans="1:10" s="124" customFormat="1" ht="15">
      <c r="A27" s="135" t="s">
        <v>50</v>
      </c>
      <c r="B27" s="136" t="s">
        <v>46</v>
      </c>
      <c r="C27" s="16"/>
      <c r="D27" s="17"/>
      <c r="E27" s="16"/>
      <c r="F27" s="97"/>
      <c r="G27" s="16"/>
      <c r="H27" s="16"/>
      <c r="J27" s="125"/>
    </row>
    <row r="28" spans="1:10" s="124" customFormat="1" ht="25.5">
      <c r="A28" s="135" t="s">
        <v>51</v>
      </c>
      <c r="B28" s="136" t="s">
        <v>52</v>
      </c>
      <c r="C28" s="16"/>
      <c r="D28" s="17"/>
      <c r="E28" s="16"/>
      <c r="F28" s="97"/>
      <c r="G28" s="16"/>
      <c r="H28" s="16"/>
      <c r="J28" s="125"/>
    </row>
    <row r="29" spans="1:10" s="124" customFormat="1" ht="15">
      <c r="A29" s="135" t="s">
        <v>123</v>
      </c>
      <c r="B29" s="136" t="s">
        <v>46</v>
      </c>
      <c r="C29" s="16"/>
      <c r="D29" s="17"/>
      <c r="E29" s="16"/>
      <c r="F29" s="97"/>
      <c r="G29" s="16"/>
      <c r="H29" s="16"/>
      <c r="J29" s="125"/>
    </row>
    <row r="30" spans="1:10" s="124" customFormat="1" ht="15">
      <c r="A30" s="135" t="s">
        <v>111</v>
      </c>
      <c r="B30" s="136" t="s">
        <v>46</v>
      </c>
      <c r="C30" s="16"/>
      <c r="D30" s="17"/>
      <c r="E30" s="16"/>
      <c r="F30" s="97"/>
      <c r="G30" s="16"/>
      <c r="H30" s="16"/>
      <c r="J30" s="125"/>
    </row>
    <row r="31" spans="1:10" s="124" customFormat="1" ht="25.5">
      <c r="A31" s="135" t="s">
        <v>124</v>
      </c>
      <c r="B31" s="136" t="s">
        <v>53</v>
      </c>
      <c r="C31" s="16"/>
      <c r="D31" s="17"/>
      <c r="E31" s="16"/>
      <c r="F31" s="97"/>
      <c r="G31" s="16"/>
      <c r="H31" s="16"/>
      <c r="J31" s="125"/>
    </row>
    <row r="32" spans="1:10" s="138" customFormat="1" ht="18.75" customHeight="1">
      <c r="A32" s="61" t="s">
        <v>54</v>
      </c>
      <c r="B32" s="134" t="s">
        <v>55</v>
      </c>
      <c r="C32" s="16">
        <f>F32*12</f>
        <v>0</v>
      </c>
      <c r="D32" s="17">
        <f aca="true" t="shared" si="0" ref="D32:D39">G32*I32</f>
        <v>28613.04</v>
      </c>
      <c r="E32" s="16">
        <f>H32*12</f>
        <v>8.16</v>
      </c>
      <c r="F32" s="98"/>
      <c r="G32" s="140">
        <f aca="true" t="shared" si="1" ref="G32:G43">H32*12</f>
        <v>8.16</v>
      </c>
      <c r="H32" s="16">
        <v>0.68</v>
      </c>
      <c r="I32" s="124">
        <v>3506.5</v>
      </c>
      <c r="J32" s="125">
        <v>0.6</v>
      </c>
    </row>
    <row r="33" spans="1:10" s="124" customFormat="1" ht="17.25" customHeight="1">
      <c r="A33" s="61" t="s">
        <v>56</v>
      </c>
      <c r="B33" s="134" t="s">
        <v>57</v>
      </c>
      <c r="C33" s="16">
        <f>F33*12</f>
        <v>0</v>
      </c>
      <c r="D33" s="17">
        <f t="shared" si="0"/>
        <v>93413.16</v>
      </c>
      <c r="E33" s="16">
        <f>H33*12</f>
        <v>26.64</v>
      </c>
      <c r="F33" s="98"/>
      <c r="G33" s="140">
        <f t="shared" si="1"/>
        <v>26.64</v>
      </c>
      <c r="H33" s="16">
        <v>2.22</v>
      </c>
      <c r="I33" s="124">
        <v>3506.5</v>
      </c>
      <c r="J33" s="125">
        <v>1.94</v>
      </c>
    </row>
    <row r="34" spans="1:10" s="131" customFormat="1" ht="30">
      <c r="A34" s="61" t="s">
        <v>58</v>
      </c>
      <c r="B34" s="134" t="s">
        <v>59</v>
      </c>
      <c r="C34" s="99"/>
      <c r="D34" s="17">
        <v>1848.15</v>
      </c>
      <c r="E34" s="99"/>
      <c r="F34" s="98"/>
      <c r="G34" s="140">
        <f>D34/I34</f>
        <v>0.53</v>
      </c>
      <c r="H34" s="16">
        <v>0.05</v>
      </c>
      <c r="I34" s="124">
        <v>3506.5</v>
      </c>
      <c r="J34" s="125">
        <v>0.04</v>
      </c>
    </row>
    <row r="35" spans="1:10" s="131" customFormat="1" ht="35.25" customHeight="1">
      <c r="A35" s="61" t="s">
        <v>60</v>
      </c>
      <c r="B35" s="134" t="s">
        <v>59</v>
      </c>
      <c r="C35" s="99"/>
      <c r="D35" s="17">
        <v>1848.15</v>
      </c>
      <c r="E35" s="99"/>
      <c r="F35" s="98"/>
      <c r="G35" s="140">
        <f>D35/I35</f>
        <v>0.53</v>
      </c>
      <c r="H35" s="16">
        <v>0.05</v>
      </c>
      <c r="I35" s="124">
        <v>3506.5</v>
      </c>
      <c r="J35" s="125">
        <v>0.04</v>
      </c>
    </row>
    <row r="36" spans="1:10" s="131" customFormat="1" ht="18" customHeight="1">
      <c r="A36" s="61" t="s">
        <v>61</v>
      </c>
      <c r="B36" s="134" t="s">
        <v>59</v>
      </c>
      <c r="C36" s="99"/>
      <c r="D36" s="17">
        <v>11670.68</v>
      </c>
      <c r="E36" s="99"/>
      <c r="F36" s="98"/>
      <c r="G36" s="140">
        <f>D36/I36</f>
        <v>3.33</v>
      </c>
      <c r="H36" s="16">
        <f>G36/12</f>
        <v>0.28</v>
      </c>
      <c r="I36" s="124">
        <v>3506.5</v>
      </c>
      <c r="J36" s="125">
        <v>0.25</v>
      </c>
    </row>
    <row r="37" spans="1:10" s="131" customFormat="1" ht="30" hidden="1">
      <c r="A37" s="61" t="s">
        <v>112</v>
      </c>
      <c r="B37" s="134" t="s">
        <v>52</v>
      </c>
      <c r="C37" s="99"/>
      <c r="D37" s="17">
        <f t="shared" si="0"/>
        <v>0</v>
      </c>
      <c r="E37" s="99"/>
      <c r="F37" s="98"/>
      <c r="G37" s="140">
        <f t="shared" si="1"/>
        <v>1.92</v>
      </c>
      <c r="H37" s="16">
        <f>G37/12</f>
        <v>0.04</v>
      </c>
      <c r="I37" s="124">
        <v>3506.5</v>
      </c>
      <c r="J37" s="125">
        <v>0</v>
      </c>
    </row>
    <row r="38" spans="1:10" s="131" customFormat="1" ht="30" hidden="1">
      <c r="A38" s="61" t="s">
        <v>113</v>
      </c>
      <c r="B38" s="134" t="s">
        <v>52</v>
      </c>
      <c r="C38" s="99"/>
      <c r="D38" s="17">
        <f t="shared" si="0"/>
        <v>0</v>
      </c>
      <c r="E38" s="99"/>
      <c r="F38" s="98"/>
      <c r="G38" s="140">
        <f t="shared" si="1"/>
        <v>1.92</v>
      </c>
      <c r="H38" s="16">
        <f>G38/12</f>
        <v>0.04</v>
      </c>
      <c r="I38" s="124">
        <v>3506.5</v>
      </c>
      <c r="J38" s="125">
        <v>0</v>
      </c>
    </row>
    <row r="39" spans="1:10" s="131" customFormat="1" ht="30" hidden="1">
      <c r="A39" s="61" t="s">
        <v>125</v>
      </c>
      <c r="B39" s="134" t="s">
        <v>52</v>
      </c>
      <c r="C39" s="99"/>
      <c r="D39" s="17">
        <f t="shared" si="0"/>
        <v>0</v>
      </c>
      <c r="E39" s="99"/>
      <c r="F39" s="98"/>
      <c r="G39" s="140">
        <f t="shared" si="1"/>
        <v>1.92</v>
      </c>
      <c r="H39" s="16">
        <f>G39/12</f>
        <v>0.04</v>
      </c>
      <c r="I39" s="124">
        <v>3506.5</v>
      </c>
      <c r="J39" s="125">
        <v>0.22</v>
      </c>
    </row>
    <row r="40" spans="1:10" s="131" customFormat="1" ht="30">
      <c r="A40" s="61" t="s">
        <v>114</v>
      </c>
      <c r="B40" s="134"/>
      <c r="C40" s="99">
        <f>F40*12</f>
        <v>0</v>
      </c>
      <c r="D40" s="17">
        <f>G40*I40</f>
        <v>7994.82</v>
      </c>
      <c r="E40" s="99">
        <f>H40*12</f>
        <v>2.28</v>
      </c>
      <c r="F40" s="98"/>
      <c r="G40" s="140">
        <f t="shared" si="1"/>
        <v>2.28</v>
      </c>
      <c r="H40" s="16">
        <v>0.19</v>
      </c>
      <c r="I40" s="124">
        <v>3506.5</v>
      </c>
      <c r="J40" s="125">
        <v>0.14</v>
      </c>
    </row>
    <row r="41" spans="1:10" s="124" customFormat="1" ht="15">
      <c r="A41" s="61" t="s">
        <v>62</v>
      </c>
      <c r="B41" s="134" t="s">
        <v>63</v>
      </c>
      <c r="C41" s="99">
        <f>F41*12</f>
        <v>0</v>
      </c>
      <c r="D41" s="17">
        <f>G41*I41</f>
        <v>1683.12</v>
      </c>
      <c r="E41" s="99">
        <f>H41*12</f>
        <v>0.48</v>
      </c>
      <c r="F41" s="98"/>
      <c r="G41" s="140">
        <f t="shared" si="1"/>
        <v>0.48</v>
      </c>
      <c r="H41" s="16">
        <v>0.04</v>
      </c>
      <c r="I41" s="124">
        <v>3506.5</v>
      </c>
      <c r="J41" s="125">
        <v>0.03</v>
      </c>
    </row>
    <row r="42" spans="1:10" s="124" customFormat="1" ht="15">
      <c r="A42" s="61" t="s">
        <v>64</v>
      </c>
      <c r="B42" s="139" t="s">
        <v>65</v>
      </c>
      <c r="C42" s="140">
        <f>F42*12</f>
        <v>0</v>
      </c>
      <c r="D42" s="17">
        <f>I42*12*H42</f>
        <v>1262.34</v>
      </c>
      <c r="E42" s="140">
        <f>H42*12</f>
        <v>0.36</v>
      </c>
      <c r="F42" s="141"/>
      <c r="G42" s="140">
        <f t="shared" si="1"/>
        <v>0.36</v>
      </c>
      <c r="H42" s="16">
        <v>0.03</v>
      </c>
      <c r="I42" s="124">
        <v>3506.5</v>
      </c>
      <c r="J42" s="125">
        <v>0.02</v>
      </c>
    </row>
    <row r="43" spans="1:10" s="138" customFormat="1" ht="30">
      <c r="A43" s="61" t="s">
        <v>66</v>
      </c>
      <c r="B43" s="134" t="s">
        <v>67</v>
      </c>
      <c r="C43" s="99">
        <f>F43*12</f>
        <v>0</v>
      </c>
      <c r="D43" s="17">
        <f>G43*I43</f>
        <v>1683.12</v>
      </c>
      <c r="E43" s="99">
        <f>H43*12</f>
        <v>0.48</v>
      </c>
      <c r="F43" s="98"/>
      <c r="G43" s="140">
        <f t="shared" si="1"/>
        <v>0.48</v>
      </c>
      <c r="H43" s="16">
        <v>0.04</v>
      </c>
      <c r="I43" s="124">
        <v>3506.5</v>
      </c>
      <c r="J43" s="125">
        <v>0.03</v>
      </c>
    </row>
    <row r="44" spans="1:10" s="138" customFormat="1" ht="15">
      <c r="A44" s="61" t="s">
        <v>68</v>
      </c>
      <c r="B44" s="134"/>
      <c r="C44" s="16"/>
      <c r="D44" s="16">
        <f>SUM(D46:D57)</f>
        <v>68277.51</v>
      </c>
      <c r="E44" s="16"/>
      <c r="F44" s="98"/>
      <c r="G44" s="140">
        <f>D44/I44</f>
        <v>19.47</v>
      </c>
      <c r="H44" s="16">
        <f>G44/12</f>
        <v>1.62</v>
      </c>
      <c r="I44" s="124">
        <v>3506.5</v>
      </c>
      <c r="J44" s="125">
        <v>1.02</v>
      </c>
    </row>
    <row r="45" spans="1:10" s="131" customFormat="1" ht="15" hidden="1">
      <c r="A45" s="142" t="s">
        <v>126</v>
      </c>
      <c r="B45" s="143" t="s">
        <v>69</v>
      </c>
      <c r="C45" s="106"/>
      <c r="D45" s="18"/>
      <c r="E45" s="106"/>
      <c r="F45" s="107"/>
      <c r="G45" s="106"/>
      <c r="H45" s="106">
        <v>0</v>
      </c>
      <c r="I45" s="124">
        <v>3506.5</v>
      </c>
      <c r="J45" s="125">
        <v>0</v>
      </c>
    </row>
    <row r="46" spans="1:10" s="131" customFormat="1" ht="15">
      <c r="A46" s="142" t="s">
        <v>70</v>
      </c>
      <c r="B46" s="143" t="s">
        <v>69</v>
      </c>
      <c r="C46" s="106"/>
      <c r="D46" s="18">
        <v>392.99</v>
      </c>
      <c r="E46" s="106"/>
      <c r="F46" s="107"/>
      <c r="G46" s="106"/>
      <c r="H46" s="106"/>
      <c r="I46" s="124">
        <v>3506.5</v>
      </c>
      <c r="J46" s="107">
        <v>0.01</v>
      </c>
    </row>
    <row r="47" spans="1:10" s="131" customFormat="1" ht="15">
      <c r="A47" s="142" t="s">
        <v>71</v>
      </c>
      <c r="B47" s="143" t="s">
        <v>72</v>
      </c>
      <c r="C47" s="106">
        <f>F47*12</f>
        <v>0</v>
      </c>
      <c r="D47" s="18">
        <v>1247.46</v>
      </c>
      <c r="E47" s="106">
        <f>H47*12</f>
        <v>0</v>
      </c>
      <c r="F47" s="107"/>
      <c r="G47" s="106"/>
      <c r="H47" s="106"/>
      <c r="I47" s="124">
        <v>3506.5</v>
      </c>
      <c r="J47" s="107">
        <v>0.02</v>
      </c>
    </row>
    <row r="48" spans="1:10" s="131" customFormat="1" ht="15">
      <c r="A48" s="142" t="s">
        <v>170</v>
      </c>
      <c r="B48" s="144" t="s">
        <v>69</v>
      </c>
      <c r="C48" s="106"/>
      <c r="D48" s="18">
        <v>2222.82</v>
      </c>
      <c r="E48" s="106"/>
      <c r="F48" s="107"/>
      <c r="G48" s="106"/>
      <c r="H48" s="106"/>
      <c r="I48" s="124"/>
      <c r="J48" s="107"/>
    </row>
    <row r="49" spans="1:10" s="131" customFormat="1" ht="15">
      <c r="A49" s="142" t="s">
        <v>171</v>
      </c>
      <c r="B49" s="143" t="s">
        <v>69</v>
      </c>
      <c r="C49" s="106">
        <f>F49*12</f>
        <v>0</v>
      </c>
      <c r="D49" s="18">
        <v>2284.71</v>
      </c>
      <c r="E49" s="106">
        <f>H49*12</f>
        <v>0</v>
      </c>
      <c r="F49" s="107"/>
      <c r="G49" s="106"/>
      <c r="H49" s="106"/>
      <c r="I49" s="124">
        <v>3506.5</v>
      </c>
      <c r="J49" s="107">
        <v>0.29</v>
      </c>
    </row>
    <row r="50" spans="1:10" s="131" customFormat="1" ht="25.5">
      <c r="A50" s="142" t="s">
        <v>172</v>
      </c>
      <c r="B50" s="144" t="s">
        <v>52</v>
      </c>
      <c r="C50" s="106"/>
      <c r="D50" s="18">
        <v>35069.25</v>
      </c>
      <c r="E50" s="106"/>
      <c r="F50" s="107"/>
      <c r="G50" s="106"/>
      <c r="H50" s="106"/>
      <c r="I50" s="124"/>
      <c r="J50" s="107"/>
    </row>
    <row r="51" spans="1:10" s="131" customFormat="1" ht="15">
      <c r="A51" s="142" t="s">
        <v>73</v>
      </c>
      <c r="B51" s="143" t="s">
        <v>69</v>
      </c>
      <c r="C51" s="106">
        <f>F51*12</f>
        <v>0</v>
      </c>
      <c r="D51" s="18">
        <v>2377.23</v>
      </c>
      <c r="E51" s="106">
        <f>H51*12</f>
        <v>0</v>
      </c>
      <c r="F51" s="107"/>
      <c r="G51" s="106"/>
      <c r="H51" s="106"/>
      <c r="I51" s="124">
        <v>3506.5</v>
      </c>
      <c r="J51" s="107">
        <v>0.05</v>
      </c>
    </row>
    <row r="52" spans="1:10" s="131" customFormat="1" ht="15">
      <c r="A52" s="142" t="s">
        <v>74</v>
      </c>
      <c r="B52" s="143" t="s">
        <v>69</v>
      </c>
      <c r="C52" s="106">
        <f>F52*12</f>
        <v>0</v>
      </c>
      <c r="D52" s="18">
        <v>7065.55</v>
      </c>
      <c r="E52" s="106">
        <f>H52*12</f>
        <v>0</v>
      </c>
      <c r="F52" s="107"/>
      <c r="G52" s="106"/>
      <c r="H52" s="106"/>
      <c r="I52" s="124">
        <v>3506.5</v>
      </c>
      <c r="J52" s="107">
        <v>0.15</v>
      </c>
    </row>
    <row r="53" spans="1:10" s="131" customFormat="1" ht="15">
      <c r="A53" s="142" t="s">
        <v>75</v>
      </c>
      <c r="B53" s="143" t="s">
        <v>69</v>
      </c>
      <c r="C53" s="106">
        <f>F53*12</f>
        <v>0</v>
      </c>
      <c r="D53" s="18">
        <v>831.63</v>
      </c>
      <c r="E53" s="106">
        <f>H53*12</f>
        <v>0</v>
      </c>
      <c r="F53" s="107"/>
      <c r="G53" s="106"/>
      <c r="H53" s="106"/>
      <c r="I53" s="124">
        <v>3506.5</v>
      </c>
      <c r="J53" s="107">
        <v>0.02</v>
      </c>
    </row>
    <row r="54" spans="1:10" s="131" customFormat="1" ht="15">
      <c r="A54" s="142" t="s">
        <v>76</v>
      </c>
      <c r="B54" s="143" t="s">
        <v>69</v>
      </c>
      <c r="C54" s="106"/>
      <c r="D54" s="18">
        <v>1188.57</v>
      </c>
      <c r="E54" s="106"/>
      <c r="F54" s="107"/>
      <c r="G54" s="106"/>
      <c r="H54" s="106"/>
      <c r="I54" s="124">
        <v>3506.5</v>
      </c>
      <c r="J54" s="107">
        <v>0.02</v>
      </c>
    </row>
    <row r="55" spans="1:10" s="131" customFormat="1" ht="15">
      <c r="A55" s="142" t="s">
        <v>77</v>
      </c>
      <c r="B55" s="143" t="s">
        <v>72</v>
      </c>
      <c r="C55" s="106"/>
      <c r="D55" s="18">
        <v>4754.46</v>
      </c>
      <c r="E55" s="106"/>
      <c r="F55" s="107"/>
      <c r="G55" s="106"/>
      <c r="H55" s="106"/>
      <c r="I55" s="124">
        <v>3506.5</v>
      </c>
      <c r="J55" s="107">
        <v>0.1</v>
      </c>
    </row>
    <row r="56" spans="1:10" s="131" customFormat="1" ht="25.5">
      <c r="A56" s="142" t="s">
        <v>78</v>
      </c>
      <c r="B56" s="143" t="s">
        <v>69</v>
      </c>
      <c r="C56" s="106">
        <f>F56*12</f>
        <v>0</v>
      </c>
      <c r="D56" s="18">
        <v>2693.53</v>
      </c>
      <c r="E56" s="106">
        <f>H56*12</f>
        <v>0</v>
      </c>
      <c r="F56" s="107"/>
      <c r="G56" s="106"/>
      <c r="H56" s="106"/>
      <c r="I56" s="124">
        <v>3506.5</v>
      </c>
      <c r="J56" s="107">
        <v>0.05</v>
      </c>
    </row>
    <row r="57" spans="1:10" s="131" customFormat="1" ht="13.5" customHeight="1">
      <c r="A57" s="142" t="s">
        <v>79</v>
      </c>
      <c r="B57" s="143" t="s">
        <v>69</v>
      </c>
      <c r="C57" s="106"/>
      <c r="D57" s="18">
        <v>8149.31</v>
      </c>
      <c r="E57" s="106"/>
      <c r="F57" s="107"/>
      <c r="G57" s="106"/>
      <c r="H57" s="106"/>
      <c r="I57" s="124">
        <v>3506.5</v>
      </c>
      <c r="J57" s="107">
        <v>0.01</v>
      </c>
    </row>
    <row r="58" spans="1:10" s="131" customFormat="1" ht="15" hidden="1">
      <c r="A58" s="142" t="s">
        <v>127</v>
      </c>
      <c r="B58" s="143" t="s">
        <v>69</v>
      </c>
      <c r="C58" s="108"/>
      <c r="D58" s="18"/>
      <c r="E58" s="108"/>
      <c r="F58" s="107"/>
      <c r="G58" s="106"/>
      <c r="H58" s="106"/>
      <c r="I58" s="124">
        <v>3506.5</v>
      </c>
      <c r="J58" s="107">
        <v>0</v>
      </c>
    </row>
    <row r="59" spans="1:10" s="131" customFormat="1" ht="15" hidden="1">
      <c r="A59" s="142"/>
      <c r="B59" s="143"/>
      <c r="C59" s="106"/>
      <c r="D59" s="18"/>
      <c r="E59" s="106"/>
      <c r="F59" s="107"/>
      <c r="G59" s="106"/>
      <c r="H59" s="106"/>
      <c r="I59" s="124">
        <v>3506.5</v>
      </c>
      <c r="J59" s="107">
        <v>0.01</v>
      </c>
    </row>
    <row r="60" spans="1:10" s="131" customFormat="1" ht="25.5" hidden="1">
      <c r="A60" s="142" t="s">
        <v>173</v>
      </c>
      <c r="B60" s="144" t="s">
        <v>52</v>
      </c>
      <c r="C60" s="106"/>
      <c r="D60" s="18">
        <v>0</v>
      </c>
      <c r="E60" s="106"/>
      <c r="F60" s="107"/>
      <c r="G60" s="106"/>
      <c r="H60" s="106"/>
      <c r="I60" s="124">
        <v>3506.5</v>
      </c>
      <c r="J60" s="107">
        <v>0.12</v>
      </c>
    </row>
    <row r="61" spans="1:11" s="138" customFormat="1" ht="30">
      <c r="A61" s="61" t="s">
        <v>80</v>
      </c>
      <c r="B61" s="134"/>
      <c r="C61" s="16"/>
      <c r="D61" s="16">
        <f>SUM(D62:D74)</f>
        <v>22301.75</v>
      </c>
      <c r="E61" s="16"/>
      <c r="F61" s="98"/>
      <c r="G61" s="140">
        <f>D61/I61</f>
        <v>6.36</v>
      </c>
      <c r="H61" s="16">
        <f>G61/12</f>
        <v>0.53</v>
      </c>
      <c r="I61" s="124">
        <v>3506.5</v>
      </c>
      <c r="J61" s="125">
        <v>0.71</v>
      </c>
      <c r="K61" s="138">
        <v>1.45</v>
      </c>
    </row>
    <row r="62" spans="1:10" s="131" customFormat="1" ht="15">
      <c r="A62" s="142" t="s">
        <v>81</v>
      </c>
      <c r="B62" s="143" t="s">
        <v>82</v>
      </c>
      <c r="C62" s="106"/>
      <c r="D62" s="18">
        <v>2377.23</v>
      </c>
      <c r="E62" s="106"/>
      <c r="F62" s="107"/>
      <c r="G62" s="106"/>
      <c r="H62" s="106"/>
      <c r="I62" s="124">
        <v>3506.5</v>
      </c>
      <c r="J62" s="107">
        <v>0.05</v>
      </c>
    </row>
    <row r="63" spans="1:10" s="131" customFormat="1" ht="25.5">
      <c r="A63" s="142" t="s">
        <v>83</v>
      </c>
      <c r="B63" s="144" t="s">
        <v>69</v>
      </c>
      <c r="C63" s="106"/>
      <c r="D63" s="18">
        <v>1584.82</v>
      </c>
      <c r="E63" s="106"/>
      <c r="F63" s="107"/>
      <c r="G63" s="106"/>
      <c r="H63" s="106"/>
      <c r="I63" s="124">
        <v>3506.5</v>
      </c>
      <c r="J63" s="107">
        <v>0.03</v>
      </c>
    </row>
    <row r="64" spans="1:10" s="131" customFormat="1" ht="15">
      <c r="A64" s="142" t="s">
        <v>84</v>
      </c>
      <c r="B64" s="143" t="s">
        <v>85</v>
      </c>
      <c r="C64" s="106"/>
      <c r="D64" s="18">
        <v>1663.21</v>
      </c>
      <c r="E64" s="106"/>
      <c r="F64" s="107"/>
      <c r="G64" s="106"/>
      <c r="H64" s="106"/>
      <c r="I64" s="124">
        <v>3506.5</v>
      </c>
      <c r="J64" s="107">
        <v>0.03</v>
      </c>
    </row>
    <row r="65" spans="1:10" s="131" customFormat="1" ht="24.75" customHeight="1">
      <c r="A65" s="142" t="s">
        <v>102</v>
      </c>
      <c r="B65" s="143" t="s">
        <v>103</v>
      </c>
      <c r="C65" s="106"/>
      <c r="D65" s="18">
        <v>1584.8</v>
      </c>
      <c r="E65" s="106"/>
      <c r="F65" s="107"/>
      <c r="G65" s="106"/>
      <c r="H65" s="106"/>
      <c r="I65" s="124">
        <v>3506.5</v>
      </c>
      <c r="J65" s="107">
        <v>0.03</v>
      </c>
    </row>
    <row r="66" spans="1:10" s="131" customFormat="1" ht="15" hidden="1">
      <c r="A66" s="142" t="s">
        <v>115</v>
      </c>
      <c r="B66" s="143" t="s">
        <v>116</v>
      </c>
      <c r="C66" s="106"/>
      <c r="D66" s="18">
        <f>G66*I66</f>
        <v>0</v>
      </c>
      <c r="E66" s="106"/>
      <c r="F66" s="107"/>
      <c r="G66" s="106"/>
      <c r="H66" s="106"/>
      <c r="I66" s="124">
        <v>3506.5</v>
      </c>
      <c r="J66" s="107">
        <v>0</v>
      </c>
    </row>
    <row r="67" spans="1:10" s="131" customFormat="1" ht="15" hidden="1">
      <c r="A67" s="142" t="s">
        <v>107</v>
      </c>
      <c r="B67" s="143" t="s">
        <v>85</v>
      </c>
      <c r="C67" s="106"/>
      <c r="D67" s="18"/>
      <c r="E67" s="106"/>
      <c r="F67" s="107"/>
      <c r="G67" s="106"/>
      <c r="H67" s="106"/>
      <c r="I67" s="124">
        <v>3506.5</v>
      </c>
      <c r="J67" s="107">
        <v>0</v>
      </c>
    </row>
    <row r="68" spans="1:10" s="131" customFormat="1" ht="15" hidden="1">
      <c r="A68" s="142" t="s">
        <v>108</v>
      </c>
      <c r="B68" s="143" t="s">
        <v>69</v>
      </c>
      <c r="C68" s="106"/>
      <c r="D68" s="18"/>
      <c r="E68" s="106"/>
      <c r="F68" s="107"/>
      <c r="G68" s="106"/>
      <c r="H68" s="106"/>
      <c r="I68" s="124">
        <v>3506.5</v>
      </c>
      <c r="J68" s="107">
        <v>0</v>
      </c>
    </row>
    <row r="69" spans="1:10" s="131" customFormat="1" ht="25.5" hidden="1">
      <c r="A69" s="142" t="s">
        <v>109</v>
      </c>
      <c r="B69" s="143" t="s">
        <v>69</v>
      </c>
      <c r="C69" s="106"/>
      <c r="D69" s="18"/>
      <c r="E69" s="106"/>
      <c r="F69" s="107"/>
      <c r="G69" s="106"/>
      <c r="H69" s="106"/>
      <c r="I69" s="124">
        <v>3506.5</v>
      </c>
      <c r="J69" s="107">
        <v>0</v>
      </c>
    </row>
    <row r="70" spans="1:10" s="131" customFormat="1" ht="15" hidden="1">
      <c r="A70" s="142" t="s">
        <v>128</v>
      </c>
      <c r="B70" s="144" t="s">
        <v>69</v>
      </c>
      <c r="C70" s="106"/>
      <c r="D70" s="18">
        <v>0</v>
      </c>
      <c r="E70" s="106"/>
      <c r="F70" s="107"/>
      <c r="G70" s="106"/>
      <c r="H70" s="106"/>
      <c r="I70" s="124">
        <v>3506.5</v>
      </c>
      <c r="J70" s="107">
        <v>0.04</v>
      </c>
    </row>
    <row r="71" spans="1:10" s="131" customFormat="1" ht="25.5">
      <c r="A71" s="142" t="s">
        <v>174</v>
      </c>
      <c r="B71" s="144" t="s">
        <v>52</v>
      </c>
      <c r="C71" s="106"/>
      <c r="D71" s="18">
        <v>9455.05</v>
      </c>
      <c r="E71" s="106"/>
      <c r="F71" s="107"/>
      <c r="G71" s="106"/>
      <c r="H71" s="106"/>
      <c r="I71" s="124"/>
      <c r="J71" s="213"/>
    </row>
    <row r="72" spans="1:10" s="131" customFormat="1" ht="25.5" hidden="1">
      <c r="A72" s="142" t="s">
        <v>175</v>
      </c>
      <c r="B72" s="143" t="s">
        <v>52</v>
      </c>
      <c r="C72" s="106"/>
      <c r="D72" s="18"/>
      <c r="E72" s="106"/>
      <c r="F72" s="107"/>
      <c r="G72" s="106"/>
      <c r="H72" s="106"/>
      <c r="I72" s="124">
        <v>3506.5</v>
      </c>
      <c r="J72" s="213">
        <v>0.24</v>
      </c>
    </row>
    <row r="73" spans="1:10" s="131" customFormat="1" ht="15">
      <c r="A73" s="142" t="s">
        <v>86</v>
      </c>
      <c r="B73" s="143" t="s">
        <v>59</v>
      </c>
      <c r="C73" s="108"/>
      <c r="D73" s="18">
        <v>5636.64</v>
      </c>
      <c r="E73" s="108"/>
      <c r="F73" s="107"/>
      <c r="G73" s="106"/>
      <c r="H73" s="106"/>
      <c r="I73" s="124">
        <v>3506.5</v>
      </c>
      <c r="J73" s="107">
        <v>0.12</v>
      </c>
    </row>
    <row r="74" spans="1:10" s="131" customFormat="1" ht="25.5" hidden="1">
      <c r="A74" s="142" t="s">
        <v>176</v>
      </c>
      <c r="B74" s="144" t="s">
        <v>52</v>
      </c>
      <c r="C74" s="106"/>
      <c r="D74" s="18">
        <v>0</v>
      </c>
      <c r="E74" s="106"/>
      <c r="F74" s="107"/>
      <c r="G74" s="106"/>
      <c r="H74" s="106"/>
      <c r="I74" s="124">
        <v>3506.5</v>
      </c>
      <c r="J74" s="107">
        <v>0.17</v>
      </c>
    </row>
    <row r="75" spans="1:10" s="131" customFormat="1" ht="30">
      <c r="A75" s="61" t="s">
        <v>104</v>
      </c>
      <c r="B75" s="143"/>
      <c r="C75" s="106"/>
      <c r="D75" s="16">
        <f>D76+D77+D78</f>
        <v>6764.49</v>
      </c>
      <c r="E75" s="106"/>
      <c r="F75" s="107"/>
      <c r="G75" s="140">
        <f>D75/I75</f>
        <v>1.93</v>
      </c>
      <c r="H75" s="16">
        <f>G75/12</f>
        <v>0.16</v>
      </c>
      <c r="I75" s="124">
        <v>3506.5</v>
      </c>
      <c r="J75" s="125">
        <v>0.06</v>
      </c>
    </row>
    <row r="76" spans="1:10" s="131" customFormat="1" ht="24.75" customHeight="1">
      <c r="A76" s="142" t="s">
        <v>177</v>
      </c>
      <c r="B76" s="144" t="s">
        <v>52</v>
      </c>
      <c r="C76" s="106"/>
      <c r="D76" s="18">
        <v>6764.49</v>
      </c>
      <c r="E76" s="106"/>
      <c r="F76" s="107"/>
      <c r="G76" s="106"/>
      <c r="H76" s="106"/>
      <c r="I76" s="124">
        <v>3506.5</v>
      </c>
      <c r="J76" s="107">
        <v>0.02</v>
      </c>
    </row>
    <row r="77" spans="1:10" s="131" customFormat="1" ht="15" hidden="1">
      <c r="A77" s="142" t="s">
        <v>129</v>
      </c>
      <c r="B77" s="144" t="s">
        <v>69</v>
      </c>
      <c r="C77" s="106"/>
      <c r="D77" s="18">
        <v>0</v>
      </c>
      <c r="E77" s="106"/>
      <c r="F77" s="107"/>
      <c r="G77" s="106"/>
      <c r="H77" s="106"/>
      <c r="I77" s="124">
        <v>3506.5</v>
      </c>
      <c r="J77" s="107">
        <v>0.03</v>
      </c>
    </row>
    <row r="78" spans="1:10" s="131" customFormat="1" ht="15" hidden="1">
      <c r="A78" s="142" t="s">
        <v>87</v>
      </c>
      <c r="B78" s="143" t="s">
        <v>59</v>
      </c>
      <c r="C78" s="106"/>
      <c r="D78" s="18">
        <f>G78*I78</f>
        <v>0</v>
      </c>
      <c r="E78" s="106"/>
      <c r="F78" s="107"/>
      <c r="G78" s="106">
        <f>H78*12</f>
        <v>0</v>
      </c>
      <c r="H78" s="106">
        <v>0</v>
      </c>
      <c r="I78" s="124">
        <v>3506.5</v>
      </c>
      <c r="J78" s="125">
        <v>0</v>
      </c>
    </row>
    <row r="79" spans="1:10" s="131" customFormat="1" ht="15">
      <c r="A79" s="61" t="s">
        <v>88</v>
      </c>
      <c r="B79" s="143"/>
      <c r="C79" s="106"/>
      <c r="D79" s="16">
        <f>SUM(D81:D89)</f>
        <v>34537.13</v>
      </c>
      <c r="E79" s="106"/>
      <c r="F79" s="107"/>
      <c r="G79" s="140">
        <f>D79/I79</f>
        <v>9.85</v>
      </c>
      <c r="H79" s="16">
        <f>G79/12</f>
        <v>0.82</v>
      </c>
      <c r="I79" s="124">
        <v>3506.5</v>
      </c>
      <c r="J79" s="125">
        <v>0.2</v>
      </c>
    </row>
    <row r="80" spans="1:10" s="131" customFormat="1" ht="15" hidden="1">
      <c r="A80" s="142" t="s">
        <v>89</v>
      </c>
      <c r="B80" s="143" t="s">
        <v>59</v>
      </c>
      <c r="C80" s="106"/>
      <c r="D80" s="18">
        <f aca="true" t="shared" si="2" ref="D80:D87">G80*I80</f>
        <v>0</v>
      </c>
      <c r="E80" s="106"/>
      <c r="F80" s="107"/>
      <c r="G80" s="106">
        <f aca="true" t="shared" si="3" ref="G80:G87">H80*12</f>
        <v>0</v>
      </c>
      <c r="H80" s="106">
        <v>0</v>
      </c>
      <c r="I80" s="124">
        <v>3506.5</v>
      </c>
      <c r="J80" s="125">
        <v>0</v>
      </c>
    </row>
    <row r="81" spans="1:10" s="131" customFormat="1" ht="15">
      <c r="A81" s="142" t="s">
        <v>130</v>
      </c>
      <c r="B81" s="143" t="s">
        <v>69</v>
      </c>
      <c r="C81" s="106"/>
      <c r="D81" s="18">
        <v>8651.07</v>
      </c>
      <c r="E81" s="106"/>
      <c r="F81" s="107"/>
      <c r="G81" s="106"/>
      <c r="H81" s="106"/>
      <c r="I81" s="124">
        <v>3506.5</v>
      </c>
      <c r="J81" s="107">
        <v>0.18</v>
      </c>
    </row>
    <row r="82" spans="1:10" s="131" customFormat="1" ht="15">
      <c r="A82" s="142" t="s">
        <v>91</v>
      </c>
      <c r="B82" s="143" t="s">
        <v>69</v>
      </c>
      <c r="C82" s="106"/>
      <c r="D82" s="18">
        <v>828.31</v>
      </c>
      <c r="E82" s="106"/>
      <c r="F82" s="107"/>
      <c r="G82" s="106"/>
      <c r="H82" s="106"/>
      <c r="I82" s="124">
        <v>3506.5</v>
      </c>
      <c r="J82" s="107">
        <v>0.02</v>
      </c>
    </row>
    <row r="83" spans="1:10" s="131" customFormat="1" ht="27.75" customHeight="1" hidden="1">
      <c r="A83" s="142" t="s">
        <v>131</v>
      </c>
      <c r="B83" s="143" t="s">
        <v>52</v>
      </c>
      <c r="C83" s="106"/>
      <c r="D83" s="18">
        <f t="shared" si="2"/>
        <v>0</v>
      </c>
      <c r="E83" s="106"/>
      <c r="F83" s="107"/>
      <c r="G83" s="106">
        <f t="shared" si="3"/>
        <v>0</v>
      </c>
      <c r="H83" s="106">
        <v>0</v>
      </c>
      <c r="I83" s="124">
        <v>3506.5</v>
      </c>
      <c r="J83" s="125">
        <v>0</v>
      </c>
    </row>
    <row r="84" spans="1:10" s="131" customFormat="1" ht="25.5" hidden="1">
      <c r="A84" s="142" t="s">
        <v>132</v>
      </c>
      <c r="B84" s="143" t="s">
        <v>52</v>
      </c>
      <c r="C84" s="106"/>
      <c r="D84" s="18">
        <f t="shared" si="2"/>
        <v>0</v>
      </c>
      <c r="E84" s="106"/>
      <c r="F84" s="107"/>
      <c r="G84" s="106">
        <f t="shared" si="3"/>
        <v>0</v>
      </c>
      <c r="H84" s="106">
        <v>0</v>
      </c>
      <c r="I84" s="124">
        <v>3506.5</v>
      </c>
      <c r="J84" s="125">
        <v>0</v>
      </c>
    </row>
    <row r="85" spans="1:10" s="131" customFormat="1" ht="25.5" hidden="1">
      <c r="A85" s="142" t="s">
        <v>133</v>
      </c>
      <c r="B85" s="143" t="s">
        <v>52</v>
      </c>
      <c r="C85" s="106"/>
      <c r="D85" s="18">
        <f t="shared" si="2"/>
        <v>0</v>
      </c>
      <c r="E85" s="106"/>
      <c r="F85" s="107"/>
      <c r="G85" s="106">
        <f t="shared" si="3"/>
        <v>0</v>
      </c>
      <c r="H85" s="106">
        <v>0</v>
      </c>
      <c r="I85" s="124">
        <v>3506.5</v>
      </c>
      <c r="J85" s="125">
        <v>0</v>
      </c>
    </row>
    <row r="86" spans="1:10" s="131" customFormat="1" ht="25.5" hidden="1">
      <c r="A86" s="142" t="s">
        <v>134</v>
      </c>
      <c r="B86" s="143" t="s">
        <v>52</v>
      </c>
      <c r="C86" s="106"/>
      <c r="D86" s="18">
        <f t="shared" si="2"/>
        <v>0</v>
      </c>
      <c r="E86" s="106"/>
      <c r="F86" s="107"/>
      <c r="G86" s="106">
        <f t="shared" si="3"/>
        <v>0</v>
      </c>
      <c r="H86" s="106">
        <v>0</v>
      </c>
      <c r="I86" s="124">
        <v>3506.5</v>
      </c>
      <c r="J86" s="125">
        <v>0</v>
      </c>
    </row>
    <row r="87" spans="1:10" s="131" customFormat="1" ht="25.5" hidden="1">
      <c r="A87" s="142" t="s">
        <v>135</v>
      </c>
      <c r="B87" s="143" t="s">
        <v>52</v>
      </c>
      <c r="C87" s="106"/>
      <c r="D87" s="18">
        <f t="shared" si="2"/>
        <v>0</v>
      </c>
      <c r="E87" s="106"/>
      <c r="F87" s="107"/>
      <c r="G87" s="106">
        <f t="shared" si="3"/>
        <v>0</v>
      </c>
      <c r="H87" s="106">
        <v>0</v>
      </c>
      <c r="I87" s="124">
        <v>3506.5</v>
      </c>
      <c r="J87" s="125">
        <v>0</v>
      </c>
    </row>
    <row r="88" spans="1:10" s="131" customFormat="1" ht="15" hidden="1">
      <c r="A88" s="142" t="s">
        <v>136</v>
      </c>
      <c r="B88" s="144" t="s">
        <v>117</v>
      </c>
      <c r="C88" s="106"/>
      <c r="D88" s="145">
        <v>0</v>
      </c>
      <c r="E88" s="106"/>
      <c r="F88" s="107"/>
      <c r="G88" s="108"/>
      <c r="H88" s="108"/>
      <c r="I88" s="124">
        <v>3506.5</v>
      </c>
      <c r="J88" s="125"/>
    </row>
    <row r="89" spans="1:10" s="131" customFormat="1" ht="15">
      <c r="A89" s="142" t="s">
        <v>178</v>
      </c>
      <c r="B89" s="144" t="s">
        <v>179</v>
      </c>
      <c r="C89" s="106"/>
      <c r="D89" s="145">
        <v>25057.75</v>
      </c>
      <c r="E89" s="106"/>
      <c r="F89" s="107"/>
      <c r="G89" s="108"/>
      <c r="H89" s="108"/>
      <c r="I89" s="124"/>
      <c r="J89" s="125"/>
    </row>
    <row r="90" spans="1:10" s="131" customFormat="1" ht="15">
      <c r="A90" s="61" t="s">
        <v>92</v>
      </c>
      <c r="B90" s="143"/>
      <c r="C90" s="106"/>
      <c r="D90" s="16">
        <f>D91+D92</f>
        <v>993.79</v>
      </c>
      <c r="E90" s="106"/>
      <c r="F90" s="107"/>
      <c r="G90" s="140">
        <f>D90/I90</f>
        <v>0.28</v>
      </c>
      <c r="H90" s="16">
        <f>G90/12</f>
        <v>0.02</v>
      </c>
      <c r="I90" s="124">
        <v>3506.5</v>
      </c>
      <c r="J90" s="125">
        <v>0.14</v>
      </c>
    </row>
    <row r="91" spans="1:10" s="131" customFormat="1" ht="15">
      <c r="A91" s="142" t="s">
        <v>105</v>
      </c>
      <c r="B91" s="143" t="s">
        <v>69</v>
      </c>
      <c r="C91" s="106"/>
      <c r="D91" s="18">
        <v>993.79</v>
      </c>
      <c r="E91" s="106"/>
      <c r="F91" s="107"/>
      <c r="G91" s="106"/>
      <c r="H91" s="106"/>
      <c r="I91" s="124">
        <v>3506.5</v>
      </c>
      <c r="J91" s="107">
        <v>0.02</v>
      </c>
    </row>
    <row r="92" spans="1:10" s="131" customFormat="1" ht="15" hidden="1">
      <c r="A92" s="142" t="s">
        <v>93</v>
      </c>
      <c r="B92" s="143" t="s">
        <v>69</v>
      </c>
      <c r="C92" s="106"/>
      <c r="D92" s="18">
        <v>0</v>
      </c>
      <c r="E92" s="106"/>
      <c r="F92" s="107"/>
      <c r="G92" s="106"/>
      <c r="H92" s="106"/>
      <c r="I92" s="124">
        <v>3506.5</v>
      </c>
      <c r="J92" s="107">
        <v>0.02</v>
      </c>
    </row>
    <row r="93" spans="1:10" s="124" customFormat="1" ht="15">
      <c r="A93" s="61" t="s">
        <v>106</v>
      </c>
      <c r="B93" s="134"/>
      <c r="C93" s="16"/>
      <c r="D93" s="16">
        <f>D94+D95</f>
        <v>15864</v>
      </c>
      <c r="E93" s="16"/>
      <c r="F93" s="98"/>
      <c r="G93" s="140">
        <f>D93/I93</f>
        <v>4.52</v>
      </c>
      <c r="H93" s="16">
        <f>G93/12</f>
        <v>0.38</v>
      </c>
      <c r="I93" s="124">
        <v>3506.5</v>
      </c>
      <c r="J93" s="125">
        <v>0.03</v>
      </c>
    </row>
    <row r="94" spans="1:10" s="131" customFormat="1" ht="15">
      <c r="A94" s="142" t="s">
        <v>180</v>
      </c>
      <c r="B94" s="144" t="s">
        <v>72</v>
      </c>
      <c r="C94" s="106"/>
      <c r="D94" s="18">
        <v>15864</v>
      </c>
      <c r="E94" s="106"/>
      <c r="F94" s="107"/>
      <c r="G94" s="106"/>
      <c r="H94" s="106"/>
      <c r="I94" s="124">
        <v>3506.5</v>
      </c>
      <c r="J94" s="107">
        <v>0.03</v>
      </c>
    </row>
    <row r="95" spans="1:10" s="131" customFormat="1" ht="15" hidden="1">
      <c r="A95" s="142" t="s">
        <v>181</v>
      </c>
      <c r="B95" s="144" t="s">
        <v>179</v>
      </c>
      <c r="C95" s="106">
        <f>F95*12</f>
        <v>0</v>
      </c>
      <c r="D95" s="18"/>
      <c r="E95" s="106"/>
      <c r="F95" s="107"/>
      <c r="G95" s="106"/>
      <c r="H95" s="106"/>
      <c r="I95" s="124">
        <v>3506.5</v>
      </c>
      <c r="J95" s="125">
        <v>0</v>
      </c>
    </row>
    <row r="96" spans="1:10" s="124" customFormat="1" ht="15">
      <c r="A96" s="61" t="s">
        <v>94</v>
      </c>
      <c r="B96" s="134"/>
      <c r="C96" s="16"/>
      <c r="D96" s="16">
        <f>D97+D100</f>
        <v>18530.46</v>
      </c>
      <c r="E96" s="16"/>
      <c r="F96" s="98"/>
      <c r="G96" s="140">
        <f>D96/I96</f>
        <v>5.28</v>
      </c>
      <c r="H96" s="16">
        <f>G96/12</f>
        <v>0.44</v>
      </c>
      <c r="I96" s="124">
        <v>3506.5</v>
      </c>
      <c r="J96" s="125">
        <v>0.32</v>
      </c>
    </row>
    <row r="97" spans="1:10" s="131" customFormat="1" ht="15">
      <c r="A97" s="142" t="s">
        <v>118</v>
      </c>
      <c r="B97" s="143" t="s">
        <v>82</v>
      </c>
      <c r="C97" s="106"/>
      <c r="D97" s="18">
        <v>15702.99</v>
      </c>
      <c r="E97" s="106"/>
      <c r="F97" s="107"/>
      <c r="G97" s="106"/>
      <c r="H97" s="106"/>
      <c r="I97" s="124">
        <v>3506.5</v>
      </c>
      <c r="J97" s="107">
        <v>0.26</v>
      </c>
    </row>
    <row r="98" spans="1:10" s="131" customFormat="1" ht="15" hidden="1">
      <c r="A98" s="142" t="s">
        <v>137</v>
      </c>
      <c r="B98" s="143" t="s">
        <v>82</v>
      </c>
      <c r="C98" s="106"/>
      <c r="D98" s="18">
        <f>G98*I98</f>
        <v>0</v>
      </c>
      <c r="E98" s="106"/>
      <c r="F98" s="107"/>
      <c r="G98" s="106"/>
      <c r="H98" s="106"/>
      <c r="I98" s="124">
        <v>3506.5</v>
      </c>
      <c r="J98" s="107">
        <v>0</v>
      </c>
    </row>
    <row r="99" spans="1:10" s="131" customFormat="1" ht="25.5" customHeight="1" hidden="1" thickBot="1">
      <c r="A99" s="142" t="s">
        <v>119</v>
      </c>
      <c r="B99" s="143" t="s">
        <v>69</v>
      </c>
      <c r="C99" s="106"/>
      <c r="D99" s="18">
        <f>G99*I99</f>
        <v>0</v>
      </c>
      <c r="E99" s="106"/>
      <c r="F99" s="107"/>
      <c r="G99" s="106"/>
      <c r="H99" s="106"/>
      <c r="I99" s="124">
        <v>3506.5</v>
      </c>
      <c r="J99" s="107">
        <v>0</v>
      </c>
    </row>
    <row r="100" spans="1:10" s="131" customFormat="1" ht="25.5" customHeight="1" hidden="1" thickBot="1">
      <c r="A100" s="142" t="s">
        <v>138</v>
      </c>
      <c r="B100" s="143" t="s">
        <v>82</v>
      </c>
      <c r="C100" s="146"/>
      <c r="D100" s="18">
        <v>2827.47</v>
      </c>
      <c r="E100" s="146"/>
      <c r="F100" s="147"/>
      <c r="G100" s="146"/>
      <c r="H100" s="146"/>
      <c r="I100" s="124">
        <v>3506.5</v>
      </c>
      <c r="J100" s="147">
        <v>0.06</v>
      </c>
    </row>
    <row r="101" spans="1:10" s="131" customFormat="1" ht="25.5" customHeight="1" hidden="1" thickBot="1">
      <c r="A101" s="148"/>
      <c r="B101" s="144"/>
      <c r="C101" s="140"/>
      <c r="D101" s="140"/>
      <c r="E101" s="140"/>
      <c r="F101" s="141"/>
      <c r="G101" s="140"/>
      <c r="H101" s="140"/>
      <c r="I101" s="124"/>
      <c r="J101" s="149"/>
    </row>
    <row r="102" spans="1:10" s="124" customFormat="1" ht="30.75" thickBot="1">
      <c r="A102" s="148" t="s">
        <v>95</v>
      </c>
      <c r="B102" s="134" t="s">
        <v>52</v>
      </c>
      <c r="C102" s="140">
        <f>F102*12</f>
        <v>0</v>
      </c>
      <c r="D102" s="140">
        <f>G102*I102</f>
        <v>18935.1</v>
      </c>
      <c r="E102" s="140">
        <f>H102*12</f>
        <v>5.4</v>
      </c>
      <c r="F102" s="141"/>
      <c r="G102" s="140">
        <f>H102*12</f>
        <v>5.4</v>
      </c>
      <c r="H102" s="140">
        <f>0.34+0.11</f>
        <v>0.45</v>
      </c>
      <c r="I102" s="124">
        <v>3506.5</v>
      </c>
      <c r="J102" s="125">
        <v>0.3</v>
      </c>
    </row>
    <row r="103" spans="1:14" s="156" customFormat="1" ht="26.25" hidden="1" thickBot="1">
      <c r="A103" s="162" t="s">
        <v>139</v>
      </c>
      <c r="B103" s="214" t="s">
        <v>182</v>
      </c>
      <c r="C103" s="215"/>
      <c r="D103" s="216">
        <v>0</v>
      </c>
      <c r="E103" s="215"/>
      <c r="F103" s="217"/>
      <c r="G103" s="140">
        <f>D103/I103</f>
        <v>0</v>
      </c>
      <c r="H103" s="140">
        <f>G103/12</f>
        <v>0</v>
      </c>
      <c r="I103" s="124">
        <v>3506.5</v>
      </c>
      <c r="J103" s="155"/>
      <c r="N103" s="156" t="e">
        <f>#REF!*I103*12</f>
        <v>#REF!</v>
      </c>
    </row>
    <row r="104" spans="1:11" s="156" customFormat="1" ht="19.5" thickBot="1">
      <c r="A104" s="157" t="s">
        <v>96</v>
      </c>
      <c r="B104" s="158" t="s">
        <v>46</v>
      </c>
      <c r="C104" s="154"/>
      <c r="D104" s="159">
        <f>G104*I104</f>
        <v>70041.84</v>
      </c>
      <c r="E104" s="160"/>
      <c r="F104" s="161"/>
      <c r="G104" s="159">
        <f>12*H104</f>
        <v>20.64</v>
      </c>
      <c r="H104" s="161">
        <v>1.72</v>
      </c>
      <c r="I104" s="124">
        <f>3506.5-113</f>
        <v>3393.5</v>
      </c>
      <c r="J104" s="155"/>
      <c r="K104" s="155"/>
    </row>
    <row r="105" spans="1:12" s="124" customFormat="1" ht="19.5" thickBot="1">
      <c r="A105" s="162" t="s">
        <v>4</v>
      </c>
      <c r="B105" s="122"/>
      <c r="C105" s="111">
        <f>F105*12</f>
        <v>0</v>
      </c>
      <c r="D105" s="161">
        <f>D15+D23+D32+D33+D34+D35+D36+D40+D41+D42+D43+D44+D61+D75+D79+D90+D93+D96+D102+D103+D104</f>
        <v>630959.17</v>
      </c>
      <c r="E105" s="161">
        <f>E15+E23+E32+E33+E34+E35+E36+E40+E41+E42+E43+E44+E61+E75+E79+E90+E93+E96+E102+E103+E104</f>
        <v>107.88</v>
      </c>
      <c r="F105" s="161">
        <f>F15+F23+F32+F33+F34+F35+F36+F40+F41+F42+F43+F44+F61+F75+F79+F90+F93+F96+F102+F103+F104</f>
        <v>0</v>
      </c>
      <c r="G105" s="161">
        <f>G15+G23+G32+G33+G34+G35+G36+G40+G41+G42+G43+G44+G61+G75+G79+G90+G93+G96+G102+G103+G104</f>
        <v>180.6</v>
      </c>
      <c r="H105" s="161">
        <f>H15+H23+H32+H33+H34+H35+H36+H40+H41+H42+H43+H44+H61+H75+H79+H90+H93+H96+H102+H103+H104</f>
        <v>15.06</v>
      </c>
      <c r="J105" s="125"/>
      <c r="K105" s="125"/>
      <c r="L105" s="125"/>
    </row>
    <row r="106" spans="1:10" s="124" customFormat="1" ht="19.5" hidden="1" thickBot="1">
      <c r="A106" s="162" t="s">
        <v>139</v>
      </c>
      <c r="B106" s="122"/>
      <c r="C106" s="111"/>
      <c r="D106" s="159">
        <f>G106*I106</f>
        <v>29875.38</v>
      </c>
      <c r="E106" s="111"/>
      <c r="F106" s="161"/>
      <c r="G106" s="159">
        <f>12*H106</f>
        <v>8.52</v>
      </c>
      <c r="H106" s="161">
        <f>30000/12/I106</f>
        <v>0.71</v>
      </c>
      <c r="I106" s="124">
        <v>3506.5</v>
      </c>
      <c r="J106" s="125"/>
    </row>
    <row r="107" spans="1:10" s="124" customFormat="1" ht="19.5" hidden="1" thickBot="1">
      <c r="A107" s="162" t="s">
        <v>140</v>
      </c>
      <c r="B107" s="122"/>
      <c r="C107" s="111"/>
      <c r="D107" s="159">
        <f>D105+D106</f>
        <v>660834.55</v>
      </c>
      <c r="E107" s="111"/>
      <c r="F107" s="161"/>
      <c r="G107" s="159">
        <f>G105+G106</f>
        <v>189.12</v>
      </c>
      <c r="H107" s="161">
        <f>H105+H106</f>
        <v>15.77</v>
      </c>
      <c r="J107" s="125"/>
    </row>
    <row r="108" spans="1:10" s="167" customFormat="1" ht="20.25" hidden="1" thickBot="1">
      <c r="A108" s="163" t="s">
        <v>2</v>
      </c>
      <c r="B108" s="158" t="s">
        <v>46</v>
      </c>
      <c r="C108" s="158" t="s">
        <v>97</v>
      </c>
      <c r="D108" s="164"/>
      <c r="E108" s="158" t="s">
        <v>97</v>
      </c>
      <c r="F108" s="165"/>
      <c r="G108" s="158" t="s">
        <v>97</v>
      </c>
      <c r="H108" s="166"/>
      <c r="J108" s="168"/>
    </row>
    <row r="109" spans="1:10" s="167" customFormat="1" ht="19.5">
      <c r="A109" s="169"/>
      <c r="B109" s="170"/>
      <c r="C109" s="170"/>
      <c r="D109" s="170"/>
      <c r="E109" s="170"/>
      <c r="F109" s="170"/>
      <c r="G109" s="170"/>
      <c r="H109" s="171"/>
      <c r="J109" s="168"/>
    </row>
    <row r="110" spans="1:10" s="112" customFormat="1" ht="12.75">
      <c r="A110" s="172"/>
      <c r="H110" s="173"/>
      <c r="J110" s="173"/>
    </row>
    <row r="111" spans="1:13" s="112" customFormat="1" ht="13.5" thickBot="1">
      <c r="A111" s="172"/>
      <c r="H111" s="173"/>
      <c r="J111" s="173"/>
      <c r="M111" s="173">
        <f>D112-L112</f>
        <v>105.76</v>
      </c>
    </row>
    <row r="112" spans="1:12" s="124" customFormat="1" ht="30.75" thickBot="1">
      <c r="A112" s="162" t="s">
        <v>141</v>
      </c>
      <c r="B112" s="122"/>
      <c r="C112" s="111">
        <f>F112*12</f>
        <v>0</v>
      </c>
      <c r="D112" s="111">
        <f>SUM(D115:D121)</f>
        <v>287077.72</v>
      </c>
      <c r="E112" s="111">
        <f>SUM(E115:E121)</f>
        <v>0</v>
      </c>
      <c r="F112" s="111">
        <f>SUM(F115:F121)</f>
        <v>0</v>
      </c>
      <c r="G112" s="111">
        <f>SUM(G115:G121)</f>
        <v>81.87</v>
      </c>
      <c r="H112" s="111">
        <f>SUM(H115:H121)</f>
        <v>6.82</v>
      </c>
      <c r="I112" s="124">
        <v>3506.5</v>
      </c>
      <c r="J112" s="125"/>
      <c r="K112" s="218"/>
      <c r="L112" s="174">
        <f>H112*I112*12</f>
        <v>286971.96</v>
      </c>
    </row>
    <row r="113" spans="1:10" s="153" customFormat="1" ht="15" hidden="1">
      <c r="A113" s="175" t="s">
        <v>142</v>
      </c>
      <c r="B113" s="176"/>
      <c r="C113" s="109"/>
      <c r="D113" s="109"/>
      <c r="E113" s="109"/>
      <c r="F113" s="109"/>
      <c r="G113" s="109"/>
      <c r="H113" s="110"/>
      <c r="I113" s="124">
        <v>3506.5</v>
      </c>
      <c r="J113" s="152"/>
    </row>
    <row r="114" spans="1:10" s="153" customFormat="1" ht="15" hidden="1">
      <c r="A114" s="150" t="s">
        <v>143</v>
      </c>
      <c r="B114" s="151"/>
      <c r="C114" s="113"/>
      <c r="D114" s="113"/>
      <c r="E114" s="113"/>
      <c r="F114" s="113"/>
      <c r="G114" s="109"/>
      <c r="H114" s="110"/>
      <c r="I114" s="124">
        <v>3506.5</v>
      </c>
      <c r="J114" s="152"/>
    </row>
    <row r="115" spans="1:12" s="153" customFormat="1" ht="15">
      <c r="A115" s="150" t="s">
        <v>183</v>
      </c>
      <c r="B115" s="151"/>
      <c r="C115" s="113"/>
      <c r="D115" s="113">
        <v>45728.05</v>
      </c>
      <c r="E115" s="113"/>
      <c r="F115" s="113"/>
      <c r="G115" s="109">
        <f aca="true" t="shared" si="4" ref="G115:G121">D115/I115</f>
        <v>13.04</v>
      </c>
      <c r="H115" s="110">
        <f aca="true" t="shared" si="5" ref="H115:H121">G115/12</f>
        <v>1.09</v>
      </c>
      <c r="I115" s="124">
        <v>3506.5</v>
      </c>
      <c r="J115" s="152"/>
      <c r="L115" s="152">
        <f>D112/I112/12</f>
        <v>6.82</v>
      </c>
    </row>
    <row r="116" spans="1:10" s="153" customFormat="1" ht="15">
      <c r="A116" s="177" t="s">
        <v>184</v>
      </c>
      <c r="B116" s="151"/>
      <c r="C116" s="113"/>
      <c r="D116" s="113">
        <v>20483.64</v>
      </c>
      <c r="E116" s="113"/>
      <c r="F116" s="113"/>
      <c r="G116" s="109">
        <f t="shared" si="4"/>
        <v>5.84</v>
      </c>
      <c r="H116" s="110">
        <f t="shared" si="5"/>
        <v>0.49</v>
      </c>
      <c r="I116" s="124">
        <v>3506.5</v>
      </c>
      <c r="J116" s="152"/>
    </row>
    <row r="117" spans="1:10" s="153" customFormat="1" ht="15">
      <c r="A117" s="177" t="s">
        <v>185</v>
      </c>
      <c r="B117" s="151"/>
      <c r="C117" s="113"/>
      <c r="D117" s="113">
        <v>8519.32</v>
      </c>
      <c r="E117" s="113"/>
      <c r="F117" s="113"/>
      <c r="G117" s="109">
        <f t="shared" si="4"/>
        <v>2.43</v>
      </c>
      <c r="H117" s="110">
        <f t="shared" si="5"/>
        <v>0.2</v>
      </c>
      <c r="I117" s="124">
        <v>3506.5</v>
      </c>
      <c r="J117" s="152"/>
    </row>
    <row r="118" spans="1:10" s="153" customFormat="1" ht="15">
      <c r="A118" s="177" t="s">
        <v>186</v>
      </c>
      <c r="B118" s="151"/>
      <c r="C118" s="113"/>
      <c r="D118" s="113">
        <v>5596.46</v>
      </c>
      <c r="E118" s="113"/>
      <c r="F118" s="113"/>
      <c r="G118" s="109">
        <f t="shared" si="4"/>
        <v>1.6</v>
      </c>
      <c r="H118" s="110">
        <f t="shared" si="5"/>
        <v>0.13</v>
      </c>
      <c r="I118" s="124">
        <v>3506.5</v>
      </c>
      <c r="J118" s="152"/>
    </row>
    <row r="119" spans="1:10" s="153" customFormat="1" ht="15">
      <c r="A119" s="177" t="s">
        <v>187</v>
      </c>
      <c r="B119" s="151"/>
      <c r="C119" s="113"/>
      <c r="D119" s="113">
        <v>101362.84</v>
      </c>
      <c r="E119" s="113"/>
      <c r="F119" s="113"/>
      <c r="G119" s="109">
        <f t="shared" si="4"/>
        <v>28.91</v>
      </c>
      <c r="H119" s="110">
        <f t="shared" si="5"/>
        <v>2.41</v>
      </c>
      <c r="I119" s="124">
        <v>3506.5</v>
      </c>
      <c r="J119" s="152"/>
    </row>
    <row r="120" spans="1:10" s="153" customFormat="1" ht="15">
      <c r="A120" s="177" t="s">
        <v>188</v>
      </c>
      <c r="B120" s="151"/>
      <c r="C120" s="113"/>
      <c r="D120" s="113">
        <v>33675.48</v>
      </c>
      <c r="E120" s="113"/>
      <c r="F120" s="113"/>
      <c r="G120" s="109">
        <f t="shared" si="4"/>
        <v>9.6</v>
      </c>
      <c r="H120" s="110">
        <f t="shared" si="5"/>
        <v>0.8</v>
      </c>
      <c r="I120" s="124">
        <v>3506.5</v>
      </c>
      <c r="J120" s="152"/>
    </row>
    <row r="121" spans="1:10" s="112" customFormat="1" ht="15">
      <c r="A121" s="177" t="s">
        <v>189</v>
      </c>
      <c r="B121" s="151"/>
      <c r="C121" s="113"/>
      <c r="D121" s="113">
        <v>71711.93</v>
      </c>
      <c r="E121" s="113"/>
      <c r="F121" s="113"/>
      <c r="G121" s="109">
        <f t="shared" si="4"/>
        <v>20.45</v>
      </c>
      <c r="H121" s="110">
        <f t="shared" si="5"/>
        <v>1.7</v>
      </c>
      <c r="I121" s="124">
        <v>3506.5</v>
      </c>
      <c r="J121" s="173"/>
    </row>
    <row r="122" spans="1:10" s="112" customFormat="1" ht="12.75">
      <c r="A122" s="172"/>
      <c r="H122" s="173"/>
      <c r="J122" s="173"/>
    </row>
    <row r="123" spans="1:10" s="112" customFormat="1" ht="13.5" thickBot="1">
      <c r="A123" s="172"/>
      <c r="H123" s="173"/>
      <c r="J123" s="173"/>
    </row>
    <row r="124" spans="1:10" s="181" customFormat="1" ht="15.75" thickBot="1">
      <c r="A124" s="178" t="s">
        <v>6</v>
      </c>
      <c r="B124" s="179"/>
      <c r="C124" s="179"/>
      <c r="D124" s="180">
        <f>D105+D112</f>
        <v>918036.89</v>
      </c>
      <c r="E124" s="180">
        <f>E105+E112</f>
        <v>107.88</v>
      </c>
      <c r="F124" s="180">
        <f>F105+F112</f>
        <v>0</v>
      </c>
      <c r="G124" s="180">
        <f>G105+G112</f>
        <v>262.47</v>
      </c>
      <c r="H124" s="180">
        <f>H105+H112</f>
        <v>21.88</v>
      </c>
      <c r="J124" s="182"/>
    </row>
    <row r="125" spans="1:10" s="112" customFormat="1" ht="12.75">
      <c r="A125" s="172"/>
      <c r="H125" s="173"/>
      <c r="J125" s="173"/>
    </row>
    <row r="126" spans="1:10" s="112" customFormat="1" ht="12.75">
      <c r="A126" s="172"/>
      <c r="H126" s="173"/>
      <c r="J126" s="173"/>
    </row>
    <row r="127" spans="1:10" s="112" customFormat="1" ht="12.75" hidden="1">
      <c r="A127" s="172"/>
      <c r="H127" s="173"/>
      <c r="J127" s="173"/>
    </row>
    <row r="128" spans="1:10" s="112" customFormat="1" ht="12.75">
      <c r="A128" s="172"/>
      <c r="H128" s="173"/>
      <c r="J128" s="173"/>
    </row>
    <row r="129" spans="1:10" s="112" customFormat="1" ht="12.75">
      <c r="A129" s="172"/>
      <c r="H129" s="173"/>
      <c r="J129" s="173"/>
    </row>
    <row r="130" spans="1:10" s="186" customFormat="1" ht="18.75">
      <c r="A130" s="183"/>
      <c r="B130" s="184"/>
      <c r="C130" s="185"/>
      <c r="D130" s="185"/>
      <c r="H130" s="187"/>
      <c r="J130" s="187"/>
    </row>
    <row r="131" spans="1:10" s="112" customFormat="1" ht="14.25">
      <c r="A131" s="247" t="s">
        <v>98</v>
      </c>
      <c r="B131" s="247"/>
      <c r="C131" s="247"/>
      <c r="D131" s="247"/>
      <c r="E131" s="247"/>
      <c r="F131" s="247"/>
      <c r="H131" s="173"/>
      <c r="J131" s="173"/>
    </row>
    <row r="132" spans="8:10" s="112" customFormat="1" ht="12.75">
      <c r="H132" s="173"/>
      <c r="J132" s="173"/>
    </row>
    <row r="133" spans="1:10" s="112" customFormat="1" ht="12.75">
      <c r="A133" s="172" t="s">
        <v>99</v>
      </c>
      <c r="H133" s="173"/>
      <c r="J133" s="173"/>
    </row>
    <row r="134" spans="8:10" s="112" customFormat="1" ht="12.75">
      <c r="H134" s="173"/>
      <c r="J134" s="173"/>
    </row>
    <row r="135" spans="8:10" s="112" customFormat="1" ht="12.75">
      <c r="H135" s="173"/>
      <c r="J135" s="173"/>
    </row>
    <row r="136" spans="8:10" s="112" customFormat="1" ht="12.75">
      <c r="H136" s="173"/>
      <c r="J136" s="173"/>
    </row>
    <row r="137" spans="8:10" s="112" customFormat="1" ht="12.75">
      <c r="H137" s="173"/>
      <c r="J137" s="173"/>
    </row>
    <row r="138" spans="8:10" s="112" customFormat="1" ht="12.75">
      <c r="H138" s="173"/>
      <c r="J138" s="173"/>
    </row>
    <row r="139" spans="8:10" s="112" customFormat="1" ht="12.75">
      <c r="H139" s="173"/>
      <c r="J139" s="173"/>
    </row>
    <row r="140" spans="8:10" s="112" customFormat="1" ht="12.75">
      <c r="H140" s="173"/>
      <c r="J140" s="173"/>
    </row>
    <row r="141" spans="8:10" s="112" customFormat="1" ht="12.75">
      <c r="H141" s="173"/>
      <c r="J141" s="173"/>
    </row>
    <row r="142" spans="8:10" s="112" customFormat="1" ht="12.75">
      <c r="H142" s="173"/>
      <c r="J142" s="173"/>
    </row>
    <row r="143" spans="8:10" s="112" customFormat="1" ht="12.75">
      <c r="H143" s="173"/>
      <c r="J143" s="173"/>
    </row>
    <row r="144" spans="8:10" s="112" customFormat="1" ht="12.75">
      <c r="H144" s="173"/>
      <c r="J144" s="173"/>
    </row>
    <row r="145" spans="8:10" s="112" customFormat="1" ht="12.75">
      <c r="H145" s="173"/>
      <c r="J145" s="173"/>
    </row>
    <row r="146" spans="8:10" s="112" customFormat="1" ht="12.75">
      <c r="H146" s="173"/>
      <c r="J146" s="173"/>
    </row>
    <row r="147" spans="8:10" s="112" customFormat="1" ht="12.75">
      <c r="H147" s="173"/>
      <c r="J147" s="173"/>
    </row>
    <row r="148" spans="8:10" s="112" customFormat="1" ht="12.75">
      <c r="H148" s="173"/>
      <c r="J148" s="173"/>
    </row>
    <row r="149" spans="8:10" s="112" customFormat="1" ht="12.75">
      <c r="H149" s="173"/>
      <c r="J149" s="173"/>
    </row>
    <row r="150" spans="8:10" s="112" customFormat="1" ht="12.75">
      <c r="H150" s="173"/>
      <c r="J150" s="173"/>
    </row>
    <row r="151" spans="8:10" s="112" customFormat="1" ht="12.75">
      <c r="H151" s="173"/>
      <c r="J151" s="173"/>
    </row>
  </sheetData>
  <sheetProtection/>
  <mergeCells count="13">
    <mergeCell ref="A131:F131"/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tabSelected="1" zoomScale="80" zoomScaleNormal="80" zoomScalePageLayoutView="0" workbookViewId="0" topLeftCell="A1">
      <pane xSplit="1" ySplit="2" topLeftCell="F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11" sqref="C111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64" t="s">
        <v>190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5" s="6" customFormat="1" ht="79.5" customHeight="1" thickBot="1">
      <c r="A2" s="191" t="s">
        <v>0</v>
      </c>
      <c r="B2" s="271" t="s">
        <v>146</v>
      </c>
      <c r="C2" s="272"/>
      <c r="D2" s="273"/>
      <c r="E2" s="272" t="s">
        <v>147</v>
      </c>
      <c r="F2" s="272"/>
      <c r="G2" s="272"/>
      <c r="H2" s="271" t="s">
        <v>148</v>
      </c>
      <c r="I2" s="272"/>
      <c r="J2" s="273"/>
      <c r="K2" s="271" t="s">
        <v>149</v>
      </c>
      <c r="L2" s="272"/>
      <c r="M2" s="273"/>
      <c r="N2" s="50" t="s">
        <v>10</v>
      </c>
      <c r="O2" s="23" t="s">
        <v>5</v>
      </c>
    </row>
    <row r="3" spans="1:15" s="7" customFormat="1" ht="12.75">
      <c r="A3" s="43"/>
      <c r="B3" s="32" t="s">
        <v>7</v>
      </c>
      <c r="C3" s="15" t="s">
        <v>8</v>
      </c>
      <c r="D3" s="39" t="s">
        <v>9</v>
      </c>
      <c r="E3" s="49" t="s">
        <v>7</v>
      </c>
      <c r="F3" s="15" t="s">
        <v>8</v>
      </c>
      <c r="G3" s="21" t="s">
        <v>9</v>
      </c>
      <c r="H3" s="32" t="s">
        <v>7</v>
      </c>
      <c r="I3" s="15" t="s">
        <v>8</v>
      </c>
      <c r="J3" s="39" t="s">
        <v>9</v>
      </c>
      <c r="K3" s="32" t="s">
        <v>7</v>
      </c>
      <c r="L3" s="15" t="s">
        <v>8</v>
      </c>
      <c r="M3" s="39" t="s">
        <v>9</v>
      </c>
      <c r="N3" s="53"/>
      <c r="O3" s="24"/>
    </row>
    <row r="4" spans="1:15" s="7" customFormat="1" ht="49.5" customHeight="1">
      <c r="A4" s="274" t="s">
        <v>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6"/>
    </row>
    <row r="5" spans="1:15" s="6" customFormat="1" ht="14.25" customHeight="1">
      <c r="A5" s="63" t="s">
        <v>38</v>
      </c>
      <c r="B5" s="33"/>
      <c r="C5" s="8"/>
      <c r="D5" s="64">
        <f>O5/4</f>
        <v>28087.07</v>
      </c>
      <c r="E5" s="50"/>
      <c r="F5" s="8"/>
      <c r="G5" s="64">
        <f>O5/4</f>
        <v>28087.07</v>
      </c>
      <c r="H5" s="33"/>
      <c r="I5" s="8"/>
      <c r="J5" s="64">
        <f>O5/4</f>
        <v>28087.07</v>
      </c>
      <c r="K5" s="33"/>
      <c r="L5" s="8"/>
      <c r="M5" s="64">
        <f>O5/4</f>
        <v>28087.07</v>
      </c>
      <c r="N5" s="55">
        <f>M5+J5+G5+D5</f>
        <v>112348.28</v>
      </c>
      <c r="O5" s="17">
        <v>112348.26</v>
      </c>
    </row>
    <row r="6" spans="1:15" s="6" customFormat="1" ht="30">
      <c r="A6" s="63" t="s">
        <v>44</v>
      </c>
      <c r="B6" s="33"/>
      <c r="C6" s="8"/>
      <c r="D6" s="64">
        <f aca="true" t="shared" si="0" ref="D6:D14">O6/4</f>
        <v>28087.07</v>
      </c>
      <c r="E6" s="50"/>
      <c r="F6" s="8"/>
      <c r="G6" s="64">
        <f aca="true" t="shared" si="1" ref="G6:G15">O6/4</f>
        <v>28087.07</v>
      </c>
      <c r="H6" s="33"/>
      <c r="I6" s="8"/>
      <c r="J6" s="64">
        <f aca="true" t="shared" si="2" ref="J6:J15">O6/4</f>
        <v>28087.07</v>
      </c>
      <c r="K6" s="33"/>
      <c r="L6" s="8"/>
      <c r="M6" s="64">
        <f aca="true" t="shared" si="3" ref="M6:M15">O6/4</f>
        <v>28087.07</v>
      </c>
      <c r="N6" s="55">
        <f aca="true" t="shared" si="4" ref="N6:N50">M6+J6+G6+D6</f>
        <v>112348.28</v>
      </c>
      <c r="O6" s="17">
        <v>112348.26</v>
      </c>
    </row>
    <row r="7" spans="1:15" s="6" customFormat="1" ht="15">
      <c r="A7" s="62" t="s">
        <v>54</v>
      </c>
      <c r="B7" s="33"/>
      <c r="C7" s="8"/>
      <c r="D7" s="64">
        <f t="shared" si="0"/>
        <v>7153.26</v>
      </c>
      <c r="E7" s="50"/>
      <c r="F7" s="8"/>
      <c r="G7" s="64">
        <f t="shared" si="1"/>
        <v>7153.26</v>
      </c>
      <c r="H7" s="33"/>
      <c r="I7" s="8"/>
      <c r="J7" s="64">
        <f t="shared" si="2"/>
        <v>7153.26</v>
      </c>
      <c r="K7" s="33"/>
      <c r="L7" s="8"/>
      <c r="M7" s="64">
        <f t="shared" si="3"/>
        <v>7153.26</v>
      </c>
      <c r="N7" s="55">
        <f t="shared" si="4"/>
        <v>28613.04</v>
      </c>
      <c r="O7" s="17">
        <v>28613.04</v>
      </c>
    </row>
    <row r="8" spans="1:15" s="6" customFormat="1" ht="15">
      <c r="A8" s="62" t="s">
        <v>56</v>
      </c>
      <c r="B8" s="33"/>
      <c r="C8" s="8"/>
      <c r="D8" s="64">
        <f t="shared" si="0"/>
        <v>23353.29</v>
      </c>
      <c r="E8" s="50"/>
      <c r="F8" s="8"/>
      <c r="G8" s="64">
        <f t="shared" si="1"/>
        <v>23353.29</v>
      </c>
      <c r="H8" s="33"/>
      <c r="I8" s="8"/>
      <c r="J8" s="64">
        <f t="shared" si="2"/>
        <v>23353.29</v>
      </c>
      <c r="K8" s="33"/>
      <c r="L8" s="8"/>
      <c r="M8" s="64">
        <f t="shared" si="3"/>
        <v>23353.29</v>
      </c>
      <c r="N8" s="55">
        <f t="shared" si="4"/>
        <v>93413.16</v>
      </c>
      <c r="O8" s="17">
        <v>93413.16</v>
      </c>
    </row>
    <row r="9" spans="1:15" s="6" customFormat="1" ht="30">
      <c r="A9" s="62" t="s">
        <v>58</v>
      </c>
      <c r="B9" s="33"/>
      <c r="C9" s="8"/>
      <c r="D9" s="64">
        <f t="shared" si="0"/>
        <v>462.04</v>
      </c>
      <c r="E9" s="50"/>
      <c r="F9" s="8"/>
      <c r="G9" s="64">
        <f t="shared" si="1"/>
        <v>462.04</v>
      </c>
      <c r="H9" s="33"/>
      <c r="I9" s="8"/>
      <c r="J9" s="64">
        <f t="shared" si="2"/>
        <v>462.04</v>
      </c>
      <c r="K9" s="33"/>
      <c r="L9" s="8"/>
      <c r="M9" s="64">
        <f t="shared" si="3"/>
        <v>462.04</v>
      </c>
      <c r="N9" s="55">
        <f t="shared" si="4"/>
        <v>1848.16</v>
      </c>
      <c r="O9" s="17">
        <v>1848.15</v>
      </c>
    </row>
    <row r="10" spans="1:15" s="6" customFormat="1" ht="30">
      <c r="A10" s="62" t="s">
        <v>60</v>
      </c>
      <c r="B10" s="33"/>
      <c r="C10" s="8"/>
      <c r="D10" s="64">
        <f t="shared" si="0"/>
        <v>462.04</v>
      </c>
      <c r="E10" s="50"/>
      <c r="F10" s="8"/>
      <c r="G10" s="64">
        <f t="shared" si="1"/>
        <v>462.04</v>
      </c>
      <c r="H10" s="33"/>
      <c r="I10" s="8"/>
      <c r="J10" s="64">
        <f t="shared" si="2"/>
        <v>462.04</v>
      </c>
      <c r="K10" s="33"/>
      <c r="L10" s="8"/>
      <c r="M10" s="64">
        <f t="shared" si="3"/>
        <v>462.04</v>
      </c>
      <c r="N10" s="55">
        <f t="shared" si="4"/>
        <v>1848.16</v>
      </c>
      <c r="O10" s="17">
        <v>1848.15</v>
      </c>
    </row>
    <row r="11" spans="1:15" s="6" customFormat="1" ht="15">
      <c r="A11" s="62" t="s">
        <v>61</v>
      </c>
      <c r="B11" s="33"/>
      <c r="C11" s="8"/>
      <c r="D11" s="64">
        <f t="shared" si="0"/>
        <v>2917.67</v>
      </c>
      <c r="E11" s="50"/>
      <c r="F11" s="8"/>
      <c r="G11" s="64">
        <f t="shared" si="1"/>
        <v>2917.67</v>
      </c>
      <c r="H11" s="33"/>
      <c r="I11" s="8"/>
      <c r="J11" s="64">
        <f t="shared" si="2"/>
        <v>2917.67</v>
      </c>
      <c r="K11" s="33"/>
      <c r="L11" s="8"/>
      <c r="M11" s="64">
        <f t="shared" si="3"/>
        <v>2917.67</v>
      </c>
      <c r="N11" s="55">
        <f t="shared" si="4"/>
        <v>11670.68</v>
      </c>
      <c r="O11" s="17">
        <v>11670.68</v>
      </c>
    </row>
    <row r="12" spans="1:15" s="6" customFormat="1" ht="30">
      <c r="A12" s="61" t="s">
        <v>114</v>
      </c>
      <c r="B12" s="33"/>
      <c r="C12" s="8"/>
      <c r="D12" s="64">
        <f t="shared" si="0"/>
        <v>1998.71</v>
      </c>
      <c r="E12" s="50"/>
      <c r="F12" s="8"/>
      <c r="G12" s="64">
        <f t="shared" si="1"/>
        <v>1998.71</v>
      </c>
      <c r="H12" s="33"/>
      <c r="I12" s="8"/>
      <c r="J12" s="64">
        <f t="shared" si="2"/>
        <v>1998.71</v>
      </c>
      <c r="K12" s="33"/>
      <c r="L12" s="8"/>
      <c r="M12" s="64">
        <f t="shared" si="3"/>
        <v>1998.71</v>
      </c>
      <c r="N12" s="55">
        <f t="shared" si="4"/>
        <v>7994.84</v>
      </c>
      <c r="O12" s="17">
        <v>7994.82</v>
      </c>
    </row>
    <row r="13" spans="1:15" s="12" customFormat="1" ht="15">
      <c r="A13" s="62" t="s">
        <v>62</v>
      </c>
      <c r="B13" s="34"/>
      <c r="C13" s="30"/>
      <c r="D13" s="64">
        <f t="shared" si="0"/>
        <v>420.78</v>
      </c>
      <c r="E13" s="51"/>
      <c r="F13" s="30"/>
      <c r="G13" s="64">
        <f t="shared" si="1"/>
        <v>420.78</v>
      </c>
      <c r="H13" s="34"/>
      <c r="I13" s="30"/>
      <c r="J13" s="64">
        <f t="shared" si="2"/>
        <v>420.78</v>
      </c>
      <c r="K13" s="34"/>
      <c r="L13" s="30"/>
      <c r="M13" s="64">
        <f t="shared" si="3"/>
        <v>420.78</v>
      </c>
      <c r="N13" s="55">
        <f t="shared" si="4"/>
        <v>1683.12</v>
      </c>
      <c r="O13" s="17">
        <v>1683.12</v>
      </c>
    </row>
    <row r="14" spans="1:15" s="6" customFormat="1" ht="15">
      <c r="A14" s="62" t="s">
        <v>64</v>
      </c>
      <c r="B14" s="33"/>
      <c r="C14" s="8"/>
      <c r="D14" s="64">
        <f t="shared" si="0"/>
        <v>315.59</v>
      </c>
      <c r="E14" s="50"/>
      <c r="F14" s="8"/>
      <c r="G14" s="64">
        <f t="shared" si="1"/>
        <v>315.59</v>
      </c>
      <c r="H14" s="33"/>
      <c r="I14" s="8"/>
      <c r="J14" s="64">
        <f t="shared" si="2"/>
        <v>315.59</v>
      </c>
      <c r="K14" s="33"/>
      <c r="L14" s="8"/>
      <c r="M14" s="64">
        <f t="shared" si="3"/>
        <v>315.59</v>
      </c>
      <c r="N14" s="55">
        <f t="shared" si="4"/>
        <v>1262.36</v>
      </c>
      <c r="O14" s="17">
        <v>1262.34</v>
      </c>
    </row>
    <row r="15" spans="1:15" s="9" customFormat="1" ht="30">
      <c r="A15" s="61" t="s">
        <v>66</v>
      </c>
      <c r="B15" s="223" t="s">
        <v>201</v>
      </c>
      <c r="C15" s="224">
        <v>41786</v>
      </c>
      <c r="D15" s="64">
        <v>2312.4</v>
      </c>
      <c r="E15" s="52"/>
      <c r="F15" s="31"/>
      <c r="G15" s="64">
        <f t="shared" si="1"/>
        <v>0</v>
      </c>
      <c r="H15" s="35"/>
      <c r="I15" s="31"/>
      <c r="J15" s="64">
        <f t="shared" si="2"/>
        <v>0</v>
      </c>
      <c r="K15" s="35"/>
      <c r="L15" s="31"/>
      <c r="M15" s="64">
        <f t="shared" si="3"/>
        <v>0</v>
      </c>
      <c r="N15" s="55">
        <f t="shared" si="4"/>
        <v>2312.4</v>
      </c>
      <c r="O15" s="17"/>
    </row>
    <row r="16" spans="1:15" s="6" customFormat="1" ht="15">
      <c r="A16" s="62" t="s">
        <v>68</v>
      </c>
      <c r="B16" s="33"/>
      <c r="C16" s="8"/>
      <c r="D16" s="64"/>
      <c r="E16" s="50"/>
      <c r="F16" s="8"/>
      <c r="G16" s="19"/>
      <c r="H16" s="33"/>
      <c r="I16" s="8"/>
      <c r="J16" s="40"/>
      <c r="K16" s="33"/>
      <c r="L16" s="8"/>
      <c r="M16" s="40"/>
      <c r="N16" s="55">
        <f t="shared" si="4"/>
        <v>0</v>
      </c>
      <c r="O16" s="17"/>
    </row>
    <row r="17" spans="1:15" s="6" customFormat="1" ht="15">
      <c r="A17" s="14" t="s">
        <v>70</v>
      </c>
      <c r="B17" s="188"/>
      <c r="C17" s="189"/>
      <c r="D17" s="190"/>
      <c r="E17" s="188"/>
      <c r="F17" s="189"/>
      <c r="G17" s="190"/>
      <c r="H17" s="33"/>
      <c r="I17" s="8"/>
      <c r="J17" s="40"/>
      <c r="K17" s="33"/>
      <c r="L17" s="8"/>
      <c r="M17" s="40"/>
      <c r="N17" s="55">
        <f t="shared" si="4"/>
        <v>0</v>
      </c>
      <c r="O17" s="17"/>
    </row>
    <row r="18" spans="1:15" s="6" customFormat="1" ht="15">
      <c r="A18" s="219" t="s">
        <v>71</v>
      </c>
      <c r="B18" s="188" t="s">
        <v>195</v>
      </c>
      <c r="C18" s="189">
        <v>41775</v>
      </c>
      <c r="D18" s="190">
        <v>623.73</v>
      </c>
      <c r="E18" s="188" t="s">
        <v>218</v>
      </c>
      <c r="F18" s="189">
        <v>41689</v>
      </c>
      <c r="G18" s="190">
        <v>623.73</v>
      </c>
      <c r="H18" s="33"/>
      <c r="I18" s="8"/>
      <c r="J18" s="40"/>
      <c r="K18" s="33"/>
      <c r="L18" s="8"/>
      <c r="M18" s="40"/>
      <c r="N18" s="55">
        <f t="shared" si="4"/>
        <v>1247.46</v>
      </c>
      <c r="O18" s="17"/>
    </row>
    <row r="19" spans="1:15" s="6" customFormat="1" ht="15">
      <c r="A19" s="219" t="s">
        <v>192</v>
      </c>
      <c r="B19" s="188" t="s">
        <v>194</v>
      </c>
      <c r="C19" s="189">
        <v>41782</v>
      </c>
      <c r="D19" s="190">
        <v>2222.82</v>
      </c>
      <c r="E19" s="188"/>
      <c r="F19" s="189"/>
      <c r="G19" s="190"/>
      <c r="H19" s="33"/>
      <c r="I19" s="8"/>
      <c r="J19" s="40"/>
      <c r="K19" s="33"/>
      <c r="L19" s="8"/>
      <c r="M19" s="40"/>
      <c r="N19" s="55">
        <f t="shared" si="4"/>
        <v>2222.82</v>
      </c>
      <c r="O19" s="17"/>
    </row>
    <row r="20" spans="1:15" s="6" customFormat="1" ht="15">
      <c r="A20" s="142" t="s">
        <v>171</v>
      </c>
      <c r="B20" s="221">
        <v>73</v>
      </c>
      <c r="C20" s="222">
        <v>41789</v>
      </c>
      <c r="D20" s="64">
        <v>2284.71</v>
      </c>
      <c r="E20" s="188"/>
      <c r="F20" s="189"/>
      <c r="G20" s="190"/>
      <c r="H20" s="33"/>
      <c r="I20" s="8"/>
      <c r="J20" s="40"/>
      <c r="K20" s="33"/>
      <c r="L20" s="8"/>
      <c r="M20" s="40"/>
      <c r="N20" s="55">
        <f t="shared" si="4"/>
        <v>2284.71</v>
      </c>
      <c r="O20" s="17"/>
    </row>
    <row r="21" spans="1:15" s="6" customFormat="1" ht="15">
      <c r="A21" s="142" t="s">
        <v>172</v>
      </c>
      <c r="B21" s="221">
        <v>73</v>
      </c>
      <c r="C21" s="222">
        <v>41789</v>
      </c>
      <c r="D21" s="64">
        <v>37819.73</v>
      </c>
      <c r="E21" s="188"/>
      <c r="F21" s="189"/>
      <c r="G21" s="190"/>
      <c r="H21" s="33"/>
      <c r="I21" s="8"/>
      <c r="J21" s="40"/>
      <c r="K21" s="33"/>
      <c r="L21" s="8"/>
      <c r="M21" s="40"/>
      <c r="N21" s="55">
        <f t="shared" si="4"/>
        <v>37819.73</v>
      </c>
      <c r="O21" s="17"/>
    </row>
    <row r="22" spans="1:15" s="6" customFormat="1" ht="15">
      <c r="A22" s="14" t="s">
        <v>73</v>
      </c>
      <c r="B22" s="221">
        <v>73</v>
      </c>
      <c r="C22" s="222">
        <v>41789</v>
      </c>
      <c r="D22" s="64">
        <v>2377.23</v>
      </c>
      <c r="E22" s="188"/>
      <c r="F22" s="189"/>
      <c r="G22" s="190"/>
      <c r="H22" s="33"/>
      <c r="I22" s="8"/>
      <c r="J22" s="40"/>
      <c r="K22" s="33"/>
      <c r="L22" s="8"/>
      <c r="M22" s="40"/>
      <c r="N22" s="55">
        <f t="shared" si="4"/>
        <v>2377.23</v>
      </c>
      <c r="O22" s="17"/>
    </row>
    <row r="23" spans="1:15" s="6" customFormat="1" ht="15">
      <c r="A23" s="14" t="s">
        <v>74</v>
      </c>
      <c r="B23" s="188" t="s">
        <v>204</v>
      </c>
      <c r="C23" s="189">
        <v>41838</v>
      </c>
      <c r="D23" s="190">
        <v>7065.55</v>
      </c>
      <c r="E23" s="50"/>
      <c r="F23" s="8"/>
      <c r="G23" s="19"/>
      <c r="H23" s="33"/>
      <c r="I23" s="8"/>
      <c r="J23" s="40"/>
      <c r="K23" s="33"/>
      <c r="L23" s="8"/>
      <c r="M23" s="40"/>
      <c r="N23" s="55">
        <f t="shared" si="4"/>
        <v>7065.55</v>
      </c>
      <c r="O23" s="17"/>
    </row>
    <row r="24" spans="1:15" s="6" customFormat="1" ht="15">
      <c r="A24" s="14" t="s">
        <v>75</v>
      </c>
      <c r="B24" s="188" t="s">
        <v>204</v>
      </c>
      <c r="C24" s="189">
        <v>41838</v>
      </c>
      <c r="D24" s="190">
        <v>831.63</v>
      </c>
      <c r="E24" s="50"/>
      <c r="F24" s="8"/>
      <c r="G24" s="19"/>
      <c r="H24" s="33"/>
      <c r="I24" s="8"/>
      <c r="J24" s="40"/>
      <c r="K24" s="33"/>
      <c r="L24" s="8"/>
      <c r="M24" s="40"/>
      <c r="N24" s="55">
        <f t="shared" si="4"/>
        <v>831.63</v>
      </c>
      <c r="O24" s="17"/>
    </row>
    <row r="25" spans="1:15" s="6" customFormat="1" ht="15">
      <c r="A25" s="14" t="s">
        <v>76</v>
      </c>
      <c r="B25" s="221">
        <v>73</v>
      </c>
      <c r="C25" s="222">
        <v>41789</v>
      </c>
      <c r="D25" s="64">
        <v>1188.57</v>
      </c>
      <c r="E25" s="188"/>
      <c r="F25" s="189"/>
      <c r="G25" s="190"/>
      <c r="H25" s="33"/>
      <c r="I25" s="8"/>
      <c r="J25" s="40"/>
      <c r="K25" s="33"/>
      <c r="L25" s="8"/>
      <c r="M25" s="40"/>
      <c r="N25" s="55">
        <f t="shared" si="4"/>
        <v>1188.57</v>
      </c>
      <c r="O25" s="17"/>
    </row>
    <row r="26" spans="1:15" s="6" customFormat="1" ht="15">
      <c r="A26" s="14" t="s">
        <v>77</v>
      </c>
      <c r="B26" s="33"/>
      <c r="C26" s="8"/>
      <c r="D26" s="64"/>
      <c r="E26" s="50"/>
      <c r="F26" s="8"/>
      <c r="G26" s="19"/>
      <c r="H26" s="33"/>
      <c r="I26" s="8"/>
      <c r="J26" s="40"/>
      <c r="K26" s="33"/>
      <c r="L26" s="8"/>
      <c r="M26" s="40"/>
      <c r="N26" s="55">
        <f t="shared" si="4"/>
        <v>0</v>
      </c>
      <c r="O26" s="17"/>
    </row>
    <row r="27" spans="1:15" s="7" customFormat="1" ht="25.5">
      <c r="A27" s="14" t="s">
        <v>78</v>
      </c>
      <c r="B27" s="188" t="s">
        <v>204</v>
      </c>
      <c r="C27" s="189">
        <v>41838</v>
      </c>
      <c r="D27" s="190">
        <v>2693.53</v>
      </c>
      <c r="E27" s="53"/>
      <c r="F27" s="10"/>
      <c r="G27" s="20"/>
      <c r="H27" s="36"/>
      <c r="I27" s="10"/>
      <c r="J27" s="41"/>
      <c r="K27" s="36"/>
      <c r="L27" s="10"/>
      <c r="M27" s="41"/>
      <c r="N27" s="55">
        <f t="shared" si="4"/>
        <v>2693.53</v>
      </c>
      <c r="O27" s="17"/>
    </row>
    <row r="28" spans="1:15" s="7" customFormat="1" ht="15">
      <c r="A28" s="14" t="s">
        <v>79</v>
      </c>
      <c r="B28" s="36"/>
      <c r="C28" s="10"/>
      <c r="D28" s="64"/>
      <c r="E28" s="188" t="s">
        <v>220</v>
      </c>
      <c r="F28" s="189">
        <v>41908</v>
      </c>
      <c r="G28" s="190">
        <v>8149.31</v>
      </c>
      <c r="H28" s="36"/>
      <c r="I28" s="10"/>
      <c r="J28" s="41"/>
      <c r="K28" s="36"/>
      <c r="L28" s="10"/>
      <c r="M28" s="41"/>
      <c r="N28" s="55">
        <f t="shared" si="4"/>
        <v>8149.31</v>
      </c>
      <c r="O28" s="17"/>
    </row>
    <row r="29" spans="1:15" s="7" customFormat="1" ht="30">
      <c r="A29" s="62" t="s">
        <v>80</v>
      </c>
      <c r="B29" s="36"/>
      <c r="C29" s="10"/>
      <c r="D29" s="64"/>
      <c r="E29" s="53"/>
      <c r="F29" s="10"/>
      <c r="G29" s="64"/>
      <c r="H29" s="36"/>
      <c r="I29" s="10"/>
      <c r="J29" s="64"/>
      <c r="K29" s="36"/>
      <c r="L29" s="10"/>
      <c r="M29" s="64"/>
      <c r="N29" s="55">
        <f t="shared" si="4"/>
        <v>0</v>
      </c>
      <c r="O29" s="17"/>
    </row>
    <row r="30" spans="1:15" s="6" customFormat="1" ht="15">
      <c r="A30" s="277" t="s">
        <v>81</v>
      </c>
      <c r="B30" s="188"/>
      <c r="C30" s="189"/>
      <c r="D30" s="190"/>
      <c r="E30" s="68">
        <v>119</v>
      </c>
      <c r="F30" s="205">
        <v>41859</v>
      </c>
      <c r="G30" s="227">
        <v>792.41</v>
      </c>
      <c r="H30" s="188"/>
      <c r="I30" s="189"/>
      <c r="J30" s="190"/>
      <c r="K30" s="188" t="s">
        <v>235</v>
      </c>
      <c r="L30" s="189">
        <v>42076</v>
      </c>
      <c r="M30" s="190">
        <v>792.41</v>
      </c>
      <c r="N30" s="55">
        <f t="shared" si="4"/>
        <v>1584.82</v>
      </c>
      <c r="O30" s="17"/>
    </row>
    <row r="31" spans="1:15" s="6" customFormat="1" ht="15">
      <c r="A31" s="278"/>
      <c r="B31" s="188"/>
      <c r="C31" s="189"/>
      <c r="D31" s="190"/>
      <c r="E31" s="68">
        <v>155</v>
      </c>
      <c r="F31" s="205">
        <v>41943</v>
      </c>
      <c r="G31" s="227">
        <v>792.41</v>
      </c>
      <c r="H31" s="188"/>
      <c r="I31" s="189"/>
      <c r="J31" s="190"/>
      <c r="K31" s="188"/>
      <c r="L31" s="189"/>
      <c r="M31" s="190"/>
      <c r="N31" s="55">
        <f t="shared" si="4"/>
        <v>792.41</v>
      </c>
      <c r="O31" s="17"/>
    </row>
    <row r="32" spans="1:15" s="6" customFormat="1" ht="25.5">
      <c r="A32" s="5" t="s">
        <v>83</v>
      </c>
      <c r="B32" s="33"/>
      <c r="C32" s="8"/>
      <c r="D32" s="64"/>
      <c r="E32" s="229">
        <v>151</v>
      </c>
      <c r="F32" s="224">
        <v>41929</v>
      </c>
      <c r="G32" s="19">
        <v>1584.82</v>
      </c>
      <c r="H32" s="188"/>
      <c r="I32" s="189"/>
      <c r="J32" s="190"/>
      <c r="K32" s="33"/>
      <c r="L32" s="8"/>
      <c r="M32" s="40"/>
      <c r="N32" s="55">
        <f t="shared" si="4"/>
        <v>1584.82</v>
      </c>
      <c r="O32" s="17"/>
    </row>
    <row r="33" spans="1:15" s="6" customFormat="1" ht="15">
      <c r="A33" s="5" t="s">
        <v>84</v>
      </c>
      <c r="B33" s="221">
        <v>72</v>
      </c>
      <c r="C33" s="222">
        <v>41782</v>
      </c>
      <c r="D33" s="64">
        <v>1663.21</v>
      </c>
      <c r="E33" s="188"/>
      <c r="F33" s="189"/>
      <c r="G33" s="190"/>
      <c r="H33" s="67"/>
      <c r="I33" s="206"/>
      <c r="J33" s="56"/>
      <c r="K33" s="33"/>
      <c r="L33" s="8"/>
      <c r="M33" s="40"/>
      <c r="N33" s="55">
        <f t="shared" si="4"/>
        <v>1663.21</v>
      </c>
      <c r="O33" s="17"/>
    </row>
    <row r="34" spans="1:15" s="6" customFormat="1" ht="25.5">
      <c r="A34" s="5" t="s">
        <v>102</v>
      </c>
      <c r="B34" s="33"/>
      <c r="C34" s="8"/>
      <c r="D34" s="64"/>
      <c r="E34" s="188"/>
      <c r="F34" s="189"/>
      <c r="G34" s="190"/>
      <c r="H34" s="188"/>
      <c r="I34" s="189"/>
      <c r="J34" s="190"/>
      <c r="K34" s="33"/>
      <c r="L34" s="8"/>
      <c r="M34" s="40"/>
      <c r="N34" s="55">
        <f t="shared" si="4"/>
        <v>0</v>
      </c>
      <c r="O34" s="17"/>
    </row>
    <row r="35" spans="1:15" s="6" customFormat="1" ht="15">
      <c r="A35" s="142" t="s">
        <v>174</v>
      </c>
      <c r="B35" s="221">
        <v>73</v>
      </c>
      <c r="C35" s="222">
        <v>41789</v>
      </c>
      <c r="D35" s="64">
        <v>9315.18</v>
      </c>
      <c r="E35" s="188"/>
      <c r="F35" s="189"/>
      <c r="G35" s="190"/>
      <c r="H35" s="33"/>
      <c r="I35" s="8"/>
      <c r="J35" s="40"/>
      <c r="K35" s="33"/>
      <c r="L35" s="8"/>
      <c r="M35" s="40"/>
      <c r="N35" s="55">
        <f t="shared" si="4"/>
        <v>9315.18</v>
      </c>
      <c r="O35" s="17"/>
    </row>
    <row r="36" spans="1:15" s="6" customFormat="1" ht="15">
      <c r="A36" s="5" t="s">
        <v>86</v>
      </c>
      <c r="B36" s="33"/>
      <c r="C36" s="8"/>
      <c r="D36" s="64">
        <f>O36/4</f>
        <v>1409.16</v>
      </c>
      <c r="E36" s="50"/>
      <c r="F36" s="8"/>
      <c r="G36" s="64">
        <f>O36/4</f>
        <v>1409.16</v>
      </c>
      <c r="H36" s="33"/>
      <c r="I36" s="8"/>
      <c r="J36" s="64">
        <f>O36/4</f>
        <v>1409.16</v>
      </c>
      <c r="K36" s="33"/>
      <c r="L36" s="8"/>
      <c r="M36" s="64">
        <f>O36/4</f>
        <v>1409.16</v>
      </c>
      <c r="N36" s="55">
        <f t="shared" si="4"/>
        <v>5636.64</v>
      </c>
      <c r="O36" s="17">
        <v>5636.64</v>
      </c>
    </row>
    <row r="37" spans="1:15" s="7" customFormat="1" ht="30">
      <c r="A37" s="62" t="s">
        <v>104</v>
      </c>
      <c r="B37" s="36"/>
      <c r="C37" s="10"/>
      <c r="D37" s="64"/>
      <c r="E37" s="53"/>
      <c r="F37" s="10"/>
      <c r="G37" s="64"/>
      <c r="H37" s="36"/>
      <c r="I37" s="10"/>
      <c r="J37" s="64"/>
      <c r="K37" s="36"/>
      <c r="L37" s="10"/>
      <c r="M37" s="64"/>
      <c r="N37" s="55">
        <f t="shared" si="4"/>
        <v>0</v>
      </c>
      <c r="O37" s="17"/>
    </row>
    <row r="38" spans="1:15" s="7" customFormat="1" ht="30" customHeight="1">
      <c r="A38" s="142" t="s">
        <v>202</v>
      </c>
      <c r="B38" s="36">
        <v>109</v>
      </c>
      <c r="C38" s="225">
        <v>41851</v>
      </c>
      <c r="D38" s="64">
        <v>6741.43</v>
      </c>
      <c r="E38" s="188"/>
      <c r="F38" s="189"/>
      <c r="G38" s="190"/>
      <c r="H38" s="36"/>
      <c r="I38" s="10"/>
      <c r="J38" s="64"/>
      <c r="K38" s="36"/>
      <c r="L38" s="10"/>
      <c r="M38" s="64"/>
      <c r="N38" s="55">
        <f t="shared" si="4"/>
        <v>6741.43</v>
      </c>
      <c r="O38" s="17"/>
    </row>
    <row r="39" spans="1:15" s="7" customFormat="1" ht="15">
      <c r="A39" s="62" t="s">
        <v>88</v>
      </c>
      <c r="B39" s="36"/>
      <c r="C39" s="10"/>
      <c r="D39" s="64"/>
      <c r="E39" s="53"/>
      <c r="F39" s="10"/>
      <c r="G39" s="64"/>
      <c r="H39" s="36"/>
      <c r="I39" s="10"/>
      <c r="J39" s="64"/>
      <c r="K39" s="36"/>
      <c r="L39" s="10"/>
      <c r="M39" s="64"/>
      <c r="N39" s="55">
        <f t="shared" si="4"/>
        <v>0</v>
      </c>
      <c r="O39" s="17"/>
    </row>
    <row r="40" spans="1:15" s="7" customFormat="1" ht="15">
      <c r="A40" s="14" t="s">
        <v>90</v>
      </c>
      <c r="B40" s="36"/>
      <c r="C40" s="10"/>
      <c r="D40" s="64"/>
      <c r="E40" s="188"/>
      <c r="F40" s="189"/>
      <c r="G40" s="190"/>
      <c r="H40" s="36"/>
      <c r="I40" s="10"/>
      <c r="J40" s="64"/>
      <c r="K40" s="36">
        <v>44</v>
      </c>
      <c r="L40" s="225">
        <v>42055</v>
      </c>
      <c r="M40" s="64">
        <v>8651.07</v>
      </c>
      <c r="N40" s="55">
        <f t="shared" si="4"/>
        <v>8651.07</v>
      </c>
      <c r="O40" s="17"/>
    </row>
    <row r="41" spans="1:15" s="7" customFormat="1" ht="15">
      <c r="A41" s="14" t="s">
        <v>91</v>
      </c>
      <c r="B41" s="36"/>
      <c r="C41" s="10"/>
      <c r="D41" s="64"/>
      <c r="E41" s="53"/>
      <c r="F41" s="10"/>
      <c r="G41" s="64"/>
      <c r="H41" s="36"/>
      <c r="I41" s="10"/>
      <c r="J41" s="64"/>
      <c r="K41" s="188" t="s">
        <v>207</v>
      </c>
      <c r="L41" s="189">
        <v>42104</v>
      </c>
      <c r="M41" s="190">
        <v>828.31</v>
      </c>
      <c r="N41" s="55">
        <f t="shared" si="4"/>
        <v>828.31</v>
      </c>
      <c r="O41" s="17"/>
    </row>
    <row r="42" spans="1:15" s="7" customFormat="1" ht="15">
      <c r="A42" s="5" t="s">
        <v>221</v>
      </c>
      <c r="B42" s="188"/>
      <c r="C42" s="189"/>
      <c r="D42" s="190"/>
      <c r="E42" s="53">
        <v>126</v>
      </c>
      <c r="F42" s="225">
        <v>41885</v>
      </c>
      <c r="G42" s="64">
        <v>27994.6</v>
      </c>
      <c r="H42" s="36"/>
      <c r="I42" s="10"/>
      <c r="J42" s="64"/>
      <c r="K42" s="36"/>
      <c r="L42" s="10"/>
      <c r="M42" s="64"/>
      <c r="N42" s="55">
        <f t="shared" si="4"/>
        <v>27994.6</v>
      </c>
      <c r="O42" s="17"/>
    </row>
    <row r="43" spans="1:15" s="7" customFormat="1" ht="15">
      <c r="A43" s="62" t="s">
        <v>92</v>
      </c>
      <c r="B43" s="36"/>
      <c r="C43" s="10"/>
      <c r="D43" s="64"/>
      <c r="E43" s="53"/>
      <c r="F43" s="10"/>
      <c r="G43" s="64"/>
      <c r="H43" s="36"/>
      <c r="I43" s="10"/>
      <c r="J43" s="64"/>
      <c r="K43" s="36"/>
      <c r="L43" s="10"/>
      <c r="M43" s="64"/>
      <c r="N43" s="55">
        <f t="shared" si="4"/>
        <v>0</v>
      </c>
      <c r="O43" s="17"/>
    </row>
    <row r="44" spans="1:15" s="7" customFormat="1" ht="15">
      <c r="A44" s="14" t="s">
        <v>105</v>
      </c>
      <c r="B44" s="36"/>
      <c r="C44" s="10"/>
      <c r="D44" s="64"/>
      <c r="E44" s="68">
        <v>121</v>
      </c>
      <c r="F44" s="205">
        <v>41866</v>
      </c>
      <c r="G44" s="190">
        <v>993.79</v>
      </c>
      <c r="H44" s="188"/>
      <c r="I44" s="189"/>
      <c r="J44" s="190"/>
      <c r="K44" s="36"/>
      <c r="L44" s="10"/>
      <c r="M44" s="64"/>
      <c r="N44" s="55">
        <f t="shared" si="4"/>
        <v>993.79</v>
      </c>
      <c r="O44" s="17"/>
    </row>
    <row r="45" spans="1:15" s="7" customFormat="1" ht="15">
      <c r="A45" s="62" t="s">
        <v>106</v>
      </c>
      <c r="B45" s="36"/>
      <c r="C45" s="10"/>
      <c r="D45" s="64"/>
      <c r="E45" s="53"/>
      <c r="F45" s="10"/>
      <c r="G45" s="64"/>
      <c r="H45" s="36"/>
      <c r="I45" s="10"/>
      <c r="J45" s="64"/>
      <c r="K45" s="36"/>
      <c r="L45" s="10"/>
      <c r="M45" s="64"/>
      <c r="N45" s="55">
        <f t="shared" si="4"/>
        <v>0</v>
      </c>
      <c r="O45" s="17"/>
    </row>
    <row r="46" spans="1:15" s="7" customFormat="1" ht="30" customHeight="1">
      <c r="A46" s="14" t="s">
        <v>229</v>
      </c>
      <c r="B46" s="36"/>
      <c r="C46" s="10"/>
      <c r="D46" s="64"/>
      <c r="E46" s="53"/>
      <c r="F46" s="10"/>
      <c r="G46" s="64"/>
      <c r="H46" s="32" t="s">
        <v>228</v>
      </c>
      <c r="I46" s="225">
        <v>41970</v>
      </c>
      <c r="J46" s="64">
        <v>8382</v>
      </c>
      <c r="K46" s="32" t="s">
        <v>239</v>
      </c>
      <c r="L46" s="225">
        <v>42047</v>
      </c>
      <c r="M46" s="64">
        <v>8382</v>
      </c>
      <c r="N46" s="55">
        <f t="shared" si="4"/>
        <v>16764</v>
      </c>
      <c r="O46" s="17"/>
    </row>
    <row r="47" spans="1:15" s="7" customFormat="1" ht="15">
      <c r="A47" s="62" t="s">
        <v>94</v>
      </c>
      <c r="B47" s="36"/>
      <c r="C47" s="10"/>
      <c r="D47" s="64"/>
      <c r="E47" s="53"/>
      <c r="F47" s="10"/>
      <c r="G47" s="64"/>
      <c r="H47" s="36"/>
      <c r="I47" s="10"/>
      <c r="J47" s="64"/>
      <c r="K47" s="36"/>
      <c r="L47" s="10"/>
      <c r="M47" s="64"/>
      <c r="N47" s="55">
        <f t="shared" si="4"/>
        <v>0</v>
      </c>
      <c r="O47" s="17"/>
    </row>
    <row r="48" spans="1:15" s="7" customFormat="1" ht="15.75" thickBot="1">
      <c r="A48" s="220" t="s">
        <v>118</v>
      </c>
      <c r="B48" s="67"/>
      <c r="C48" s="77"/>
      <c r="D48" s="64"/>
      <c r="E48" s="230">
        <v>152</v>
      </c>
      <c r="F48" s="205">
        <v>41936</v>
      </c>
      <c r="G48" s="64">
        <v>596.24</v>
      </c>
      <c r="H48" s="67">
        <v>18</v>
      </c>
      <c r="I48" s="205">
        <v>42034</v>
      </c>
      <c r="J48" s="190">
        <v>518.47</v>
      </c>
      <c r="K48" s="67"/>
      <c r="L48" s="77"/>
      <c r="M48" s="64"/>
      <c r="N48" s="55">
        <f t="shared" si="4"/>
        <v>1114.71</v>
      </c>
      <c r="O48" s="17"/>
    </row>
    <row r="49" spans="1:15" s="7" customFormat="1" ht="19.5" thickBot="1">
      <c r="A49" s="4" t="s">
        <v>96</v>
      </c>
      <c r="B49" s="10"/>
      <c r="C49" s="10"/>
      <c r="D49" s="64">
        <f>O49/4</f>
        <v>17510.46</v>
      </c>
      <c r="E49" s="10"/>
      <c r="F49" s="10"/>
      <c r="G49" s="64">
        <f>O49/4</f>
        <v>17510.46</v>
      </c>
      <c r="H49" s="10"/>
      <c r="I49" s="10"/>
      <c r="J49" s="64">
        <f>O49/4</f>
        <v>17510.46</v>
      </c>
      <c r="K49" s="10"/>
      <c r="L49" s="10"/>
      <c r="M49" s="64">
        <f>O49/4</f>
        <v>17510.46</v>
      </c>
      <c r="N49" s="55">
        <f t="shared" si="4"/>
        <v>70041.84</v>
      </c>
      <c r="O49" s="99">
        <v>70041.84</v>
      </c>
    </row>
    <row r="50" spans="1:15" s="6" customFormat="1" ht="20.25" thickBot="1">
      <c r="A50" s="46" t="s">
        <v>4</v>
      </c>
      <c r="B50" s="100"/>
      <c r="C50" s="101"/>
      <c r="D50" s="104">
        <f>SUM(D5:D49)</f>
        <v>189316.86</v>
      </c>
      <c r="E50" s="102"/>
      <c r="F50" s="101"/>
      <c r="G50" s="104">
        <f>SUM(G5:G49)</f>
        <v>153704.45</v>
      </c>
      <c r="H50" s="103"/>
      <c r="I50" s="101"/>
      <c r="J50" s="104">
        <f>SUM(J5:J49)</f>
        <v>121077.61</v>
      </c>
      <c r="K50" s="103"/>
      <c r="L50" s="101"/>
      <c r="M50" s="104">
        <f>SUM(M5:M49)</f>
        <v>130830.93</v>
      </c>
      <c r="N50" s="55">
        <f t="shared" si="4"/>
        <v>594929.85</v>
      </c>
      <c r="O50" s="26">
        <f>SUM(O5:O49)</f>
        <v>448708.46</v>
      </c>
    </row>
    <row r="51" spans="1:15" s="11" customFormat="1" ht="20.25" hidden="1" thickBot="1">
      <c r="A51" s="47" t="s">
        <v>2</v>
      </c>
      <c r="B51" s="78"/>
      <c r="C51" s="79"/>
      <c r="D51" s="80"/>
      <c r="E51" s="81"/>
      <c r="F51" s="79"/>
      <c r="G51" s="82"/>
      <c r="H51" s="78"/>
      <c r="I51" s="79"/>
      <c r="J51" s="80"/>
      <c r="K51" s="78"/>
      <c r="L51" s="79"/>
      <c r="M51" s="80"/>
      <c r="N51" s="54"/>
      <c r="O51" s="27"/>
    </row>
    <row r="52" spans="1:15" s="13" customFormat="1" ht="39.75" customHeight="1" thickBot="1">
      <c r="A52" s="268" t="s">
        <v>3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70"/>
      <c r="O52" s="28"/>
    </row>
    <row r="53" spans="1:15" s="7" customFormat="1" ht="15">
      <c r="A53" s="150" t="s">
        <v>183</v>
      </c>
      <c r="B53" s="36"/>
      <c r="C53" s="10"/>
      <c r="D53" s="41"/>
      <c r="E53" s="53"/>
      <c r="F53" s="10"/>
      <c r="G53" s="20"/>
      <c r="H53" s="188"/>
      <c r="I53" s="189"/>
      <c r="J53" s="190"/>
      <c r="K53" s="36"/>
      <c r="L53" s="10"/>
      <c r="M53" s="41"/>
      <c r="N53" s="55">
        <f aca="true" t="shared" si="5" ref="N53:N59">M53+J53+G53+D53</f>
        <v>0</v>
      </c>
      <c r="O53" s="65"/>
    </row>
    <row r="54" spans="1:15" s="7" customFormat="1" ht="17.25" customHeight="1">
      <c r="A54" s="177" t="s">
        <v>184</v>
      </c>
      <c r="B54" s="36"/>
      <c r="C54" s="77"/>
      <c r="D54" s="41"/>
      <c r="E54" s="68"/>
      <c r="F54" s="77"/>
      <c r="G54" s="20"/>
      <c r="H54" s="188"/>
      <c r="I54" s="77"/>
      <c r="J54" s="41"/>
      <c r="K54" s="53"/>
      <c r="L54" s="77"/>
      <c r="M54" s="41"/>
      <c r="N54" s="55">
        <f t="shared" si="5"/>
        <v>0</v>
      </c>
      <c r="O54" s="65"/>
    </row>
    <row r="55" spans="1:15" s="7" customFormat="1" ht="17.25" customHeight="1">
      <c r="A55" s="177" t="s">
        <v>233</v>
      </c>
      <c r="B55" s="36"/>
      <c r="C55" s="77"/>
      <c r="D55" s="41"/>
      <c r="E55" s="68"/>
      <c r="F55" s="77"/>
      <c r="G55" s="22"/>
      <c r="H55" s="188"/>
      <c r="I55" s="77"/>
      <c r="J55" s="41"/>
      <c r="K55" s="53">
        <v>74</v>
      </c>
      <c r="L55" s="205">
        <v>42076</v>
      </c>
      <c r="M55" s="40">
        <v>18049.84</v>
      </c>
      <c r="N55" s="55">
        <f t="shared" si="5"/>
        <v>18049.84</v>
      </c>
      <c r="O55" s="65"/>
    </row>
    <row r="56" spans="1:15" s="7" customFormat="1" ht="17.25" customHeight="1">
      <c r="A56" s="177" t="s">
        <v>186</v>
      </c>
      <c r="B56" s="36"/>
      <c r="C56" s="77"/>
      <c r="D56" s="41"/>
      <c r="E56" s="68">
        <v>130</v>
      </c>
      <c r="F56" s="205">
        <v>41880</v>
      </c>
      <c r="G56" s="227">
        <v>5596.46</v>
      </c>
      <c r="H56" s="188"/>
      <c r="I56" s="77"/>
      <c r="J56" s="41"/>
      <c r="K56" s="53"/>
      <c r="L56" s="77"/>
      <c r="M56" s="41"/>
      <c r="N56" s="55">
        <f t="shared" si="5"/>
        <v>5596.46</v>
      </c>
      <c r="O56" s="65"/>
    </row>
    <row r="57" spans="1:15" s="7" customFormat="1" ht="33" customHeight="1">
      <c r="A57" s="177" t="s">
        <v>212</v>
      </c>
      <c r="B57" s="36"/>
      <c r="C57" s="77"/>
      <c r="D57" s="20"/>
      <c r="E57" s="228" t="s">
        <v>210</v>
      </c>
      <c r="F57" s="228" t="s">
        <v>211</v>
      </c>
      <c r="G57" s="99">
        <v>112189.24</v>
      </c>
      <c r="H57" s="194"/>
      <c r="I57" s="77"/>
      <c r="J57" s="41"/>
      <c r="K57" s="53"/>
      <c r="L57" s="77"/>
      <c r="M57" s="41"/>
      <c r="N57" s="55">
        <f t="shared" si="5"/>
        <v>112189.24</v>
      </c>
      <c r="O57" s="65"/>
    </row>
    <row r="58" spans="1:15" s="7" customFormat="1" ht="17.25" customHeight="1" thickBot="1">
      <c r="A58" s="177" t="s">
        <v>189</v>
      </c>
      <c r="B58" s="36"/>
      <c r="C58" s="77"/>
      <c r="D58" s="41"/>
      <c r="E58" s="68"/>
      <c r="F58" s="77"/>
      <c r="G58" s="20"/>
      <c r="H58" s="188"/>
      <c r="I58" s="77"/>
      <c r="J58" s="41"/>
      <c r="K58" s="188"/>
      <c r="L58" s="189"/>
      <c r="M58" s="190"/>
      <c r="N58" s="55">
        <f t="shared" si="5"/>
        <v>0</v>
      </c>
      <c r="O58" s="65"/>
    </row>
    <row r="59" spans="1:15" s="88" customFormat="1" ht="20.25" thickBot="1">
      <c r="A59" s="83" t="s">
        <v>4</v>
      </c>
      <c r="B59" s="84"/>
      <c r="C59" s="95"/>
      <c r="D59" s="95">
        <f>SUM(D53:D58)</f>
        <v>0</v>
      </c>
      <c r="E59" s="95"/>
      <c r="F59" s="95"/>
      <c r="G59" s="95">
        <f>SUM(G53:G58)</f>
        <v>117785.7</v>
      </c>
      <c r="H59" s="95"/>
      <c r="I59" s="95"/>
      <c r="J59" s="95">
        <f>SUM(J53:J58)</f>
        <v>0</v>
      </c>
      <c r="K59" s="95"/>
      <c r="L59" s="95"/>
      <c r="M59" s="95">
        <f>SUM(M53:M58)</f>
        <v>18049.84</v>
      </c>
      <c r="N59" s="55">
        <f t="shared" si="5"/>
        <v>135835.54</v>
      </c>
      <c r="O59" s="87">
        <f>M59+J59+G59+D59</f>
        <v>135835.54</v>
      </c>
    </row>
    <row r="60" spans="1:15" s="7" customFormat="1" ht="42" customHeight="1">
      <c r="A60" s="268" t="s">
        <v>28</v>
      </c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70"/>
      <c r="O60" s="18"/>
    </row>
    <row r="61" spans="1:15" s="7" customFormat="1" ht="15">
      <c r="A61" s="44" t="s">
        <v>196</v>
      </c>
      <c r="B61" s="188" t="s">
        <v>197</v>
      </c>
      <c r="C61" s="189">
        <v>41789</v>
      </c>
      <c r="D61" s="190">
        <v>78.24</v>
      </c>
      <c r="E61" s="25"/>
      <c r="F61" s="1"/>
      <c r="G61" s="18"/>
      <c r="H61" s="37"/>
      <c r="I61" s="1"/>
      <c r="J61" s="64"/>
      <c r="K61" s="37"/>
      <c r="L61" s="1"/>
      <c r="M61" s="42"/>
      <c r="N61" s="55">
        <f aca="true" t="shared" si="6" ref="N61:N86">M61+J61+G61+D61</f>
        <v>78.24</v>
      </c>
      <c r="O61" s="25"/>
    </row>
    <row r="62" spans="1:15" s="7" customFormat="1" ht="15">
      <c r="A62" s="44" t="s">
        <v>198</v>
      </c>
      <c r="B62" s="221">
        <v>73</v>
      </c>
      <c r="C62" s="222">
        <v>41789</v>
      </c>
      <c r="D62" s="40">
        <v>761.57</v>
      </c>
      <c r="E62" s="188"/>
      <c r="F62" s="189"/>
      <c r="G62" s="190"/>
      <c r="H62" s="36"/>
      <c r="I62" s="10"/>
      <c r="J62" s="40"/>
      <c r="K62" s="36"/>
      <c r="L62" s="10"/>
      <c r="M62" s="41"/>
      <c r="N62" s="55">
        <f t="shared" si="6"/>
        <v>761.57</v>
      </c>
      <c r="O62" s="25"/>
    </row>
    <row r="63" spans="1:15" s="7" customFormat="1" ht="15">
      <c r="A63" s="44" t="s">
        <v>199</v>
      </c>
      <c r="B63" s="221">
        <v>73</v>
      </c>
      <c r="C63" s="222">
        <v>41789</v>
      </c>
      <c r="D63" s="40">
        <v>761.57</v>
      </c>
      <c r="E63" s="188"/>
      <c r="F63" s="189"/>
      <c r="G63" s="190"/>
      <c r="H63" s="36"/>
      <c r="I63" s="10"/>
      <c r="J63" s="40"/>
      <c r="K63" s="36"/>
      <c r="L63" s="10"/>
      <c r="M63" s="41"/>
      <c r="N63" s="55">
        <f t="shared" si="6"/>
        <v>761.57</v>
      </c>
      <c r="O63" s="25"/>
    </row>
    <row r="64" spans="1:15" s="7" customFormat="1" ht="15">
      <c r="A64" s="44" t="s">
        <v>200</v>
      </c>
      <c r="B64" s="221">
        <v>73</v>
      </c>
      <c r="C64" s="222">
        <v>41789</v>
      </c>
      <c r="D64" s="40">
        <v>761.57</v>
      </c>
      <c r="E64" s="188"/>
      <c r="F64" s="189"/>
      <c r="G64" s="190"/>
      <c r="H64" s="36"/>
      <c r="I64" s="10"/>
      <c r="J64" s="40"/>
      <c r="K64" s="36"/>
      <c r="L64" s="10"/>
      <c r="M64" s="41"/>
      <c r="N64" s="55">
        <f t="shared" si="6"/>
        <v>761.57</v>
      </c>
      <c r="O64" s="25"/>
    </row>
    <row r="65" spans="1:15" s="7" customFormat="1" ht="15">
      <c r="A65" s="44" t="s">
        <v>203</v>
      </c>
      <c r="B65" s="36">
        <v>109</v>
      </c>
      <c r="C65" s="225">
        <v>41851</v>
      </c>
      <c r="D65" s="40">
        <v>1925.1</v>
      </c>
      <c r="E65" s="194"/>
      <c r="F65" s="189"/>
      <c r="G65" s="195"/>
      <c r="H65" s="36"/>
      <c r="I65" s="10"/>
      <c r="J65" s="40"/>
      <c r="K65" s="36"/>
      <c r="L65" s="10"/>
      <c r="M65" s="41"/>
      <c r="N65" s="55">
        <f t="shared" si="6"/>
        <v>1925.1</v>
      </c>
      <c r="O65" s="25"/>
    </row>
    <row r="66" spans="1:15" s="7" customFormat="1" ht="15">
      <c r="A66" s="44" t="s">
        <v>206</v>
      </c>
      <c r="B66" s="36"/>
      <c r="C66" s="10"/>
      <c r="D66" s="41"/>
      <c r="E66" s="188" t="s">
        <v>207</v>
      </c>
      <c r="F66" s="189">
        <v>41873</v>
      </c>
      <c r="G66" s="190">
        <v>1264.38</v>
      </c>
      <c r="H66" s="36"/>
      <c r="I66" s="10"/>
      <c r="J66" s="40"/>
      <c r="K66" s="36"/>
      <c r="L66" s="10"/>
      <c r="M66" s="41"/>
      <c r="N66" s="55">
        <f t="shared" si="6"/>
        <v>1264.38</v>
      </c>
      <c r="O66" s="25"/>
    </row>
    <row r="67" spans="1:15" s="7" customFormat="1" ht="15">
      <c r="A67" s="44" t="s">
        <v>208</v>
      </c>
      <c r="B67" s="188"/>
      <c r="C67" s="189"/>
      <c r="D67" s="190"/>
      <c r="E67" s="53">
        <v>122</v>
      </c>
      <c r="F67" s="225">
        <v>41873</v>
      </c>
      <c r="G67" s="19">
        <v>392.99</v>
      </c>
      <c r="H67" s="36"/>
      <c r="I67" s="10"/>
      <c r="J67" s="40"/>
      <c r="K67" s="36"/>
      <c r="L67" s="10"/>
      <c r="M67" s="41"/>
      <c r="N67" s="55">
        <f t="shared" si="6"/>
        <v>392.99</v>
      </c>
      <c r="O67" s="25"/>
    </row>
    <row r="68" spans="1:15" s="7" customFormat="1" ht="15">
      <c r="A68" s="44" t="s">
        <v>209</v>
      </c>
      <c r="B68" s="188"/>
      <c r="C68" s="189"/>
      <c r="D68" s="190"/>
      <c r="E68" s="53">
        <v>122</v>
      </c>
      <c r="F68" s="225">
        <v>41873</v>
      </c>
      <c r="G68" s="19">
        <v>392.99</v>
      </c>
      <c r="H68" s="36"/>
      <c r="I68" s="10"/>
      <c r="J68" s="40"/>
      <c r="K68" s="36"/>
      <c r="L68" s="10"/>
      <c r="M68" s="41"/>
      <c r="N68" s="55">
        <f t="shared" si="6"/>
        <v>392.99</v>
      </c>
      <c r="O68" s="25"/>
    </row>
    <row r="69" spans="1:15" s="7" customFormat="1" ht="15">
      <c r="A69" s="44" t="s">
        <v>219</v>
      </c>
      <c r="B69" s="36"/>
      <c r="C69" s="10"/>
      <c r="D69" s="41"/>
      <c r="E69" s="188" t="s">
        <v>220</v>
      </c>
      <c r="F69" s="189">
        <v>41908</v>
      </c>
      <c r="G69" s="190">
        <v>734.14</v>
      </c>
      <c r="H69" s="36"/>
      <c r="I69" s="10"/>
      <c r="J69" s="40"/>
      <c r="K69" s="36"/>
      <c r="L69" s="10"/>
      <c r="M69" s="41"/>
      <c r="N69" s="55">
        <f t="shared" si="6"/>
        <v>734.14</v>
      </c>
      <c r="O69" s="25"/>
    </row>
    <row r="70" spans="1:15" s="7" customFormat="1" ht="15">
      <c r="A70" s="44" t="s">
        <v>222</v>
      </c>
      <c r="B70" s="36"/>
      <c r="C70" s="10"/>
      <c r="D70" s="41"/>
      <c r="E70" s="188" t="s">
        <v>223</v>
      </c>
      <c r="F70" s="189">
        <v>41936</v>
      </c>
      <c r="G70" s="190">
        <v>1364.62</v>
      </c>
      <c r="H70" s="36"/>
      <c r="I70" s="10"/>
      <c r="J70" s="40"/>
      <c r="K70" s="36"/>
      <c r="L70" s="10"/>
      <c r="M70" s="41"/>
      <c r="N70" s="55">
        <f t="shared" si="6"/>
        <v>1364.62</v>
      </c>
      <c r="O70" s="25"/>
    </row>
    <row r="71" spans="1:15" s="7" customFormat="1" ht="15">
      <c r="A71" s="44" t="s">
        <v>224</v>
      </c>
      <c r="B71" s="36"/>
      <c r="C71" s="10"/>
      <c r="D71" s="41"/>
      <c r="E71" s="188" t="s">
        <v>225</v>
      </c>
      <c r="F71" s="189">
        <v>41943</v>
      </c>
      <c r="G71" s="190">
        <v>2199.81</v>
      </c>
      <c r="H71" s="36"/>
      <c r="I71" s="10"/>
      <c r="J71" s="40"/>
      <c r="K71" s="36"/>
      <c r="L71" s="10"/>
      <c r="M71" s="41"/>
      <c r="N71" s="55">
        <f t="shared" si="6"/>
        <v>2199.81</v>
      </c>
      <c r="O71" s="25"/>
    </row>
    <row r="72" spans="1:15" s="7" customFormat="1" ht="15">
      <c r="A72" s="44" t="s">
        <v>227</v>
      </c>
      <c r="B72" s="36"/>
      <c r="C72" s="10"/>
      <c r="D72" s="41"/>
      <c r="E72" s="188"/>
      <c r="F72" s="189"/>
      <c r="G72" s="190"/>
      <c r="H72" s="36">
        <v>160</v>
      </c>
      <c r="I72" s="225">
        <v>41950</v>
      </c>
      <c r="J72" s="40">
        <v>4364.65</v>
      </c>
      <c r="K72" s="36"/>
      <c r="L72" s="10"/>
      <c r="M72" s="41"/>
      <c r="N72" s="55">
        <f t="shared" si="6"/>
        <v>4364.65</v>
      </c>
      <c r="O72" s="25"/>
    </row>
    <row r="73" spans="1:15" s="7" customFormat="1" ht="15">
      <c r="A73" s="44" t="s">
        <v>231</v>
      </c>
      <c r="B73" s="36"/>
      <c r="C73" s="10"/>
      <c r="D73" s="41"/>
      <c r="E73" s="188"/>
      <c r="F73" s="189"/>
      <c r="G73" s="190"/>
      <c r="H73" s="67">
        <v>4</v>
      </c>
      <c r="I73" s="232" t="s">
        <v>232</v>
      </c>
      <c r="J73" s="231">
        <v>1651.59</v>
      </c>
      <c r="K73" s="67"/>
      <c r="L73" s="77"/>
      <c r="M73" s="56"/>
      <c r="N73" s="55">
        <f t="shared" si="6"/>
        <v>1651.59</v>
      </c>
      <c r="O73" s="25"/>
    </row>
    <row r="74" spans="1:15" s="7" customFormat="1" ht="15">
      <c r="A74" s="44" t="s">
        <v>234</v>
      </c>
      <c r="B74" s="67"/>
      <c r="C74" s="77"/>
      <c r="D74" s="56"/>
      <c r="E74" s="194"/>
      <c r="F74" s="189"/>
      <c r="G74" s="195"/>
      <c r="H74" s="204"/>
      <c r="I74" s="205"/>
      <c r="J74" s="190"/>
      <c r="K74" s="67">
        <v>71</v>
      </c>
      <c r="L74" s="205">
        <v>42069</v>
      </c>
      <c r="M74" s="231">
        <v>2583.39</v>
      </c>
      <c r="N74" s="55">
        <f t="shared" si="6"/>
        <v>2583.39</v>
      </c>
      <c r="O74" s="25"/>
    </row>
    <row r="75" spans="1:15" s="7" customFormat="1" ht="15">
      <c r="A75" s="44" t="s">
        <v>236</v>
      </c>
      <c r="B75" s="67"/>
      <c r="C75" s="77"/>
      <c r="D75" s="56"/>
      <c r="E75" s="194"/>
      <c r="F75" s="189"/>
      <c r="G75" s="195"/>
      <c r="H75" s="188"/>
      <c r="I75" s="189"/>
      <c r="J75" s="190"/>
      <c r="K75" s="67">
        <v>72</v>
      </c>
      <c r="L75" s="205">
        <v>42069</v>
      </c>
      <c r="M75" s="231">
        <v>445</v>
      </c>
      <c r="N75" s="55">
        <f t="shared" si="6"/>
        <v>445</v>
      </c>
      <c r="O75" s="25"/>
    </row>
    <row r="76" spans="1:15" s="7" customFormat="1" ht="15">
      <c r="A76" s="44" t="s">
        <v>237</v>
      </c>
      <c r="B76" s="67"/>
      <c r="C76" s="77"/>
      <c r="D76" s="56"/>
      <c r="E76" s="194"/>
      <c r="F76" s="189"/>
      <c r="G76" s="195"/>
      <c r="H76" s="67"/>
      <c r="I76" s="205"/>
      <c r="J76" s="190"/>
      <c r="K76" s="67">
        <v>87</v>
      </c>
      <c r="L76" s="205">
        <v>42083</v>
      </c>
      <c r="M76" s="231">
        <v>630.32</v>
      </c>
      <c r="N76" s="55">
        <f t="shared" si="6"/>
        <v>630.32</v>
      </c>
      <c r="O76" s="25"/>
    </row>
    <row r="77" spans="1:15" s="7" customFormat="1" ht="15">
      <c r="A77" s="44" t="s">
        <v>238</v>
      </c>
      <c r="B77" s="67"/>
      <c r="C77" s="77"/>
      <c r="D77" s="56"/>
      <c r="E77" s="194"/>
      <c r="F77" s="189"/>
      <c r="G77" s="195"/>
      <c r="H77" s="188"/>
      <c r="I77" s="189"/>
      <c r="J77" s="190"/>
      <c r="K77" s="67">
        <v>89</v>
      </c>
      <c r="L77" s="205">
        <v>42083</v>
      </c>
      <c r="M77" s="231">
        <v>4533.37</v>
      </c>
      <c r="N77" s="55">
        <f t="shared" si="6"/>
        <v>4533.37</v>
      </c>
      <c r="O77" s="25"/>
    </row>
    <row r="78" spans="1:15" s="7" customFormat="1" ht="15">
      <c r="A78" s="44" t="s">
        <v>242</v>
      </c>
      <c r="B78" s="67"/>
      <c r="C78" s="77"/>
      <c r="D78" s="56"/>
      <c r="E78" s="194"/>
      <c r="F78" s="189"/>
      <c r="G78" s="195"/>
      <c r="H78" s="188"/>
      <c r="I78" s="189"/>
      <c r="J78" s="190"/>
      <c r="K78" s="67">
        <v>134</v>
      </c>
      <c r="L78" s="205">
        <v>42103</v>
      </c>
      <c r="M78" s="231">
        <v>57501.19</v>
      </c>
      <c r="N78" s="55">
        <f t="shared" si="6"/>
        <v>57501.19</v>
      </c>
      <c r="O78" s="25"/>
    </row>
    <row r="79" spans="1:15" s="7" customFormat="1" ht="15">
      <c r="A79" s="44" t="s">
        <v>240</v>
      </c>
      <c r="B79" s="36"/>
      <c r="C79" s="10"/>
      <c r="D79" s="41"/>
      <c r="E79" s="53"/>
      <c r="F79" s="10"/>
      <c r="G79" s="20"/>
      <c r="H79" s="36"/>
      <c r="I79" s="10"/>
      <c r="J79" s="40"/>
      <c r="K79" s="188" t="s">
        <v>241</v>
      </c>
      <c r="L79" s="189">
        <v>42111</v>
      </c>
      <c r="M79" s="190">
        <v>783.84</v>
      </c>
      <c r="N79" s="55">
        <f t="shared" si="6"/>
        <v>783.84</v>
      </c>
      <c r="O79" s="25"/>
    </row>
    <row r="80" spans="1:15" s="7" customFormat="1" ht="15">
      <c r="A80" s="44" t="s">
        <v>243</v>
      </c>
      <c r="B80" s="67"/>
      <c r="C80" s="77"/>
      <c r="D80" s="56"/>
      <c r="E80" s="194"/>
      <c r="F80" s="189"/>
      <c r="G80" s="195"/>
      <c r="H80" s="188"/>
      <c r="I80" s="189"/>
      <c r="J80" s="190"/>
      <c r="K80" s="188" t="s">
        <v>223</v>
      </c>
      <c r="L80" s="189">
        <v>42124</v>
      </c>
      <c r="M80" s="190">
        <v>5382.03</v>
      </c>
      <c r="N80" s="55">
        <f t="shared" si="6"/>
        <v>5382.03</v>
      </c>
      <c r="O80" s="25"/>
    </row>
    <row r="81" spans="1:15" s="7" customFormat="1" ht="15">
      <c r="A81" s="44" t="s">
        <v>244</v>
      </c>
      <c r="B81" s="67"/>
      <c r="C81" s="77"/>
      <c r="D81" s="56"/>
      <c r="E81" s="194"/>
      <c r="F81" s="189"/>
      <c r="G81" s="195"/>
      <c r="H81" s="188"/>
      <c r="I81" s="189"/>
      <c r="J81" s="190"/>
      <c r="K81" s="188" t="s">
        <v>223</v>
      </c>
      <c r="L81" s="189">
        <v>42124</v>
      </c>
      <c r="M81" s="190">
        <v>4447.32</v>
      </c>
      <c r="N81" s="55">
        <f t="shared" si="6"/>
        <v>4447.32</v>
      </c>
      <c r="O81" s="25"/>
    </row>
    <row r="82" spans="1:15" s="7" customFormat="1" ht="29.25" customHeight="1">
      <c r="A82" s="44" t="s">
        <v>246</v>
      </c>
      <c r="B82" s="67"/>
      <c r="C82" s="77"/>
      <c r="D82" s="56"/>
      <c r="E82" s="194"/>
      <c r="F82" s="189"/>
      <c r="G82" s="195"/>
      <c r="H82" s="188"/>
      <c r="I82" s="189"/>
      <c r="J82" s="190"/>
      <c r="K82" s="188" t="s">
        <v>245</v>
      </c>
      <c r="L82" s="189">
        <v>42124</v>
      </c>
      <c r="M82" s="190">
        <v>12027.55</v>
      </c>
      <c r="N82" s="55">
        <f t="shared" si="6"/>
        <v>12027.55</v>
      </c>
      <c r="O82" s="25"/>
    </row>
    <row r="83" spans="1:15" s="7" customFormat="1" ht="18.75" customHeight="1">
      <c r="A83" s="45" t="s">
        <v>247</v>
      </c>
      <c r="B83" s="67"/>
      <c r="C83" s="77"/>
      <c r="D83" s="56"/>
      <c r="E83" s="68"/>
      <c r="F83" s="77"/>
      <c r="G83" s="227"/>
      <c r="H83" s="188"/>
      <c r="I83" s="189"/>
      <c r="J83" s="190"/>
      <c r="K83" s="188" t="s">
        <v>248</v>
      </c>
      <c r="L83" s="189">
        <v>42088</v>
      </c>
      <c r="M83" s="190">
        <v>136</v>
      </c>
      <c r="N83" s="55">
        <f t="shared" si="6"/>
        <v>136</v>
      </c>
      <c r="O83" s="25"/>
    </row>
    <row r="84" spans="1:15" s="7" customFormat="1" ht="15">
      <c r="A84" s="45" t="s">
        <v>249</v>
      </c>
      <c r="B84" s="36"/>
      <c r="C84" s="10"/>
      <c r="D84" s="41"/>
      <c r="E84" s="53"/>
      <c r="F84" s="10"/>
      <c r="G84" s="20"/>
      <c r="H84" s="36"/>
      <c r="I84" s="10"/>
      <c r="J84" s="40"/>
      <c r="K84" s="32" t="s">
        <v>250</v>
      </c>
      <c r="L84" s="225">
        <v>42093</v>
      </c>
      <c r="M84" s="40">
        <v>120.62</v>
      </c>
      <c r="N84" s="55">
        <f t="shared" si="6"/>
        <v>120.62</v>
      </c>
      <c r="O84" s="25"/>
    </row>
    <row r="85" spans="1:15" s="7" customFormat="1" ht="15.75" thickBot="1">
      <c r="A85" s="45"/>
      <c r="B85" s="67"/>
      <c r="C85" s="77"/>
      <c r="D85" s="56"/>
      <c r="E85" s="68"/>
      <c r="F85" s="77"/>
      <c r="G85" s="22"/>
      <c r="H85" s="67"/>
      <c r="I85" s="77"/>
      <c r="J85" s="231"/>
      <c r="K85" s="67"/>
      <c r="L85" s="77"/>
      <c r="M85" s="56"/>
      <c r="N85" s="55">
        <f t="shared" si="6"/>
        <v>0</v>
      </c>
      <c r="O85" s="25"/>
    </row>
    <row r="86" spans="1:15" s="88" customFormat="1" ht="20.25" thickBot="1">
      <c r="A86" s="83" t="s">
        <v>4</v>
      </c>
      <c r="B86" s="84"/>
      <c r="C86" s="85"/>
      <c r="D86" s="89">
        <f>SUM(D61:D85)</f>
        <v>4288.05</v>
      </c>
      <c r="E86" s="90"/>
      <c r="F86" s="85"/>
      <c r="G86" s="89">
        <f>SUM(G61:G85)</f>
        <v>6348.93</v>
      </c>
      <c r="H86" s="91"/>
      <c r="I86" s="85"/>
      <c r="J86" s="89">
        <f>SUM(J61:J85)</f>
        <v>6016.24</v>
      </c>
      <c r="K86" s="91"/>
      <c r="L86" s="85"/>
      <c r="M86" s="89">
        <f>SUM(M61:M85)</f>
        <v>88590.63</v>
      </c>
      <c r="N86" s="55">
        <f t="shared" si="6"/>
        <v>105243.85</v>
      </c>
      <c r="O86" s="92"/>
    </row>
    <row r="87" spans="1:15" s="7" customFormat="1" ht="40.5" customHeight="1" hidden="1" thickBot="1">
      <c r="A87" s="265" t="s">
        <v>29</v>
      </c>
      <c r="B87" s="266"/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7"/>
      <c r="O87" s="69"/>
    </row>
    <row r="88" spans="1:15" s="7" customFormat="1" ht="12.75" hidden="1">
      <c r="A88" s="44"/>
      <c r="B88" s="36"/>
      <c r="C88" s="10"/>
      <c r="D88" s="41"/>
      <c r="E88" s="53"/>
      <c r="F88" s="10"/>
      <c r="G88" s="20"/>
      <c r="H88" s="36"/>
      <c r="I88" s="10"/>
      <c r="J88" s="41"/>
      <c r="K88" s="36"/>
      <c r="L88" s="10"/>
      <c r="M88" s="41"/>
      <c r="N88" s="53"/>
      <c r="O88" s="25"/>
    </row>
    <row r="89" spans="1:15" s="7" customFormat="1" ht="12.75" hidden="1">
      <c r="A89" s="44"/>
      <c r="B89" s="36"/>
      <c r="C89" s="10"/>
      <c r="D89" s="41"/>
      <c r="E89" s="53"/>
      <c r="F89" s="10"/>
      <c r="G89" s="20"/>
      <c r="H89" s="36"/>
      <c r="I89" s="10"/>
      <c r="J89" s="41"/>
      <c r="K89" s="36"/>
      <c r="L89" s="10"/>
      <c r="M89" s="41"/>
      <c r="N89" s="53"/>
      <c r="O89" s="25"/>
    </row>
    <row r="90" spans="1:15" s="7" customFormat="1" ht="12.75" hidden="1">
      <c r="A90" s="44"/>
      <c r="B90" s="36"/>
      <c r="C90" s="10"/>
      <c r="D90" s="41"/>
      <c r="E90" s="53"/>
      <c r="F90" s="10"/>
      <c r="G90" s="20"/>
      <c r="H90" s="36"/>
      <c r="I90" s="10"/>
      <c r="J90" s="41"/>
      <c r="K90" s="36"/>
      <c r="L90" s="10"/>
      <c r="M90" s="41"/>
      <c r="N90" s="53"/>
      <c r="O90" s="25"/>
    </row>
    <row r="91" spans="1:15" s="7" customFormat="1" ht="12.75" hidden="1">
      <c r="A91" s="44"/>
      <c r="B91" s="36"/>
      <c r="C91" s="10"/>
      <c r="D91" s="41"/>
      <c r="E91" s="53"/>
      <c r="F91" s="10"/>
      <c r="G91" s="20"/>
      <c r="H91" s="36"/>
      <c r="I91" s="10"/>
      <c r="J91" s="41"/>
      <c r="K91" s="36"/>
      <c r="L91" s="10"/>
      <c r="M91" s="41"/>
      <c r="N91" s="53"/>
      <c r="O91" s="25"/>
    </row>
    <row r="92" spans="1:15" s="7" customFormat="1" ht="13.5" hidden="1" thickBot="1">
      <c r="A92" s="44"/>
      <c r="B92" s="36"/>
      <c r="C92" s="10"/>
      <c r="D92" s="41"/>
      <c r="E92" s="53"/>
      <c r="F92" s="10"/>
      <c r="G92" s="20"/>
      <c r="H92" s="36"/>
      <c r="I92" s="10"/>
      <c r="J92" s="41"/>
      <c r="K92" s="36"/>
      <c r="L92" s="10"/>
      <c r="M92" s="41"/>
      <c r="N92" s="53"/>
      <c r="O92" s="25"/>
    </row>
    <row r="93" spans="1:15" s="88" customFormat="1" ht="20.25" hidden="1" thickBot="1">
      <c r="A93" s="83" t="s">
        <v>4</v>
      </c>
      <c r="B93" s="91"/>
      <c r="C93" s="93"/>
      <c r="D93" s="95">
        <f>SUM(D88:D92)</f>
        <v>0</v>
      </c>
      <c r="E93" s="96"/>
      <c r="F93" s="95"/>
      <c r="G93" s="95">
        <f>SUM(G88:G92)</f>
        <v>0</v>
      </c>
      <c r="H93" s="95"/>
      <c r="I93" s="95"/>
      <c r="J93" s="95">
        <f>SUM(J88:J92)</f>
        <v>0</v>
      </c>
      <c r="K93" s="95"/>
      <c r="L93" s="95"/>
      <c r="M93" s="95">
        <f>SUM(M88:M92)</f>
        <v>0</v>
      </c>
      <c r="N93" s="86"/>
      <c r="O93" s="94"/>
    </row>
    <row r="94" spans="1:15" s="7" customFormat="1" ht="20.25" thickBot="1">
      <c r="A94" s="73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69"/>
    </row>
    <row r="95" spans="1:15" s="2" customFormat="1" ht="20.25" thickBot="1">
      <c r="A95" s="48" t="s">
        <v>6</v>
      </c>
      <c r="B95" s="74"/>
      <c r="C95" s="70"/>
      <c r="D95" s="75">
        <f>D93+D86+D59+D50</f>
        <v>193604.91</v>
      </c>
      <c r="E95" s="71"/>
      <c r="F95" s="70"/>
      <c r="G95" s="75">
        <f>G93+G86+G59+G50</f>
        <v>277839.08</v>
      </c>
      <c r="H95" s="71"/>
      <c r="I95" s="70"/>
      <c r="J95" s="75">
        <f>J93+J86+J59+J50</f>
        <v>127093.85</v>
      </c>
      <c r="K95" s="71"/>
      <c r="L95" s="70"/>
      <c r="M95" s="75">
        <f>M93+M86+M59+M50</f>
        <v>237471.4</v>
      </c>
      <c r="N95" s="72"/>
      <c r="O95" s="29">
        <f>M95+J95+G95+D95</f>
        <v>836009.24</v>
      </c>
    </row>
    <row r="96" spans="1:13" s="2" customFormat="1" ht="13.5" thickBot="1">
      <c r="A96" s="59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</row>
    <row r="97" spans="1:14" s="2" customFormat="1" ht="13.5" thickBot="1">
      <c r="A97" s="57"/>
      <c r="B97" s="60" t="s">
        <v>18</v>
      </c>
      <c r="C97" s="60" t="s">
        <v>19</v>
      </c>
      <c r="D97" s="60" t="s">
        <v>20</v>
      </c>
      <c r="E97" s="60" t="s">
        <v>21</v>
      </c>
      <c r="F97" s="60" t="s">
        <v>22</v>
      </c>
      <c r="G97" s="60" t="s">
        <v>23</v>
      </c>
      <c r="H97" s="60" t="s">
        <v>24</v>
      </c>
      <c r="I97" s="60" t="s">
        <v>25</v>
      </c>
      <c r="J97" s="60" t="s">
        <v>14</v>
      </c>
      <c r="K97" s="60" t="s">
        <v>15</v>
      </c>
      <c r="L97" s="60" t="s">
        <v>16</v>
      </c>
      <c r="M97" s="60" t="s">
        <v>17</v>
      </c>
      <c r="N97" s="60" t="s">
        <v>27</v>
      </c>
    </row>
    <row r="98" spans="1:14" s="2" customFormat="1" ht="13.5" thickBot="1">
      <c r="A98" s="59" t="s">
        <v>13</v>
      </c>
      <c r="B98" s="66">
        <v>26089.35</v>
      </c>
      <c r="C98" s="57">
        <f>B110</f>
        <v>74121.57</v>
      </c>
      <c r="D98" s="57">
        <f aca="true" t="shared" si="7" ref="D98:M98">C110</f>
        <v>145633.85</v>
      </c>
      <c r="E98" s="58">
        <f>D110</f>
        <v>24736.28</v>
      </c>
      <c r="F98" s="57">
        <f t="shared" si="7"/>
        <v>96184.87</v>
      </c>
      <c r="G98" s="57">
        <f t="shared" si="7"/>
        <v>172148.49</v>
      </c>
      <c r="H98" s="58">
        <f t="shared" si="7"/>
        <v>-32295.19</v>
      </c>
      <c r="I98" s="57">
        <f t="shared" si="7"/>
        <v>43037.72</v>
      </c>
      <c r="J98" s="57">
        <f t="shared" si="7"/>
        <v>125411.85</v>
      </c>
      <c r="K98" s="58">
        <f t="shared" si="7"/>
        <v>70469.48</v>
      </c>
      <c r="L98" s="57">
        <f t="shared" si="7"/>
        <v>146635.71</v>
      </c>
      <c r="M98" s="57">
        <f t="shared" si="7"/>
        <v>226641.12</v>
      </c>
      <c r="N98" s="57"/>
    </row>
    <row r="99" spans="1:14" s="2" customFormat="1" ht="13.5" thickBot="1">
      <c r="A99" s="59" t="s">
        <v>11</v>
      </c>
      <c r="B99" s="57">
        <f>SUM(B100:B102)</f>
        <v>76528.01</v>
      </c>
      <c r="C99" s="57">
        <f aca="true" t="shared" si="8" ref="C99:M99">SUM(C100:C102)</f>
        <v>76528.01</v>
      </c>
      <c r="D99" s="57">
        <f t="shared" si="8"/>
        <v>76528.01</v>
      </c>
      <c r="E99" s="57">
        <f t="shared" si="8"/>
        <v>76528.01</v>
      </c>
      <c r="F99" s="57">
        <f t="shared" si="8"/>
        <v>76528.01</v>
      </c>
      <c r="G99" s="57">
        <f t="shared" si="8"/>
        <v>76528.01</v>
      </c>
      <c r="H99" s="57">
        <f t="shared" si="8"/>
        <v>76528.01</v>
      </c>
      <c r="I99" s="57">
        <f t="shared" si="8"/>
        <v>76528.01</v>
      </c>
      <c r="J99" s="57">
        <f t="shared" si="8"/>
        <v>76528.01</v>
      </c>
      <c r="K99" s="57">
        <f t="shared" si="8"/>
        <v>76528.01</v>
      </c>
      <c r="L99" s="57">
        <f t="shared" si="8"/>
        <v>76528.01</v>
      </c>
      <c r="M99" s="57">
        <f t="shared" si="8"/>
        <v>76528.01</v>
      </c>
      <c r="N99" s="57">
        <f>SUM(B99:M99)</f>
        <v>918336.12</v>
      </c>
    </row>
    <row r="100" spans="1:14" s="193" customFormat="1" ht="13.5" thickBot="1">
      <c r="A100" s="105" t="s">
        <v>100</v>
      </c>
      <c r="B100" s="192">
        <v>74249.8</v>
      </c>
      <c r="C100" s="192">
        <v>74249.8</v>
      </c>
      <c r="D100" s="192">
        <v>74249.8</v>
      </c>
      <c r="E100" s="192">
        <v>74249.8</v>
      </c>
      <c r="F100" s="192">
        <v>74249.8</v>
      </c>
      <c r="G100" s="192">
        <v>74249.8</v>
      </c>
      <c r="H100" s="192">
        <v>74249.8</v>
      </c>
      <c r="I100" s="192">
        <v>74249.8</v>
      </c>
      <c r="J100" s="192">
        <v>74249.8</v>
      </c>
      <c r="K100" s="192">
        <v>74249.8</v>
      </c>
      <c r="L100" s="192">
        <v>74249.8</v>
      </c>
      <c r="M100" s="192">
        <v>74249.8</v>
      </c>
      <c r="N100" s="192">
        <f aca="true" t="shared" si="9" ref="N100:N109">SUM(B100:M100)</f>
        <v>890997.6</v>
      </c>
    </row>
    <row r="101" spans="1:14" s="193" customFormat="1" ht="13.5" thickBot="1">
      <c r="A101" s="105" t="s">
        <v>144</v>
      </c>
      <c r="B101" s="192">
        <v>1481.84</v>
      </c>
      <c r="C101" s="192">
        <v>1481.84</v>
      </c>
      <c r="D101" s="192">
        <v>1481.84</v>
      </c>
      <c r="E101" s="192">
        <v>1481.84</v>
      </c>
      <c r="F101" s="192">
        <v>1481.84</v>
      </c>
      <c r="G101" s="192">
        <v>1481.84</v>
      </c>
      <c r="H101" s="192">
        <v>1481.84</v>
      </c>
      <c r="I101" s="192">
        <v>1481.84</v>
      </c>
      <c r="J101" s="192">
        <v>1481.84</v>
      </c>
      <c r="K101" s="192">
        <v>1481.84</v>
      </c>
      <c r="L101" s="192">
        <v>1481.84</v>
      </c>
      <c r="M101" s="192">
        <v>1481.84</v>
      </c>
      <c r="N101" s="192">
        <f t="shared" si="9"/>
        <v>17782.08</v>
      </c>
    </row>
    <row r="102" spans="1:14" s="193" customFormat="1" ht="13.5" thickBot="1">
      <c r="A102" s="105" t="s">
        <v>145</v>
      </c>
      <c r="B102" s="192">
        <v>796.37</v>
      </c>
      <c r="C102" s="192">
        <v>796.37</v>
      </c>
      <c r="D102" s="192">
        <v>796.37</v>
      </c>
      <c r="E102" s="192">
        <v>796.37</v>
      </c>
      <c r="F102" s="192">
        <v>796.37</v>
      </c>
      <c r="G102" s="192">
        <v>796.37</v>
      </c>
      <c r="H102" s="192">
        <v>796.37</v>
      </c>
      <c r="I102" s="192">
        <v>796.37</v>
      </c>
      <c r="J102" s="192">
        <v>796.37</v>
      </c>
      <c r="K102" s="192">
        <v>796.37</v>
      </c>
      <c r="L102" s="192">
        <v>796.37</v>
      </c>
      <c r="M102" s="192">
        <v>796.37</v>
      </c>
      <c r="N102" s="192">
        <f t="shared" si="9"/>
        <v>9556.44</v>
      </c>
    </row>
    <row r="103" spans="1:14" s="2" customFormat="1" ht="13.5" thickBot="1">
      <c r="A103" s="59" t="s">
        <v>12</v>
      </c>
      <c r="B103" s="57">
        <f>SUM(B104:B106)</f>
        <v>48032.22</v>
      </c>
      <c r="C103" s="57">
        <f aca="true" t="shared" si="10" ref="C103:M103">SUM(C104:C106)</f>
        <v>71512.28</v>
      </c>
      <c r="D103" s="57">
        <f t="shared" si="10"/>
        <v>72707.34</v>
      </c>
      <c r="E103" s="57">
        <f t="shared" si="10"/>
        <v>71448.59</v>
      </c>
      <c r="F103" s="57">
        <f t="shared" si="10"/>
        <v>75963.62</v>
      </c>
      <c r="G103" s="57">
        <f t="shared" si="10"/>
        <v>73395.4</v>
      </c>
      <c r="H103" s="57">
        <f t="shared" si="10"/>
        <v>75332.91</v>
      </c>
      <c r="I103" s="57">
        <f t="shared" si="10"/>
        <v>82374.13</v>
      </c>
      <c r="J103" s="57">
        <f t="shared" si="10"/>
        <v>72151.48</v>
      </c>
      <c r="K103" s="57">
        <f t="shared" si="10"/>
        <v>76166.23</v>
      </c>
      <c r="L103" s="57">
        <f t="shared" si="10"/>
        <v>80005.41</v>
      </c>
      <c r="M103" s="57">
        <f t="shared" si="10"/>
        <v>75243.7</v>
      </c>
      <c r="N103" s="57">
        <f t="shared" si="9"/>
        <v>874333.31</v>
      </c>
    </row>
    <row r="104" spans="1:14" s="193" customFormat="1" ht="13.5" thickBot="1">
      <c r="A104" s="105" t="s">
        <v>100</v>
      </c>
      <c r="B104" s="192">
        <v>45754.01</v>
      </c>
      <c r="C104" s="192">
        <v>69234.07</v>
      </c>
      <c r="D104" s="192">
        <v>70429.13</v>
      </c>
      <c r="E104" s="192">
        <v>69170.38</v>
      </c>
      <c r="F104" s="192">
        <v>73685.41</v>
      </c>
      <c r="G104" s="192">
        <v>71117.19</v>
      </c>
      <c r="H104" s="192">
        <v>73054.7</v>
      </c>
      <c r="I104" s="192">
        <v>80095.92</v>
      </c>
      <c r="J104" s="192">
        <v>69873.27</v>
      </c>
      <c r="K104" s="192">
        <v>73888.02</v>
      </c>
      <c r="L104" s="192">
        <v>77727.2</v>
      </c>
      <c r="M104" s="192">
        <v>73045.65</v>
      </c>
      <c r="N104" s="192">
        <f t="shared" si="9"/>
        <v>847074.95</v>
      </c>
    </row>
    <row r="105" spans="1:14" s="193" customFormat="1" ht="13.5" thickBot="1">
      <c r="A105" s="105" t="s">
        <v>144</v>
      </c>
      <c r="B105" s="192">
        <v>1481.84</v>
      </c>
      <c r="C105" s="192">
        <v>1481.84</v>
      </c>
      <c r="D105" s="192">
        <v>1481.84</v>
      </c>
      <c r="E105" s="192">
        <v>1481.84</v>
      </c>
      <c r="F105" s="192">
        <v>1481.84</v>
      </c>
      <c r="G105" s="192">
        <v>1481.84</v>
      </c>
      <c r="H105" s="192">
        <v>1481.84</v>
      </c>
      <c r="I105" s="192">
        <v>1481.84</v>
      </c>
      <c r="J105" s="192">
        <v>1481.84</v>
      </c>
      <c r="K105" s="192">
        <v>1481.84</v>
      </c>
      <c r="L105" s="192">
        <v>1481.84</v>
      </c>
      <c r="M105" s="192">
        <v>1481.84</v>
      </c>
      <c r="N105" s="192">
        <f t="shared" si="9"/>
        <v>17782.08</v>
      </c>
    </row>
    <row r="106" spans="1:14" s="193" customFormat="1" ht="13.5" thickBot="1">
      <c r="A106" s="105" t="s">
        <v>145</v>
      </c>
      <c r="B106" s="192">
        <v>796.37</v>
      </c>
      <c r="C106" s="192">
        <v>796.37</v>
      </c>
      <c r="D106" s="192">
        <v>796.37</v>
      </c>
      <c r="E106" s="192">
        <v>796.37</v>
      </c>
      <c r="F106" s="192">
        <v>796.37</v>
      </c>
      <c r="G106" s="192">
        <v>796.37</v>
      </c>
      <c r="H106" s="192">
        <v>796.37</v>
      </c>
      <c r="I106" s="192">
        <v>796.37</v>
      </c>
      <c r="J106" s="192">
        <v>796.37</v>
      </c>
      <c r="K106" s="192">
        <v>796.37</v>
      </c>
      <c r="L106" s="192">
        <v>796.37</v>
      </c>
      <c r="M106" s="192">
        <v>716.21</v>
      </c>
      <c r="N106" s="192">
        <f t="shared" si="9"/>
        <v>9476.28</v>
      </c>
    </row>
    <row r="107" spans="1:14" s="193" customFormat="1" ht="13.5" thickBot="1">
      <c r="A107" s="105" t="s">
        <v>150</v>
      </c>
      <c r="B107" s="197">
        <v>-1066</v>
      </c>
      <c r="C107" s="197">
        <v>164</v>
      </c>
      <c r="D107" s="197">
        <v>164</v>
      </c>
      <c r="E107" s="197">
        <v>328</v>
      </c>
      <c r="F107" s="197">
        <v>328</v>
      </c>
      <c r="G107" s="197">
        <v>328</v>
      </c>
      <c r="H107" s="197">
        <v>390</v>
      </c>
      <c r="I107" s="197">
        <v>390</v>
      </c>
      <c r="J107" s="197">
        <v>246</v>
      </c>
      <c r="K107" s="197">
        <v>154</v>
      </c>
      <c r="L107" s="197">
        <v>154</v>
      </c>
      <c r="M107" s="197">
        <v>154</v>
      </c>
      <c r="N107" s="197">
        <f t="shared" si="9"/>
        <v>1734</v>
      </c>
    </row>
    <row r="108" spans="1:14" s="193" customFormat="1" ht="13.5" thickBot="1">
      <c r="A108" s="105" t="s">
        <v>230</v>
      </c>
      <c r="B108" s="197"/>
      <c r="C108" s="197"/>
      <c r="D108" s="197"/>
      <c r="E108" s="197"/>
      <c r="F108" s="197"/>
      <c r="G108" s="197">
        <v>246</v>
      </c>
      <c r="H108" s="197">
        <v>246</v>
      </c>
      <c r="I108" s="197">
        <v>246</v>
      </c>
      <c r="J108" s="197">
        <v>246</v>
      </c>
      <c r="K108" s="197">
        <v>246</v>
      </c>
      <c r="L108" s="197">
        <v>246</v>
      </c>
      <c r="M108" s="197">
        <v>246</v>
      </c>
      <c r="N108" s="197">
        <f t="shared" si="9"/>
        <v>1722</v>
      </c>
    </row>
    <row r="109" spans="1:14" s="2" customFormat="1" ht="13.5" thickBot="1">
      <c r="A109" s="59" t="s">
        <v>101</v>
      </c>
      <c r="B109" s="57">
        <f aca="true" t="shared" si="11" ref="B109:M109">B103-B99</f>
        <v>-28495.79</v>
      </c>
      <c r="C109" s="57">
        <f t="shared" si="11"/>
        <v>-5015.73</v>
      </c>
      <c r="D109" s="57">
        <f t="shared" si="11"/>
        <v>-3820.67</v>
      </c>
      <c r="E109" s="57">
        <f t="shared" si="11"/>
        <v>-5079.42</v>
      </c>
      <c r="F109" s="57">
        <f t="shared" si="11"/>
        <v>-564.389999999999</v>
      </c>
      <c r="G109" s="57">
        <f t="shared" si="11"/>
        <v>-3132.61</v>
      </c>
      <c r="H109" s="57">
        <f t="shared" si="11"/>
        <v>-1195.09999999999</v>
      </c>
      <c r="I109" s="57">
        <f t="shared" si="11"/>
        <v>5846.12000000001</v>
      </c>
      <c r="J109" s="57">
        <f t="shared" si="11"/>
        <v>-4376.53</v>
      </c>
      <c r="K109" s="57">
        <f t="shared" si="11"/>
        <v>-361.779999999999</v>
      </c>
      <c r="L109" s="57">
        <f t="shared" si="11"/>
        <v>3477.40000000001</v>
      </c>
      <c r="M109" s="57">
        <f t="shared" si="11"/>
        <v>-1284.31</v>
      </c>
      <c r="N109" s="226">
        <f t="shared" si="9"/>
        <v>-44002.81</v>
      </c>
    </row>
    <row r="110" spans="1:14" s="2" customFormat="1" ht="13.5" thickBot="1">
      <c r="A110" s="59" t="s">
        <v>26</v>
      </c>
      <c r="B110" s="57">
        <f>B98+B103</f>
        <v>74121.57</v>
      </c>
      <c r="C110" s="57">
        <f>C98+C103</f>
        <v>145633.85</v>
      </c>
      <c r="D110" s="196">
        <f>D98+D103-D95</f>
        <v>24736.28</v>
      </c>
      <c r="E110" s="57">
        <f>E98+E103</f>
        <v>96184.87</v>
      </c>
      <c r="F110" s="57">
        <f>F98+F103</f>
        <v>172148.49</v>
      </c>
      <c r="G110" s="196">
        <f>G98+G103-G95</f>
        <v>-32295.19</v>
      </c>
      <c r="H110" s="57">
        <f>H98+H103</f>
        <v>43037.72</v>
      </c>
      <c r="I110" s="57">
        <f>I98+I103</f>
        <v>125411.85</v>
      </c>
      <c r="J110" s="196">
        <f>J98+J103-J95</f>
        <v>70469.48</v>
      </c>
      <c r="K110" s="57">
        <f>K98+K103</f>
        <v>146635.71</v>
      </c>
      <c r="L110" s="57">
        <f>L98+L103</f>
        <v>226641.12</v>
      </c>
      <c r="M110" s="196">
        <f>M98+M103-M95</f>
        <v>64413.42</v>
      </c>
      <c r="N110" s="226">
        <f>M110+N107+N108</f>
        <v>67869.42</v>
      </c>
    </row>
    <row r="111" spans="7:14" s="2" customFormat="1" ht="57" customHeight="1">
      <c r="G111" s="38"/>
      <c r="H111" s="259" t="s">
        <v>163</v>
      </c>
      <c r="I111" s="259"/>
      <c r="J111" s="259"/>
      <c r="K111" s="259"/>
      <c r="L111" s="260" t="s">
        <v>164</v>
      </c>
      <c r="M111" s="260"/>
      <c r="N111" s="260"/>
    </row>
    <row r="112" spans="8:14" s="2" customFormat="1" ht="71.25" customHeight="1">
      <c r="H112" s="261" t="s">
        <v>165</v>
      </c>
      <c r="I112" s="261"/>
      <c r="J112" s="261"/>
      <c r="K112" s="261"/>
      <c r="L112" s="262" t="s">
        <v>205</v>
      </c>
      <c r="M112" s="262"/>
      <c r="N112" s="262"/>
    </row>
    <row r="113" s="2" customFormat="1" ht="12.75"/>
    <row r="114" s="2" customFormat="1" ht="12.75"/>
    <row r="115" s="2" customFormat="1" ht="12.75"/>
    <row r="116" spans="8:14" s="2" customFormat="1" ht="15">
      <c r="H116" s="263" t="s">
        <v>151</v>
      </c>
      <c r="I116" s="263"/>
      <c r="J116" s="263"/>
      <c r="K116" s="198">
        <f>O95</f>
        <v>836009.24</v>
      </c>
      <c r="L116" s="199">
        <v>836009.24</v>
      </c>
      <c r="M116" s="199"/>
      <c r="N116" s="235">
        <f>L116+M116</f>
        <v>836009.24</v>
      </c>
    </row>
    <row r="117" spans="8:14" s="2" customFormat="1" ht="15">
      <c r="H117" s="263" t="s">
        <v>152</v>
      </c>
      <c r="I117" s="263"/>
      <c r="J117" s="263"/>
      <c r="K117" s="198">
        <f>N99</f>
        <v>918336.12</v>
      </c>
      <c r="L117" s="199">
        <v>918336.12</v>
      </c>
      <c r="M117" s="199"/>
      <c r="N117" s="235">
        <f aca="true" t="shared" si="12" ref="N117:N122">L117+M117</f>
        <v>918336.12</v>
      </c>
    </row>
    <row r="118" spans="8:14" s="2" customFormat="1" ht="15">
      <c r="H118" s="263" t="s">
        <v>153</v>
      </c>
      <c r="I118" s="263"/>
      <c r="J118" s="263"/>
      <c r="K118" s="198">
        <f>N104+N105+N106</f>
        <v>874333.31</v>
      </c>
      <c r="L118" s="199">
        <v>874333.31</v>
      </c>
      <c r="M118" s="199">
        <v>3456</v>
      </c>
      <c r="N118" s="235">
        <f t="shared" si="12"/>
        <v>877789.31</v>
      </c>
    </row>
    <row r="119" spans="8:14" s="2" customFormat="1" ht="15">
      <c r="H119" s="263" t="s">
        <v>154</v>
      </c>
      <c r="I119" s="263"/>
      <c r="J119" s="263"/>
      <c r="K119" s="198">
        <f>K118-K117</f>
        <v>-44002.81</v>
      </c>
      <c r="L119" s="199">
        <v>-44002.81</v>
      </c>
      <c r="M119" s="199">
        <v>3456</v>
      </c>
      <c r="N119" s="235">
        <f t="shared" si="12"/>
        <v>-40546.81</v>
      </c>
    </row>
    <row r="120" spans="8:14" s="2" customFormat="1" ht="15">
      <c r="H120" s="257" t="s">
        <v>155</v>
      </c>
      <c r="I120" s="257"/>
      <c r="J120" s="257"/>
      <c r="K120" s="198">
        <f>K117-K116</f>
        <v>82326.88</v>
      </c>
      <c r="L120" s="199">
        <v>82326.88</v>
      </c>
      <c r="M120" s="199"/>
      <c r="N120" s="235">
        <f t="shared" si="12"/>
        <v>82326.88</v>
      </c>
    </row>
    <row r="121" spans="8:14" s="2" customFormat="1" ht="15">
      <c r="H121" s="252" t="s">
        <v>193</v>
      </c>
      <c r="I121" s="253"/>
      <c r="J121" s="254"/>
      <c r="K121" s="198">
        <f>B98</f>
        <v>26089.35</v>
      </c>
      <c r="L121" s="199">
        <v>20473.35</v>
      </c>
      <c r="M121" s="199">
        <v>5616</v>
      </c>
      <c r="N121" s="235">
        <f t="shared" si="12"/>
        <v>26089.35</v>
      </c>
    </row>
    <row r="122" spans="8:14" s="2" customFormat="1" ht="15.75">
      <c r="H122" s="256" t="s">
        <v>226</v>
      </c>
      <c r="I122" s="256"/>
      <c r="J122" s="256"/>
      <c r="K122" s="200">
        <f>K121+K120+K119+K123</f>
        <v>67869.42</v>
      </c>
      <c r="L122" s="200">
        <f>L121+L120+L119+L123</f>
        <v>58797.42</v>
      </c>
      <c r="M122" s="200">
        <f>M121+M120+M119+M123</f>
        <v>9072</v>
      </c>
      <c r="N122" s="235">
        <f t="shared" si="12"/>
        <v>67869.42</v>
      </c>
    </row>
    <row r="123" spans="8:13" s="2" customFormat="1" ht="15">
      <c r="H123" s="255" t="s">
        <v>162</v>
      </c>
      <c r="I123" s="255"/>
      <c r="J123" s="255"/>
      <c r="K123" s="201">
        <f>N108+N107</f>
        <v>3456</v>
      </c>
      <c r="L123" s="199"/>
      <c r="M123" s="199"/>
    </row>
    <row r="124" spans="8:13" s="2" customFormat="1" ht="15">
      <c r="H124" s="257" t="s">
        <v>156</v>
      </c>
      <c r="I124" s="257"/>
      <c r="J124" s="257"/>
      <c r="K124" s="201">
        <f>D86+G86+J86+M86</f>
        <v>105243.85</v>
      </c>
      <c r="L124" s="258" t="s">
        <v>191</v>
      </c>
      <c r="M124" s="258"/>
    </row>
    <row r="125" spans="8:13" ht="15">
      <c r="H125" s="255" t="s">
        <v>157</v>
      </c>
      <c r="I125" s="255"/>
      <c r="J125" s="255"/>
      <c r="K125" s="201">
        <v>36029.42</v>
      </c>
      <c r="L125" s="199"/>
      <c r="M125" s="199"/>
    </row>
    <row r="126" spans="8:13" ht="15">
      <c r="H126" s="255" t="s">
        <v>158</v>
      </c>
      <c r="I126" s="255"/>
      <c r="J126" s="255"/>
      <c r="K126" s="201">
        <v>151242.18</v>
      </c>
      <c r="L126" s="199"/>
      <c r="M126" s="199"/>
    </row>
    <row r="127" spans="8:13" ht="15">
      <c r="H127" s="255" t="s">
        <v>159</v>
      </c>
      <c r="I127" s="255"/>
      <c r="J127" s="255"/>
      <c r="K127" s="201">
        <f>K125+K126</f>
        <v>187271.6</v>
      </c>
      <c r="L127" s="199"/>
      <c r="M127" s="199"/>
    </row>
    <row r="128" spans="8:13" ht="15">
      <c r="H128" s="255" t="s">
        <v>160</v>
      </c>
      <c r="I128" s="255"/>
      <c r="J128" s="255"/>
      <c r="K128" s="201">
        <f>K127-K124</f>
        <v>82027.75</v>
      </c>
      <c r="L128" s="202"/>
      <c r="M128" s="199"/>
    </row>
    <row r="129" spans="8:13" ht="15.75">
      <c r="H129" s="255" t="s">
        <v>161</v>
      </c>
      <c r="I129" s="255"/>
      <c r="J129" s="255"/>
      <c r="K129" s="203">
        <f>K120-K128</f>
        <v>299.13</v>
      </c>
      <c r="L129" s="199"/>
      <c r="M129" s="199"/>
    </row>
  </sheetData>
  <sheetProtection/>
  <mergeCells count="29">
    <mergeCell ref="A1:N1"/>
    <mergeCell ref="A87:N87"/>
    <mergeCell ref="A60:N60"/>
    <mergeCell ref="B2:D2"/>
    <mergeCell ref="E2:G2"/>
    <mergeCell ref="H2:J2"/>
    <mergeCell ref="K2:M2"/>
    <mergeCell ref="A4:O4"/>
    <mergeCell ref="A52:N52"/>
    <mergeCell ref="A30:A31"/>
    <mergeCell ref="L124:M124"/>
    <mergeCell ref="H111:K111"/>
    <mergeCell ref="L111:N111"/>
    <mergeCell ref="H112:K112"/>
    <mergeCell ref="L112:N112"/>
    <mergeCell ref="H116:J116"/>
    <mergeCell ref="H117:J117"/>
    <mergeCell ref="H118:J118"/>
    <mergeCell ref="H119:J119"/>
    <mergeCell ref="H120:J120"/>
    <mergeCell ref="H121:J121"/>
    <mergeCell ref="H127:J127"/>
    <mergeCell ref="H128:J128"/>
    <mergeCell ref="H129:J129"/>
    <mergeCell ref="H122:J122"/>
    <mergeCell ref="H123:J123"/>
    <mergeCell ref="H124:J124"/>
    <mergeCell ref="H125:J125"/>
    <mergeCell ref="H126:J126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36"/>
  <sheetViews>
    <sheetView zoomScalePageLayoutView="0" workbookViewId="0" topLeftCell="A1">
      <selection activeCell="A5" sqref="A5:I42"/>
    </sheetView>
  </sheetViews>
  <sheetFormatPr defaultColWidth="9.00390625" defaultRowHeight="12.75"/>
  <cols>
    <col min="5" max="5" width="18.00390625" style="0" customWidth="1"/>
    <col min="7" max="7" width="18.375" style="0" customWidth="1"/>
  </cols>
  <sheetData>
    <row r="6" ht="12.75">
      <c r="C6" t="s">
        <v>251</v>
      </c>
    </row>
    <row r="9" ht="12.75">
      <c r="C9" t="s">
        <v>213</v>
      </c>
    </row>
    <row r="11" spans="5:7" ht="12.75">
      <c r="E11" s="279" t="s">
        <v>214</v>
      </c>
      <c r="G11" s="280" t="s">
        <v>215</v>
      </c>
    </row>
    <row r="12" spans="5:7" ht="12.75">
      <c r="E12" s="279"/>
      <c r="G12" s="280"/>
    </row>
    <row r="13" spans="5:7" ht="12.75">
      <c r="E13" s="279"/>
      <c r="G13" s="280"/>
    </row>
    <row r="14" spans="5:7" ht="12.75">
      <c r="E14" s="233"/>
      <c r="G14" s="234"/>
    </row>
    <row r="15" spans="3:9" ht="12.75">
      <c r="C15" t="s">
        <v>216</v>
      </c>
      <c r="E15">
        <v>1722</v>
      </c>
      <c r="G15">
        <v>2952</v>
      </c>
      <c r="I15">
        <v>-1230</v>
      </c>
    </row>
    <row r="16" spans="3:7" ht="12.75">
      <c r="C16" t="s">
        <v>217</v>
      </c>
      <c r="E16">
        <v>2952</v>
      </c>
      <c r="G16">
        <v>2664</v>
      </c>
    </row>
    <row r="17" spans="3:7" ht="12.75">
      <c r="C17" t="s">
        <v>252</v>
      </c>
      <c r="E17">
        <v>2952</v>
      </c>
      <c r="G17">
        <v>1734</v>
      </c>
    </row>
    <row r="22" spans="5:7" ht="12.75">
      <c r="E22">
        <v>7626</v>
      </c>
      <c r="G22">
        <v>7350</v>
      </c>
    </row>
    <row r="34" ht="12.75">
      <c r="C34" t="s">
        <v>253</v>
      </c>
    </row>
    <row r="36" spans="3:7" ht="12.75">
      <c r="C36" t="s">
        <v>252</v>
      </c>
      <c r="E36">
        <v>1722</v>
      </c>
      <c r="G36">
        <v>1722</v>
      </c>
    </row>
  </sheetData>
  <sheetProtection/>
  <mergeCells count="2">
    <mergeCell ref="E11:E13"/>
    <mergeCell ref="G11:G13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2015-07-29T12:43:56Z</cp:lastPrinted>
  <dcterms:created xsi:type="dcterms:W3CDTF">2010-04-02T14:46:04Z</dcterms:created>
  <dcterms:modified xsi:type="dcterms:W3CDTF">2015-10-19T05:21:22Z</dcterms:modified>
  <cp:category/>
  <cp:version/>
  <cp:contentType/>
  <cp:contentStatus/>
</cp:coreProperties>
</file>