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1"/>
  </bookViews>
  <sheets>
    <sheet name="по голосованию" sheetId="1" r:id="rId1"/>
    <sheet name="Лист1" sheetId="2" r:id="rId2"/>
  </sheets>
  <definedNames>
    <definedName name="_xlnm.Print_Area" localSheetId="0">'по голосованию'!$A$1:$H$129</definedName>
  </definedNames>
  <calcPr fullCalcOnLoad="1" fullPrecision="0"/>
</workbook>
</file>

<file path=xl/sharedStrings.xml><?xml version="1.0" encoding="utf-8"?>
<sst xmlns="http://schemas.openxmlformats.org/spreadsheetml/2006/main" count="354" uniqueCount="228">
  <si>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</si>
  <si>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</si>
  <si>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</si>
  <si>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</si>
  <si>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</si>
  <si>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</si>
  <si>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</si>
  <si>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</si>
  <si>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</si>
  <si>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</si>
  <si>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</si>
  <si>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</si>
  <si>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</si>
  <si>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</si>
  <si>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</si>
  <si>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</si>
  <si>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</si>
  <si>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</si>
  <si>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</si>
  <si>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</si>
  <si>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</si>
  <si>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</si>
  <si>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</si>
  <si>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</si>
  <si>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</si>
  <si>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</si>
  <si>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</si>
  <si>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</si>
  <si>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</si>
  <si>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</si>
  <si>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</si>
  <si>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</si>
  <si>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</si>
  <si>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</si>
  <si>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</si>
  <si>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</si>
  <si>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</si>
  <si>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</si>
  <si>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</si>
  <si>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</si>
  <si>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</si>
  <si>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</si>
  <si>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</si>
  <si>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</si>
  <si>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</si>
  <si>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</si>
  <si>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</si>
  <si>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</si>
  <si>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</si>
  <si>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</si>
  <si>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</si>
  <si>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</si>
  <si>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</si>
  <si>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</si>
  <si>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</si>
  <si>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</si>
  <si>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</si>
  <si>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</si>
  <si>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</si>
  <si>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</si>
  <si>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</si>
  <si>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</si>
  <si>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</si>
  <si>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</si>
  <si>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</si>
  <si>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</si>
  <si>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</si>
  <si>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</si>
  <si>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</si>
  <si>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</si>
  <si>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</si>
  <si>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</si>
  <si>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</si>
  <si>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</si>
  <si>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</si>
  <si>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3 раза в год</t>
  </si>
  <si>
    <t>проверка работы регулятора температуры на бойлере</t>
  </si>
  <si>
    <t>Регламентные работы по системе электроснабжени в т.числе:</t>
  </si>
  <si>
    <t>ревизия ШР, ЩЭ</t>
  </si>
  <si>
    <t>ревизия ВРУ</t>
  </si>
  <si>
    <t>Сбор, вывоз и утилизация ТБО, руб/м2</t>
  </si>
  <si>
    <t>1 раз в месяц</t>
  </si>
  <si>
    <t>перевод реле времени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</si>
  <si>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</si>
  <si>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</si>
  <si>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</si>
  <si>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</si>
  <si>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</si>
  <si>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</si>
  <si>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</si>
  <si>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</si>
  <si>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</si>
  <si>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</si>
  <si>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</si>
  <si>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договорная и претензионно-исковая работа, взыскание задолженности по ЖКУ</t>
  </si>
  <si>
    <t>ремонт отмостки</t>
  </si>
  <si>
    <t>окос травы</t>
  </si>
  <si>
    <t>замена ( поверка ) КИП</t>
  </si>
  <si>
    <t>смена запорной арматуры на отоплении</t>
  </si>
  <si>
    <t>восстановление изоляции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</si>
  <si>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</si>
  <si>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</si>
  <si>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</si>
  <si>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4 месяца</t>
  </si>
  <si>
    <t>замена трансформатора тока</t>
  </si>
  <si>
    <t>обслуживание насосов горячего водоснабжения</t>
  </si>
  <si>
    <t>1 раз в 4 года</t>
  </si>
  <si>
    <t>Регламентные работы по содержанию кровли в т.числе:</t>
  </si>
  <si>
    <t>ремонт панельных швов</t>
  </si>
  <si>
    <t>руб./чел.</t>
  </si>
  <si>
    <t>Регламентные работы по системе холодного водоснабжения в т.числе:</t>
  </si>
  <si>
    <t>восстановление общедомового уличного освещения</t>
  </si>
  <si>
    <t>замена трансформатора тока (1 узел учета/3ТТ)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</si>
  <si>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</si>
  <si>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</si>
  <si>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</si>
  <si>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вентиляционных каналов и канализационных вытяжек</t>
  </si>
  <si>
    <t>очистка кровли от снега и наледи в районе водоприемных воронок</t>
  </si>
  <si>
    <t>очистка от снега и льда водостоков</t>
  </si>
  <si>
    <t>Сбор, вывоз и утилизация ТБО*, руб./м2</t>
  </si>
  <si>
    <t>на 2013-2014гг.</t>
  </si>
  <si>
    <t>по адресу: ул. Советская, д.4(Sобщ.=4542,3м2;Sзем.уч.=3560,77м2)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</si>
  <si>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</si>
  <si>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</si>
  <si>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замена  КИП манометры 12 шт., термометры 12 шт.</t>
  </si>
  <si>
    <t>замена  КИП манометры 3 шт.</t>
  </si>
  <si>
    <t>обслуживание насосов холодного водоснабжения</t>
  </si>
  <si>
    <t>замена трансформаторов тока ( 1 узел учета/ 3ТТ)</t>
  </si>
  <si>
    <t>электроизмерения (замеры сопротивления изоляции)</t>
  </si>
  <si>
    <t>восстановление водостоков / мелкий ремонт после очистки от снега и льда /</t>
  </si>
  <si>
    <t>ремонт канализационных вытяжек</t>
  </si>
  <si>
    <t>ремонт ливневой канализации</t>
  </si>
  <si>
    <t>ремонт входов в подвал</t>
  </si>
  <si>
    <t>эелектроосвещение (установка датчиков движения в тамбурах)</t>
  </si>
  <si>
    <t>Предлагаемый перечень работ по текущему ремонту                                       ( на выбор собственников)</t>
  </si>
  <si>
    <t>ремонт кровли 200 м2</t>
  </si>
  <si>
    <t>ремонт панельных швов 150 п.м.</t>
  </si>
  <si>
    <t>ремонт отмостки 58 м2</t>
  </si>
  <si>
    <t>ремонт крыльца 5 - го подъезда</t>
  </si>
  <si>
    <t>укрепление ливневой канализации в отмостке - 6 шт.</t>
  </si>
  <si>
    <t>смена задвижек отопления - эл.узлы ( диам.80 - 10 шт.)(требование ТПК)</t>
  </si>
  <si>
    <t>демонтаж шаровых кранов на эл.узлах (диам.25 мм - 3 шт)</t>
  </si>
  <si>
    <t>устройство кирпичных столбиков в подвале</t>
  </si>
  <si>
    <t>уборка мусора в подвале</t>
  </si>
  <si>
    <t>115</t>
  </si>
  <si>
    <t>116</t>
  </si>
  <si>
    <t>118</t>
  </si>
  <si>
    <t>Ревизия эл.щитка, замена деталей</t>
  </si>
  <si>
    <t>Лицевой счет многоквартирного дома по адресу: ул. Советская, д. 4 на период с 1 мая 2013 по 30 апреля 2014 года</t>
  </si>
  <si>
    <t>ремонт панельных швов 182 п.м.</t>
  </si>
  <si>
    <t>123</t>
  </si>
  <si>
    <t>108</t>
  </si>
  <si>
    <t>113</t>
  </si>
  <si>
    <t>145</t>
  </si>
  <si>
    <t>150</t>
  </si>
  <si>
    <t>152</t>
  </si>
  <si>
    <t>Вывоз мусора после субботника</t>
  </si>
  <si>
    <t>148</t>
  </si>
  <si>
    <t>Замена канализационного стояка  (кв.11)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</si>
  <si>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</si>
  <si>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</si>
  <si>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</si>
  <si>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</si>
  <si>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164</t>
  </si>
  <si>
    <t>166</t>
  </si>
  <si>
    <t>Подключение системы отопления после работ ТПК</t>
  </si>
  <si>
    <t>Замена стояка ХВС, канализ.стояка и тройника водоотведения (кв.16)</t>
  </si>
  <si>
    <t>Удаление воздушных пробок в системе ГВС после работ ТПК</t>
  </si>
  <si>
    <t>170</t>
  </si>
  <si>
    <t>Замена датчика движения (3 под, 3 этаж)</t>
  </si>
  <si>
    <t>185</t>
  </si>
  <si>
    <t>190</t>
  </si>
  <si>
    <t>191</t>
  </si>
  <si>
    <t>193</t>
  </si>
  <si>
    <t>226</t>
  </si>
  <si>
    <t>236</t>
  </si>
  <si>
    <t>Ревизия патрона в подъезде (кв.52)</t>
  </si>
  <si>
    <t>Ревизия эл.щитка (кв.28)</t>
  </si>
  <si>
    <t>220</t>
  </si>
  <si>
    <t>Ремонт канализ.стояка (кв.24)</t>
  </si>
  <si>
    <t>219</t>
  </si>
  <si>
    <t>228</t>
  </si>
  <si>
    <t>Ревизия эл.щитка (кв.23)</t>
  </si>
  <si>
    <t>Замена канализ.стояка (кв.2)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</si>
  <si>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</si>
  <si>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</si>
  <si>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</si>
  <si>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</si>
  <si>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</si>
  <si>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</si>
  <si>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</si>
  <si>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 xml:space="preserve">Ростелеком 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</si>
  <si>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</si>
  <si>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</si>
  <si>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</si>
  <si>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</si>
  <si>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</si>
  <si>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</si>
  <si>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17442,43 (по тарифу)</t>
  </si>
  <si>
    <t>Поступления от Ростелекома</t>
  </si>
  <si>
    <t>Замена светильника (кв.52)</t>
  </si>
  <si>
    <t>229</t>
  </si>
  <si>
    <t>30.09.2013 (акт от 7.10.13)</t>
  </si>
  <si>
    <t>30.09.2013 (акт от 6.12.13)</t>
  </si>
  <si>
    <t>Замена стояка водоотведения (кв.84)</t>
  </si>
  <si>
    <t>30.09.2013 (акт от 8.11.13)</t>
  </si>
  <si>
    <t>30.09.2013 (акт от 1.11.13)</t>
  </si>
  <si>
    <t>30.09.2013 (акт от 20.11.13)</t>
  </si>
  <si>
    <t>30.09.2013 (акт от 5.12.13)</t>
  </si>
  <si>
    <t xml:space="preserve">Замена датчика движения в подъезде </t>
  </si>
  <si>
    <t>3</t>
  </si>
  <si>
    <t>7</t>
  </si>
  <si>
    <t>Замена датчика движения (кв.35)</t>
  </si>
  <si>
    <t>18</t>
  </si>
  <si>
    <t>восстановление водостоков (мелкий ремонт после очистки от снега и льда)</t>
  </si>
  <si>
    <t>22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</si>
  <si>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</si>
  <si>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</si>
  <si>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</si>
  <si>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</si>
  <si>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Замена лампочки при входе (5 под-д, 1 эт.)</t>
  </si>
  <si>
    <t>34</t>
  </si>
  <si>
    <t>37</t>
  </si>
  <si>
    <t>Услуги типографии по печати доп.соглашений</t>
  </si>
  <si>
    <t>151</t>
  </si>
  <si>
    <t>43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</si>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</sst>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1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37" fillId="25" borderId="2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0" fontId="25" fillId="24" borderId="47" xfId="0" applyFont="1" applyFill="1" applyBorder="1" applyAlignment="1">
      <alignment horizontal="center" vertical="center" wrapText="1"/>
    </xf>
    <xf numFmtId="2" fontId="25" fillId="24" borderId="48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25" fillId="26" borderId="0" xfId="0" applyFont="1" applyFill="1" applyAlignment="1">
      <alignment horizontal="center"/>
    </xf>
    <xf numFmtId="4" fontId="19" fillId="24" borderId="0" xfId="0" applyNumberFormat="1" applyFont="1" applyFill="1" applyAlignment="1">
      <alignment/>
    </xf>
    <xf numFmtId="2" fontId="19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2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4" fontId="18" fillId="25" borderId="38" xfId="0" applyNumberFormat="1" applyFont="1" applyFill="1" applyBorder="1" applyAlignment="1">
      <alignment horizontal="center" vertical="center" wrapText="1"/>
    </xf>
    <xf numFmtId="4" fontId="18" fillId="25" borderId="39" xfId="0" applyNumberFormat="1" applyFont="1" applyFill="1" applyBorder="1" applyAlignment="1">
      <alignment horizontal="center" vertical="center" textRotation="90" wrapText="1"/>
    </xf>
    <xf numFmtId="4" fontId="18" fillId="25" borderId="39" xfId="0" applyNumberFormat="1" applyFont="1" applyFill="1" applyBorder="1" applyAlignment="1">
      <alignment horizontal="center" vertical="center" wrapText="1"/>
    </xf>
    <xf numFmtId="4" fontId="18" fillId="25" borderId="49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4" fontId="0" fillId="25" borderId="50" xfId="0" applyNumberFormat="1" applyFont="1" applyFill="1" applyBorder="1" applyAlignment="1">
      <alignment horizontal="center" vertical="center" wrapText="1"/>
    </xf>
    <xf numFmtId="4" fontId="0" fillId="25" borderId="51" xfId="0" applyNumberFormat="1" applyFont="1" applyFill="1" applyBorder="1" applyAlignment="1">
      <alignment horizontal="center" vertical="center" wrapText="1"/>
    </xf>
    <xf numFmtId="4" fontId="0" fillId="25" borderId="52" xfId="0" applyNumberFormat="1" applyFont="1" applyFill="1" applyBorder="1" applyAlignment="1">
      <alignment horizontal="center" vertical="center" wrapText="1"/>
    </xf>
    <xf numFmtId="4" fontId="0" fillId="25" borderId="53" xfId="0" applyNumberFormat="1" applyFont="1" applyFill="1" applyBorder="1" applyAlignment="1">
      <alignment horizontal="center" vertical="center" wrapText="1"/>
    </xf>
    <xf numFmtId="4" fontId="0" fillId="25" borderId="54" xfId="0" applyNumberFormat="1" applyFont="1" applyFill="1" applyBorder="1" applyAlignment="1">
      <alignment horizontal="center" vertical="center" wrapText="1"/>
    </xf>
    <xf numFmtId="4" fontId="0" fillId="25" borderId="55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4" fontId="18" fillId="25" borderId="45" xfId="0" applyNumberFormat="1" applyFont="1" applyFill="1" applyBorder="1" applyAlignment="1">
      <alignment horizontal="left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25" borderId="12" xfId="0" applyNumberFormat="1" applyFont="1" applyFill="1" applyBorder="1" applyAlignment="1">
      <alignment horizontal="center" vertical="center" wrapText="1"/>
    </xf>
    <xf numFmtId="4" fontId="18" fillId="25" borderId="13" xfId="0" applyNumberFormat="1" applyFont="1" applyFill="1" applyBorder="1" applyAlignment="1">
      <alignment horizontal="center" vertical="center" wrapText="1"/>
    </xf>
    <xf numFmtId="4" fontId="18" fillId="25" borderId="46" xfId="0" applyNumberFormat="1" applyFont="1" applyFill="1" applyBorder="1" applyAlignment="1">
      <alignment horizontal="center" vertical="center" wrapText="1"/>
    </xf>
    <xf numFmtId="0" fontId="28" fillId="25" borderId="45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5" borderId="57" xfId="0" applyFont="1" applyFill="1" applyBorder="1" applyAlignment="1">
      <alignment horizontal="left" vertical="center" wrapText="1"/>
    </xf>
    <xf numFmtId="0" fontId="0" fillId="25" borderId="58" xfId="0" applyFont="1" applyFill="1" applyBorder="1" applyAlignment="1">
      <alignment horizontal="center" vertical="center" wrapText="1"/>
    </xf>
    <xf numFmtId="4" fontId="18" fillId="25" borderId="11" xfId="0" applyNumberFormat="1" applyFont="1" applyFill="1" applyBorder="1" applyAlignment="1">
      <alignment horizontal="left" vertical="center" wrapText="1"/>
    </xf>
    <xf numFmtId="4" fontId="18" fillId="25" borderId="59" xfId="0" applyNumberFormat="1" applyFont="1" applyFill="1" applyBorder="1" applyAlignment="1">
      <alignment horizontal="center" vertical="center" wrapText="1"/>
    </xf>
    <xf numFmtId="4" fontId="21" fillId="24" borderId="0" xfId="0" applyNumberFormat="1" applyFont="1" applyFill="1" applyAlignment="1">
      <alignment horizontal="center" vertical="center" wrapText="1"/>
    </xf>
    <xf numFmtId="4" fontId="18" fillId="25" borderId="34" xfId="0" applyNumberFormat="1" applyFont="1" applyFill="1" applyBorder="1" applyAlignment="1">
      <alignment horizontal="center" vertical="center" wrapText="1"/>
    </xf>
    <xf numFmtId="4" fontId="18" fillId="25" borderId="60" xfId="0" applyNumberFormat="1" applyFont="1" applyFill="1" applyBorder="1" applyAlignment="1">
      <alignment horizontal="center" vertical="center" wrapText="1"/>
    </xf>
    <xf numFmtId="4" fontId="0" fillId="25" borderId="11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horizontal="center" vertical="center" wrapText="1"/>
    </xf>
    <xf numFmtId="4" fontId="0" fillId="25" borderId="14" xfId="0" applyNumberFormat="1" applyFont="1" applyFill="1" applyBorder="1" applyAlignment="1">
      <alignment horizontal="center" vertical="center" wrapText="1"/>
    </xf>
    <xf numFmtId="4" fontId="0" fillId="25" borderId="59" xfId="0" applyNumberFormat="1" applyFont="1" applyFill="1" applyBorder="1" applyAlignment="1">
      <alignment horizontal="center" vertical="center" wrapText="1"/>
    </xf>
    <xf numFmtId="4" fontId="0" fillId="25" borderId="12" xfId="0" applyNumberFormat="1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5" borderId="10" xfId="0" applyNumberFormat="1" applyFill="1" applyBorder="1" applyAlignment="1">
      <alignment horizontal="center" vertical="center" wrapText="1"/>
    </xf>
    <xf numFmtId="4" fontId="20" fillId="25" borderId="11" xfId="0" applyNumberFormat="1" applyFont="1" applyFill="1" applyBorder="1" applyAlignment="1">
      <alignment horizontal="left" vertical="center" wrapText="1"/>
    </xf>
    <xf numFmtId="0" fontId="20" fillId="25" borderId="38" xfId="0" applyFont="1" applyFill="1" applyBorder="1" applyAlignment="1">
      <alignment horizontal="left" vertical="center" wrapText="1"/>
    </xf>
    <xf numFmtId="0" fontId="20" fillId="25" borderId="39" xfId="0" applyFont="1" applyFill="1" applyBorder="1" applyAlignment="1">
      <alignment horizontal="center" vertical="center"/>
    </xf>
    <xf numFmtId="4" fontId="20" fillId="25" borderId="39" xfId="0" applyNumberFormat="1" applyFont="1" applyFill="1" applyBorder="1" applyAlignment="1">
      <alignment horizontal="center" vertical="center" wrapText="1"/>
    </xf>
    <xf numFmtId="4" fontId="20" fillId="25" borderId="49" xfId="0" applyNumberFormat="1" applyFont="1" applyFill="1" applyBorder="1" applyAlignment="1">
      <alignment horizontal="center" vertical="center" wrapText="1"/>
    </xf>
    <xf numFmtId="4" fontId="18" fillId="25" borderId="47" xfId="0" applyNumberFormat="1" applyFont="1" applyFill="1" applyBorder="1" applyAlignment="1">
      <alignment horizontal="left" vertical="center" wrapText="1"/>
    </xf>
    <xf numFmtId="4" fontId="18" fillId="25" borderId="48" xfId="0" applyNumberFormat="1" applyFont="1" applyFill="1" applyBorder="1" applyAlignment="1">
      <alignment horizontal="center" vertical="center" wrapText="1"/>
    </xf>
    <xf numFmtId="4" fontId="20" fillId="25" borderId="61" xfId="0" applyNumberFormat="1" applyFont="1" applyFill="1" applyBorder="1" applyAlignment="1">
      <alignment horizontal="center"/>
    </xf>
    <xf numFmtId="4" fontId="20" fillId="25" borderId="38" xfId="0" applyNumberFormat="1" applyFont="1" applyFill="1" applyBorder="1" applyAlignment="1">
      <alignment horizontal="left" vertical="center" wrapText="1"/>
    </xf>
    <xf numFmtId="4" fontId="18" fillId="25" borderId="39" xfId="0" applyNumberFormat="1" applyFont="1" applyFill="1" applyBorder="1" applyAlignment="1">
      <alignment horizontal="center" vertical="center"/>
    </xf>
    <xf numFmtId="4" fontId="18" fillId="25" borderId="44" xfId="0" applyNumberFormat="1" applyFont="1" applyFill="1" applyBorder="1" applyAlignment="1">
      <alignment horizontal="center" vertical="center"/>
    </xf>
    <xf numFmtId="4" fontId="18" fillId="25" borderId="49" xfId="0" applyNumberFormat="1" applyFont="1" applyFill="1" applyBorder="1" applyAlignment="1">
      <alignment horizontal="center" vertical="center"/>
    </xf>
    <xf numFmtId="4" fontId="22" fillId="24" borderId="0" xfId="0" applyNumberFormat="1" applyFont="1" applyFill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4" fontId="0" fillId="25" borderId="0" xfId="0" applyNumberFormat="1" applyFill="1" applyAlignment="1">
      <alignment horizontal="left" vertical="center"/>
    </xf>
    <xf numFmtId="4" fontId="0" fillId="25" borderId="0" xfId="0" applyNumberForma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25" borderId="38" xfId="0" applyFont="1" applyFill="1" applyBorder="1" applyAlignment="1">
      <alignment horizontal="left" vertical="center" wrapText="1"/>
    </xf>
    <xf numFmtId="4" fontId="22" fillId="25" borderId="39" xfId="0" applyNumberFormat="1" applyFont="1" applyFill="1" applyBorder="1" applyAlignment="1">
      <alignment horizontal="center" vertical="center" wrapText="1"/>
    </xf>
    <xf numFmtId="4" fontId="22" fillId="25" borderId="44" xfId="0" applyNumberFormat="1" applyFont="1" applyFill="1" applyBorder="1" applyAlignment="1">
      <alignment horizontal="center" vertical="center" wrapText="1"/>
    </xf>
    <xf numFmtId="4" fontId="22" fillId="25" borderId="26" xfId="0" applyNumberFormat="1" applyFont="1" applyFill="1" applyBorder="1" applyAlignment="1">
      <alignment horizontal="center" vertical="center" wrapText="1"/>
    </xf>
    <xf numFmtId="4" fontId="19" fillId="24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 horizontal="center" vertical="center"/>
    </xf>
    <xf numFmtId="4" fontId="0" fillId="25" borderId="45" xfId="0" applyNumberFormat="1" applyFont="1" applyFill="1" applyBorder="1" applyAlignment="1">
      <alignment horizontal="left" vertical="center" wrapText="1"/>
    </xf>
    <xf numFmtId="4" fontId="0" fillId="25" borderId="46" xfId="0" applyNumberFormat="1" applyFont="1" applyFill="1" applyBorder="1" applyAlignment="1">
      <alignment horizontal="center" vertical="center" wrapText="1"/>
    </xf>
    <xf numFmtId="4" fontId="0" fillId="25" borderId="56" xfId="0" applyNumberFormat="1" applyFont="1" applyFill="1" applyBorder="1" applyAlignment="1">
      <alignment horizontal="left" vertical="center" wrapText="1"/>
    </xf>
    <xf numFmtId="4" fontId="0" fillId="25" borderId="34" xfId="0" applyNumberFormat="1" applyFont="1" applyFill="1" applyBorder="1" applyAlignment="1">
      <alignment horizontal="center" vertical="center" wrapText="1"/>
    </xf>
    <xf numFmtId="4" fontId="0" fillId="25" borderId="15" xfId="0" applyNumberFormat="1" applyFont="1" applyFill="1" applyBorder="1" applyAlignment="1">
      <alignment horizontal="center" vertical="center" wrapText="1"/>
    </xf>
    <xf numFmtId="4" fontId="0" fillId="25" borderId="60" xfId="0" applyNumberFormat="1" applyFont="1" applyFill="1" applyBorder="1" applyAlignment="1">
      <alignment horizontal="center" vertical="center" wrapText="1"/>
    </xf>
    <xf numFmtId="4" fontId="0" fillId="25" borderId="62" xfId="0" applyNumberFormat="1" applyFont="1" applyFill="1" applyBorder="1" applyAlignment="1">
      <alignment horizontal="left" vertical="center" wrapText="1"/>
    </xf>
    <xf numFmtId="4" fontId="0" fillId="25" borderId="63" xfId="0" applyNumberFormat="1" applyFont="1" applyFill="1" applyBorder="1" applyAlignment="1">
      <alignment horizontal="center" vertical="center" wrapText="1"/>
    </xf>
    <xf numFmtId="4" fontId="0" fillId="25" borderId="57" xfId="0" applyNumberFormat="1" applyFont="1" applyFill="1" applyBorder="1" applyAlignment="1">
      <alignment horizontal="left" vertical="center" wrapText="1"/>
    </xf>
    <xf numFmtId="4" fontId="0" fillId="25" borderId="58" xfId="0" applyNumberFormat="1" applyFont="1" applyFill="1" applyBorder="1" applyAlignment="1">
      <alignment horizontal="center" vertical="center" wrapText="1"/>
    </xf>
    <xf numFmtId="4" fontId="0" fillId="25" borderId="64" xfId="0" applyNumberFormat="1" applyFont="1" applyFill="1" applyBorder="1" applyAlignment="1">
      <alignment horizontal="center" vertical="center" wrapText="1"/>
    </xf>
    <xf numFmtId="4" fontId="0" fillId="25" borderId="65" xfId="0" applyNumberFormat="1" applyFont="1" applyFill="1" applyBorder="1" applyAlignment="1">
      <alignment horizontal="center" vertical="center" wrapText="1"/>
    </xf>
    <xf numFmtId="0" fontId="22" fillId="25" borderId="38" xfId="0" applyFont="1" applyFill="1" applyBorder="1" applyAlignment="1">
      <alignment horizontal="left" vertical="center"/>
    </xf>
    <xf numFmtId="0" fontId="22" fillId="25" borderId="39" xfId="0" applyFont="1" applyFill="1" applyBorder="1" applyAlignment="1">
      <alignment horizontal="center" vertical="center"/>
    </xf>
    <xf numFmtId="2" fontId="22" fillId="25" borderId="39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left" vertical="center"/>
    </xf>
    <xf numFmtId="4" fontId="0" fillId="25" borderId="0" xfId="0" applyNumberFormat="1" applyFont="1" applyFill="1" applyBorder="1" applyAlignment="1">
      <alignment horizontal="left" vertical="center" wrapText="1"/>
    </xf>
    <xf numFmtId="4" fontId="20" fillId="25" borderId="0" xfId="0" applyNumberFormat="1" applyFont="1" applyFill="1" applyBorder="1" applyAlignment="1">
      <alignment/>
    </xf>
    <xf numFmtId="4" fontId="20" fillId="25" borderId="0" xfId="0" applyNumberFormat="1" applyFont="1" applyFill="1" applyBorder="1" applyAlignment="1">
      <alignment horizontal="center"/>
    </xf>
    <xf numFmtId="4" fontId="20" fillId="24" borderId="0" xfId="0" applyNumberFormat="1" applyFont="1" applyFill="1" applyAlignment="1">
      <alignment/>
    </xf>
    <xf numFmtId="2" fontId="20" fillId="24" borderId="0" xfId="0" applyNumberFormat="1" applyFont="1" applyFill="1" applyAlignment="1">
      <alignment/>
    </xf>
    <xf numFmtId="4" fontId="22" fillId="25" borderId="0" xfId="0" applyNumberFormat="1" applyFont="1" applyFill="1" applyBorder="1" applyAlignment="1">
      <alignment horizontal="left" vertical="center"/>
    </xf>
    <xf numFmtId="4" fontId="22" fillId="25" borderId="0" xfId="0" applyNumberFormat="1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left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4" fontId="0" fillId="27" borderId="11" xfId="0" applyNumberFormat="1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14" fontId="0" fillId="24" borderId="34" xfId="0" applyNumberFormat="1" applyFont="1" applyFill="1" applyBorder="1" applyAlignment="1">
      <alignment horizontal="center" vertical="center" wrapText="1"/>
    </xf>
    <xf numFmtId="4" fontId="0" fillId="28" borderId="11" xfId="0" applyNumberFormat="1" applyFont="1" applyFill="1" applyBorder="1" applyAlignment="1">
      <alignment horizontal="left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4" fontId="18" fillId="25" borderId="0" xfId="0" applyNumberFormat="1" applyFont="1" applyFill="1" applyAlignment="1">
      <alignment horizontal="right" vertical="center"/>
    </xf>
    <xf numFmtId="4" fontId="0" fillId="25" borderId="0" xfId="0" applyNumberFormat="1" applyFill="1" applyAlignment="1">
      <alignment horizontal="right"/>
    </xf>
    <xf numFmtId="4" fontId="18" fillId="25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4" fontId="20" fillId="25" borderId="0" xfId="0" applyNumberFormat="1" applyFont="1" applyFill="1" applyAlignment="1">
      <alignment horizontal="center" wrapText="1"/>
    </xf>
    <xf numFmtId="4" fontId="0" fillId="25" borderId="0" xfId="0" applyNumberFormat="1" applyFill="1" applyAlignment="1">
      <alignment/>
    </xf>
    <xf numFmtId="4" fontId="27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ill="1" applyAlignment="1">
      <alignment horizontal="center" vertical="center" wrapText="1"/>
    </xf>
    <xf numFmtId="2" fontId="20" fillId="25" borderId="66" xfId="0" applyNumberFormat="1" applyFont="1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4" fontId="20" fillId="25" borderId="23" xfId="0" applyNumberFormat="1" applyFont="1" applyFill="1" applyBorder="1" applyAlignment="1">
      <alignment horizontal="center" vertical="center" wrapText="1"/>
    </xf>
    <xf numFmtId="4" fontId="20" fillId="25" borderId="67" xfId="0" applyNumberFormat="1" applyFont="1" applyFill="1" applyBorder="1" applyAlignment="1">
      <alignment horizontal="center" vertical="center" wrapText="1"/>
    </xf>
    <xf numFmtId="4" fontId="0" fillId="25" borderId="67" xfId="0" applyNumberFormat="1" applyFill="1" applyBorder="1" applyAlignment="1">
      <alignment horizontal="center" vertical="center" wrapText="1"/>
    </xf>
    <xf numFmtId="4" fontId="0" fillId="25" borderId="68" xfId="0" applyNumberFormat="1" applyFill="1" applyBorder="1" applyAlignment="1">
      <alignment horizontal="center" vertical="center" wrapText="1"/>
    </xf>
    <xf numFmtId="4" fontId="27" fillId="25" borderId="0" xfId="0" applyNumberFormat="1" applyFont="1" applyFill="1" applyAlignment="1">
      <alignment horizontal="left" vertical="center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1" fillId="24" borderId="72" xfId="0" applyFont="1" applyFill="1" applyBorder="1" applyAlignment="1">
      <alignment horizontal="center" vertical="center" wrapText="1"/>
    </xf>
    <xf numFmtId="0" fontId="31" fillId="24" borderId="67" xfId="0" applyFont="1" applyFill="1" applyBorder="1" applyAlignment="1">
      <alignment horizontal="center" vertical="center" wrapText="1"/>
    </xf>
    <xf numFmtId="0" fontId="31" fillId="24" borderId="73" xfId="0" applyFont="1" applyFill="1" applyBorder="1" applyAlignment="1">
      <alignment horizontal="center" vertical="center" wrapText="1"/>
    </xf>
    <xf numFmtId="0" fontId="0" fillId="24" borderId="74" xfId="0" applyFont="1" applyFill="1" applyBorder="1" applyAlignment="1">
      <alignment horizontal="left" vertical="center" wrapText="1"/>
    </xf>
    <xf numFmtId="0" fontId="0" fillId="24" borderId="75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7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49" fontId="0" fillId="24" borderId="3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77" xfId="0" applyNumberFormat="1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33" fillId="24" borderId="78" xfId="0" applyFont="1" applyFill="1" applyBorder="1" applyAlignment="1">
      <alignment horizontal="left"/>
    </xf>
    <xf numFmtId="14" fontId="0" fillId="24" borderId="34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33" fillId="24" borderId="78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2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zoomScale="75" zoomScaleNormal="75" zoomScalePageLayoutView="0" workbookViewId="0" topLeftCell="A62">
      <selection activeCell="D101" sqref="D101:D102"/>
    </sheetView>
  </sheetViews>
  <sheetFormatPr defaultColWidth="9.00390625" defaultRowHeight="12.75"/>
  <cols>
    <col min="1" max="1" width="72.75390625" style="114" customWidth="1"/>
    <col min="2" max="2" width="22.375" style="114" customWidth="1"/>
    <col min="3" max="3" width="13.875" style="114" hidden="1" customWidth="1"/>
    <col min="4" max="4" width="17.25390625" style="114" customWidth="1"/>
    <col min="5" max="5" width="13.875" style="114" hidden="1" customWidth="1"/>
    <col min="6" max="6" width="20.875" style="114" hidden="1" customWidth="1"/>
    <col min="7" max="7" width="14.875" style="114" customWidth="1"/>
    <col min="8" max="8" width="20.875" style="114" customWidth="1"/>
    <col min="9" max="9" width="15.375" style="114" customWidth="1"/>
    <col min="10" max="10" width="15.375" style="114" hidden="1" customWidth="1"/>
    <col min="11" max="11" width="15.375" style="115" hidden="1" customWidth="1"/>
    <col min="12" max="14" width="15.375" style="114" customWidth="1"/>
    <col min="15" max="16384" width="9.125" style="114" customWidth="1"/>
  </cols>
  <sheetData>
    <row r="1" spans="1:8" ht="16.5" customHeight="1">
      <c r="A1" s="240" t="s">
        <v>31</v>
      </c>
      <c r="B1" s="241"/>
      <c r="C1" s="241"/>
      <c r="D1" s="241"/>
      <c r="E1" s="241"/>
      <c r="F1" s="241"/>
      <c r="G1" s="241"/>
      <c r="H1" s="241"/>
    </row>
    <row r="2" spans="2:8" ht="12.75" customHeight="1">
      <c r="B2" s="242" t="s">
        <v>32</v>
      </c>
      <c r="C2" s="242"/>
      <c r="D2" s="242"/>
      <c r="E2" s="242"/>
      <c r="F2" s="242"/>
      <c r="G2" s="241"/>
      <c r="H2" s="241"/>
    </row>
    <row r="3" spans="1:8" ht="22.5" customHeight="1">
      <c r="A3" s="116" t="s">
        <v>120</v>
      </c>
      <c r="B3" s="242" t="s">
        <v>33</v>
      </c>
      <c r="C3" s="242"/>
      <c r="D3" s="242"/>
      <c r="E3" s="242"/>
      <c r="F3" s="242"/>
      <c r="G3" s="241"/>
      <c r="H3" s="241"/>
    </row>
    <row r="4" spans="2:8" ht="14.25" customHeight="1">
      <c r="B4" s="242" t="s">
        <v>34</v>
      </c>
      <c r="C4" s="242"/>
      <c r="D4" s="242"/>
      <c r="E4" s="242"/>
      <c r="F4" s="242"/>
      <c r="G4" s="241"/>
      <c r="H4" s="241"/>
    </row>
    <row r="5" spans="1:8" s="105" customFormat="1" ht="39.75" customHeight="1">
      <c r="A5" s="243"/>
      <c r="B5" s="244"/>
      <c r="C5" s="244"/>
      <c r="D5" s="244"/>
      <c r="E5" s="244"/>
      <c r="F5" s="244"/>
      <c r="G5" s="244"/>
      <c r="H5" s="244"/>
    </row>
    <row r="6" spans="1:8" s="105" customFormat="1" ht="33" customHeight="1">
      <c r="A6" s="245"/>
      <c r="B6" s="245"/>
      <c r="C6" s="245"/>
      <c r="D6" s="245"/>
      <c r="E6" s="245"/>
      <c r="F6" s="245"/>
      <c r="G6" s="245"/>
      <c r="H6" s="245"/>
    </row>
    <row r="7" spans="1:11" s="117" customFormat="1" ht="22.5" customHeight="1">
      <c r="A7" s="246" t="s">
        <v>35</v>
      </c>
      <c r="B7" s="246"/>
      <c r="C7" s="246"/>
      <c r="D7" s="246"/>
      <c r="E7" s="247"/>
      <c r="F7" s="247"/>
      <c r="G7" s="247"/>
      <c r="H7" s="247"/>
      <c r="K7" s="118"/>
    </row>
    <row r="8" spans="1:11" s="119" customFormat="1" ht="18.75" customHeight="1">
      <c r="A8" s="246" t="s">
        <v>121</v>
      </c>
      <c r="B8" s="246"/>
      <c r="C8" s="246"/>
      <c r="D8" s="246"/>
      <c r="E8" s="247"/>
      <c r="F8" s="247"/>
      <c r="G8" s="247"/>
      <c r="H8" s="247"/>
      <c r="K8" s="120"/>
    </row>
    <row r="9" spans="1:11" s="121" customFormat="1" ht="17.25" customHeight="1">
      <c r="A9" s="248" t="s">
        <v>83</v>
      </c>
      <c r="B9" s="248"/>
      <c r="C9" s="248"/>
      <c r="D9" s="248"/>
      <c r="E9" s="249"/>
      <c r="F9" s="249"/>
      <c r="G9" s="249"/>
      <c r="H9" s="249"/>
      <c r="K9" s="122"/>
    </row>
    <row r="10" spans="1:11" s="119" customFormat="1" ht="30" customHeight="1" thickBot="1">
      <c r="A10" s="250" t="s">
        <v>36</v>
      </c>
      <c r="B10" s="250"/>
      <c r="C10" s="250"/>
      <c r="D10" s="250"/>
      <c r="E10" s="251"/>
      <c r="F10" s="251"/>
      <c r="G10" s="251"/>
      <c r="H10" s="251"/>
      <c r="K10" s="120"/>
    </row>
    <row r="11" spans="1:11" s="127" customFormat="1" ht="139.5" customHeight="1" thickBot="1">
      <c r="A11" s="123" t="s">
        <v>0</v>
      </c>
      <c r="B11" s="124" t="s">
        <v>37</v>
      </c>
      <c r="C11" s="125" t="s">
        <v>38</v>
      </c>
      <c r="D11" s="125" t="s">
        <v>5</v>
      </c>
      <c r="E11" s="125" t="s">
        <v>38</v>
      </c>
      <c r="F11" s="126" t="s">
        <v>39</v>
      </c>
      <c r="G11" s="125" t="s">
        <v>38</v>
      </c>
      <c r="H11" s="126" t="s">
        <v>39</v>
      </c>
      <c r="K11" s="128"/>
    </row>
    <row r="12" spans="1:11" s="135" customFormat="1" ht="12.75">
      <c r="A12" s="129">
        <v>1</v>
      </c>
      <c r="B12" s="130">
        <v>2</v>
      </c>
      <c r="C12" s="130">
        <v>3</v>
      </c>
      <c r="D12" s="131"/>
      <c r="E12" s="130">
        <v>3</v>
      </c>
      <c r="F12" s="132">
        <v>4</v>
      </c>
      <c r="G12" s="133">
        <v>3</v>
      </c>
      <c r="H12" s="134">
        <v>4</v>
      </c>
      <c r="K12" s="136"/>
    </row>
    <row r="13" spans="1:11" s="135" customFormat="1" ht="49.5" customHeight="1">
      <c r="A13" s="252" t="s">
        <v>1</v>
      </c>
      <c r="B13" s="253"/>
      <c r="C13" s="253"/>
      <c r="D13" s="253"/>
      <c r="E13" s="253"/>
      <c r="F13" s="253"/>
      <c r="G13" s="254"/>
      <c r="H13" s="255"/>
      <c r="K13" s="136"/>
    </row>
    <row r="14" spans="1:11" s="127" customFormat="1" ht="15">
      <c r="A14" s="137" t="s">
        <v>40</v>
      </c>
      <c r="B14" s="138"/>
      <c r="C14" s="139">
        <f>F14*12</f>
        <v>0</v>
      </c>
      <c r="D14" s="140">
        <f>G14*I14</f>
        <v>130818.24</v>
      </c>
      <c r="E14" s="139">
        <f>H14*12</f>
        <v>28.8</v>
      </c>
      <c r="F14" s="141"/>
      <c r="G14" s="139">
        <f>H14*12</f>
        <v>28.8</v>
      </c>
      <c r="H14" s="139">
        <v>2.4</v>
      </c>
      <c r="I14" s="127">
        <v>4542.3</v>
      </c>
      <c r="J14" s="127">
        <v>1.07</v>
      </c>
      <c r="K14" s="128">
        <v>2.24</v>
      </c>
    </row>
    <row r="15" spans="1:11" s="106" customFormat="1" ht="29.25" customHeight="1">
      <c r="A15" s="142" t="s">
        <v>94</v>
      </c>
      <c r="B15" s="143" t="s">
        <v>41</v>
      </c>
      <c r="C15" s="103"/>
      <c r="D15" s="102"/>
      <c r="E15" s="103"/>
      <c r="F15" s="99"/>
      <c r="G15" s="103"/>
      <c r="H15" s="103"/>
      <c r="I15" s="127">
        <v>4542.3</v>
      </c>
      <c r="K15" s="107"/>
    </row>
    <row r="16" spans="1:11" s="106" customFormat="1" ht="15">
      <c r="A16" s="142" t="s">
        <v>42</v>
      </c>
      <c r="B16" s="143" t="s">
        <v>41</v>
      </c>
      <c r="C16" s="103"/>
      <c r="D16" s="102"/>
      <c r="E16" s="103"/>
      <c r="F16" s="99"/>
      <c r="G16" s="103"/>
      <c r="H16" s="103"/>
      <c r="I16" s="127">
        <v>4542.3</v>
      </c>
      <c r="K16" s="107"/>
    </row>
    <row r="17" spans="1:11" s="106" customFormat="1" ht="15">
      <c r="A17" s="142" t="s">
        <v>43</v>
      </c>
      <c r="B17" s="143" t="s">
        <v>44</v>
      </c>
      <c r="C17" s="103"/>
      <c r="D17" s="102"/>
      <c r="E17" s="103"/>
      <c r="F17" s="99"/>
      <c r="G17" s="103"/>
      <c r="H17" s="103"/>
      <c r="I17" s="127">
        <v>4542.3</v>
      </c>
      <c r="K17" s="107"/>
    </row>
    <row r="18" spans="1:11" s="106" customFormat="1" ht="15">
      <c r="A18" s="142" t="s">
        <v>45</v>
      </c>
      <c r="B18" s="143" t="s">
        <v>41</v>
      </c>
      <c r="C18" s="103"/>
      <c r="D18" s="102"/>
      <c r="E18" s="103"/>
      <c r="F18" s="99"/>
      <c r="G18" s="103"/>
      <c r="H18" s="103"/>
      <c r="I18" s="127">
        <v>4542.3</v>
      </c>
      <c r="K18" s="107"/>
    </row>
    <row r="19" spans="1:11" s="127" customFormat="1" ht="30">
      <c r="A19" s="137" t="s">
        <v>46</v>
      </c>
      <c r="B19" s="139"/>
      <c r="C19" s="139">
        <f>F19*12</f>
        <v>0</v>
      </c>
      <c r="D19" s="140">
        <f>G19*I19</f>
        <v>132453.47</v>
      </c>
      <c r="E19" s="139">
        <f>H19*12</f>
        <v>29.16</v>
      </c>
      <c r="F19" s="141"/>
      <c r="G19" s="139">
        <f>H19*12</f>
        <v>29.16</v>
      </c>
      <c r="H19" s="139">
        <v>2.43</v>
      </c>
      <c r="I19" s="127">
        <v>4542.3</v>
      </c>
      <c r="J19" s="127">
        <v>1.07</v>
      </c>
      <c r="K19" s="128">
        <v>2.27</v>
      </c>
    </row>
    <row r="20" spans="1:11" s="106" customFormat="1" ht="15">
      <c r="A20" s="144" t="s">
        <v>47</v>
      </c>
      <c r="B20" s="145" t="s">
        <v>48</v>
      </c>
      <c r="C20" s="13"/>
      <c r="D20" s="14"/>
      <c r="E20" s="13"/>
      <c r="F20" s="91"/>
      <c r="G20" s="13"/>
      <c r="H20" s="13"/>
      <c r="I20" s="127"/>
      <c r="K20" s="107"/>
    </row>
    <row r="21" spans="1:11" s="106" customFormat="1" ht="15">
      <c r="A21" s="144" t="s">
        <v>49</v>
      </c>
      <c r="B21" s="145" t="s">
        <v>48</v>
      </c>
      <c r="C21" s="13"/>
      <c r="D21" s="14"/>
      <c r="E21" s="13"/>
      <c r="F21" s="91"/>
      <c r="G21" s="13"/>
      <c r="H21" s="13"/>
      <c r="I21" s="127"/>
      <c r="K21" s="107"/>
    </row>
    <row r="22" spans="1:11" s="106" customFormat="1" ht="15">
      <c r="A22" s="146" t="s">
        <v>96</v>
      </c>
      <c r="B22" s="147" t="s">
        <v>84</v>
      </c>
      <c r="C22" s="13"/>
      <c r="D22" s="14"/>
      <c r="E22" s="13"/>
      <c r="F22" s="91"/>
      <c r="G22" s="13"/>
      <c r="H22" s="13"/>
      <c r="I22" s="127"/>
      <c r="K22" s="107"/>
    </row>
    <row r="23" spans="1:11" s="106" customFormat="1" ht="15">
      <c r="A23" s="144" t="s">
        <v>50</v>
      </c>
      <c r="B23" s="145" t="s">
        <v>48</v>
      </c>
      <c r="C23" s="13"/>
      <c r="D23" s="14"/>
      <c r="E23" s="13"/>
      <c r="F23" s="91"/>
      <c r="G23" s="13"/>
      <c r="H23" s="13"/>
      <c r="I23" s="127"/>
      <c r="K23" s="107"/>
    </row>
    <row r="24" spans="1:11" s="106" customFormat="1" ht="30" customHeight="1">
      <c r="A24" s="144" t="s">
        <v>51</v>
      </c>
      <c r="B24" s="145" t="s">
        <v>52</v>
      </c>
      <c r="C24" s="13"/>
      <c r="D24" s="14"/>
      <c r="E24" s="13"/>
      <c r="F24" s="91"/>
      <c r="G24" s="13"/>
      <c r="H24" s="13"/>
      <c r="I24" s="127"/>
      <c r="K24" s="107"/>
    </row>
    <row r="25" spans="1:11" s="106" customFormat="1" ht="15">
      <c r="A25" s="144" t="s">
        <v>100</v>
      </c>
      <c r="B25" s="145" t="s">
        <v>48</v>
      </c>
      <c r="C25" s="13"/>
      <c r="D25" s="14"/>
      <c r="E25" s="13"/>
      <c r="F25" s="91"/>
      <c r="G25" s="13"/>
      <c r="H25" s="13"/>
      <c r="I25" s="127"/>
      <c r="K25" s="107"/>
    </row>
    <row r="26" spans="1:11" s="106" customFormat="1" ht="15">
      <c r="A26" s="148" t="s">
        <v>101</v>
      </c>
      <c r="B26" s="149" t="s">
        <v>48</v>
      </c>
      <c r="C26" s="13"/>
      <c r="D26" s="14"/>
      <c r="E26" s="13"/>
      <c r="F26" s="91"/>
      <c r="G26" s="13"/>
      <c r="H26" s="13"/>
      <c r="I26" s="127"/>
      <c r="K26" s="107"/>
    </row>
    <row r="27" spans="1:11" s="106" customFormat="1" ht="29.25" customHeight="1" thickBot="1">
      <c r="A27" s="150" t="s">
        <v>102</v>
      </c>
      <c r="B27" s="151" t="s">
        <v>53</v>
      </c>
      <c r="C27" s="13"/>
      <c r="D27" s="14"/>
      <c r="E27" s="13"/>
      <c r="F27" s="91"/>
      <c r="G27" s="13"/>
      <c r="H27" s="13"/>
      <c r="I27" s="127"/>
      <c r="K27" s="107"/>
    </row>
    <row r="28" spans="1:11" s="154" customFormat="1" ht="18.75" customHeight="1">
      <c r="A28" s="152" t="s">
        <v>54</v>
      </c>
      <c r="B28" s="138" t="s">
        <v>81</v>
      </c>
      <c r="C28" s="139">
        <f>F28*12</f>
        <v>0</v>
      </c>
      <c r="D28" s="140">
        <f>G28*I28</f>
        <v>34884.86</v>
      </c>
      <c r="E28" s="139">
        <f aca="true" t="shared" si="0" ref="E28:E34">H28*12</f>
        <v>7.68</v>
      </c>
      <c r="F28" s="153"/>
      <c r="G28" s="139">
        <f>H28*12</f>
        <v>7.68</v>
      </c>
      <c r="H28" s="139">
        <v>0.64</v>
      </c>
      <c r="I28" s="127">
        <v>4542.3</v>
      </c>
      <c r="J28" s="127">
        <v>1.07</v>
      </c>
      <c r="K28" s="128">
        <v>0.6</v>
      </c>
    </row>
    <row r="29" spans="1:11" s="127" customFormat="1" ht="15">
      <c r="A29" s="152" t="s">
        <v>56</v>
      </c>
      <c r="B29" s="138" t="s">
        <v>57</v>
      </c>
      <c r="C29" s="139">
        <f>F29*12</f>
        <v>0</v>
      </c>
      <c r="D29" s="140">
        <f>G29*I29</f>
        <v>113375.81</v>
      </c>
      <c r="E29" s="139">
        <f t="shared" si="0"/>
        <v>24.96</v>
      </c>
      <c r="F29" s="153"/>
      <c r="G29" s="139">
        <f>H29*12</f>
        <v>24.96</v>
      </c>
      <c r="H29" s="139">
        <v>2.08</v>
      </c>
      <c r="I29" s="127">
        <v>4542.3</v>
      </c>
      <c r="J29" s="127">
        <v>1.07</v>
      </c>
      <c r="K29" s="128">
        <v>1.94</v>
      </c>
    </row>
    <row r="30" spans="1:11" s="135" customFormat="1" ht="30">
      <c r="A30" s="152" t="s">
        <v>58</v>
      </c>
      <c r="B30" s="138" t="s">
        <v>55</v>
      </c>
      <c r="C30" s="138"/>
      <c r="D30" s="140">
        <v>1733.72</v>
      </c>
      <c r="E30" s="138">
        <f t="shared" si="0"/>
        <v>0.36</v>
      </c>
      <c r="F30" s="153"/>
      <c r="G30" s="139">
        <f>D30/I30</f>
        <v>0.38</v>
      </c>
      <c r="H30" s="139">
        <f>G30/12</f>
        <v>0.03</v>
      </c>
      <c r="I30" s="127">
        <v>4542.3</v>
      </c>
      <c r="J30" s="127">
        <v>1.07</v>
      </c>
      <c r="K30" s="128">
        <v>0.03</v>
      </c>
    </row>
    <row r="31" spans="1:11" s="135" customFormat="1" ht="30">
      <c r="A31" s="152" t="s">
        <v>85</v>
      </c>
      <c r="B31" s="138"/>
      <c r="C31" s="138">
        <f>F31*12</f>
        <v>0</v>
      </c>
      <c r="D31" s="140">
        <f>G31*I31</f>
        <v>9811.37</v>
      </c>
      <c r="E31" s="138">
        <f t="shared" si="0"/>
        <v>2.16</v>
      </c>
      <c r="F31" s="153"/>
      <c r="G31" s="139">
        <f>H31*12</f>
        <v>2.16</v>
      </c>
      <c r="H31" s="139">
        <v>0.18</v>
      </c>
      <c r="I31" s="127">
        <v>4542.3</v>
      </c>
      <c r="J31" s="127">
        <v>1.07</v>
      </c>
      <c r="K31" s="128">
        <v>0.14</v>
      </c>
    </row>
    <row r="32" spans="1:11" s="127" customFormat="1" ht="15">
      <c r="A32" s="152" t="s">
        <v>59</v>
      </c>
      <c r="B32" s="138" t="s">
        <v>60</v>
      </c>
      <c r="C32" s="138">
        <f>F32*12</f>
        <v>0</v>
      </c>
      <c r="D32" s="140">
        <f>G32*I32</f>
        <v>2180.3</v>
      </c>
      <c r="E32" s="138">
        <f t="shared" si="0"/>
        <v>0.48</v>
      </c>
      <c r="F32" s="153"/>
      <c r="G32" s="139">
        <f>H32*12</f>
        <v>0.48</v>
      </c>
      <c r="H32" s="139">
        <v>0.04</v>
      </c>
      <c r="I32" s="127">
        <v>4542.3</v>
      </c>
      <c r="J32" s="127">
        <v>1.07</v>
      </c>
      <c r="K32" s="128">
        <v>0.03</v>
      </c>
    </row>
    <row r="33" spans="1:11" s="127" customFormat="1" ht="15">
      <c r="A33" s="152" t="s">
        <v>61</v>
      </c>
      <c r="B33" s="155" t="s">
        <v>62</v>
      </c>
      <c r="C33" s="155">
        <f>F33*12</f>
        <v>0</v>
      </c>
      <c r="D33" s="140">
        <v>1166.11</v>
      </c>
      <c r="E33" s="155">
        <f t="shared" si="0"/>
        <v>0.24</v>
      </c>
      <c r="F33" s="156"/>
      <c r="G33" s="139">
        <f>D33/I33</f>
        <v>0.26</v>
      </c>
      <c r="H33" s="139">
        <f>G33/12</f>
        <v>0.02</v>
      </c>
      <c r="I33" s="127">
        <v>4542.3</v>
      </c>
      <c r="J33" s="127">
        <v>1.07</v>
      </c>
      <c r="K33" s="128">
        <v>0.02</v>
      </c>
    </row>
    <row r="34" spans="1:11" s="154" customFormat="1" ht="30">
      <c r="A34" s="152" t="s">
        <v>63</v>
      </c>
      <c r="B34" s="138" t="s">
        <v>103</v>
      </c>
      <c r="C34" s="138">
        <f>F34*12</f>
        <v>0</v>
      </c>
      <c r="D34" s="140">
        <v>1749.15</v>
      </c>
      <c r="E34" s="138">
        <f t="shared" si="0"/>
        <v>0.36</v>
      </c>
      <c r="F34" s="153"/>
      <c r="G34" s="139">
        <f>D34/I34</f>
        <v>0.39</v>
      </c>
      <c r="H34" s="139">
        <f>G34/12</f>
        <v>0.03</v>
      </c>
      <c r="I34" s="127">
        <v>4542.3</v>
      </c>
      <c r="J34" s="127">
        <v>1.07</v>
      </c>
      <c r="K34" s="128">
        <v>0.03</v>
      </c>
    </row>
    <row r="35" spans="1:11" s="154" customFormat="1" ht="15">
      <c r="A35" s="152" t="s">
        <v>64</v>
      </c>
      <c r="B35" s="138"/>
      <c r="C35" s="139"/>
      <c r="D35" s="139">
        <f>D37+D38+D39+D40+D41+D42+D43+D44+D47</f>
        <v>40547.48</v>
      </c>
      <c r="E35" s="139"/>
      <c r="F35" s="153"/>
      <c r="G35" s="139">
        <f>D35/I35</f>
        <v>8.93</v>
      </c>
      <c r="H35" s="139">
        <f>G35/12</f>
        <v>0.74</v>
      </c>
      <c r="I35" s="127">
        <v>4542.3</v>
      </c>
      <c r="J35" s="127">
        <v>1.07</v>
      </c>
      <c r="K35" s="128">
        <v>0.89</v>
      </c>
    </row>
    <row r="36" spans="1:11" s="135" customFormat="1" ht="15" hidden="1">
      <c r="A36" s="157" t="s">
        <v>122</v>
      </c>
      <c r="B36" s="158" t="s">
        <v>66</v>
      </c>
      <c r="C36" s="158"/>
      <c r="D36" s="159">
        <f>G36*I36</f>
        <v>0</v>
      </c>
      <c r="E36" s="158"/>
      <c r="F36" s="160"/>
      <c r="G36" s="158">
        <f>H36*12</f>
        <v>0</v>
      </c>
      <c r="H36" s="158">
        <v>0</v>
      </c>
      <c r="I36" s="127">
        <v>4542.3</v>
      </c>
      <c r="J36" s="127">
        <v>1.07</v>
      </c>
      <c r="K36" s="128">
        <v>0</v>
      </c>
    </row>
    <row r="37" spans="1:11" s="135" customFormat="1" ht="15">
      <c r="A37" s="157" t="s">
        <v>65</v>
      </c>
      <c r="B37" s="158" t="s">
        <v>66</v>
      </c>
      <c r="C37" s="158"/>
      <c r="D37" s="159">
        <v>460.83</v>
      </c>
      <c r="E37" s="158"/>
      <c r="F37" s="160"/>
      <c r="G37" s="158"/>
      <c r="H37" s="158"/>
      <c r="I37" s="127"/>
      <c r="J37" s="127">
        <v>1.07</v>
      </c>
      <c r="K37" s="128">
        <v>0.01</v>
      </c>
    </row>
    <row r="38" spans="1:11" s="135" customFormat="1" ht="15">
      <c r="A38" s="157" t="s">
        <v>67</v>
      </c>
      <c r="B38" s="158" t="s">
        <v>68</v>
      </c>
      <c r="C38" s="158">
        <f>F38*12</f>
        <v>0</v>
      </c>
      <c r="D38" s="159">
        <v>1560.28</v>
      </c>
      <c r="E38" s="158">
        <f>H38*12</f>
        <v>0</v>
      </c>
      <c r="F38" s="160"/>
      <c r="G38" s="158"/>
      <c r="H38" s="158"/>
      <c r="I38" s="127"/>
      <c r="J38" s="127">
        <v>1.07</v>
      </c>
      <c r="K38" s="128">
        <v>0.03</v>
      </c>
    </row>
    <row r="39" spans="1:11" s="135" customFormat="1" ht="15">
      <c r="A39" s="157" t="s">
        <v>69</v>
      </c>
      <c r="B39" s="158" t="s">
        <v>66</v>
      </c>
      <c r="C39" s="158">
        <f>F39*12</f>
        <v>0</v>
      </c>
      <c r="D39" s="159">
        <v>2973.4</v>
      </c>
      <c r="E39" s="158">
        <f>H39*12</f>
        <v>0</v>
      </c>
      <c r="F39" s="160"/>
      <c r="G39" s="158"/>
      <c r="H39" s="158"/>
      <c r="I39" s="127"/>
      <c r="J39" s="127">
        <v>1.07</v>
      </c>
      <c r="K39" s="128">
        <v>0.05</v>
      </c>
    </row>
    <row r="40" spans="1:11" s="135" customFormat="1" ht="15">
      <c r="A40" s="157" t="s">
        <v>70</v>
      </c>
      <c r="B40" s="158" t="s">
        <v>66</v>
      </c>
      <c r="C40" s="158">
        <f>F40*12</f>
        <v>0</v>
      </c>
      <c r="D40" s="159">
        <v>6628.1</v>
      </c>
      <c r="E40" s="158">
        <f>H40*12</f>
        <v>0</v>
      </c>
      <c r="F40" s="160"/>
      <c r="G40" s="158"/>
      <c r="H40" s="158"/>
      <c r="I40" s="127"/>
      <c r="J40" s="127">
        <v>1.07</v>
      </c>
      <c r="K40" s="128">
        <v>0.12</v>
      </c>
    </row>
    <row r="41" spans="1:11" s="135" customFormat="1" ht="15">
      <c r="A41" s="157" t="s">
        <v>71</v>
      </c>
      <c r="B41" s="158" t="s">
        <v>66</v>
      </c>
      <c r="C41" s="158">
        <f>F41*12</f>
        <v>0</v>
      </c>
      <c r="D41" s="159">
        <v>780.14</v>
      </c>
      <c r="E41" s="158">
        <f>H41*12</f>
        <v>0</v>
      </c>
      <c r="F41" s="160"/>
      <c r="G41" s="158"/>
      <c r="H41" s="158"/>
      <c r="I41" s="127"/>
      <c r="J41" s="127">
        <v>1.07</v>
      </c>
      <c r="K41" s="128">
        <v>0.01</v>
      </c>
    </row>
    <row r="42" spans="1:11" s="135" customFormat="1" ht="15">
      <c r="A42" s="157" t="s">
        <v>72</v>
      </c>
      <c r="B42" s="158" t="s">
        <v>68</v>
      </c>
      <c r="C42" s="158"/>
      <c r="D42" s="159">
        <v>5946.8</v>
      </c>
      <c r="E42" s="158"/>
      <c r="F42" s="160"/>
      <c r="G42" s="158"/>
      <c r="H42" s="158"/>
      <c r="I42" s="127"/>
      <c r="J42" s="127">
        <v>1.07</v>
      </c>
      <c r="K42" s="128">
        <v>0.11</v>
      </c>
    </row>
    <row r="43" spans="1:11" s="135" customFormat="1" ht="25.5">
      <c r="A43" s="157" t="s">
        <v>73</v>
      </c>
      <c r="B43" s="158" t="s">
        <v>66</v>
      </c>
      <c r="C43" s="158">
        <f>F43*12</f>
        <v>0</v>
      </c>
      <c r="D43" s="159">
        <v>3133.14</v>
      </c>
      <c r="E43" s="158">
        <f>H43*12</f>
        <v>0</v>
      </c>
      <c r="F43" s="160"/>
      <c r="G43" s="158"/>
      <c r="H43" s="158"/>
      <c r="I43" s="127"/>
      <c r="J43" s="127">
        <v>1.07</v>
      </c>
      <c r="K43" s="128">
        <v>0.05</v>
      </c>
    </row>
    <row r="44" spans="1:11" s="135" customFormat="1" ht="15">
      <c r="A44" s="157" t="s">
        <v>74</v>
      </c>
      <c r="B44" s="158" t="s">
        <v>66</v>
      </c>
      <c r="C44" s="158"/>
      <c r="D44" s="159">
        <v>10192.71</v>
      </c>
      <c r="E44" s="158"/>
      <c r="F44" s="160"/>
      <c r="G44" s="158"/>
      <c r="H44" s="158"/>
      <c r="I44" s="127"/>
      <c r="J44" s="127">
        <v>1.07</v>
      </c>
      <c r="K44" s="128">
        <v>0.01</v>
      </c>
    </row>
    <row r="45" spans="1:11" s="135" customFormat="1" ht="15" hidden="1">
      <c r="A45" s="157" t="s">
        <v>123</v>
      </c>
      <c r="B45" s="158" t="s">
        <v>66</v>
      </c>
      <c r="C45" s="161"/>
      <c r="D45" s="159">
        <f>G45*I45</f>
        <v>0</v>
      </c>
      <c r="E45" s="161"/>
      <c r="F45" s="160"/>
      <c r="G45" s="158"/>
      <c r="H45" s="158"/>
      <c r="I45" s="127"/>
      <c r="J45" s="127">
        <v>1.07</v>
      </c>
      <c r="K45" s="128">
        <v>0</v>
      </c>
    </row>
    <row r="46" spans="1:11" s="135" customFormat="1" ht="15" hidden="1">
      <c r="A46" s="157"/>
      <c r="B46" s="158"/>
      <c r="C46" s="158"/>
      <c r="D46" s="159"/>
      <c r="E46" s="158"/>
      <c r="F46" s="160"/>
      <c r="G46" s="158"/>
      <c r="H46" s="158"/>
      <c r="I46" s="127"/>
      <c r="J46" s="127"/>
      <c r="K46" s="128"/>
    </row>
    <row r="47" spans="1:11" s="135" customFormat="1" ht="30" customHeight="1">
      <c r="A47" s="157" t="s">
        <v>124</v>
      </c>
      <c r="B47" s="162" t="s">
        <v>52</v>
      </c>
      <c r="C47" s="158"/>
      <c r="D47" s="159">
        <v>8872.08</v>
      </c>
      <c r="E47" s="158"/>
      <c r="F47" s="160"/>
      <c r="G47" s="158"/>
      <c r="H47" s="158"/>
      <c r="I47" s="127"/>
      <c r="J47" s="127">
        <v>1.07</v>
      </c>
      <c r="K47" s="128">
        <v>0.1</v>
      </c>
    </row>
    <row r="48" spans="1:11" s="135" customFormat="1" ht="15" hidden="1">
      <c r="A48" s="157" t="s">
        <v>105</v>
      </c>
      <c r="B48" s="158" t="s">
        <v>55</v>
      </c>
      <c r="C48" s="158"/>
      <c r="D48" s="159">
        <f>G48*I48</f>
        <v>0</v>
      </c>
      <c r="E48" s="158"/>
      <c r="F48" s="160"/>
      <c r="G48" s="158">
        <f>H48*12</f>
        <v>0</v>
      </c>
      <c r="H48" s="158">
        <v>0</v>
      </c>
      <c r="I48" s="127">
        <v>4542.3</v>
      </c>
      <c r="J48" s="127">
        <v>1.07</v>
      </c>
      <c r="K48" s="128">
        <v>0</v>
      </c>
    </row>
    <row r="49" spans="1:11" s="135" customFormat="1" ht="15" hidden="1">
      <c r="A49" s="157" t="s">
        <v>76</v>
      </c>
      <c r="B49" s="158" t="s">
        <v>55</v>
      </c>
      <c r="C49" s="161"/>
      <c r="D49" s="159">
        <f>G49*I49</f>
        <v>0</v>
      </c>
      <c r="E49" s="161"/>
      <c r="F49" s="160"/>
      <c r="G49" s="158">
        <f>H49*12</f>
        <v>0</v>
      </c>
      <c r="H49" s="158">
        <v>0</v>
      </c>
      <c r="I49" s="127">
        <v>4542.3</v>
      </c>
      <c r="J49" s="127">
        <v>1.07</v>
      </c>
      <c r="K49" s="128">
        <v>0</v>
      </c>
    </row>
    <row r="50" spans="1:11" s="135" customFormat="1" ht="15" hidden="1">
      <c r="A50" s="157" t="s">
        <v>97</v>
      </c>
      <c r="B50" s="158" t="s">
        <v>66</v>
      </c>
      <c r="C50" s="158"/>
      <c r="D50" s="159"/>
      <c r="E50" s="158"/>
      <c r="F50" s="160"/>
      <c r="G50" s="158"/>
      <c r="H50" s="158">
        <v>0</v>
      </c>
      <c r="I50" s="127">
        <v>4542.3</v>
      </c>
      <c r="J50" s="127">
        <v>1.07</v>
      </c>
      <c r="K50" s="128">
        <v>0</v>
      </c>
    </row>
    <row r="51" spans="1:11" s="135" customFormat="1" ht="30">
      <c r="A51" s="152" t="s">
        <v>110</v>
      </c>
      <c r="B51" s="158"/>
      <c r="C51" s="158"/>
      <c r="D51" s="139">
        <f>D52</f>
        <v>963.18</v>
      </c>
      <c r="E51" s="158"/>
      <c r="F51" s="160"/>
      <c r="G51" s="139">
        <f>D51/I51</f>
        <v>0.21</v>
      </c>
      <c r="H51" s="139">
        <f>G51/12</f>
        <v>0.02</v>
      </c>
      <c r="I51" s="127">
        <v>4542.3</v>
      </c>
      <c r="J51" s="127">
        <v>1.07</v>
      </c>
      <c r="K51" s="128">
        <v>0.06</v>
      </c>
    </row>
    <row r="52" spans="1:11" s="135" customFormat="1" ht="28.5" customHeight="1">
      <c r="A52" s="157" t="s">
        <v>125</v>
      </c>
      <c r="B52" s="162" t="s">
        <v>52</v>
      </c>
      <c r="C52" s="158"/>
      <c r="D52" s="159">
        <v>963.18</v>
      </c>
      <c r="E52" s="158"/>
      <c r="F52" s="160"/>
      <c r="G52" s="158"/>
      <c r="H52" s="158"/>
      <c r="I52" s="127">
        <v>4542.3</v>
      </c>
      <c r="J52" s="127">
        <v>1.07</v>
      </c>
      <c r="K52" s="128">
        <v>0.02</v>
      </c>
    </row>
    <row r="53" spans="1:11" s="135" customFormat="1" ht="15" hidden="1">
      <c r="A53" s="157" t="s">
        <v>126</v>
      </c>
      <c r="B53" s="158" t="s">
        <v>55</v>
      </c>
      <c r="C53" s="158"/>
      <c r="D53" s="159">
        <f>G53*I53</f>
        <v>0</v>
      </c>
      <c r="E53" s="158"/>
      <c r="F53" s="160"/>
      <c r="G53" s="158">
        <f>H53*12</f>
        <v>0</v>
      </c>
      <c r="H53" s="158">
        <v>0</v>
      </c>
      <c r="I53" s="127">
        <v>4542.3</v>
      </c>
      <c r="J53" s="127">
        <v>1.07</v>
      </c>
      <c r="K53" s="128">
        <v>0</v>
      </c>
    </row>
    <row r="54" spans="1:11" s="135" customFormat="1" ht="15">
      <c r="A54" s="152" t="s">
        <v>77</v>
      </c>
      <c r="B54" s="158"/>
      <c r="C54" s="158"/>
      <c r="D54" s="139">
        <f>D55+D56+D57+D62+D63+D64</f>
        <v>18051.79</v>
      </c>
      <c r="E54" s="158"/>
      <c r="F54" s="160"/>
      <c r="G54" s="139">
        <f>D54/I54</f>
        <v>3.97</v>
      </c>
      <c r="H54" s="139">
        <f>G54/12</f>
        <v>0.33</v>
      </c>
      <c r="I54" s="127">
        <v>4542.3</v>
      </c>
      <c r="J54" s="127">
        <v>1.07</v>
      </c>
      <c r="K54" s="128">
        <v>0.25</v>
      </c>
    </row>
    <row r="55" spans="1:11" s="135" customFormat="1" ht="15">
      <c r="A55" s="157" t="s">
        <v>82</v>
      </c>
      <c r="B55" s="158" t="s">
        <v>55</v>
      </c>
      <c r="C55" s="158"/>
      <c r="D55" s="159">
        <v>1036.08</v>
      </c>
      <c r="E55" s="158"/>
      <c r="F55" s="160"/>
      <c r="G55" s="158"/>
      <c r="H55" s="158"/>
      <c r="I55" s="127">
        <v>4542.3</v>
      </c>
      <c r="J55" s="127">
        <v>1.07</v>
      </c>
      <c r="K55" s="128">
        <v>0.02</v>
      </c>
    </row>
    <row r="56" spans="1:11" s="135" customFormat="1" ht="15">
      <c r="A56" s="157" t="s">
        <v>78</v>
      </c>
      <c r="B56" s="158" t="s">
        <v>66</v>
      </c>
      <c r="C56" s="158"/>
      <c r="D56" s="159">
        <v>8892.67</v>
      </c>
      <c r="E56" s="158"/>
      <c r="F56" s="160"/>
      <c r="G56" s="158"/>
      <c r="H56" s="158"/>
      <c r="I56" s="127">
        <v>4542.3</v>
      </c>
      <c r="J56" s="127">
        <v>1.07</v>
      </c>
      <c r="K56" s="128">
        <v>0.15</v>
      </c>
    </row>
    <row r="57" spans="1:11" s="135" customFormat="1" ht="15">
      <c r="A57" s="157" t="s">
        <v>79</v>
      </c>
      <c r="B57" s="158" t="s">
        <v>66</v>
      </c>
      <c r="C57" s="158"/>
      <c r="D57" s="159">
        <v>777.03</v>
      </c>
      <c r="E57" s="158"/>
      <c r="F57" s="160"/>
      <c r="G57" s="158"/>
      <c r="H57" s="158"/>
      <c r="I57" s="127">
        <v>4542.3</v>
      </c>
      <c r="J57" s="127">
        <v>1.07</v>
      </c>
      <c r="K57" s="128">
        <v>0.01</v>
      </c>
    </row>
    <row r="58" spans="1:11" s="135" customFormat="1" ht="27.75" customHeight="1" hidden="1">
      <c r="A58" s="157" t="s">
        <v>104</v>
      </c>
      <c r="B58" s="158" t="s">
        <v>52</v>
      </c>
      <c r="C58" s="158"/>
      <c r="D58" s="159">
        <f>G58*I58</f>
        <v>0</v>
      </c>
      <c r="E58" s="158"/>
      <c r="F58" s="160"/>
      <c r="G58" s="158"/>
      <c r="H58" s="158"/>
      <c r="I58" s="127">
        <v>4542.3</v>
      </c>
      <c r="J58" s="127">
        <v>1.07</v>
      </c>
      <c r="K58" s="128">
        <v>0</v>
      </c>
    </row>
    <row r="59" spans="1:11" s="135" customFormat="1" ht="15" hidden="1">
      <c r="A59" s="157" t="s">
        <v>91</v>
      </c>
      <c r="B59" s="158" t="s">
        <v>52</v>
      </c>
      <c r="C59" s="158"/>
      <c r="D59" s="159">
        <f>G59*I59</f>
        <v>0</v>
      </c>
      <c r="E59" s="158"/>
      <c r="F59" s="160"/>
      <c r="G59" s="158"/>
      <c r="H59" s="158"/>
      <c r="I59" s="127">
        <v>4542.3</v>
      </c>
      <c r="J59" s="127">
        <v>1.07</v>
      </c>
      <c r="K59" s="128">
        <v>0</v>
      </c>
    </row>
    <row r="60" spans="1:11" s="135" customFormat="1" ht="15" hidden="1">
      <c r="A60" s="157" t="s">
        <v>86</v>
      </c>
      <c r="B60" s="158" t="s">
        <v>52</v>
      </c>
      <c r="C60" s="158"/>
      <c r="D60" s="159">
        <f>G60*I60</f>
        <v>0</v>
      </c>
      <c r="E60" s="158"/>
      <c r="F60" s="160"/>
      <c r="G60" s="158"/>
      <c r="H60" s="158"/>
      <c r="I60" s="127">
        <v>4542.3</v>
      </c>
      <c r="J60" s="127">
        <v>1.07</v>
      </c>
      <c r="K60" s="128">
        <v>0</v>
      </c>
    </row>
    <row r="61" spans="1:11" s="135" customFormat="1" ht="15" hidden="1">
      <c r="A61" s="157" t="s">
        <v>87</v>
      </c>
      <c r="B61" s="158" t="s">
        <v>52</v>
      </c>
      <c r="C61" s="158"/>
      <c r="D61" s="159">
        <f>G61*I61</f>
        <v>0</v>
      </c>
      <c r="E61" s="158"/>
      <c r="F61" s="160"/>
      <c r="G61" s="158"/>
      <c r="H61" s="158"/>
      <c r="I61" s="127">
        <v>4542.3</v>
      </c>
      <c r="J61" s="127">
        <v>1.07</v>
      </c>
      <c r="K61" s="128">
        <v>0</v>
      </c>
    </row>
    <row r="62" spans="1:11" s="135" customFormat="1" ht="24.75" customHeight="1">
      <c r="A62" s="157" t="s">
        <v>111</v>
      </c>
      <c r="B62" s="158" t="s">
        <v>52</v>
      </c>
      <c r="C62" s="158"/>
      <c r="D62" s="159">
        <v>3911.31</v>
      </c>
      <c r="E62" s="158"/>
      <c r="F62" s="160"/>
      <c r="G62" s="158"/>
      <c r="H62" s="158"/>
      <c r="I62" s="127">
        <v>4542.3</v>
      </c>
      <c r="J62" s="127">
        <v>1.07</v>
      </c>
      <c r="K62" s="128">
        <v>0.06</v>
      </c>
    </row>
    <row r="63" spans="1:11" s="135" customFormat="1" ht="15">
      <c r="A63" s="157" t="s">
        <v>127</v>
      </c>
      <c r="B63" s="162" t="s">
        <v>106</v>
      </c>
      <c r="C63" s="158"/>
      <c r="D63" s="163">
        <v>3434.7</v>
      </c>
      <c r="E63" s="158"/>
      <c r="F63" s="160"/>
      <c r="G63" s="161"/>
      <c r="H63" s="161"/>
      <c r="I63" s="127"/>
      <c r="J63" s="127"/>
      <c r="K63" s="128"/>
    </row>
    <row r="64" spans="1:11" s="135" customFormat="1" ht="15" hidden="1">
      <c r="A64" s="157" t="s">
        <v>128</v>
      </c>
      <c r="B64" s="164" t="s">
        <v>113</v>
      </c>
      <c r="C64" s="158"/>
      <c r="D64" s="159"/>
      <c r="E64" s="158"/>
      <c r="F64" s="160"/>
      <c r="G64" s="161"/>
      <c r="H64" s="161"/>
      <c r="I64" s="127"/>
      <c r="J64" s="127"/>
      <c r="K64" s="128"/>
    </row>
    <row r="65" spans="1:11" s="135" customFormat="1" ht="15">
      <c r="A65" s="152" t="s">
        <v>114</v>
      </c>
      <c r="B65" s="158"/>
      <c r="C65" s="158"/>
      <c r="D65" s="139">
        <f>D66</f>
        <v>932.26</v>
      </c>
      <c r="E65" s="158"/>
      <c r="F65" s="160"/>
      <c r="G65" s="139">
        <f>D65/I65</f>
        <v>0.21</v>
      </c>
      <c r="H65" s="139">
        <f>G65/12</f>
        <v>0.02</v>
      </c>
      <c r="I65" s="127">
        <v>4542.3</v>
      </c>
      <c r="J65" s="127">
        <v>1.07</v>
      </c>
      <c r="K65" s="128">
        <v>0.02</v>
      </c>
    </row>
    <row r="66" spans="1:11" s="135" customFormat="1" ht="15">
      <c r="A66" s="157" t="s">
        <v>115</v>
      </c>
      <c r="B66" s="158" t="s">
        <v>66</v>
      </c>
      <c r="C66" s="158"/>
      <c r="D66" s="159">
        <v>932.26</v>
      </c>
      <c r="E66" s="158"/>
      <c r="F66" s="160"/>
      <c r="G66" s="158"/>
      <c r="H66" s="158"/>
      <c r="I66" s="127">
        <v>4542.3</v>
      </c>
      <c r="J66" s="127">
        <v>1.07</v>
      </c>
      <c r="K66" s="128">
        <v>0.01</v>
      </c>
    </row>
    <row r="67" spans="1:11" s="127" customFormat="1" ht="15">
      <c r="A67" s="152" t="s">
        <v>92</v>
      </c>
      <c r="B67" s="138"/>
      <c r="C67" s="139"/>
      <c r="D67" s="139">
        <f>D68+D69</f>
        <v>18320.76</v>
      </c>
      <c r="E67" s="139"/>
      <c r="F67" s="153"/>
      <c r="G67" s="139">
        <f>D67/I67</f>
        <v>4.03</v>
      </c>
      <c r="H67" s="139">
        <f>G67/12</f>
        <v>0.34</v>
      </c>
      <c r="I67" s="127">
        <v>4542.3</v>
      </c>
      <c r="J67" s="127">
        <v>1.07</v>
      </c>
      <c r="K67" s="128">
        <v>0.02</v>
      </c>
    </row>
    <row r="68" spans="1:11" s="135" customFormat="1" ht="26.25" customHeight="1">
      <c r="A68" s="157" t="s">
        <v>93</v>
      </c>
      <c r="B68" s="162" t="s">
        <v>52</v>
      </c>
      <c r="C68" s="158"/>
      <c r="D68" s="159">
        <v>1381.39</v>
      </c>
      <c r="E68" s="158"/>
      <c r="F68" s="160"/>
      <c r="G68" s="158"/>
      <c r="H68" s="158"/>
      <c r="I68" s="127">
        <v>4542.3</v>
      </c>
      <c r="J68" s="127">
        <v>1.07</v>
      </c>
      <c r="K68" s="128">
        <v>0.02</v>
      </c>
    </row>
    <row r="69" spans="1:11" s="135" customFormat="1" ht="26.25" customHeight="1">
      <c r="A69" s="157" t="s">
        <v>116</v>
      </c>
      <c r="B69" s="158" t="s">
        <v>52</v>
      </c>
      <c r="C69" s="158">
        <f>F69*12</f>
        <v>0</v>
      </c>
      <c r="D69" s="159">
        <v>16939.37</v>
      </c>
      <c r="E69" s="158">
        <f>H69*12</f>
        <v>0</v>
      </c>
      <c r="F69" s="160"/>
      <c r="G69" s="158"/>
      <c r="H69" s="158"/>
      <c r="I69" s="127">
        <v>4542.3</v>
      </c>
      <c r="J69" s="127">
        <v>1.07</v>
      </c>
      <c r="K69" s="128">
        <v>0</v>
      </c>
    </row>
    <row r="70" spans="1:11" s="127" customFormat="1" ht="15">
      <c r="A70" s="152" t="s">
        <v>107</v>
      </c>
      <c r="B70" s="138"/>
      <c r="C70" s="139"/>
      <c r="D70" s="139">
        <f>D71+D72+D75</f>
        <v>7510.49</v>
      </c>
      <c r="E70" s="139"/>
      <c r="F70" s="153"/>
      <c r="G70" s="139">
        <f>D70/I70</f>
        <v>1.65</v>
      </c>
      <c r="H70" s="139">
        <f>G70/12</f>
        <v>0.14</v>
      </c>
      <c r="I70" s="127">
        <v>4542.3</v>
      </c>
      <c r="J70" s="127">
        <v>1.07</v>
      </c>
      <c r="K70" s="128">
        <v>0.09</v>
      </c>
    </row>
    <row r="71" spans="1:11" s="135" customFormat="1" ht="15">
      <c r="A71" s="157" t="s">
        <v>117</v>
      </c>
      <c r="B71" s="158" t="s">
        <v>75</v>
      </c>
      <c r="C71" s="158"/>
      <c r="D71" s="159">
        <v>3108.06</v>
      </c>
      <c r="E71" s="158"/>
      <c r="F71" s="160"/>
      <c r="G71" s="158"/>
      <c r="H71" s="158"/>
      <c r="I71" s="127">
        <v>4542.3</v>
      </c>
      <c r="J71" s="127">
        <v>1.07</v>
      </c>
      <c r="K71" s="128">
        <v>0.05</v>
      </c>
    </row>
    <row r="72" spans="1:11" s="135" customFormat="1" ht="15">
      <c r="A72" s="157" t="s">
        <v>118</v>
      </c>
      <c r="B72" s="158" t="s">
        <v>75</v>
      </c>
      <c r="C72" s="158"/>
      <c r="D72" s="159">
        <v>2072.1</v>
      </c>
      <c r="E72" s="158"/>
      <c r="F72" s="160"/>
      <c r="G72" s="158"/>
      <c r="H72" s="158"/>
      <c r="I72" s="127">
        <v>4542.3</v>
      </c>
      <c r="J72" s="127">
        <v>1.07</v>
      </c>
      <c r="K72" s="128">
        <v>0.03</v>
      </c>
    </row>
    <row r="73" spans="1:11" s="135" customFormat="1" ht="15" hidden="1">
      <c r="A73" s="157"/>
      <c r="B73" s="158"/>
      <c r="C73" s="158"/>
      <c r="D73" s="159"/>
      <c r="E73" s="158"/>
      <c r="F73" s="160"/>
      <c r="G73" s="158"/>
      <c r="H73" s="158"/>
      <c r="I73" s="127">
        <v>4542.3</v>
      </c>
      <c r="J73" s="127"/>
      <c r="K73" s="128"/>
    </row>
    <row r="74" spans="1:11" s="135" customFormat="1" ht="15" hidden="1">
      <c r="A74" s="157"/>
      <c r="B74" s="158"/>
      <c r="C74" s="158"/>
      <c r="D74" s="159"/>
      <c r="E74" s="158"/>
      <c r="F74" s="160"/>
      <c r="G74" s="158"/>
      <c r="H74" s="158"/>
      <c r="I74" s="127">
        <v>4542.3</v>
      </c>
      <c r="J74" s="127"/>
      <c r="K74" s="128"/>
    </row>
    <row r="75" spans="1:11" s="135" customFormat="1" ht="28.5" customHeight="1">
      <c r="A75" s="157" t="s">
        <v>129</v>
      </c>
      <c r="B75" s="158" t="s">
        <v>66</v>
      </c>
      <c r="C75" s="158"/>
      <c r="D75" s="159">
        <v>2330.33</v>
      </c>
      <c r="E75" s="158"/>
      <c r="F75" s="160"/>
      <c r="G75" s="158"/>
      <c r="H75" s="158"/>
      <c r="I75" s="127">
        <v>4542.3</v>
      </c>
      <c r="J75" s="127">
        <v>1.07</v>
      </c>
      <c r="K75" s="128">
        <v>0</v>
      </c>
    </row>
    <row r="76" spans="1:11" s="127" customFormat="1" ht="30.75" thickBot="1">
      <c r="A76" s="165" t="s">
        <v>88</v>
      </c>
      <c r="B76" s="138" t="s">
        <v>52</v>
      </c>
      <c r="C76" s="138">
        <f>F76*12</f>
        <v>0</v>
      </c>
      <c r="D76" s="138">
        <f>G76*I76</f>
        <v>17442.43</v>
      </c>
      <c r="E76" s="138">
        <f>H76*12</f>
        <v>3.84</v>
      </c>
      <c r="F76" s="138"/>
      <c r="G76" s="138">
        <f>H76*12</f>
        <v>3.84</v>
      </c>
      <c r="H76" s="138">
        <v>0.32</v>
      </c>
      <c r="I76" s="127">
        <v>4542.3</v>
      </c>
      <c r="J76" s="127">
        <v>1.07</v>
      </c>
      <c r="K76" s="128">
        <v>0.3</v>
      </c>
    </row>
    <row r="77" spans="1:11" s="127" customFormat="1" ht="19.5" hidden="1" thickBot="1">
      <c r="A77" s="165" t="s">
        <v>3</v>
      </c>
      <c r="B77" s="138"/>
      <c r="C77" s="138" t="e">
        <f>F77*12</f>
        <v>#REF!</v>
      </c>
      <c r="D77" s="138">
        <f>G77*I77</f>
        <v>0</v>
      </c>
      <c r="E77" s="138">
        <f>H77*12</f>
        <v>0</v>
      </c>
      <c r="F77" s="138" t="e">
        <f>#REF!+#REF!+#REF!+#REF!+#REF!+#REF!+#REF!+#REF!+#REF!+#REF!</f>
        <v>#REF!</v>
      </c>
      <c r="G77" s="138">
        <f>H77*12</f>
        <v>0</v>
      </c>
      <c r="H77" s="153">
        <f>H78+H79+H80+H81+H82+H83+H84+H85</f>
        <v>0</v>
      </c>
      <c r="I77" s="127">
        <v>4542.3</v>
      </c>
      <c r="K77" s="128"/>
    </row>
    <row r="78" spans="1:11" s="135" customFormat="1" ht="15.75" hidden="1" thickBot="1">
      <c r="A78" s="157" t="s">
        <v>108</v>
      </c>
      <c r="B78" s="158"/>
      <c r="C78" s="158"/>
      <c r="D78" s="159"/>
      <c r="E78" s="158"/>
      <c r="F78" s="160"/>
      <c r="G78" s="158"/>
      <c r="H78" s="160"/>
      <c r="I78" s="127">
        <v>4542.3</v>
      </c>
      <c r="K78" s="136"/>
    </row>
    <row r="79" spans="1:11" s="135" customFormat="1" ht="15.75" hidden="1" thickBot="1">
      <c r="A79" s="157" t="s">
        <v>95</v>
      </c>
      <c r="B79" s="158"/>
      <c r="C79" s="158"/>
      <c r="D79" s="159"/>
      <c r="E79" s="158"/>
      <c r="F79" s="160"/>
      <c r="G79" s="158"/>
      <c r="H79" s="160"/>
      <c r="I79" s="127">
        <v>4542.3</v>
      </c>
      <c r="K79" s="136"/>
    </row>
    <row r="80" spans="1:11" s="135" customFormat="1" ht="15.75" hidden="1" thickBot="1">
      <c r="A80" s="157" t="s">
        <v>130</v>
      </c>
      <c r="B80" s="158"/>
      <c r="C80" s="158"/>
      <c r="D80" s="159"/>
      <c r="E80" s="158"/>
      <c r="F80" s="160"/>
      <c r="G80" s="158"/>
      <c r="H80" s="160"/>
      <c r="I80" s="127">
        <v>4542.3</v>
      </c>
      <c r="K80" s="136"/>
    </row>
    <row r="81" spans="1:11" s="135" customFormat="1" ht="15.75" hidden="1" thickBot="1">
      <c r="A81" s="157" t="s">
        <v>131</v>
      </c>
      <c r="B81" s="158"/>
      <c r="C81" s="158"/>
      <c r="D81" s="159"/>
      <c r="E81" s="158"/>
      <c r="F81" s="160"/>
      <c r="G81" s="158"/>
      <c r="H81" s="160"/>
      <c r="I81" s="127">
        <v>4542.3</v>
      </c>
      <c r="K81" s="136"/>
    </row>
    <row r="82" spans="1:11" s="135" customFormat="1" ht="15.75" hidden="1" thickBot="1">
      <c r="A82" s="157" t="s">
        <v>132</v>
      </c>
      <c r="B82" s="158"/>
      <c r="C82" s="158"/>
      <c r="D82" s="159"/>
      <c r="E82" s="158"/>
      <c r="F82" s="160"/>
      <c r="G82" s="158"/>
      <c r="H82" s="160"/>
      <c r="I82" s="127">
        <v>4542.3</v>
      </c>
      <c r="K82" s="136"/>
    </row>
    <row r="83" spans="1:11" s="135" customFormat="1" ht="15.75" hidden="1" thickBot="1">
      <c r="A83" s="157" t="s">
        <v>98</v>
      </c>
      <c r="B83" s="158"/>
      <c r="C83" s="158"/>
      <c r="D83" s="159"/>
      <c r="E83" s="158"/>
      <c r="F83" s="160"/>
      <c r="G83" s="158"/>
      <c r="H83" s="160"/>
      <c r="I83" s="127">
        <v>4542.3</v>
      </c>
      <c r="K83" s="136"/>
    </row>
    <row r="84" spans="1:11" s="135" customFormat="1" ht="15.75" hidden="1" thickBot="1">
      <c r="A84" s="157" t="s">
        <v>99</v>
      </c>
      <c r="B84" s="158"/>
      <c r="C84" s="158"/>
      <c r="D84" s="159"/>
      <c r="E84" s="158"/>
      <c r="F84" s="160"/>
      <c r="G84" s="158"/>
      <c r="H84" s="160"/>
      <c r="I84" s="127">
        <v>4542.3</v>
      </c>
      <c r="K84" s="136"/>
    </row>
    <row r="85" spans="1:11" s="135" customFormat="1" ht="15.75" hidden="1" thickBot="1">
      <c r="A85" s="157" t="s">
        <v>133</v>
      </c>
      <c r="B85" s="158"/>
      <c r="C85" s="158"/>
      <c r="D85" s="159"/>
      <c r="E85" s="158"/>
      <c r="F85" s="160"/>
      <c r="G85" s="158"/>
      <c r="H85" s="160"/>
      <c r="I85" s="127">
        <v>4542.3</v>
      </c>
      <c r="K85" s="136"/>
    </row>
    <row r="86" spans="1:11" s="127" customFormat="1" ht="19.5" thickBot="1">
      <c r="A86" s="166" t="s">
        <v>119</v>
      </c>
      <c r="B86" s="167" t="s">
        <v>48</v>
      </c>
      <c r="C86" s="168"/>
      <c r="D86" s="168">
        <f>G86*I86</f>
        <v>76855.72</v>
      </c>
      <c r="E86" s="168"/>
      <c r="F86" s="168"/>
      <c r="G86" s="168">
        <f>12*H86</f>
        <v>16.92</v>
      </c>
      <c r="H86" s="169">
        <v>1.41</v>
      </c>
      <c r="I86" s="127">
        <v>4542.3</v>
      </c>
      <c r="K86" s="128"/>
    </row>
    <row r="87" spans="1:11" s="127" customFormat="1" ht="19.5" thickBot="1">
      <c r="A87" s="170" t="s">
        <v>4</v>
      </c>
      <c r="B87" s="171"/>
      <c r="C87" s="171">
        <f>F87*12</f>
        <v>0</v>
      </c>
      <c r="D87" s="172">
        <f>D86+D76+D70+D67+D65+D54+D51+D35+D34+D33+D32+D31+D30+D29+D28+D19+D14</f>
        <v>608797.14</v>
      </c>
      <c r="E87" s="172">
        <f>E86+E76+E70+E67+E65+E54+E51+E35+E34+E33+E32+E31+E30+E29+E28+E19+E14</f>
        <v>98.04</v>
      </c>
      <c r="F87" s="172">
        <f>F86+F76+F70+F67+F65+F54+F51+F35+F34+F33+F32+F31+F30+F29+F28+F19+F14</f>
        <v>0</v>
      </c>
      <c r="G87" s="172">
        <f>G86+G76+G70+G67+G65+G54+G51+G35+G34+G33+G32+G31+G30+G29+G28+G19+G14</f>
        <v>134.03</v>
      </c>
      <c r="H87" s="172">
        <f>H86+H76+H70+H67+H65+H54+H51+H35+H34+H33+H32+H31+H30+H29+H28+H19+H14</f>
        <v>11.17</v>
      </c>
      <c r="I87" s="127">
        <v>4542.3</v>
      </c>
      <c r="K87" s="128"/>
    </row>
    <row r="88" spans="1:11" s="177" customFormat="1" ht="20.25" hidden="1" thickBot="1">
      <c r="A88" s="173" t="s">
        <v>2</v>
      </c>
      <c r="B88" s="174" t="s">
        <v>48</v>
      </c>
      <c r="C88" s="174" t="s">
        <v>109</v>
      </c>
      <c r="D88" s="175"/>
      <c r="E88" s="174" t="s">
        <v>109</v>
      </c>
      <c r="F88" s="176"/>
      <c r="G88" s="174" t="s">
        <v>109</v>
      </c>
      <c r="H88" s="176"/>
      <c r="I88" s="127">
        <v>4542.3</v>
      </c>
      <c r="K88" s="178"/>
    </row>
    <row r="89" spans="1:11" s="180" customFormat="1" ht="15">
      <c r="A89" s="179"/>
      <c r="I89" s="127"/>
      <c r="K89" s="181"/>
    </row>
    <row r="90" spans="1:11" s="180" customFormat="1" ht="15">
      <c r="A90" s="179"/>
      <c r="I90" s="127"/>
      <c r="K90" s="181"/>
    </row>
    <row r="91" spans="1:11" s="180" customFormat="1" ht="15">
      <c r="A91" s="179"/>
      <c r="I91" s="127"/>
      <c r="K91" s="181"/>
    </row>
    <row r="92" spans="1:11" s="180" customFormat="1" ht="15.75" thickBot="1">
      <c r="A92" s="179"/>
      <c r="I92" s="127"/>
      <c r="K92" s="181"/>
    </row>
    <row r="93" spans="1:11" s="186" customFormat="1" ht="30.75" thickBot="1">
      <c r="A93" s="182" t="s">
        <v>134</v>
      </c>
      <c r="B93" s="183"/>
      <c r="C93" s="183">
        <f>F93*12</f>
        <v>0</v>
      </c>
      <c r="D93" s="183">
        <f>D96+D97+D98+D99+D100+D101+D102+D103+D104</f>
        <v>348331.09</v>
      </c>
      <c r="E93" s="183">
        <f>SUM(E96:E104)</f>
        <v>0</v>
      </c>
      <c r="F93" s="183">
        <f>SUM(F96:F104)</f>
        <v>0</v>
      </c>
      <c r="G93" s="184">
        <v>76.7</v>
      </c>
      <c r="H93" s="185">
        <f>G93/12</f>
        <v>6.39</v>
      </c>
      <c r="I93" s="127">
        <v>4542.3</v>
      </c>
      <c r="K93" s="187"/>
    </row>
    <row r="94" spans="1:11" s="180" customFormat="1" ht="15.75" hidden="1" thickBot="1">
      <c r="A94" s="188" t="s">
        <v>108</v>
      </c>
      <c r="B94" s="161"/>
      <c r="C94" s="161"/>
      <c r="D94" s="163"/>
      <c r="E94" s="161">
        <f>H94*12</f>
        <v>0</v>
      </c>
      <c r="F94" s="189" t="e">
        <f>#REF!+#REF!+#REF!+#REF!+#REF!+#REF!+#REF!+#REF!+#REF!+#REF!</f>
        <v>#REF!</v>
      </c>
      <c r="G94" s="161">
        <f>H94*12</f>
        <v>0</v>
      </c>
      <c r="H94" s="189">
        <v>0</v>
      </c>
      <c r="I94" s="127">
        <v>4542.3</v>
      </c>
      <c r="K94" s="181"/>
    </row>
    <row r="95" spans="1:11" s="180" customFormat="1" ht="15.75" hidden="1" thickBot="1">
      <c r="A95" s="190" t="s">
        <v>95</v>
      </c>
      <c r="B95" s="191"/>
      <c r="C95" s="191"/>
      <c r="D95" s="192">
        <f>G95*I95</f>
        <v>0</v>
      </c>
      <c r="E95" s="191">
        <f>H95*12</f>
        <v>0</v>
      </c>
      <c r="F95" s="193" t="e">
        <f>#REF!+#REF!+#REF!+#REF!+#REF!+#REF!+#REF!+#REF!+#REF!+#REF!</f>
        <v>#REF!</v>
      </c>
      <c r="G95" s="191">
        <f>H95*12</f>
        <v>0</v>
      </c>
      <c r="H95" s="193">
        <v>0</v>
      </c>
      <c r="I95" s="127">
        <v>4542.3</v>
      </c>
      <c r="K95" s="181"/>
    </row>
    <row r="96" spans="1:11" s="180" customFormat="1" ht="15">
      <c r="A96" s="194" t="s">
        <v>135</v>
      </c>
      <c r="B96" s="195"/>
      <c r="C96" s="195"/>
      <c r="D96" s="195">
        <v>76862.13</v>
      </c>
      <c r="E96" s="195"/>
      <c r="F96" s="195"/>
      <c r="G96" s="195">
        <f>D96/I96</f>
        <v>16.92</v>
      </c>
      <c r="H96" s="134">
        <f>G96/12</f>
        <v>1.41</v>
      </c>
      <c r="I96" s="127">
        <v>4542.3</v>
      </c>
      <c r="K96" s="181"/>
    </row>
    <row r="97" spans="1:11" s="180" customFormat="1" ht="15">
      <c r="A97" s="157" t="s">
        <v>136</v>
      </c>
      <c r="B97" s="158"/>
      <c r="C97" s="158"/>
      <c r="D97" s="158">
        <v>85968.2</v>
      </c>
      <c r="E97" s="158"/>
      <c r="F97" s="158"/>
      <c r="G97" s="158">
        <f aca="true" t="shared" si="1" ref="G97:G104">D97/I97</f>
        <v>18.93</v>
      </c>
      <c r="H97" s="160">
        <f aca="true" t="shared" si="2" ref="H97:H103">G97/12</f>
        <v>1.58</v>
      </c>
      <c r="I97" s="127">
        <v>4542.3</v>
      </c>
      <c r="K97" s="181"/>
    </row>
    <row r="98" spans="1:11" s="180" customFormat="1" ht="15">
      <c r="A98" s="157" t="s">
        <v>137</v>
      </c>
      <c r="B98" s="158"/>
      <c r="C98" s="158"/>
      <c r="D98" s="158">
        <v>77591.02</v>
      </c>
      <c r="E98" s="158"/>
      <c r="F98" s="158"/>
      <c r="G98" s="158">
        <f t="shared" si="1"/>
        <v>17.08</v>
      </c>
      <c r="H98" s="160">
        <f t="shared" si="2"/>
        <v>1.42</v>
      </c>
      <c r="I98" s="127">
        <v>4542.3</v>
      </c>
      <c r="K98" s="181"/>
    </row>
    <row r="99" spans="1:11" s="180" customFormat="1" ht="15">
      <c r="A99" s="157" t="s">
        <v>138</v>
      </c>
      <c r="B99" s="158"/>
      <c r="C99" s="158"/>
      <c r="D99" s="158">
        <v>5621.12</v>
      </c>
      <c r="E99" s="158"/>
      <c r="F99" s="158"/>
      <c r="G99" s="158">
        <f t="shared" si="1"/>
        <v>1.24</v>
      </c>
      <c r="H99" s="160">
        <f t="shared" si="2"/>
        <v>0.1</v>
      </c>
      <c r="I99" s="127">
        <v>4542.3</v>
      </c>
      <c r="K99" s="181"/>
    </row>
    <row r="100" spans="1:11" s="180" customFormat="1" ht="15">
      <c r="A100" s="157" t="s">
        <v>139</v>
      </c>
      <c r="B100" s="158"/>
      <c r="C100" s="158"/>
      <c r="D100" s="158">
        <v>1835.44</v>
      </c>
      <c r="E100" s="158"/>
      <c r="F100" s="158"/>
      <c r="G100" s="158">
        <f t="shared" si="1"/>
        <v>0.4</v>
      </c>
      <c r="H100" s="160">
        <f t="shared" si="2"/>
        <v>0.03</v>
      </c>
      <c r="I100" s="127">
        <v>4542.3</v>
      </c>
      <c r="K100" s="181"/>
    </row>
    <row r="101" spans="1:11" s="180" customFormat="1" ht="15">
      <c r="A101" s="157" t="s">
        <v>140</v>
      </c>
      <c r="B101" s="158"/>
      <c r="C101" s="158"/>
      <c r="D101" s="158">
        <v>66977.15</v>
      </c>
      <c r="E101" s="158"/>
      <c r="F101" s="158"/>
      <c r="G101" s="158">
        <f t="shared" si="1"/>
        <v>14.75</v>
      </c>
      <c r="H101" s="160">
        <f t="shared" si="2"/>
        <v>1.23</v>
      </c>
      <c r="I101" s="127">
        <v>4542.3</v>
      </c>
      <c r="K101" s="181"/>
    </row>
    <row r="102" spans="1:11" s="180" customFormat="1" ht="15">
      <c r="A102" s="157" t="s">
        <v>141</v>
      </c>
      <c r="B102" s="158"/>
      <c r="C102" s="158"/>
      <c r="D102" s="158">
        <v>2766.53</v>
      </c>
      <c r="E102" s="158"/>
      <c r="F102" s="158"/>
      <c r="G102" s="158">
        <f t="shared" si="1"/>
        <v>0.61</v>
      </c>
      <c r="H102" s="160">
        <f t="shared" si="2"/>
        <v>0.05</v>
      </c>
      <c r="I102" s="127">
        <v>4542.3</v>
      </c>
      <c r="K102" s="181"/>
    </row>
    <row r="103" spans="1:11" s="180" customFormat="1" ht="15">
      <c r="A103" s="157" t="s">
        <v>142</v>
      </c>
      <c r="B103" s="158"/>
      <c r="C103" s="158"/>
      <c r="D103" s="158">
        <v>6566.3</v>
      </c>
      <c r="E103" s="158"/>
      <c r="F103" s="158"/>
      <c r="G103" s="158">
        <f t="shared" si="1"/>
        <v>1.45</v>
      </c>
      <c r="H103" s="160">
        <f t="shared" si="2"/>
        <v>0.12</v>
      </c>
      <c r="I103" s="127">
        <v>4542.3</v>
      </c>
      <c r="K103" s="181"/>
    </row>
    <row r="104" spans="1:11" s="180" customFormat="1" ht="15.75" thickBot="1">
      <c r="A104" s="196" t="s">
        <v>143</v>
      </c>
      <c r="B104" s="197"/>
      <c r="C104" s="197"/>
      <c r="D104" s="197">
        <v>24143.2</v>
      </c>
      <c r="E104" s="197"/>
      <c r="F104" s="197"/>
      <c r="G104" s="197">
        <f t="shared" si="1"/>
        <v>5.32</v>
      </c>
      <c r="H104" s="198">
        <v>0.45</v>
      </c>
      <c r="I104" s="127">
        <v>4542.3</v>
      </c>
      <c r="K104" s="181"/>
    </row>
    <row r="105" spans="1:11" s="180" customFormat="1" ht="15" hidden="1">
      <c r="A105" s="188" t="s">
        <v>99</v>
      </c>
      <c r="B105" s="161"/>
      <c r="C105" s="161"/>
      <c r="D105" s="163">
        <f>G105*I105</f>
        <v>0</v>
      </c>
      <c r="E105" s="161">
        <f>H105*12</f>
        <v>0</v>
      </c>
      <c r="F105" s="189" t="e">
        <f>#REF!+#REF!+#REF!+#REF!+#REF!+#REF!+#REF!+#REF!+#REF!+#REF!</f>
        <v>#REF!</v>
      </c>
      <c r="G105" s="161">
        <f>H105*12</f>
        <v>0</v>
      </c>
      <c r="H105" s="189">
        <v>0</v>
      </c>
      <c r="I105" s="127">
        <v>4540.9</v>
      </c>
      <c r="K105" s="181"/>
    </row>
    <row r="106" spans="1:11" s="180" customFormat="1" ht="15.75" hidden="1" thickBot="1">
      <c r="A106" s="196" t="s">
        <v>133</v>
      </c>
      <c r="B106" s="197"/>
      <c r="C106" s="197"/>
      <c r="D106" s="199">
        <f>G106*I106</f>
        <v>0</v>
      </c>
      <c r="E106" s="197">
        <f>H106*12</f>
        <v>0</v>
      </c>
      <c r="F106" s="198" t="e">
        <f>#REF!+#REF!+#REF!+#REF!+#REF!+#REF!+#REF!+#REF!+#REF!+#REF!</f>
        <v>#REF!</v>
      </c>
      <c r="G106" s="197">
        <f>H106*12</f>
        <v>0</v>
      </c>
      <c r="H106" s="198">
        <v>0</v>
      </c>
      <c r="I106" s="127">
        <v>4540.9</v>
      </c>
      <c r="K106" s="181"/>
    </row>
    <row r="107" spans="1:11" s="180" customFormat="1" ht="12.75">
      <c r="A107" s="179"/>
      <c r="K107" s="181"/>
    </row>
    <row r="108" spans="1:11" s="180" customFormat="1" ht="12.75">
      <c r="A108" s="179"/>
      <c r="K108" s="181"/>
    </row>
    <row r="109" spans="1:11" s="180" customFormat="1" ht="12.75">
      <c r="A109" s="179"/>
      <c r="K109" s="181"/>
    </row>
    <row r="110" spans="1:11" s="180" customFormat="1" ht="13.5" thickBot="1">
      <c r="A110" s="179"/>
      <c r="K110" s="181"/>
    </row>
    <row r="111" spans="1:11" s="2" customFormat="1" ht="20.25" thickBot="1">
      <c r="A111" s="200" t="s">
        <v>6</v>
      </c>
      <c r="B111" s="201"/>
      <c r="C111" s="201"/>
      <c r="D111" s="202">
        <f>D87+D93</f>
        <v>957128.23</v>
      </c>
      <c r="E111" s="202">
        <f>E87+E93</f>
        <v>98.04</v>
      </c>
      <c r="F111" s="202">
        <f>F87+F93</f>
        <v>0</v>
      </c>
      <c r="G111" s="202">
        <f>G87+G93</f>
        <v>210.73</v>
      </c>
      <c r="H111" s="202">
        <f>H87+H93</f>
        <v>17.56</v>
      </c>
      <c r="K111" s="181"/>
    </row>
    <row r="112" spans="1:11" s="2" customFormat="1" ht="12.75">
      <c r="A112" s="203"/>
      <c r="B112" s="104"/>
      <c r="C112" s="104"/>
      <c r="D112" s="104"/>
      <c r="E112" s="104"/>
      <c r="F112" s="104"/>
      <c r="G112" s="104"/>
      <c r="H112" s="104"/>
      <c r="K112" s="181"/>
    </row>
    <row r="113" spans="1:11" s="2" customFormat="1" ht="12.75">
      <c r="A113" s="203"/>
      <c r="B113" s="104"/>
      <c r="C113" s="104"/>
      <c r="D113" s="104"/>
      <c r="E113" s="104"/>
      <c r="F113" s="104"/>
      <c r="G113" s="104"/>
      <c r="H113" s="104"/>
      <c r="K113" s="181"/>
    </row>
    <row r="114" spans="1:11" s="2" customFormat="1" ht="12.75">
      <c r="A114" s="203"/>
      <c r="B114" s="104"/>
      <c r="C114" s="104"/>
      <c r="D114" s="104"/>
      <c r="E114" s="104"/>
      <c r="F114" s="104"/>
      <c r="G114" s="104"/>
      <c r="H114" s="104"/>
      <c r="K114" s="181"/>
    </row>
    <row r="115" spans="1:11" s="207" customFormat="1" ht="18.75">
      <c r="A115" s="204"/>
      <c r="B115" s="205"/>
      <c r="C115" s="206"/>
      <c r="D115" s="206"/>
      <c r="E115" s="206"/>
      <c r="F115" s="206"/>
      <c r="G115" s="206"/>
      <c r="H115" s="206"/>
      <c r="K115" s="208"/>
    </row>
    <row r="116" spans="1:11" s="207" customFormat="1" ht="18.75">
      <c r="A116" s="204"/>
      <c r="B116" s="205"/>
      <c r="C116" s="206"/>
      <c r="D116" s="206"/>
      <c r="E116" s="206"/>
      <c r="F116" s="206"/>
      <c r="G116" s="206"/>
      <c r="H116" s="206"/>
      <c r="K116" s="208"/>
    </row>
    <row r="117" spans="1:11" s="207" customFormat="1" ht="18.75">
      <c r="A117" s="204"/>
      <c r="B117" s="205"/>
      <c r="C117" s="206"/>
      <c r="D117" s="206"/>
      <c r="E117" s="206"/>
      <c r="F117" s="206"/>
      <c r="G117" s="206"/>
      <c r="H117" s="206"/>
      <c r="K117" s="208"/>
    </row>
    <row r="118" spans="1:11" s="207" customFormat="1" ht="18.75">
      <c r="A118" s="204"/>
      <c r="B118" s="205"/>
      <c r="C118" s="206"/>
      <c r="D118" s="206"/>
      <c r="E118" s="206"/>
      <c r="F118" s="206"/>
      <c r="G118" s="206"/>
      <c r="H118" s="206"/>
      <c r="K118" s="208"/>
    </row>
    <row r="119" spans="1:11" s="177" customFormat="1" ht="19.5">
      <c r="A119" s="209"/>
      <c r="B119" s="210"/>
      <c r="C119" s="210"/>
      <c r="D119" s="210"/>
      <c r="E119" s="210"/>
      <c r="F119" s="210"/>
      <c r="G119" s="210"/>
      <c r="H119" s="210"/>
      <c r="K119" s="178"/>
    </row>
    <row r="120" spans="1:11" s="180" customFormat="1" ht="14.25">
      <c r="A120" s="256" t="s">
        <v>89</v>
      </c>
      <c r="B120" s="256"/>
      <c r="C120" s="256"/>
      <c r="D120" s="256"/>
      <c r="E120" s="256"/>
      <c r="F120" s="256"/>
      <c r="K120" s="181"/>
    </row>
    <row r="121" s="180" customFormat="1" ht="12.75">
      <c r="K121" s="181"/>
    </row>
    <row r="122" spans="1:11" s="180" customFormat="1" ht="12.75">
      <c r="A122" s="179" t="s">
        <v>90</v>
      </c>
      <c r="K122" s="181"/>
    </row>
    <row r="123" s="180" customFormat="1" ht="12.75">
      <c r="K123" s="181"/>
    </row>
    <row r="124" s="180" customFormat="1" ht="12.75">
      <c r="K124" s="181"/>
    </row>
    <row r="125" s="180" customFormat="1" ht="12.75">
      <c r="K125" s="181"/>
    </row>
    <row r="126" s="180" customFormat="1" ht="12.75">
      <c r="K126" s="181"/>
    </row>
    <row r="127" s="180" customFormat="1" ht="12.75">
      <c r="K127" s="181"/>
    </row>
    <row r="128" s="180" customFormat="1" ht="12.75">
      <c r="K128" s="181"/>
    </row>
    <row r="129" s="180" customFormat="1" ht="12.75">
      <c r="K129" s="181"/>
    </row>
    <row r="130" s="180" customFormat="1" ht="12.75">
      <c r="K130" s="181"/>
    </row>
    <row r="131" s="180" customFormat="1" ht="12.75">
      <c r="K131" s="181"/>
    </row>
    <row r="132" s="180" customFormat="1" ht="12.75">
      <c r="K132" s="181"/>
    </row>
    <row r="133" s="180" customFormat="1" ht="12.75">
      <c r="K133" s="181"/>
    </row>
    <row r="134" s="180" customFormat="1" ht="12.75">
      <c r="K134" s="181"/>
    </row>
    <row r="135" s="180" customFormat="1" ht="12.75">
      <c r="K135" s="181"/>
    </row>
    <row r="136" s="180" customFormat="1" ht="12.75">
      <c r="K136" s="181"/>
    </row>
    <row r="137" s="180" customFormat="1" ht="12.75">
      <c r="K137" s="181"/>
    </row>
    <row r="138" s="180" customFormat="1" ht="12.75">
      <c r="K138" s="181"/>
    </row>
    <row r="139" s="180" customFormat="1" ht="12.75">
      <c r="K139" s="181"/>
    </row>
    <row r="140" s="180" customFormat="1" ht="12.75">
      <c r="K140" s="181"/>
    </row>
  </sheetData>
  <sheetProtection/>
  <mergeCells count="12">
    <mergeCell ref="A7:H7"/>
    <mergeCell ref="A8:H8"/>
    <mergeCell ref="A9:H9"/>
    <mergeCell ref="A10:H10"/>
    <mergeCell ref="A13:H13"/>
    <mergeCell ref="A120:F12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zoomScale="80" zoomScaleNormal="80" zoomScalePageLayoutView="0" workbookViewId="0" topLeftCell="A1">
      <pane xSplit="1" ySplit="2" topLeftCell="G8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03" sqref="P103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59" t="s">
        <v>148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5" s="5" customFormat="1" ht="88.5" customHeight="1" thickBot="1">
      <c r="A2" s="219" t="s">
        <v>0</v>
      </c>
      <c r="B2" s="266" t="s">
        <v>159</v>
      </c>
      <c r="C2" s="267"/>
      <c r="D2" s="268"/>
      <c r="E2" s="267" t="s">
        <v>160</v>
      </c>
      <c r="F2" s="267"/>
      <c r="G2" s="267"/>
      <c r="H2" s="266" t="s">
        <v>161</v>
      </c>
      <c r="I2" s="267"/>
      <c r="J2" s="268"/>
      <c r="K2" s="266" t="s">
        <v>162</v>
      </c>
      <c r="L2" s="267"/>
      <c r="M2" s="268"/>
      <c r="N2" s="44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3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6"/>
      <c r="O3" s="21"/>
    </row>
    <row r="4" spans="1:15" s="6" customFormat="1" ht="49.5" customHeight="1">
      <c r="A4" s="277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9"/>
    </row>
    <row r="5" spans="1:15" s="5" customFormat="1" ht="14.25" customHeight="1">
      <c r="A5" s="90" t="s">
        <v>40</v>
      </c>
      <c r="B5" s="29"/>
      <c r="C5" s="7"/>
      <c r="D5" s="54">
        <f>O5/4</f>
        <v>32704.56</v>
      </c>
      <c r="E5" s="44"/>
      <c r="F5" s="7"/>
      <c r="G5" s="54">
        <f>O5/4</f>
        <v>32704.56</v>
      </c>
      <c r="H5" s="29"/>
      <c r="I5" s="7"/>
      <c r="J5" s="54">
        <f>O5/4</f>
        <v>32704.56</v>
      </c>
      <c r="K5" s="29"/>
      <c r="L5" s="7"/>
      <c r="M5" s="54">
        <f>O5/4</f>
        <v>32704.56</v>
      </c>
      <c r="N5" s="48">
        <f>M5+J5+G5+D5</f>
        <v>130818.24</v>
      </c>
      <c r="O5" s="14">
        <v>130818.24</v>
      </c>
    </row>
    <row r="6" spans="1:15" s="5" customFormat="1" ht="30">
      <c r="A6" s="90" t="s">
        <v>46</v>
      </c>
      <c r="B6" s="29"/>
      <c r="C6" s="7"/>
      <c r="D6" s="54">
        <f aca="true" t="shared" si="0" ref="D6:D13">O6/4</f>
        <v>33113.37</v>
      </c>
      <c r="E6" s="44"/>
      <c r="F6" s="7"/>
      <c r="G6" s="54">
        <f aca="true" t="shared" si="1" ref="G6:G13">O6/4</f>
        <v>33113.37</v>
      </c>
      <c r="H6" s="29"/>
      <c r="I6" s="7"/>
      <c r="J6" s="54">
        <f aca="true" t="shared" si="2" ref="J6:J13">O6/4</f>
        <v>33113.37</v>
      </c>
      <c r="K6" s="29"/>
      <c r="L6" s="7"/>
      <c r="M6" s="54">
        <f aca="true" t="shared" si="3" ref="M6:M13">O6/4</f>
        <v>33113.37</v>
      </c>
      <c r="N6" s="48">
        <f aca="true" t="shared" si="4" ref="N6:N48">M6+J6+G6+D6</f>
        <v>132453.48</v>
      </c>
      <c r="O6" s="14">
        <v>132453.47</v>
      </c>
    </row>
    <row r="7" spans="1:15" s="5" customFormat="1" ht="15">
      <c r="A7" s="92" t="s">
        <v>54</v>
      </c>
      <c r="B7" s="29"/>
      <c r="C7" s="7"/>
      <c r="D7" s="54">
        <f t="shared" si="0"/>
        <v>8721.22</v>
      </c>
      <c r="E7" s="44"/>
      <c r="F7" s="7"/>
      <c r="G7" s="54">
        <f t="shared" si="1"/>
        <v>8721.22</v>
      </c>
      <c r="H7" s="29"/>
      <c r="I7" s="7"/>
      <c r="J7" s="54">
        <f t="shared" si="2"/>
        <v>8721.22</v>
      </c>
      <c r="K7" s="29"/>
      <c r="L7" s="7"/>
      <c r="M7" s="54">
        <f t="shared" si="3"/>
        <v>8721.22</v>
      </c>
      <c r="N7" s="48">
        <f t="shared" si="4"/>
        <v>34884.88</v>
      </c>
      <c r="O7" s="14">
        <v>34884.86</v>
      </c>
    </row>
    <row r="8" spans="1:15" s="5" customFormat="1" ht="15">
      <c r="A8" s="92" t="s">
        <v>56</v>
      </c>
      <c r="B8" s="29"/>
      <c r="C8" s="7"/>
      <c r="D8" s="54">
        <f t="shared" si="0"/>
        <v>28343.95</v>
      </c>
      <c r="E8" s="44"/>
      <c r="F8" s="7"/>
      <c r="G8" s="54">
        <f t="shared" si="1"/>
        <v>28343.95</v>
      </c>
      <c r="H8" s="29"/>
      <c r="I8" s="7"/>
      <c r="J8" s="54">
        <f t="shared" si="2"/>
        <v>28343.95</v>
      </c>
      <c r="K8" s="29"/>
      <c r="L8" s="7"/>
      <c r="M8" s="54">
        <f t="shared" si="3"/>
        <v>28343.95</v>
      </c>
      <c r="N8" s="48">
        <f t="shared" si="4"/>
        <v>113375.8</v>
      </c>
      <c r="O8" s="14">
        <v>113375.81</v>
      </c>
    </row>
    <row r="9" spans="1:15" s="5" customFormat="1" ht="30">
      <c r="A9" s="92" t="s">
        <v>58</v>
      </c>
      <c r="B9" s="29"/>
      <c r="C9" s="7"/>
      <c r="D9" s="54">
        <f t="shared" si="0"/>
        <v>433.43</v>
      </c>
      <c r="E9" s="44"/>
      <c r="F9" s="7"/>
      <c r="G9" s="54">
        <f t="shared" si="1"/>
        <v>433.43</v>
      </c>
      <c r="H9" s="29"/>
      <c r="I9" s="7"/>
      <c r="J9" s="54">
        <f t="shared" si="2"/>
        <v>433.43</v>
      </c>
      <c r="K9" s="29"/>
      <c r="L9" s="7"/>
      <c r="M9" s="54">
        <f t="shared" si="3"/>
        <v>433.43</v>
      </c>
      <c r="N9" s="48">
        <f t="shared" si="4"/>
        <v>1733.72</v>
      </c>
      <c r="O9" s="14">
        <v>1733.72</v>
      </c>
    </row>
    <row r="10" spans="1:15" s="5" customFormat="1" ht="29.25" customHeight="1">
      <c r="A10" s="92" t="s">
        <v>85</v>
      </c>
      <c r="B10" s="29"/>
      <c r="C10" s="7"/>
      <c r="D10" s="54">
        <f t="shared" si="0"/>
        <v>2452.84</v>
      </c>
      <c r="E10" s="44"/>
      <c r="F10" s="7"/>
      <c r="G10" s="54">
        <f t="shared" si="1"/>
        <v>2452.84</v>
      </c>
      <c r="H10" s="29"/>
      <c r="I10" s="7"/>
      <c r="J10" s="54">
        <f t="shared" si="2"/>
        <v>2452.84</v>
      </c>
      <c r="K10" s="29"/>
      <c r="L10" s="7"/>
      <c r="M10" s="54">
        <f t="shared" si="3"/>
        <v>2452.84</v>
      </c>
      <c r="N10" s="48">
        <f t="shared" si="4"/>
        <v>9811.36</v>
      </c>
      <c r="O10" s="14">
        <v>9811.37</v>
      </c>
    </row>
    <row r="11" spans="1:15" s="8" customFormat="1" ht="15">
      <c r="A11" s="92" t="s">
        <v>59</v>
      </c>
      <c r="B11" s="30"/>
      <c r="C11" s="27"/>
      <c r="D11" s="54">
        <f t="shared" si="0"/>
        <v>545.08</v>
      </c>
      <c r="E11" s="45"/>
      <c r="F11" s="27"/>
      <c r="G11" s="54">
        <f t="shared" si="1"/>
        <v>545.08</v>
      </c>
      <c r="H11" s="30"/>
      <c r="I11" s="27"/>
      <c r="J11" s="54">
        <f t="shared" si="2"/>
        <v>545.08</v>
      </c>
      <c r="K11" s="30"/>
      <c r="L11" s="27"/>
      <c r="M11" s="54">
        <f t="shared" si="3"/>
        <v>545.08</v>
      </c>
      <c r="N11" s="48">
        <f t="shared" si="4"/>
        <v>2180.32</v>
      </c>
      <c r="O11" s="14">
        <v>2180.3</v>
      </c>
    </row>
    <row r="12" spans="1:15" s="5" customFormat="1" ht="15">
      <c r="A12" s="92" t="s">
        <v>61</v>
      </c>
      <c r="B12" s="29"/>
      <c r="C12" s="7"/>
      <c r="D12" s="54">
        <f t="shared" si="0"/>
        <v>291.53</v>
      </c>
      <c r="E12" s="44"/>
      <c r="F12" s="7"/>
      <c r="G12" s="54">
        <f t="shared" si="1"/>
        <v>291.53</v>
      </c>
      <c r="H12" s="29"/>
      <c r="I12" s="7"/>
      <c r="J12" s="54">
        <f t="shared" si="2"/>
        <v>291.53</v>
      </c>
      <c r="K12" s="29"/>
      <c r="L12" s="7"/>
      <c r="M12" s="54">
        <f t="shared" si="3"/>
        <v>291.53</v>
      </c>
      <c r="N12" s="48">
        <f t="shared" si="4"/>
        <v>1166.12</v>
      </c>
      <c r="O12" s="14">
        <v>1166.11</v>
      </c>
    </row>
    <row r="13" spans="1:15" s="5" customFormat="1" ht="30">
      <c r="A13" s="92" t="s">
        <v>63</v>
      </c>
      <c r="B13" s="29"/>
      <c r="C13" s="7"/>
      <c r="D13" s="54">
        <f t="shared" si="0"/>
        <v>0</v>
      </c>
      <c r="E13" s="44"/>
      <c r="F13" s="7"/>
      <c r="G13" s="54">
        <f t="shared" si="1"/>
        <v>0</v>
      </c>
      <c r="H13" s="29"/>
      <c r="I13" s="7"/>
      <c r="J13" s="54">
        <f t="shared" si="2"/>
        <v>0</v>
      </c>
      <c r="K13" s="29"/>
      <c r="L13" s="7"/>
      <c r="M13" s="54">
        <f t="shared" si="3"/>
        <v>0</v>
      </c>
      <c r="N13" s="48">
        <f t="shared" si="4"/>
        <v>0</v>
      </c>
      <c r="O13" s="14"/>
    </row>
    <row r="14" spans="1:15" s="5" customFormat="1" ht="15">
      <c r="A14" s="92" t="s">
        <v>64</v>
      </c>
      <c r="B14" s="29"/>
      <c r="C14" s="7"/>
      <c r="D14" s="54"/>
      <c r="E14" s="44"/>
      <c r="F14" s="7"/>
      <c r="G14" s="16"/>
      <c r="H14" s="29"/>
      <c r="I14" s="7"/>
      <c r="J14" s="35"/>
      <c r="K14" s="29"/>
      <c r="L14" s="7"/>
      <c r="M14" s="35"/>
      <c r="N14" s="48">
        <f t="shared" si="4"/>
        <v>0</v>
      </c>
      <c r="O14" s="14"/>
    </row>
    <row r="15" spans="1:15" s="5" customFormat="1" ht="15">
      <c r="A15" s="4" t="s">
        <v>65</v>
      </c>
      <c r="B15" s="214" t="s">
        <v>151</v>
      </c>
      <c r="C15" s="215">
        <v>41402</v>
      </c>
      <c r="D15" s="65">
        <v>460.83</v>
      </c>
      <c r="E15" s="214" t="s">
        <v>164</v>
      </c>
      <c r="F15" s="215">
        <v>41509</v>
      </c>
      <c r="G15" s="65">
        <v>460.83</v>
      </c>
      <c r="H15" s="29"/>
      <c r="I15" s="7"/>
      <c r="J15" s="35"/>
      <c r="K15" s="214" t="s">
        <v>226</v>
      </c>
      <c r="L15" s="215">
        <v>41759</v>
      </c>
      <c r="M15" s="65">
        <v>460.83</v>
      </c>
      <c r="N15" s="48">
        <f t="shared" si="4"/>
        <v>1382.49</v>
      </c>
      <c r="O15" s="14"/>
    </row>
    <row r="16" spans="1:15" s="5" customFormat="1" ht="15">
      <c r="A16" s="269" t="s">
        <v>67</v>
      </c>
      <c r="B16" s="214" t="s">
        <v>152</v>
      </c>
      <c r="C16" s="215">
        <v>41411</v>
      </c>
      <c r="D16" s="65">
        <v>780.14</v>
      </c>
      <c r="E16" s="214" t="s">
        <v>171</v>
      </c>
      <c r="F16" s="215">
        <v>41537</v>
      </c>
      <c r="G16" s="65">
        <v>780.14</v>
      </c>
      <c r="H16" s="29"/>
      <c r="I16" s="7"/>
      <c r="J16" s="35"/>
      <c r="K16" s="29"/>
      <c r="L16" s="7"/>
      <c r="M16" s="35"/>
      <c r="N16" s="48">
        <f t="shared" si="4"/>
        <v>1560.28</v>
      </c>
      <c r="O16" s="14"/>
    </row>
    <row r="17" spans="1:15" s="5" customFormat="1" ht="15">
      <c r="A17" s="270"/>
      <c r="B17" s="214" t="s">
        <v>153</v>
      </c>
      <c r="C17" s="215">
        <v>41474</v>
      </c>
      <c r="D17" s="65">
        <v>1170.21</v>
      </c>
      <c r="E17" s="44"/>
      <c r="F17" s="7"/>
      <c r="G17" s="16"/>
      <c r="H17" s="29"/>
      <c r="I17" s="7"/>
      <c r="J17" s="35"/>
      <c r="K17" s="29"/>
      <c r="L17" s="7"/>
      <c r="M17" s="35"/>
      <c r="N17" s="48">
        <f t="shared" si="4"/>
        <v>1170.21</v>
      </c>
      <c r="O17" s="14"/>
    </row>
    <row r="18" spans="1:15" s="5" customFormat="1" ht="15">
      <c r="A18" s="4" t="s">
        <v>69</v>
      </c>
      <c r="B18" s="214" t="s">
        <v>145</v>
      </c>
      <c r="C18" s="215">
        <v>41418</v>
      </c>
      <c r="D18" s="65">
        <v>2230.05</v>
      </c>
      <c r="E18" s="44"/>
      <c r="F18" s="7"/>
      <c r="G18" s="16"/>
      <c r="H18" s="29"/>
      <c r="I18" s="7"/>
      <c r="J18" s="35"/>
      <c r="K18" s="29"/>
      <c r="L18" s="7"/>
      <c r="M18" s="35"/>
      <c r="N18" s="48">
        <f t="shared" si="4"/>
        <v>2230.05</v>
      </c>
      <c r="O18" s="14"/>
    </row>
    <row r="19" spans="1:15" s="5" customFormat="1" ht="15">
      <c r="A19" s="4" t="s">
        <v>70</v>
      </c>
      <c r="B19" s="214" t="s">
        <v>157</v>
      </c>
      <c r="C19" s="215">
        <v>41481</v>
      </c>
      <c r="D19" s="65">
        <v>6628.1</v>
      </c>
      <c r="E19" s="44"/>
      <c r="F19" s="7"/>
      <c r="G19" s="16"/>
      <c r="H19" s="29"/>
      <c r="I19" s="7"/>
      <c r="J19" s="35"/>
      <c r="K19" s="29"/>
      <c r="L19" s="7"/>
      <c r="M19" s="35"/>
      <c r="N19" s="48">
        <f t="shared" si="4"/>
        <v>6628.1</v>
      </c>
      <c r="O19" s="14"/>
    </row>
    <row r="20" spans="1:15" s="5" customFormat="1" ht="15">
      <c r="A20" s="4" t="s">
        <v>71</v>
      </c>
      <c r="B20" s="214" t="s">
        <v>157</v>
      </c>
      <c r="C20" s="215">
        <v>41481</v>
      </c>
      <c r="D20" s="65">
        <v>780.14</v>
      </c>
      <c r="E20" s="44"/>
      <c r="F20" s="7"/>
      <c r="G20" s="16"/>
      <c r="H20" s="29"/>
      <c r="I20" s="7"/>
      <c r="J20" s="35"/>
      <c r="K20" s="29"/>
      <c r="L20" s="7"/>
      <c r="M20" s="35"/>
      <c r="N20" s="48">
        <f t="shared" si="4"/>
        <v>780.14</v>
      </c>
      <c r="O20" s="14"/>
    </row>
    <row r="21" spans="1:15" s="6" customFormat="1" ht="15">
      <c r="A21" s="4" t="s">
        <v>72</v>
      </c>
      <c r="B21" s="31"/>
      <c r="C21" s="9"/>
      <c r="D21" s="54"/>
      <c r="E21" s="46"/>
      <c r="F21" s="9"/>
      <c r="G21" s="17"/>
      <c r="H21" s="31"/>
      <c r="I21" s="9"/>
      <c r="J21" s="36"/>
      <c r="K21" s="31"/>
      <c r="L21" s="9"/>
      <c r="M21" s="36"/>
      <c r="N21" s="48">
        <f t="shared" si="4"/>
        <v>0</v>
      </c>
      <c r="O21" s="14"/>
    </row>
    <row r="22" spans="1:15" s="6" customFormat="1" ht="25.5">
      <c r="A22" s="4" t="s">
        <v>73</v>
      </c>
      <c r="B22" s="214" t="s">
        <v>157</v>
      </c>
      <c r="C22" s="215">
        <v>41481</v>
      </c>
      <c r="D22" s="65">
        <v>3133.14</v>
      </c>
      <c r="E22" s="46"/>
      <c r="F22" s="9"/>
      <c r="G22" s="54"/>
      <c r="H22" s="31"/>
      <c r="I22" s="9"/>
      <c r="J22" s="54"/>
      <c r="K22" s="31"/>
      <c r="L22" s="9"/>
      <c r="M22" s="54"/>
      <c r="N22" s="48">
        <f t="shared" si="4"/>
        <v>3133.14</v>
      </c>
      <c r="O22" s="14"/>
    </row>
    <row r="23" spans="1:15" s="5" customFormat="1" ht="15">
      <c r="A23" s="4" t="s">
        <v>74</v>
      </c>
      <c r="B23" s="29"/>
      <c r="C23" s="7"/>
      <c r="D23" s="54"/>
      <c r="E23" s="214" t="s">
        <v>173</v>
      </c>
      <c r="F23" s="215">
        <v>41544</v>
      </c>
      <c r="G23" s="65">
        <v>10192.71</v>
      </c>
      <c r="H23" s="29"/>
      <c r="I23" s="7"/>
      <c r="J23" s="35"/>
      <c r="K23" s="29"/>
      <c r="L23" s="7"/>
      <c r="M23" s="35"/>
      <c r="N23" s="48">
        <f t="shared" si="4"/>
        <v>10192.71</v>
      </c>
      <c r="O23" s="14"/>
    </row>
    <row r="24" spans="1:15" s="5" customFormat="1" ht="15">
      <c r="A24" s="235" t="s">
        <v>124</v>
      </c>
      <c r="B24" s="109"/>
      <c r="C24" s="110"/>
      <c r="D24" s="65"/>
      <c r="E24" s="111"/>
      <c r="F24" s="110"/>
      <c r="G24" s="112"/>
      <c r="H24" s="55">
        <v>1</v>
      </c>
      <c r="I24" s="234">
        <v>41649</v>
      </c>
      <c r="J24" s="65">
        <v>8872.71</v>
      </c>
      <c r="K24" s="109"/>
      <c r="L24" s="110"/>
      <c r="M24" s="113"/>
      <c r="N24" s="48">
        <f t="shared" si="4"/>
        <v>8872.71</v>
      </c>
      <c r="O24" s="14"/>
    </row>
    <row r="25" spans="1:15" s="5" customFormat="1" ht="30">
      <c r="A25" s="108" t="s">
        <v>110</v>
      </c>
      <c r="B25" s="109"/>
      <c r="C25" s="110"/>
      <c r="D25" s="65"/>
      <c r="E25" s="111"/>
      <c r="F25" s="110"/>
      <c r="G25" s="112"/>
      <c r="H25" s="109"/>
      <c r="I25" s="110"/>
      <c r="J25" s="113"/>
      <c r="K25" s="109"/>
      <c r="L25" s="110"/>
      <c r="M25" s="113"/>
      <c r="N25" s="48">
        <f t="shared" si="4"/>
        <v>0</v>
      </c>
      <c r="O25" s="14"/>
    </row>
    <row r="26" spans="1:15" s="5" customFormat="1" ht="15">
      <c r="A26" s="235" t="s">
        <v>125</v>
      </c>
      <c r="B26" s="109"/>
      <c r="C26" s="110"/>
      <c r="D26" s="65"/>
      <c r="E26" s="111"/>
      <c r="F26" s="110"/>
      <c r="G26" s="112"/>
      <c r="H26" s="55">
        <v>1</v>
      </c>
      <c r="I26" s="234">
        <v>41649</v>
      </c>
      <c r="J26" s="65">
        <v>963.18</v>
      </c>
      <c r="K26" s="109"/>
      <c r="L26" s="110"/>
      <c r="M26" s="113"/>
      <c r="N26" s="48">
        <f t="shared" si="4"/>
        <v>963.18</v>
      </c>
      <c r="O26" s="14"/>
    </row>
    <row r="27" spans="1:15" s="6" customFormat="1" ht="15">
      <c r="A27" s="92" t="s">
        <v>77</v>
      </c>
      <c r="B27" s="55"/>
      <c r="C27" s="64"/>
      <c r="D27" s="65"/>
      <c r="E27" s="56"/>
      <c r="F27" s="64"/>
      <c r="G27" s="65"/>
      <c r="H27" s="55"/>
      <c r="I27" s="64"/>
      <c r="J27" s="65"/>
      <c r="K27" s="55"/>
      <c r="L27" s="64"/>
      <c r="M27" s="65"/>
      <c r="N27" s="48">
        <f t="shared" si="4"/>
        <v>0</v>
      </c>
      <c r="O27" s="14"/>
    </row>
    <row r="28" spans="1:15" s="6" customFormat="1" ht="25.5">
      <c r="A28" s="271" t="s">
        <v>82</v>
      </c>
      <c r="B28" s="212">
        <v>107</v>
      </c>
      <c r="C28" s="213">
        <v>41402</v>
      </c>
      <c r="D28" s="65">
        <v>86.34</v>
      </c>
      <c r="E28" s="214" t="s">
        <v>172</v>
      </c>
      <c r="F28" s="215">
        <v>41537</v>
      </c>
      <c r="G28" s="65">
        <v>86.34</v>
      </c>
      <c r="H28" s="214" t="s">
        <v>201</v>
      </c>
      <c r="I28" s="215" t="s">
        <v>206</v>
      </c>
      <c r="J28" s="65">
        <v>86.34</v>
      </c>
      <c r="K28" s="214" t="s">
        <v>213</v>
      </c>
      <c r="L28" s="215">
        <v>41677</v>
      </c>
      <c r="M28" s="65">
        <v>86.34</v>
      </c>
      <c r="N28" s="48">
        <f t="shared" si="4"/>
        <v>345.36</v>
      </c>
      <c r="O28" s="14"/>
    </row>
    <row r="29" spans="1:15" s="6" customFormat="1" ht="15">
      <c r="A29" s="272"/>
      <c r="B29" s="214" t="s">
        <v>144</v>
      </c>
      <c r="C29" s="215">
        <v>41418</v>
      </c>
      <c r="D29" s="65">
        <v>86.34</v>
      </c>
      <c r="E29" s="214" t="s">
        <v>175</v>
      </c>
      <c r="F29" s="215">
        <v>41558</v>
      </c>
      <c r="G29" s="65">
        <v>86.34</v>
      </c>
      <c r="H29" s="214" t="s">
        <v>210</v>
      </c>
      <c r="I29" s="215">
        <v>41656</v>
      </c>
      <c r="J29" s="65">
        <v>86.34</v>
      </c>
      <c r="K29" s="214" t="s">
        <v>215</v>
      </c>
      <c r="L29" s="215">
        <v>41692</v>
      </c>
      <c r="M29" s="65">
        <v>86.34</v>
      </c>
      <c r="N29" s="48">
        <f t="shared" si="4"/>
        <v>345.36</v>
      </c>
      <c r="O29" s="14"/>
    </row>
    <row r="30" spans="1:15" s="6" customFormat="1" ht="15">
      <c r="A30" s="272"/>
      <c r="B30" s="214" t="s">
        <v>155</v>
      </c>
      <c r="C30" s="215">
        <v>41486</v>
      </c>
      <c r="D30" s="65">
        <v>86.34</v>
      </c>
      <c r="E30" s="214" t="s">
        <v>181</v>
      </c>
      <c r="F30" s="215">
        <v>41547</v>
      </c>
      <c r="G30" s="65">
        <v>86.34</v>
      </c>
      <c r="H30" s="55"/>
      <c r="I30" s="64"/>
      <c r="J30" s="65"/>
      <c r="K30" s="214" t="s">
        <v>216</v>
      </c>
      <c r="L30" s="215">
        <v>41712</v>
      </c>
      <c r="M30" s="65">
        <v>86.34</v>
      </c>
      <c r="N30" s="48">
        <f t="shared" si="4"/>
        <v>259.02</v>
      </c>
      <c r="O30" s="14"/>
    </row>
    <row r="31" spans="1:15" s="6" customFormat="1" ht="15">
      <c r="A31" s="272"/>
      <c r="B31" s="214"/>
      <c r="C31" s="215"/>
      <c r="D31" s="65"/>
      <c r="E31" s="223"/>
      <c r="F31" s="215"/>
      <c r="G31" s="65"/>
      <c r="H31" s="55"/>
      <c r="I31" s="64"/>
      <c r="J31" s="65"/>
      <c r="K31" s="214" t="s">
        <v>222</v>
      </c>
      <c r="L31" s="215">
        <v>41726</v>
      </c>
      <c r="M31" s="65">
        <v>86.34</v>
      </c>
      <c r="N31" s="48">
        <f t="shared" si="4"/>
        <v>86.34</v>
      </c>
      <c r="O31" s="237"/>
    </row>
    <row r="32" spans="1:15" s="6" customFormat="1" ht="15">
      <c r="A32" s="272"/>
      <c r="B32" s="214"/>
      <c r="C32" s="215"/>
      <c r="D32" s="65"/>
      <c r="E32" s="223"/>
      <c r="F32" s="215"/>
      <c r="G32" s="65"/>
      <c r="H32" s="55"/>
      <c r="I32" s="64"/>
      <c r="J32" s="65"/>
      <c r="K32" s="214" t="s">
        <v>225</v>
      </c>
      <c r="L32" s="215">
        <v>41747</v>
      </c>
      <c r="M32" s="65">
        <v>172.68</v>
      </c>
      <c r="N32" s="48">
        <f t="shared" si="4"/>
        <v>172.68</v>
      </c>
      <c r="O32" s="238"/>
    </row>
    <row r="33" spans="1:15" s="6" customFormat="1" ht="15">
      <c r="A33" s="273"/>
      <c r="B33" s="214"/>
      <c r="C33" s="215"/>
      <c r="D33" s="65"/>
      <c r="E33" s="223"/>
      <c r="F33" s="215"/>
      <c r="G33" s="65"/>
      <c r="H33" s="55"/>
      <c r="I33" s="64"/>
      <c r="J33" s="65"/>
      <c r="K33" s="214" t="s">
        <v>226</v>
      </c>
      <c r="L33" s="215">
        <v>41759</v>
      </c>
      <c r="M33" s="65">
        <v>86.34</v>
      </c>
      <c r="N33" s="48">
        <f t="shared" si="4"/>
        <v>86.34</v>
      </c>
      <c r="O33" s="239"/>
    </row>
    <row r="34" spans="1:15" s="6" customFormat="1" ht="15">
      <c r="A34" s="94" t="s">
        <v>78</v>
      </c>
      <c r="B34" s="55"/>
      <c r="C34" s="64"/>
      <c r="D34" s="65"/>
      <c r="E34" s="56"/>
      <c r="F34" s="64"/>
      <c r="G34" s="65"/>
      <c r="H34" s="55"/>
      <c r="I34" s="64"/>
      <c r="J34" s="65"/>
      <c r="K34" s="214" t="s">
        <v>215</v>
      </c>
      <c r="L34" s="215">
        <v>41692</v>
      </c>
      <c r="M34" s="65">
        <v>8892.67</v>
      </c>
      <c r="N34" s="48">
        <f t="shared" si="4"/>
        <v>8892.67</v>
      </c>
      <c r="O34" s="14"/>
    </row>
    <row r="35" spans="1:15" s="6" customFormat="1" ht="15">
      <c r="A35" s="94" t="s">
        <v>79</v>
      </c>
      <c r="B35" s="55"/>
      <c r="C35" s="64"/>
      <c r="D35" s="65"/>
      <c r="E35" s="56"/>
      <c r="F35" s="64"/>
      <c r="G35" s="65"/>
      <c r="H35" s="55"/>
      <c r="I35" s="64"/>
      <c r="J35" s="65"/>
      <c r="K35" s="214" t="s">
        <v>216</v>
      </c>
      <c r="L35" s="215">
        <v>41712</v>
      </c>
      <c r="M35" s="65">
        <v>777.03</v>
      </c>
      <c r="N35" s="48">
        <f t="shared" si="4"/>
        <v>777.03</v>
      </c>
      <c r="O35" s="14"/>
    </row>
    <row r="36" spans="1:15" s="6" customFormat="1" ht="25.5">
      <c r="A36" s="4" t="s">
        <v>111</v>
      </c>
      <c r="B36" s="55"/>
      <c r="C36" s="64"/>
      <c r="D36" s="65"/>
      <c r="E36" s="56"/>
      <c r="F36" s="64"/>
      <c r="G36" s="65"/>
      <c r="H36" s="214" t="s">
        <v>201</v>
      </c>
      <c r="I36" s="215" t="s">
        <v>207</v>
      </c>
      <c r="J36" s="65">
        <v>1303.77</v>
      </c>
      <c r="K36" s="214" t="s">
        <v>213</v>
      </c>
      <c r="L36" s="215">
        <v>41677</v>
      </c>
      <c r="M36" s="65">
        <v>1303.77</v>
      </c>
      <c r="N36" s="48">
        <f t="shared" si="4"/>
        <v>2607.54</v>
      </c>
      <c r="O36" s="14"/>
    </row>
    <row r="37" spans="1:15" s="6" customFormat="1" ht="15">
      <c r="A37" s="4" t="s">
        <v>112</v>
      </c>
      <c r="B37" s="55"/>
      <c r="C37" s="64"/>
      <c r="D37" s="65"/>
      <c r="E37" s="214" t="s">
        <v>163</v>
      </c>
      <c r="F37" s="215">
        <v>41502</v>
      </c>
      <c r="G37" s="65">
        <v>3434.7</v>
      </c>
      <c r="H37" s="55"/>
      <c r="I37" s="64"/>
      <c r="J37" s="65"/>
      <c r="K37" s="55"/>
      <c r="L37" s="64"/>
      <c r="M37" s="65"/>
      <c r="N37" s="48">
        <f t="shared" si="4"/>
        <v>3434.7</v>
      </c>
      <c r="O37" s="14"/>
    </row>
    <row r="38" spans="1:15" s="6" customFormat="1" ht="15">
      <c r="A38" s="108" t="s">
        <v>114</v>
      </c>
      <c r="B38" s="56"/>
      <c r="C38" s="64"/>
      <c r="D38" s="65"/>
      <c r="E38" s="56"/>
      <c r="F38" s="64"/>
      <c r="G38" s="65"/>
      <c r="H38" s="55"/>
      <c r="I38" s="64"/>
      <c r="J38" s="65"/>
      <c r="K38" s="55"/>
      <c r="L38" s="64"/>
      <c r="M38" s="65"/>
      <c r="N38" s="48">
        <f t="shared" si="4"/>
        <v>0</v>
      </c>
      <c r="O38" s="14"/>
    </row>
    <row r="39" spans="1:15" s="6" customFormat="1" ht="25.5">
      <c r="A39" s="94" t="s">
        <v>115</v>
      </c>
      <c r="B39" s="56"/>
      <c r="C39" s="64"/>
      <c r="D39" s="65"/>
      <c r="E39" s="56"/>
      <c r="F39" s="64"/>
      <c r="G39" s="65"/>
      <c r="H39" s="214" t="s">
        <v>201</v>
      </c>
      <c r="I39" s="215" t="s">
        <v>203</v>
      </c>
      <c r="J39" s="65">
        <v>932.26</v>
      </c>
      <c r="K39" s="55"/>
      <c r="L39" s="64"/>
      <c r="M39" s="65"/>
      <c r="N39" s="48">
        <f t="shared" si="4"/>
        <v>932.26</v>
      </c>
      <c r="O39" s="14"/>
    </row>
    <row r="40" spans="1:15" s="6" customFormat="1" ht="15">
      <c r="A40" s="96" t="s">
        <v>92</v>
      </c>
      <c r="B40" s="56"/>
      <c r="C40" s="64"/>
      <c r="D40" s="65"/>
      <c r="E40" s="56"/>
      <c r="F40" s="64"/>
      <c r="G40" s="65"/>
      <c r="H40" s="55"/>
      <c r="I40" s="64"/>
      <c r="J40" s="65"/>
      <c r="K40" s="55"/>
      <c r="L40" s="64"/>
      <c r="M40" s="65"/>
      <c r="N40" s="48">
        <f t="shared" si="4"/>
        <v>0</v>
      </c>
      <c r="O40" s="14"/>
    </row>
    <row r="41" spans="1:15" s="6" customFormat="1" ht="15">
      <c r="A41" s="97" t="s">
        <v>93</v>
      </c>
      <c r="B41" s="56"/>
      <c r="C41" s="64"/>
      <c r="D41" s="65"/>
      <c r="E41" s="56"/>
      <c r="F41" s="64"/>
      <c r="G41" s="65"/>
      <c r="H41" s="55"/>
      <c r="I41" s="64"/>
      <c r="J41" s="65"/>
      <c r="K41" s="55"/>
      <c r="L41" s="64"/>
      <c r="M41" s="65"/>
      <c r="N41" s="48">
        <f t="shared" si="4"/>
        <v>0</v>
      </c>
      <c r="O41" s="14"/>
    </row>
    <row r="42" spans="1:15" s="6" customFormat="1" ht="15">
      <c r="A42" s="157" t="s">
        <v>116</v>
      </c>
      <c r="B42" s="56"/>
      <c r="C42" s="64"/>
      <c r="D42" s="65"/>
      <c r="E42" s="56"/>
      <c r="F42" s="64"/>
      <c r="G42" s="65"/>
      <c r="H42" s="55"/>
      <c r="I42" s="64"/>
      <c r="J42" s="65"/>
      <c r="K42" s="55"/>
      <c r="L42" s="64"/>
      <c r="M42" s="65"/>
      <c r="N42" s="48">
        <f t="shared" si="4"/>
        <v>0</v>
      </c>
      <c r="O42" s="14"/>
    </row>
    <row r="43" spans="1:15" s="6" customFormat="1" ht="15">
      <c r="A43" s="108" t="s">
        <v>107</v>
      </c>
      <c r="B43" s="56"/>
      <c r="C43" s="64"/>
      <c r="D43" s="65"/>
      <c r="E43" s="56"/>
      <c r="F43" s="64"/>
      <c r="G43" s="65"/>
      <c r="H43" s="55"/>
      <c r="I43" s="64"/>
      <c r="J43" s="65"/>
      <c r="K43" s="55"/>
      <c r="L43" s="64"/>
      <c r="M43" s="65"/>
      <c r="N43" s="48">
        <f t="shared" si="4"/>
        <v>0</v>
      </c>
      <c r="O43" s="14"/>
    </row>
    <row r="44" spans="1:15" s="6" customFormat="1" ht="15">
      <c r="A44" s="94" t="s">
        <v>117</v>
      </c>
      <c r="B44" s="56"/>
      <c r="C44" s="64"/>
      <c r="D44" s="65"/>
      <c r="E44" s="56"/>
      <c r="F44" s="64"/>
      <c r="G44" s="65"/>
      <c r="H44" s="55"/>
      <c r="I44" s="64"/>
      <c r="J44" s="65"/>
      <c r="K44" s="55"/>
      <c r="L44" s="64"/>
      <c r="M44" s="65"/>
      <c r="N44" s="48">
        <f t="shared" si="4"/>
        <v>0</v>
      </c>
      <c r="O44" s="14"/>
    </row>
    <row r="45" spans="1:15" s="6" customFormat="1" ht="15">
      <c r="A45" s="94" t="s">
        <v>118</v>
      </c>
      <c r="B45" s="56"/>
      <c r="C45" s="64"/>
      <c r="D45" s="65"/>
      <c r="E45" s="56"/>
      <c r="F45" s="64"/>
      <c r="G45" s="65"/>
      <c r="H45" s="55"/>
      <c r="I45" s="64"/>
      <c r="J45" s="65"/>
      <c r="K45" s="55"/>
      <c r="L45" s="64"/>
      <c r="M45" s="65"/>
      <c r="N45" s="48">
        <f t="shared" si="4"/>
        <v>0</v>
      </c>
      <c r="O45" s="14"/>
    </row>
    <row r="46" spans="1:15" s="6" customFormat="1" ht="15.75" customHeight="1">
      <c r="A46" s="94" t="s">
        <v>214</v>
      </c>
      <c r="B46" s="56"/>
      <c r="C46" s="64"/>
      <c r="D46" s="65"/>
      <c r="E46" s="56"/>
      <c r="F46" s="64"/>
      <c r="G46" s="65"/>
      <c r="H46" s="55"/>
      <c r="I46" s="64"/>
      <c r="J46" s="65"/>
      <c r="K46" s="55"/>
      <c r="L46" s="64"/>
      <c r="M46" s="65"/>
      <c r="N46" s="48">
        <f t="shared" si="4"/>
        <v>0</v>
      </c>
      <c r="O46" s="14"/>
    </row>
    <row r="47" spans="1:15" s="6" customFormat="1" ht="19.5" thickBot="1">
      <c r="A47" s="98" t="s">
        <v>80</v>
      </c>
      <c r="B47" s="56"/>
      <c r="C47" s="64"/>
      <c r="D47" s="54">
        <f>O47/4</f>
        <v>19213.93</v>
      </c>
      <c r="E47" s="56"/>
      <c r="F47" s="64"/>
      <c r="G47" s="54">
        <f>O47/4</f>
        <v>19213.93</v>
      </c>
      <c r="H47" s="55"/>
      <c r="I47" s="64"/>
      <c r="J47" s="54">
        <f>O47/4</f>
        <v>19213.93</v>
      </c>
      <c r="K47" s="55"/>
      <c r="L47" s="64"/>
      <c r="M47" s="54">
        <f>O47/4</f>
        <v>19213.93</v>
      </c>
      <c r="N47" s="48">
        <f t="shared" si="4"/>
        <v>76855.72</v>
      </c>
      <c r="O47" s="14">
        <v>76855.72</v>
      </c>
    </row>
    <row r="48" spans="1:15" s="5" customFormat="1" ht="20.25" thickBot="1">
      <c r="A48" s="60" t="s">
        <v>4</v>
      </c>
      <c r="B48" s="71"/>
      <c r="C48" s="72"/>
      <c r="D48" s="73">
        <f>SUM(D5:D47)</f>
        <v>141261.54</v>
      </c>
      <c r="E48" s="20"/>
      <c r="F48" s="72"/>
      <c r="G48" s="73">
        <f>SUM(G5:G47)</f>
        <v>140947.31</v>
      </c>
      <c r="H48" s="74"/>
      <c r="I48" s="72"/>
      <c r="J48" s="73">
        <f>SUM(J5:J47)</f>
        <v>138064.51</v>
      </c>
      <c r="K48" s="74"/>
      <c r="L48" s="72"/>
      <c r="M48" s="75">
        <f>SUM(M5:M47)</f>
        <v>137858.59</v>
      </c>
      <c r="N48" s="48">
        <f t="shared" si="4"/>
        <v>558131.95</v>
      </c>
      <c r="O48" s="23">
        <f>SUM(O5:O47)</f>
        <v>503279.6</v>
      </c>
    </row>
    <row r="49" spans="1:15" s="10" customFormat="1" ht="20.25" hidden="1" thickBot="1">
      <c r="A49" s="41" t="s">
        <v>2</v>
      </c>
      <c r="B49" s="66"/>
      <c r="C49" s="67"/>
      <c r="D49" s="68"/>
      <c r="E49" s="69"/>
      <c r="F49" s="67"/>
      <c r="G49" s="70"/>
      <c r="H49" s="66"/>
      <c r="I49" s="67"/>
      <c r="J49" s="68"/>
      <c r="K49" s="66"/>
      <c r="L49" s="67"/>
      <c r="M49" s="68"/>
      <c r="N49" s="47"/>
      <c r="O49" s="24"/>
    </row>
    <row r="50" spans="1:15" s="11" customFormat="1" ht="39.75" customHeight="1" thickBot="1">
      <c r="A50" s="263" t="s">
        <v>3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5"/>
      <c r="O50" s="25"/>
    </row>
    <row r="51" spans="1:15" s="6" customFormat="1" ht="15">
      <c r="A51" s="216" t="s">
        <v>135</v>
      </c>
      <c r="B51" s="9"/>
      <c r="C51" s="9"/>
      <c r="D51" s="93"/>
      <c r="E51" s="280" t="s">
        <v>174</v>
      </c>
      <c r="F51" s="283">
        <v>41537</v>
      </c>
      <c r="G51" s="286">
        <v>160074.26</v>
      </c>
      <c r="H51" s="9"/>
      <c r="I51" s="9"/>
      <c r="J51" s="93"/>
      <c r="K51" s="9"/>
      <c r="L51" s="9"/>
      <c r="M51" s="93"/>
      <c r="N51" s="48">
        <f aca="true" t="shared" si="5" ref="N51:N60">M51+J51+G51+D51</f>
        <v>160074.26</v>
      </c>
      <c r="O51" s="14"/>
    </row>
    <row r="52" spans="1:15" s="6" customFormat="1" ht="15">
      <c r="A52" s="216" t="s">
        <v>137</v>
      </c>
      <c r="B52" s="9"/>
      <c r="C52" s="9"/>
      <c r="D52" s="93"/>
      <c r="E52" s="281"/>
      <c r="F52" s="284"/>
      <c r="G52" s="287"/>
      <c r="H52" s="9"/>
      <c r="I52" s="9"/>
      <c r="J52" s="93"/>
      <c r="K52" s="9"/>
      <c r="L52" s="9"/>
      <c r="M52" s="93"/>
      <c r="N52" s="48">
        <f t="shared" si="5"/>
        <v>0</v>
      </c>
      <c r="O52" s="14"/>
    </row>
    <row r="53" spans="1:15" s="6" customFormat="1" ht="15">
      <c r="A53" s="216" t="s">
        <v>138</v>
      </c>
      <c r="B53" s="9"/>
      <c r="C53" s="9"/>
      <c r="D53" s="93"/>
      <c r="E53" s="282"/>
      <c r="F53" s="285"/>
      <c r="G53" s="288"/>
      <c r="H53" s="9"/>
      <c r="I53" s="9"/>
      <c r="J53" s="93"/>
      <c r="K53" s="9"/>
      <c r="L53" s="9"/>
      <c r="M53" s="93"/>
      <c r="N53" s="48">
        <f t="shared" si="5"/>
        <v>0</v>
      </c>
      <c r="O53" s="14"/>
    </row>
    <row r="54" spans="1:15" s="6" customFormat="1" ht="15">
      <c r="A54" s="216" t="s">
        <v>139</v>
      </c>
      <c r="B54" s="9"/>
      <c r="C54" s="9"/>
      <c r="D54" s="93"/>
      <c r="E54" s="9"/>
      <c r="F54" s="9"/>
      <c r="G54" s="93"/>
      <c r="H54" s="9"/>
      <c r="I54" s="9"/>
      <c r="J54" s="93"/>
      <c r="K54" s="9">
        <v>42</v>
      </c>
      <c r="L54" s="213">
        <v>41740</v>
      </c>
      <c r="M54" s="93">
        <v>1835.44</v>
      </c>
      <c r="N54" s="48">
        <f t="shared" si="5"/>
        <v>1835.44</v>
      </c>
      <c r="O54" s="14"/>
    </row>
    <row r="55" spans="1:15" s="6" customFormat="1" ht="15">
      <c r="A55" s="216" t="s">
        <v>149</v>
      </c>
      <c r="B55" s="214" t="s">
        <v>150</v>
      </c>
      <c r="C55" s="215">
        <v>41432</v>
      </c>
      <c r="D55" s="65">
        <v>104308.15</v>
      </c>
      <c r="E55" s="9"/>
      <c r="F55" s="9"/>
      <c r="G55" s="93"/>
      <c r="H55" s="9"/>
      <c r="I55" s="9"/>
      <c r="J55" s="93"/>
      <c r="K55" s="9"/>
      <c r="L55" s="9"/>
      <c r="M55" s="93"/>
      <c r="N55" s="48">
        <f t="shared" si="5"/>
        <v>104308.15</v>
      </c>
      <c r="O55" s="14"/>
    </row>
    <row r="56" spans="1:15" s="6" customFormat="1" ht="15">
      <c r="A56" s="216" t="s">
        <v>140</v>
      </c>
      <c r="B56" s="289">
        <v>132</v>
      </c>
      <c r="C56" s="292">
        <v>41453</v>
      </c>
      <c r="D56" s="257">
        <v>85653.2</v>
      </c>
      <c r="E56" s="9"/>
      <c r="F56" s="9"/>
      <c r="G56" s="93"/>
      <c r="H56" s="9"/>
      <c r="I56" s="9"/>
      <c r="J56" s="93"/>
      <c r="K56" s="9"/>
      <c r="L56" s="9"/>
      <c r="M56" s="93"/>
      <c r="N56" s="48">
        <f t="shared" si="5"/>
        <v>85653.2</v>
      </c>
      <c r="O56" s="14"/>
    </row>
    <row r="57" spans="1:15" s="6" customFormat="1" ht="15">
      <c r="A57" s="216" t="s">
        <v>141</v>
      </c>
      <c r="B57" s="290"/>
      <c r="C57" s="290"/>
      <c r="D57" s="258"/>
      <c r="E57" s="9"/>
      <c r="F57" s="9"/>
      <c r="G57" s="93"/>
      <c r="H57" s="9"/>
      <c r="I57" s="9"/>
      <c r="J57" s="93"/>
      <c r="K57" s="9"/>
      <c r="L57" s="9"/>
      <c r="M57" s="93"/>
      <c r="N57" s="48">
        <f t="shared" si="5"/>
        <v>0</v>
      </c>
      <c r="O57" s="14"/>
    </row>
    <row r="58" spans="1:15" s="6" customFormat="1" ht="15">
      <c r="A58" s="157" t="s">
        <v>142</v>
      </c>
      <c r="B58" s="9"/>
      <c r="C58" s="9"/>
      <c r="D58" s="93"/>
      <c r="E58" s="9"/>
      <c r="F58" s="9"/>
      <c r="G58" s="93"/>
      <c r="H58" s="9"/>
      <c r="I58" s="9"/>
      <c r="J58" s="93"/>
      <c r="K58" s="9"/>
      <c r="L58" s="9"/>
      <c r="M58" s="93"/>
      <c r="N58" s="48">
        <f t="shared" si="5"/>
        <v>0</v>
      </c>
      <c r="O58" s="14"/>
    </row>
    <row r="59" spans="1:15" s="6" customFormat="1" ht="15">
      <c r="A59" s="216" t="s">
        <v>143</v>
      </c>
      <c r="B59" s="217" t="s">
        <v>154</v>
      </c>
      <c r="C59" s="218">
        <v>41481</v>
      </c>
      <c r="D59" s="93">
        <v>24143.2</v>
      </c>
      <c r="E59" s="46"/>
      <c r="F59" s="9"/>
      <c r="G59" s="93"/>
      <c r="H59" s="9"/>
      <c r="I59" s="9"/>
      <c r="J59" s="93"/>
      <c r="K59" s="9"/>
      <c r="L59" s="9"/>
      <c r="M59" s="93"/>
      <c r="N59" s="48">
        <f t="shared" si="5"/>
        <v>24143.2</v>
      </c>
      <c r="O59" s="14"/>
    </row>
    <row r="60" spans="1:15" s="81" customFormat="1" ht="20.25" thickBot="1">
      <c r="A60" s="211" t="s">
        <v>4</v>
      </c>
      <c r="B60" s="100"/>
      <c r="C60" s="101"/>
      <c r="D60" s="101">
        <f>SUM(D51:D59)</f>
        <v>214104.55</v>
      </c>
      <c r="E60" s="101"/>
      <c r="F60" s="101"/>
      <c r="G60" s="101">
        <f>SUM(G51:G59)</f>
        <v>160074.26</v>
      </c>
      <c r="H60" s="101"/>
      <c r="I60" s="101"/>
      <c r="J60" s="101">
        <f>SUM(J51:J59)</f>
        <v>0</v>
      </c>
      <c r="K60" s="101"/>
      <c r="L60" s="101"/>
      <c r="M60" s="101">
        <f>SUM(M51:M59)</f>
        <v>1835.44</v>
      </c>
      <c r="N60" s="48">
        <f t="shared" si="5"/>
        <v>376014.25</v>
      </c>
      <c r="O60" s="80">
        <f>D60+G60+J60+M60</f>
        <v>376014.25</v>
      </c>
    </row>
    <row r="61" spans="1:15" s="6" customFormat="1" ht="42" customHeight="1">
      <c r="A61" s="263" t="s">
        <v>29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5"/>
      <c r="O61" s="15"/>
    </row>
    <row r="62" spans="1:15" s="6" customFormat="1" ht="15">
      <c r="A62" s="39" t="s">
        <v>156</v>
      </c>
      <c r="B62" s="31">
        <v>4</v>
      </c>
      <c r="C62" s="213">
        <v>41402</v>
      </c>
      <c r="D62" s="65">
        <v>2944.71</v>
      </c>
      <c r="E62" s="22"/>
      <c r="F62" s="1"/>
      <c r="G62" s="15"/>
      <c r="H62" s="32"/>
      <c r="I62" s="1"/>
      <c r="J62" s="37"/>
      <c r="K62" s="32"/>
      <c r="L62" s="1"/>
      <c r="M62" s="37"/>
      <c r="N62" s="46"/>
      <c r="O62" s="22"/>
    </row>
    <row r="63" spans="1:15" s="6" customFormat="1" ht="15">
      <c r="A63" s="39" t="s">
        <v>156</v>
      </c>
      <c r="B63" s="31">
        <v>7</v>
      </c>
      <c r="C63" s="213">
        <v>41415</v>
      </c>
      <c r="D63" s="65">
        <v>3926.28</v>
      </c>
      <c r="E63" s="46"/>
      <c r="F63" s="9"/>
      <c r="G63" s="17"/>
      <c r="H63" s="31"/>
      <c r="I63" s="9"/>
      <c r="J63" s="36"/>
      <c r="K63" s="31"/>
      <c r="L63" s="9"/>
      <c r="M63" s="36"/>
      <c r="N63" s="46"/>
      <c r="O63" s="22"/>
    </row>
    <row r="64" spans="1:15" s="6" customFormat="1" ht="15">
      <c r="A64" s="39" t="s">
        <v>147</v>
      </c>
      <c r="B64" s="214" t="s">
        <v>146</v>
      </c>
      <c r="C64" s="215">
        <v>41425</v>
      </c>
      <c r="D64" s="65">
        <v>835.6</v>
      </c>
      <c r="E64" s="46"/>
      <c r="F64" s="9"/>
      <c r="G64" s="17"/>
      <c r="H64" s="31"/>
      <c r="I64" s="9"/>
      <c r="J64" s="36"/>
      <c r="K64" s="31"/>
      <c r="L64" s="9"/>
      <c r="M64" s="36"/>
      <c r="N64" s="46"/>
      <c r="O64" s="22"/>
    </row>
    <row r="65" spans="1:15" s="6" customFormat="1" ht="15">
      <c r="A65" s="39" t="s">
        <v>158</v>
      </c>
      <c r="B65" s="214" t="s">
        <v>157</v>
      </c>
      <c r="C65" s="215">
        <v>41481</v>
      </c>
      <c r="D65" s="65">
        <v>6279.85</v>
      </c>
      <c r="E65" s="46"/>
      <c r="F65" s="9"/>
      <c r="G65" s="17"/>
      <c r="H65" s="31"/>
      <c r="I65" s="9"/>
      <c r="J65" s="36"/>
      <c r="K65" s="31"/>
      <c r="L65" s="9"/>
      <c r="M65" s="36"/>
      <c r="N65" s="46"/>
      <c r="O65" s="22"/>
    </row>
    <row r="66" spans="1:15" s="6" customFormat="1" ht="15">
      <c r="A66" s="39" t="s">
        <v>165</v>
      </c>
      <c r="B66" s="31"/>
      <c r="C66" s="9"/>
      <c r="D66" s="36"/>
      <c r="E66" s="214" t="s">
        <v>164</v>
      </c>
      <c r="F66" s="215">
        <v>41509</v>
      </c>
      <c r="G66" s="65">
        <v>460.83</v>
      </c>
      <c r="H66" s="31"/>
      <c r="I66" s="9"/>
      <c r="J66" s="36"/>
      <c r="K66" s="31"/>
      <c r="L66" s="9"/>
      <c r="M66" s="36"/>
      <c r="N66" s="46"/>
      <c r="O66" s="22"/>
    </row>
    <row r="67" spans="1:15" s="6" customFormat="1" ht="15">
      <c r="A67" s="39" t="s">
        <v>166</v>
      </c>
      <c r="B67" s="31"/>
      <c r="C67" s="9"/>
      <c r="D67" s="36"/>
      <c r="E67" s="214" t="s">
        <v>164</v>
      </c>
      <c r="F67" s="215">
        <v>41509</v>
      </c>
      <c r="G67" s="65">
        <v>5188.64</v>
      </c>
      <c r="H67" s="31"/>
      <c r="I67" s="9"/>
      <c r="J67" s="36"/>
      <c r="K67" s="31"/>
      <c r="L67" s="9"/>
      <c r="M67" s="36"/>
      <c r="N67" s="46"/>
      <c r="O67" s="22"/>
    </row>
    <row r="68" spans="1:15" s="6" customFormat="1" ht="15">
      <c r="A68" s="39" t="s">
        <v>167</v>
      </c>
      <c r="B68" s="31"/>
      <c r="C68" s="9"/>
      <c r="D68" s="36"/>
      <c r="E68" s="214" t="s">
        <v>168</v>
      </c>
      <c r="F68" s="215">
        <v>41516</v>
      </c>
      <c r="G68" s="65">
        <v>371.67</v>
      </c>
      <c r="H68" s="31"/>
      <c r="I68" s="9"/>
      <c r="J68" s="36"/>
      <c r="K68" s="31"/>
      <c r="L68" s="9"/>
      <c r="M68" s="36"/>
      <c r="N68" s="46"/>
      <c r="O68" s="22"/>
    </row>
    <row r="69" spans="1:15" s="6" customFormat="1" ht="15">
      <c r="A69" s="39" t="s">
        <v>169</v>
      </c>
      <c r="B69" s="31"/>
      <c r="C69" s="9"/>
      <c r="D69" s="36"/>
      <c r="E69" s="214" t="s">
        <v>170</v>
      </c>
      <c r="F69" s="215">
        <v>41530</v>
      </c>
      <c r="G69" s="65">
        <v>572.34</v>
      </c>
      <c r="H69" s="31"/>
      <c r="I69" s="9"/>
      <c r="J69" s="36"/>
      <c r="K69" s="31"/>
      <c r="L69" s="9"/>
      <c r="M69" s="36"/>
      <c r="N69" s="46"/>
      <c r="O69" s="22"/>
    </row>
    <row r="70" spans="1:15" s="6" customFormat="1" ht="15">
      <c r="A70" s="39" t="s">
        <v>176</v>
      </c>
      <c r="B70" s="31"/>
      <c r="C70" s="9"/>
      <c r="D70" s="36"/>
      <c r="E70" s="214" t="s">
        <v>175</v>
      </c>
      <c r="F70" s="215">
        <v>41558</v>
      </c>
      <c r="G70" s="65">
        <v>117.75</v>
      </c>
      <c r="H70" s="31"/>
      <c r="I70" s="9"/>
      <c r="J70" s="36"/>
      <c r="K70" s="31"/>
      <c r="L70" s="9"/>
      <c r="M70" s="36"/>
      <c r="N70" s="46"/>
      <c r="O70" s="22"/>
    </row>
    <row r="71" spans="1:15" s="6" customFormat="1" ht="15">
      <c r="A71" s="39" t="s">
        <v>177</v>
      </c>
      <c r="B71" s="31"/>
      <c r="C71" s="9"/>
      <c r="D71" s="36"/>
      <c r="E71" s="214" t="s">
        <v>178</v>
      </c>
      <c r="F71" s="215">
        <v>41565</v>
      </c>
      <c r="G71" s="65">
        <v>237.28</v>
      </c>
      <c r="H71" s="31"/>
      <c r="I71" s="9"/>
      <c r="J71" s="36"/>
      <c r="K71" s="31"/>
      <c r="L71" s="9"/>
      <c r="M71" s="36"/>
      <c r="N71" s="46"/>
      <c r="O71" s="22"/>
    </row>
    <row r="72" spans="1:15" s="6" customFormat="1" ht="15">
      <c r="A72" s="39" t="s">
        <v>179</v>
      </c>
      <c r="B72" s="31"/>
      <c r="C72" s="9"/>
      <c r="D72" s="36"/>
      <c r="E72" s="214" t="s">
        <v>180</v>
      </c>
      <c r="F72" s="215">
        <v>41565</v>
      </c>
      <c r="G72" s="65">
        <v>3169.1</v>
      </c>
      <c r="H72" s="31"/>
      <c r="I72" s="9"/>
      <c r="J72" s="36"/>
      <c r="K72" s="31"/>
      <c r="L72" s="9"/>
      <c r="M72" s="36"/>
      <c r="N72" s="46"/>
      <c r="O72" s="22"/>
    </row>
    <row r="73" spans="1:15" s="6" customFormat="1" ht="15">
      <c r="A73" s="39" t="s">
        <v>179</v>
      </c>
      <c r="B73" s="31"/>
      <c r="C73" s="9"/>
      <c r="D73" s="36"/>
      <c r="E73" s="214" t="s">
        <v>181</v>
      </c>
      <c r="F73" s="215">
        <v>41547</v>
      </c>
      <c r="G73" s="65">
        <v>5030.09</v>
      </c>
      <c r="H73" s="31"/>
      <c r="I73" s="9"/>
      <c r="J73" s="36"/>
      <c r="K73" s="31"/>
      <c r="L73" s="9"/>
      <c r="M73" s="36"/>
      <c r="N73" s="46"/>
      <c r="O73" s="22"/>
    </row>
    <row r="74" spans="1:15" s="6" customFormat="1" ht="15">
      <c r="A74" s="39" t="s">
        <v>182</v>
      </c>
      <c r="B74" s="31"/>
      <c r="C74" s="9"/>
      <c r="D74" s="36"/>
      <c r="E74" s="214" t="s">
        <v>181</v>
      </c>
      <c r="F74" s="215">
        <v>41547</v>
      </c>
      <c r="G74" s="65">
        <v>237.28</v>
      </c>
      <c r="H74" s="31"/>
      <c r="I74" s="9"/>
      <c r="J74" s="36"/>
      <c r="K74" s="31"/>
      <c r="L74" s="9"/>
      <c r="M74" s="36"/>
      <c r="N74" s="46"/>
      <c r="O74" s="22"/>
    </row>
    <row r="75" spans="1:15" s="6" customFormat="1" ht="15">
      <c r="A75" s="39" t="s">
        <v>183</v>
      </c>
      <c r="B75" s="55"/>
      <c r="C75" s="64"/>
      <c r="D75" s="49"/>
      <c r="E75" s="214" t="s">
        <v>181</v>
      </c>
      <c r="F75" s="215">
        <v>41547</v>
      </c>
      <c r="G75" s="65">
        <v>6545.22</v>
      </c>
      <c r="H75" s="55"/>
      <c r="I75" s="64"/>
      <c r="J75" s="49"/>
      <c r="K75" s="55"/>
      <c r="L75" s="64"/>
      <c r="M75" s="49"/>
      <c r="N75" s="46"/>
      <c r="O75" s="22"/>
    </row>
    <row r="76" spans="1:15" s="6" customFormat="1" ht="25.5">
      <c r="A76" s="39" t="s">
        <v>200</v>
      </c>
      <c r="B76" s="55"/>
      <c r="C76" s="64"/>
      <c r="D76" s="49"/>
      <c r="E76" s="214" t="s">
        <v>201</v>
      </c>
      <c r="F76" s="215" t="s">
        <v>202</v>
      </c>
      <c r="G76" s="65">
        <v>657.29</v>
      </c>
      <c r="H76" s="214"/>
      <c r="I76" s="215"/>
      <c r="J76" s="65"/>
      <c r="K76" s="55"/>
      <c r="L76" s="64"/>
      <c r="M76" s="49"/>
      <c r="N76" s="46"/>
      <c r="O76" s="22"/>
    </row>
    <row r="77" spans="1:15" s="6" customFormat="1" ht="25.5">
      <c r="A77" s="39" t="s">
        <v>204</v>
      </c>
      <c r="B77" s="55"/>
      <c r="C77" s="64"/>
      <c r="D77" s="49"/>
      <c r="E77" s="223"/>
      <c r="F77" s="215"/>
      <c r="G77" s="224"/>
      <c r="H77" s="214" t="s">
        <v>201</v>
      </c>
      <c r="I77" s="215" t="s">
        <v>205</v>
      </c>
      <c r="J77" s="65">
        <v>2791.35</v>
      </c>
      <c r="K77" s="55"/>
      <c r="L77" s="64"/>
      <c r="M77" s="49"/>
      <c r="N77" s="46"/>
      <c r="O77" s="22"/>
    </row>
    <row r="78" spans="1:15" s="6" customFormat="1" ht="25.5">
      <c r="A78" s="40" t="s">
        <v>209</v>
      </c>
      <c r="B78" s="55"/>
      <c r="C78" s="64"/>
      <c r="D78" s="49"/>
      <c r="E78" s="223"/>
      <c r="F78" s="215"/>
      <c r="G78" s="224"/>
      <c r="H78" s="214" t="s">
        <v>201</v>
      </c>
      <c r="I78" s="215" t="s">
        <v>208</v>
      </c>
      <c r="J78" s="65">
        <v>587.16</v>
      </c>
      <c r="K78" s="55"/>
      <c r="L78" s="64"/>
      <c r="M78" s="49"/>
      <c r="N78" s="46"/>
      <c r="O78" s="22"/>
    </row>
    <row r="79" spans="1:15" s="6" customFormat="1" ht="15">
      <c r="A79" s="39" t="s">
        <v>212</v>
      </c>
      <c r="B79" s="55"/>
      <c r="C79" s="64"/>
      <c r="D79" s="49"/>
      <c r="E79" s="223"/>
      <c r="F79" s="215"/>
      <c r="G79" s="236"/>
      <c r="H79" s="214" t="s">
        <v>211</v>
      </c>
      <c r="I79" s="215">
        <v>41663</v>
      </c>
      <c r="J79" s="65">
        <v>595.65</v>
      </c>
      <c r="K79" s="55"/>
      <c r="L79" s="64"/>
      <c r="M79" s="49"/>
      <c r="N79" s="46"/>
      <c r="O79" s="22"/>
    </row>
    <row r="80" spans="1:15" s="6" customFormat="1" ht="15">
      <c r="A80" s="39" t="s">
        <v>223</v>
      </c>
      <c r="B80" s="31"/>
      <c r="C80" s="9"/>
      <c r="D80" s="36"/>
      <c r="E80" s="46"/>
      <c r="F80" s="9"/>
      <c r="G80" s="17"/>
      <c r="H80" s="31"/>
      <c r="I80" s="9"/>
      <c r="J80" s="36"/>
      <c r="K80" s="214" t="s">
        <v>224</v>
      </c>
      <c r="L80" s="215">
        <v>41696</v>
      </c>
      <c r="M80" s="65">
        <v>1439.87</v>
      </c>
      <c r="N80" s="46"/>
      <c r="O80" s="22"/>
    </row>
    <row r="81" spans="1:15" s="6" customFormat="1" ht="15">
      <c r="A81" s="39" t="s">
        <v>220</v>
      </c>
      <c r="B81" s="55"/>
      <c r="C81" s="64"/>
      <c r="D81" s="49"/>
      <c r="E81" s="223"/>
      <c r="F81" s="215"/>
      <c r="G81" s="224"/>
      <c r="H81" s="55"/>
      <c r="I81" s="64"/>
      <c r="J81" s="49"/>
      <c r="K81" s="214" t="s">
        <v>221</v>
      </c>
      <c r="L81" s="215">
        <v>41719</v>
      </c>
      <c r="M81" s="65">
        <v>73.25</v>
      </c>
      <c r="N81" s="46"/>
      <c r="O81" s="22"/>
    </row>
    <row r="82" spans="1:15" s="6" customFormat="1" ht="13.5" thickBot="1">
      <c r="A82" s="40"/>
      <c r="B82" s="55"/>
      <c r="C82" s="64"/>
      <c r="D82" s="49"/>
      <c r="E82" s="56"/>
      <c r="F82" s="64"/>
      <c r="G82" s="19"/>
      <c r="H82" s="55"/>
      <c r="I82" s="64"/>
      <c r="J82" s="49"/>
      <c r="K82" s="55"/>
      <c r="L82" s="64"/>
      <c r="M82" s="49"/>
      <c r="N82" s="46"/>
      <c r="O82" s="22"/>
    </row>
    <row r="83" spans="1:15" s="81" customFormat="1" ht="20.25" thickBot="1">
      <c r="A83" s="76" t="s">
        <v>4</v>
      </c>
      <c r="B83" s="77"/>
      <c r="C83" s="78"/>
      <c r="D83" s="82">
        <f>SUM(D62:D82)</f>
        <v>13986.44</v>
      </c>
      <c r="E83" s="83"/>
      <c r="F83" s="78"/>
      <c r="G83" s="82">
        <f>SUM(G62:G82)</f>
        <v>22587.49</v>
      </c>
      <c r="H83" s="84"/>
      <c r="I83" s="78"/>
      <c r="J83" s="82">
        <f>SUM(J62:J82)</f>
        <v>3974.16</v>
      </c>
      <c r="K83" s="84"/>
      <c r="L83" s="78"/>
      <c r="M83" s="82">
        <f>SUM(M62:M82)</f>
        <v>1513.12</v>
      </c>
      <c r="N83" s="48">
        <f>M83+J83+G83+D83</f>
        <v>42061.21</v>
      </c>
      <c r="O83" s="85"/>
    </row>
    <row r="84" spans="1:15" s="6" customFormat="1" ht="40.5" customHeight="1" hidden="1" thickBot="1">
      <c r="A84" s="260" t="s">
        <v>30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2"/>
      <c r="O84" s="57"/>
    </row>
    <row r="85" spans="1:15" s="6" customFormat="1" ht="12.75" hidden="1">
      <c r="A85" s="39"/>
      <c r="B85" s="31"/>
      <c r="C85" s="9"/>
      <c r="D85" s="36"/>
      <c r="E85" s="46"/>
      <c r="F85" s="9"/>
      <c r="G85" s="17"/>
      <c r="H85" s="31"/>
      <c r="I85" s="9"/>
      <c r="J85" s="36"/>
      <c r="K85" s="31"/>
      <c r="L85" s="9"/>
      <c r="M85" s="36"/>
      <c r="N85" s="46"/>
      <c r="O85" s="22"/>
    </row>
    <row r="86" spans="1:15" s="6" customFormat="1" ht="12.75" hidden="1">
      <c r="A86" s="39"/>
      <c r="B86" s="31"/>
      <c r="C86" s="9"/>
      <c r="D86" s="36"/>
      <c r="E86" s="46"/>
      <c r="F86" s="9"/>
      <c r="G86" s="17"/>
      <c r="H86" s="31"/>
      <c r="I86" s="9"/>
      <c r="J86" s="36"/>
      <c r="K86" s="31"/>
      <c r="L86" s="9"/>
      <c r="M86" s="36"/>
      <c r="N86" s="46"/>
      <c r="O86" s="22"/>
    </row>
    <row r="87" spans="1:15" s="6" customFormat="1" ht="12.75" hidden="1">
      <c r="A87" s="39"/>
      <c r="B87" s="31"/>
      <c r="C87" s="9"/>
      <c r="D87" s="36"/>
      <c r="E87" s="46"/>
      <c r="F87" s="9"/>
      <c r="G87" s="17"/>
      <c r="H87" s="31"/>
      <c r="I87" s="9"/>
      <c r="J87" s="36"/>
      <c r="K87" s="31"/>
      <c r="L87" s="9"/>
      <c r="M87" s="36"/>
      <c r="N87" s="46"/>
      <c r="O87" s="22"/>
    </row>
    <row r="88" spans="1:15" s="6" customFormat="1" ht="12.75" hidden="1">
      <c r="A88" s="39"/>
      <c r="B88" s="31"/>
      <c r="C88" s="9"/>
      <c r="D88" s="36"/>
      <c r="E88" s="46"/>
      <c r="F88" s="9"/>
      <c r="G88" s="17"/>
      <c r="H88" s="31"/>
      <c r="I88" s="9"/>
      <c r="J88" s="36"/>
      <c r="K88" s="31"/>
      <c r="L88" s="9"/>
      <c r="M88" s="36"/>
      <c r="N88" s="46"/>
      <c r="O88" s="22"/>
    </row>
    <row r="89" spans="1:15" s="6" customFormat="1" ht="13.5" hidden="1" thickBot="1">
      <c r="A89" s="39"/>
      <c r="B89" s="31"/>
      <c r="C89" s="9"/>
      <c r="D89" s="36"/>
      <c r="E89" s="46"/>
      <c r="F89" s="9"/>
      <c r="G89" s="17"/>
      <c r="H89" s="31"/>
      <c r="I89" s="9"/>
      <c r="J89" s="36"/>
      <c r="K89" s="31"/>
      <c r="L89" s="9"/>
      <c r="M89" s="36"/>
      <c r="N89" s="46"/>
      <c r="O89" s="22"/>
    </row>
    <row r="90" spans="1:15" s="81" customFormat="1" ht="20.25" hidden="1" thickBot="1">
      <c r="A90" s="76" t="s">
        <v>4</v>
      </c>
      <c r="B90" s="84"/>
      <c r="C90" s="86"/>
      <c r="D90" s="88">
        <f>SUM(D85:D89)</f>
        <v>0</v>
      </c>
      <c r="E90" s="89"/>
      <c r="F90" s="88"/>
      <c r="G90" s="88">
        <f>SUM(G85:G89)</f>
        <v>0</v>
      </c>
      <c r="H90" s="88"/>
      <c r="I90" s="88"/>
      <c r="J90" s="88">
        <f>SUM(J85:J89)</f>
        <v>0</v>
      </c>
      <c r="K90" s="88"/>
      <c r="L90" s="88"/>
      <c r="M90" s="88">
        <f>SUM(M85:M89)</f>
        <v>0</v>
      </c>
      <c r="N90" s="79"/>
      <c r="O90" s="87"/>
    </row>
    <row r="91" spans="1:15" s="6" customFormat="1" ht="20.25" thickBot="1">
      <c r="A91" s="60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7"/>
    </row>
    <row r="92" spans="1:15" s="2" customFormat="1" ht="20.25" thickBot="1">
      <c r="A92" s="42" t="s">
        <v>6</v>
      </c>
      <c r="B92" s="61"/>
      <c r="C92" s="58"/>
      <c r="D92" s="62">
        <f>D90+D83+D60+D48</f>
        <v>369352.53</v>
      </c>
      <c r="E92" s="59"/>
      <c r="F92" s="58"/>
      <c r="G92" s="62">
        <f>G90+G83+G60+G48</f>
        <v>323609.06</v>
      </c>
      <c r="H92" s="59"/>
      <c r="I92" s="58"/>
      <c r="J92" s="62">
        <f>J90+J83+J60+J48</f>
        <v>142038.67</v>
      </c>
      <c r="K92" s="59"/>
      <c r="L92" s="58"/>
      <c r="M92" s="62">
        <f>M90+M83+M60+M48</f>
        <v>141207.15</v>
      </c>
      <c r="N92" s="48">
        <f>M92+J92+G92+D92</f>
        <v>976207.41</v>
      </c>
      <c r="O92" s="26">
        <f>M92+J92+G92+D92</f>
        <v>976207.41</v>
      </c>
    </row>
    <row r="93" spans="1:13" s="2" customFormat="1" ht="13.5" thickBot="1">
      <c r="A93" s="52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4" s="2" customFormat="1" ht="13.5" thickBot="1">
      <c r="A94" s="50"/>
      <c r="B94" s="53" t="s">
        <v>18</v>
      </c>
      <c r="C94" s="53" t="s">
        <v>19</v>
      </c>
      <c r="D94" s="53" t="s">
        <v>20</v>
      </c>
      <c r="E94" s="53" t="s">
        <v>21</v>
      </c>
      <c r="F94" s="53" t="s">
        <v>22</v>
      </c>
      <c r="G94" s="53" t="s">
        <v>23</v>
      </c>
      <c r="H94" s="53" t="s">
        <v>24</v>
      </c>
      <c r="I94" s="53" t="s">
        <v>25</v>
      </c>
      <c r="J94" s="53" t="s">
        <v>14</v>
      </c>
      <c r="K94" s="53" t="s">
        <v>15</v>
      </c>
      <c r="L94" s="53" t="s">
        <v>16</v>
      </c>
      <c r="M94" s="53" t="s">
        <v>17</v>
      </c>
      <c r="N94" s="53" t="s">
        <v>27</v>
      </c>
    </row>
    <row r="95" spans="1:14" s="2" customFormat="1" ht="13.5" thickBot="1">
      <c r="A95" s="52" t="s">
        <v>13</v>
      </c>
      <c r="B95" s="95">
        <v>-65067.41</v>
      </c>
      <c r="C95" s="50">
        <f>B100</f>
        <v>37037.03</v>
      </c>
      <c r="D95" s="50">
        <f aca="true" t="shared" si="6" ref="D95:M95">C100</f>
        <v>115483.41</v>
      </c>
      <c r="E95" s="51">
        <f>D100</f>
        <v>-169952.73</v>
      </c>
      <c r="F95" s="50">
        <f t="shared" si="6"/>
        <v>-98608.83</v>
      </c>
      <c r="G95" s="50">
        <f t="shared" si="6"/>
        <v>-19720.27</v>
      </c>
      <c r="H95" s="51">
        <f t="shared" si="6"/>
        <v>-263233</v>
      </c>
      <c r="I95" s="50">
        <f t="shared" si="6"/>
        <v>-176620.75</v>
      </c>
      <c r="J95" s="50">
        <f t="shared" si="6"/>
        <v>-94888.3</v>
      </c>
      <c r="K95" s="51">
        <f t="shared" si="6"/>
        <v>-160120.83</v>
      </c>
      <c r="L95" s="50">
        <f t="shared" si="6"/>
        <v>-85383.92</v>
      </c>
      <c r="M95" s="50">
        <f t="shared" si="6"/>
        <v>35441.25</v>
      </c>
      <c r="N95" s="50"/>
    </row>
    <row r="96" spans="1:14" s="222" customFormat="1" ht="13.5" thickBot="1">
      <c r="A96" s="220" t="s">
        <v>11</v>
      </c>
      <c r="B96" s="221">
        <v>79763.03</v>
      </c>
      <c r="C96" s="221">
        <v>79763.03</v>
      </c>
      <c r="D96" s="221">
        <v>79763.03</v>
      </c>
      <c r="E96" s="221">
        <v>79763.03</v>
      </c>
      <c r="F96" s="221">
        <v>79763.03</v>
      </c>
      <c r="G96" s="221">
        <v>79763.03</v>
      </c>
      <c r="H96" s="221">
        <v>79763.03</v>
      </c>
      <c r="I96" s="221">
        <v>79763.03</v>
      </c>
      <c r="J96" s="221">
        <v>79763.03</v>
      </c>
      <c r="K96" s="221">
        <v>79763.03</v>
      </c>
      <c r="L96" s="221">
        <v>79763.13</v>
      </c>
      <c r="M96" s="221">
        <v>79763.13</v>
      </c>
      <c r="N96" s="221">
        <f>SUM(B96:M96)</f>
        <v>957156.56</v>
      </c>
    </row>
    <row r="97" spans="1:14" s="222" customFormat="1" ht="13.5" thickBot="1">
      <c r="A97" s="220" t="s">
        <v>12</v>
      </c>
      <c r="B97" s="221">
        <v>101858.44</v>
      </c>
      <c r="C97" s="221">
        <v>78200.38</v>
      </c>
      <c r="D97" s="221">
        <v>83670.39</v>
      </c>
      <c r="E97" s="221">
        <v>71097.9</v>
      </c>
      <c r="F97" s="221">
        <v>78642.56</v>
      </c>
      <c r="G97" s="221">
        <v>79850.33</v>
      </c>
      <c r="H97" s="221">
        <v>86366.25</v>
      </c>
      <c r="I97" s="221">
        <v>81486.45</v>
      </c>
      <c r="J97" s="221">
        <v>76560.14</v>
      </c>
      <c r="K97" s="221">
        <v>74490.91</v>
      </c>
      <c r="L97" s="221">
        <v>120579.17</v>
      </c>
      <c r="M97" s="221">
        <v>91074.44</v>
      </c>
      <c r="N97" s="221">
        <f>SUM(B97:M97)</f>
        <v>1023877.36</v>
      </c>
    </row>
    <row r="98" spans="1:14" s="222" customFormat="1" ht="13.5" thickBot="1">
      <c r="A98" s="220" t="s">
        <v>199</v>
      </c>
      <c r="B98" s="231">
        <v>246</v>
      </c>
      <c r="C98" s="231">
        <v>246</v>
      </c>
      <c r="D98" s="231">
        <v>246</v>
      </c>
      <c r="E98" s="231">
        <v>246</v>
      </c>
      <c r="F98" s="231">
        <v>246</v>
      </c>
      <c r="G98" s="231">
        <v>246</v>
      </c>
      <c r="H98" s="231">
        <v>246</v>
      </c>
      <c r="I98" s="231">
        <v>246</v>
      </c>
      <c r="J98" s="231">
        <v>246</v>
      </c>
      <c r="K98" s="231">
        <v>246</v>
      </c>
      <c r="L98" s="231">
        <v>246</v>
      </c>
      <c r="M98" s="231">
        <v>246</v>
      </c>
      <c r="N98" s="231">
        <f>SUM(B98:M98)</f>
        <v>2952</v>
      </c>
    </row>
    <row r="99" spans="1:14" s="2" customFormat="1" ht="13.5" thickBot="1">
      <c r="A99" s="52" t="s">
        <v>28</v>
      </c>
      <c r="B99" s="50">
        <f aca="true" t="shared" si="7" ref="B99:M99">B97-B96</f>
        <v>22095.41</v>
      </c>
      <c r="C99" s="50">
        <f t="shared" si="7"/>
        <v>-1562.64999999999</v>
      </c>
      <c r="D99" s="50">
        <f t="shared" si="7"/>
        <v>3907.36</v>
      </c>
      <c r="E99" s="50">
        <f t="shared" si="7"/>
        <v>-8665.13</v>
      </c>
      <c r="F99" s="50">
        <f t="shared" si="7"/>
        <v>-1120.47</v>
      </c>
      <c r="G99" s="50">
        <f t="shared" si="7"/>
        <v>87.3000000000029</v>
      </c>
      <c r="H99" s="50">
        <f t="shared" si="7"/>
        <v>6603.22</v>
      </c>
      <c r="I99" s="50">
        <f t="shared" si="7"/>
        <v>1723.42</v>
      </c>
      <c r="J99" s="50">
        <f t="shared" si="7"/>
        <v>-3202.89</v>
      </c>
      <c r="K99" s="50">
        <f t="shared" si="7"/>
        <v>-5272.12</v>
      </c>
      <c r="L99" s="50">
        <f t="shared" si="7"/>
        <v>40816.04</v>
      </c>
      <c r="M99" s="50">
        <f t="shared" si="7"/>
        <v>11311.31</v>
      </c>
      <c r="N99" s="50">
        <f>M99+L99+K99+J99+I99+H99+G99+F99+E99+D99+C99+B99</f>
        <v>66720.8</v>
      </c>
    </row>
    <row r="100" spans="1:14" s="2" customFormat="1" ht="13.5" thickBot="1">
      <c r="A100" s="52" t="s">
        <v>26</v>
      </c>
      <c r="B100" s="232">
        <f>B95+B97+B98</f>
        <v>37037.03</v>
      </c>
      <c r="C100" s="232">
        <f>C95+C97+C98</f>
        <v>115483.41</v>
      </c>
      <c r="D100" s="233">
        <f>D95+D97+D98-D92</f>
        <v>-169952.73</v>
      </c>
      <c r="E100" s="232">
        <f>E95+E97+E98</f>
        <v>-98608.83</v>
      </c>
      <c r="F100" s="232">
        <f>F95+F97+F98</f>
        <v>-19720.27</v>
      </c>
      <c r="G100" s="233">
        <f>G95+G97+G98-G92</f>
        <v>-263233</v>
      </c>
      <c r="H100" s="232">
        <f>H95+H97+H98</f>
        <v>-176620.75</v>
      </c>
      <c r="I100" s="232">
        <f>I95+I97+I98</f>
        <v>-94888.3</v>
      </c>
      <c r="J100" s="233">
        <f>J95+J97+J98-J92</f>
        <v>-160120.83</v>
      </c>
      <c r="K100" s="232">
        <f>K95+K97+K98</f>
        <v>-85383.92</v>
      </c>
      <c r="L100" s="232">
        <f>L95+L97+L98</f>
        <v>35441.25</v>
      </c>
      <c r="M100" s="233">
        <f>M95+M97+M98-M92</f>
        <v>-14445.46</v>
      </c>
      <c r="N100" s="50"/>
    </row>
    <row r="101" spans="7:14" s="2" customFormat="1" ht="57" customHeight="1">
      <c r="G101" s="33"/>
      <c r="H101" s="291" t="s">
        <v>217</v>
      </c>
      <c r="I101" s="291"/>
      <c r="J101" s="291"/>
      <c r="K101" s="291"/>
      <c r="L101" s="297" t="s">
        <v>218</v>
      </c>
      <c r="M101" s="297"/>
      <c r="N101" s="297"/>
    </row>
    <row r="102" spans="8:14" s="2" customFormat="1" ht="72" customHeight="1">
      <c r="H102" s="298" t="s">
        <v>219</v>
      </c>
      <c r="I102" s="298"/>
      <c r="J102" s="298"/>
      <c r="K102" s="298"/>
      <c r="L102" s="299" t="s">
        <v>227</v>
      </c>
      <c r="M102" s="299"/>
      <c r="N102" s="299"/>
    </row>
    <row r="103" s="2" customFormat="1" ht="12.75"/>
    <row r="104" s="2" customFormat="1" ht="12.75"/>
    <row r="105" s="2" customFormat="1" ht="12.75"/>
    <row r="106" s="2" customFormat="1" ht="12.75"/>
    <row r="107" spans="8:13" s="2" customFormat="1" ht="15">
      <c r="H107" s="300" t="s">
        <v>184</v>
      </c>
      <c r="I107" s="300"/>
      <c r="J107" s="300"/>
      <c r="K107" s="225">
        <f>O92</f>
        <v>976207.41</v>
      </c>
      <c r="L107" s="226"/>
      <c r="M107" s="226"/>
    </row>
    <row r="108" spans="8:13" s="2" customFormat="1" ht="15">
      <c r="H108" s="300" t="s">
        <v>185</v>
      </c>
      <c r="I108" s="300"/>
      <c r="J108" s="300"/>
      <c r="K108" s="225">
        <f>N96</f>
        <v>957156.56</v>
      </c>
      <c r="L108" s="226"/>
      <c r="M108" s="226"/>
    </row>
    <row r="109" spans="8:13" s="2" customFormat="1" ht="15">
      <c r="H109" s="300" t="s">
        <v>186</v>
      </c>
      <c r="I109" s="300"/>
      <c r="J109" s="300"/>
      <c r="K109" s="225">
        <f>N97</f>
        <v>1023877.36</v>
      </c>
      <c r="L109" s="226"/>
      <c r="M109" s="226"/>
    </row>
    <row r="110" spans="8:13" s="2" customFormat="1" ht="15">
      <c r="H110" s="300" t="s">
        <v>187</v>
      </c>
      <c r="I110" s="300"/>
      <c r="J110" s="300"/>
      <c r="K110" s="225">
        <f>K109-K108</f>
        <v>66720.8</v>
      </c>
      <c r="L110" s="226"/>
      <c r="M110" s="226"/>
    </row>
    <row r="111" spans="8:13" s="2" customFormat="1" ht="15">
      <c r="H111" s="295" t="s">
        <v>188</v>
      </c>
      <c r="I111" s="295"/>
      <c r="J111" s="295"/>
      <c r="K111" s="225">
        <f>K108-K107</f>
        <v>-19050.85</v>
      </c>
      <c r="L111" s="226"/>
      <c r="M111" s="226"/>
    </row>
    <row r="112" spans="8:13" s="2" customFormat="1" ht="15">
      <c r="H112" s="274" t="s">
        <v>189</v>
      </c>
      <c r="I112" s="275"/>
      <c r="J112" s="276"/>
      <c r="K112" s="225">
        <f>B95</f>
        <v>-65067.41</v>
      </c>
      <c r="L112" s="226"/>
      <c r="M112" s="226"/>
    </row>
    <row r="113" spans="8:13" s="2" customFormat="1" ht="15.75">
      <c r="H113" s="294" t="s">
        <v>190</v>
      </c>
      <c r="I113" s="294"/>
      <c r="J113" s="294"/>
      <c r="K113" s="227">
        <f>K112+K111+K110+K114</f>
        <v>-14445.46</v>
      </c>
      <c r="L113" s="226"/>
      <c r="M113" s="226"/>
    </row>
    <row r="114" spans="8:13" s="2" customFormat="1" ht="15">
      <c r="H114" s="293" t="s">
        <v>191</v>
      </c>
      <c r="I114" s="293"/>
      <c r="J114" s="293"/>
      <c r="K114" s="228">
        <f>N98</f>
        <v>2952</v>
      </c>
      <c r="L114" s="226"/>
      <c r="M114" s="226"/>
    </row>
    <row r="115" spans="8:13" ht="15">
      <c r="H115" s="295" t="s">
        <v>192</v>
      </c>
      <c r="I115" s="295"/>
      <c r="J115" s="295"/>
      <c r="K115" s="228">
        <f>D83+G83+J83+M83</f>
        <v>42061.21</v>
      </c>
      <c r="L115" s="296" t="s">
        <v>198</v>
      </c>
      <c r="M115" s="296"/>
    </row>
    <row r="116" spans="8:13" ht="15">
      <c r="H116" s="293" t="s">
        <v>193</v>
      </c>
      <c r="I116" s="293"/>
      <c r="J116" s="293"/>
      <c r="K116" s="228">
        <v>50665.86</v>
      </c>
      <c r="L116" s="226"/>
      <c r="M116" s="226"/>
    </row>
    <row r="117" spans="8:13" ht="15">
      <c r="H117" s="293" t="s">
        <v>194</v>
      </c>
      <c r="I117" s="293"/>
      <c r="J117" s="293"/>
      <c r="K117" s="228">
        <v>-27683.16</v>
      </c>
      <c r="L117" s="226"/>
      <c r="M117" s="226"/>
    </row>
    <row r="118" spans="8:13" ht="15">
      <c r="H118" s="293" t="s">
        <v>195</v>
      </c>
      <c r="I118" s="293"/>
      <c r="J118" s="293"/>
      <c r="K118" s="228">
        <f>K116+K117</f>
        <v>22982.7</v>
      </c>
      <c r="L118" s="226"/>
      <c r="M118" s="226"/>
    </row>
    <row r="119" spans="8:13" ht="15">
      <c r="H119" s="293" t="s">
        <v>196</v>
      </c>
      <c r="I119" s="293"/>
      <c r="J119" s="293"/>
      <c r="K119" s="228">
        <f>K118-K115</f>
        <v>-19078.51</v>
      </c>
      <c r="L119" s="229"/>
      <c r="M119" s="226"/>
    </row>
    <row r="120" spans="8:13" ht="15.75">
      <c r="H120" s="293" t="s">
        <v>197</v>
      </c>
      <c r="I120" s="293"/>
      <c r="J120" s="293"/>
      <c r="K120" s="230">
        <f>K111-K119</f>
        <v>27.66</v>
      </c>
      <c r="L120" s="226"/>
      <c r="M120" s="226"/>
    </row>
  </sheetData>
  <sheetProtection/>
  <mergeCells count="36">
    <mergeCell ref="L101:N101"/>
    <mergeCell ref="H102:K102"/>
    <mergeCell ref="L102:N102"/>
    <mergeCell ref="H118:J118"/>
    <mergeCell ref="H119:J119"/>
    <mergeCell ref="H107:J107"/>
    <mergeCell ref="H108:J108"/>
    <mergeCell ref="H109:J109"/>
    <mergeCell ref="H110:J110"/>
    <mergeCell ref="H111:J111"/>
    <mergeCell ref="H120:J120"/>
    <mergeCell ref="H113:J113"/>
    <mergeCell ref="H114:J114"/>
    <mergeCell ref="H115:J115"/>
    <mergeCell ref="L115:M115"/>
    <mergeCell ref="H116:J116"/>
    <mergeCell ref="H117:J117"/>
    <mergeCell ref="H112:J112"/>
    <mergeCell ref="K2:M2"/>
    <mergeCell ref="A4:O4"/>
    <mergeCell ref="A50:N50"/>
    <mergeCell ref="E51:E53"/>
    <mergeCell ref="F51:F53"/>
    <mergeCell ref="G51:G53"/>
    <mergeCell ref="B56:B57"/>
    <mergeCell ref="H101:K101"/>
    <mergeCell ref="C56:C57"/>
    <mergeCell ref="D56:D57"/>
    <mergeCell ref="A1:N1"/>
    <mergeCell ref="A84:N84"/>
    <mergeCell ref="A61:N61"/>
    <mergeCell ref="B2:D2"/>
    <mergeCell ref="E2:G2"/>
    <mergeCell ref="H2:J2"/>
    <mergeCell ref="A16:A17"/>
    <mergeCell ref="A28:A33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2014-07-10T12:26:20Z</cp:lastPrinted>
  <dcterms:created xsi:type="dcterms:W3CDTF">2010-04-02T14:46:04Z</dcterms:created>
  <dcterms:modified xsi:type="dcterms:W3CDTF">2014-07-10T12:26:57Z</dcterms:modified>
  <cp:category/>
  <cp:version/>
  <cp:contentType/>
  <cp:contentStatus/>
</cp:coreProperties>
</file>