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1"/>
  </bookViews>
  <sheets>
    <sheet name="по голосованию" sheetId="1" r:id="rId1"/>
    <sheet name="Лист1" sheetId="2" r:id="rId2"/>
  </sheets>
  <definedNames/>
  <calcPr fullCalcOnLoad="1" fullPrecision="0"/>
</workbook>
</file>

<file path=xl/sharedStrings.xml><?xml version="1.0" encoding="utf-8"?>
<sst xmlns="http://schemas.openxmlformats.org/spreadsheetml/2006/main" count="363" uniqueCount="231">
  <si>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</si>
  <si>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</si>
  <si>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</si>
  <si>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</si>
  <si>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</si>
  <si>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</si>
  <si>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</si>
  <si>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</si>
  <si>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</si>
  <si>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</si>
  <si>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</si>
  <si>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</si>
  <si>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</si>
  <si>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</si>
  <si>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</si>
  <si>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</si>
  <si>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</si>
  <si>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</si>
  <si>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</si>
  <si>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</si>
  <si>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</si>
  <si>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</si>
  <si>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</si>
  <si>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</si>
  <si>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</si>
  <si>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</si>
  <si>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</si>
  <si>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</si>
  <si>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</si>
  <si>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</si>
  <si>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</si>
  <si>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</si>
  <si>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</si>
  <si>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</si>
  <si>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</si>
  <si>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</si>
  <si>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</si>
  <si>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</si>
  <si>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</si>
  <si>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</si>
  <si>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</si>
  <si>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</si>
  <si>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</si>
  <si>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</si>
  <si>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</si>
  <si>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</si>
  <si>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</si>
  <si>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</si>
  <si>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</si>
  <si>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</si>
  <si>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</si>
  <si>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</si>
  <si>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</si>
  <si>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</si>
  <si>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</si>
  <si>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</si>
  <si>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</si>
  <si>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</si>
  <si>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</si>
  <si>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</si>
  <si>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</si>
  <si>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</si>
  <si>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</si>
  <si>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</si>
  <si>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</si>
  <si>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</si>
  <si>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</si>
  <si>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</si>
  <si>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</si>
  <si>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</si>
  <si>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</si>
  <si>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</si>
  <si>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</si>
  <si>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</si>
  <si>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</si>
  <si>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</si>
  <si>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</si>
  <si>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</si>
  <si>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3 раза в год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</si>
  <si>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</si>
  <si>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</si>
  <si>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</si>
  <si>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</si>
  <si>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</si>
  <si>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</si>
  <si>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чеканка и замазка канализационных стыков</t>
  </si>
  <si>
    <t>Регламентные работы по содержанию кровли в т.числе: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</si>
  <si>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</si>
  <si>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</si>
  <si>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</si>
  <si>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</si>
  <si>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</si>
  <si>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</si>
  <si>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Регламентные работы по системе холодного водоснабжения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</si>
  <si>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</si>
  <si>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</si>
  <si>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</si>
  <si>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</si>
  <si>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(многоквартирный дом с газовыми плитами )</t>
  </si>
  <si>
    <t>Обслуживание вводных и внутренних газопроводов жилого фонда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</si>
  <si>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</si>
  <si>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</si>
  <si>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восстановление общедомового уличного освещения</t>
  </si>
  <si>
    <t>ремонт отмостки</t>
  </si>
  <si>
    <t>Погашение задолженности прошлых периодов</t>
  </si>
  <si>
    <t>ВСЕГО :</t>
  </si>
  <si>
    <t>Комиссаров В.Н.</t>
  </si>
  <si>
    <t>2013-2014 гг.</t>
  </si>
  <si>
    <t>по адресу: ул. Советская, д.3 (Sобщ.=5582,3м2, Sзем.уч.= 1501,91 м2)</t>
  </si>
  <si>
    <t>сдвижка и подметание снега при отсутствии снегопадов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</si>
  <si>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</si>
  <si>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</si>
  <si>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</si>
  <si>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ревизия задвижек отопления (д.50мм-8шт., д.80мм-6 шт., д.100мм-3шт.)</t>
  </si>
  <si>
    <t>замена  КИП манометр 16 шт.,термометр 16 шт.</t>
  </si>
  <si>
    <t>замена  КИП манометр 3 шт.</t>
  </si>
  <si>
    <t>ревизия задвижек  ХВС (д.50мм-2шт., д.100мм-2шт.)</t>
  </si>
  <si>
    <t>замена трансформатора тока</t>
  </si>
  <si>
    <t>восстановление подъездного освещения</t>
  </si>
  <si>
    <t>очистка кровли от снега и наледи (в районе водоприемных воронок)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</si>
  <si>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</si>
  <si>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</si>
  <si>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кровли от снега и наледи подъездных козырьков</t>
  </si>
  <si>
    <t>Работы заявочного характера</t>
  </si>
  <si>
    <t>ремонт кровли</t>
  </si>
  <si>
    <t>ремонт стеновых панельных швов</t>
  </si>
  <si>
    <t>ремонт цоколя</t>
  </si>
  <si>
    <t>смена задвижек (д.50мм-2шт., д.80мм-1шт., д.100мм-1шт.)</t>
  </si>
  <si>
    <t>ремонт изоляции трубопроводов</t>
  </si>
  <si>
    <t>ремонт приямков</t>
  </si>
  <si>
    <t>Сбор, вывоз и утилизация ТБО, руб./м2</t>
  </si>
  <si>
    <t>Дополнительные работы (текущий ремонт), в т.ч.:</t>
  </si>
  <si>
    <t>ремонт кровли-30 м2</t>
  </si>
  <si>
    <t>ремонт межпанельных швов 100 п.м.</t>
  </si>
  <si>
    <t>смена элеваторов системы отопления - 4 шт.</t>
  </si>
  <si>
    <t>смена шаровых кранов на батареях в подъездах (д.20мм-16шт., д.15мм-16шт.)</t>
  </si>
  <si>
    <t>установка батареи в подъезде №4 -1шт.</t>
  </si>
  <si>
    <t>Окраска трубопроводов ХВС грунтовкой</t>
  </si>
  <si>
    <t>Устройство приямка для откачки грунтовых вод</t>
  </si>
  <si>
    <t>Уборка мусора в подвале</t>
  </si>
  <si>
    <t>Устройство датчиков движения на этажных площадках - 40 шт.</t>
  </si>
  <si>
    <t>Смена элеваторов системы отопления - 4 шт.</t>
  </si>
  <si>
    <t>Ремонт освещения в подвале</t>
  </si>
  <si>
    <t>Энергоаудит</t>
  </si>
  <si>
    <t>Электроизмерения (замеры сопротивления изоляции)</t>
  </si>
  <si>
    <t>115</t>
  </si>
  <si>
    <t>Замена лампочек 60 Вт в подъезде (в подвале)</t>
  </si>
  <si>
    <t>Регулировка датчика движения</t>
  </si>
  <si>
    <t>Лицевой счет многоквартирного дома по адресу: ул. Советская, д. 3 на период с 1 мая 2013 по 30 апреля 2014 года</t>
  </si>
  <si>
    <t>125</t>
  </si>
  <si>
    <t>108</t>
  </si>
  <si>
    <t>113</t>
  </si>
  <si>
    <t>Прочистка ливневки (4 под.)</t>
  </si>
  <si>
    <t>144</t>
  </si>
  <si>
    <t>Установка розеток в элеваторных узлах (подвал)</t>
  </si>
  <si>
    <t>140</t>
  </si>
  <si>
    <t>150</t>
  </si>
  <si>
    <t>152</t>
  </si>
  <si>
    <t>Ревизия эл.щитка, замена деталей (кв.70)</t>
  </si>
  <si>
    <t>Вывоз мусора после субботника</t>
  </si>
  <si>
    <t>148</t>
  </si>
  <si>
    <t>Ревизия задвижек ГВС ф 50 мм</t>
  </si>
  <si>
    <t>смена шаровых кранов на батареях в подъездах (д.20мм-9шт., д.15мм-23шт.)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</si>
  <si>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</si>
  <si>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</si>
  <si>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</si>
  <si>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</si>
  <si>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166</t>
  </si>
  <si>
    <t>Подключение системы отопления после работ ТПК</t>
  </si>
  <si>
    <t>Удаление воздушных пробок в системе ГВС после работ ТПК</t>
  </si>
  <si>
    <t>170</t>
  </si>
  <si>
    <t>182</t>
  </si>
  <si>
    <t>190</t>
  </si>
  <si>
    <t>191</t>
  </si>
  <si>
    <t>193</t>
  </si>
  <si>
    <t>Замена датчика движения в подъезде (3 под, 3 эт)</t>
  </si>
  <si>
    <t>194</t>
  </si>
  <si>
    <t>236</t>
  </si>
  <si>
    <t>228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</si>
  <si>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</si>
  <si>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</si>
  <si>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</si>
  <si>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</si>
  <si>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</si>
  <si>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</si>
  <si>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</si>
  <si>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</si>
  <si>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</si>
  <si>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</si>
  <si>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</si>
  <si>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</si>
  <si>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</si>
  <si>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33493,8 (по тарифу)</t>
  </si>
  <si>
    <t>Поступления от Ростелекома</t>
  </si>
  <si>
    <t>Ростелеком</t>
  </si>
  <si>
    <t xml:space="preserve">Замена вентиля на ХВС в подвале </t>
  </si>
  <si>
    <t>229</t>
  </si>
  <si>
    <t>30.09.2013 (акт от 7.10.13)</t>
  </si>
  <si>
    <t>30.09.2013 (акт от 1.11.13)</t>
  </si>
  <si>
    <t>30.09.2013 (акт от 2.12.13)</t>
  </si>
  <si>
    <t>Ревизия эл.щитка, замена деталей (кв.5)</t>
  </si>
  <si>
    <t>257</t>
  </si>
  <si>
    <t>Ремонт ливневки (1 под-д)</t>
  </si>
  <si>
    <t>Подключение питания клеток</t>
  </si>
  <si>
    <t>265</t>
  </si>
  <si>
    <t>3</t>
  </si>
  <si>
    <t>Устранение свища на п/сушителе (кв.17)</t>
  </si>
  <si>
    <t>7</t>
  </si>
  <si>
    <t>6</t>
  </si>
  <si>
    <t>14</t>
  </si>
  <si>
    <t>18</t>
  </si>
  <si>
    <t>Замена датчиков движения (1п.-2,4эт., 5п.-1эт.)</t>
  </si>
  <si>
    <t>Устройство приямков, установка насоса для откачки грунтовых вод</t>
  </si>
  <si>
    <t>17</t>
  </si>
  <si>
    <t>Замена входного вентиля на ХВС (кв.103)</t>
  </si>
  <si>
    <t>Определение промочки (кв.101)</t>
  </si>
  <si>
    <t>Замена светильника и лампочки в подъезде (кв.43)</t>
  </si>
  <si>
    <t>22</t>
  </si>
  <si>
    <t>регулировка элеваторного узла, смена сопла на расчетное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</si>
  <si>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</si>
  <si>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</si>
  <si>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</si>
  <si>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</si>
  <si>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Удаление воздушных пробок в системе ГВС после работ ТПК в ЦТП №4</t>
  </si>
  <si>
    <t>34</t>
  </si>
  <si>
    <t>37</t>
  </si>
  <si>
    <t>Услуги типографии по печати доп.соглашений</t>
  </si>
  <si>
    <t>151</t>
  </si>
  <si>
    <t>43</t>
  </si>
  <si>
    <t>50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</si>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</sst>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5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49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>
      <alignment horizontal="center" vertical="center" wrapText="1"/>
    </xf>
    <xf numFmtId="2" fontId="22" fillId="24" borderId="52" xfId="0" applyNumberFormat="1" applyFont="1" applyFill="1" applyBorder="1" applyAlignment="1">
      <alignment horizontal="center"/>
    </xf>
    <xf numFmtId="0" fontId="0" fillId="26" borderId="27" xfId="0" applyFill="1" applyBorder="1" applyAlignment="1">
      <alignment horizontal="left" vertical="center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textRotation="90" wrapText="1"/>
    </xf>
    <xf numFmtId="0" fontId="18" fillId="0" borderId="40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2" fontId="18" fillId="0" borderId="36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5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2" fontId="0" fillId="24" borderId="36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19" fillId="26" borderId="0" xfId="0" applyFont="1" applyFill="1" applyAlignment="1">
      <alignment horizontal="center"/>
    </xf>
    <xf numFmtId="4" fontId="28" fillId="24" borderId="28" xfId="0" applyNumberFormat="1" applyFont="1" applyFill="1" applyBorder="1" applyAlignment="1">
      <alignment horizontal="left" vertical="center" wrapText="1"/>
    </xf>
    <xf numFmtId="4" fontId="28" fillId="24" borderId="13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2" fontId="18" fillId="0" borderId="40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/>
    </xf>
    <xf numFmtId="2" fontId="20" fillId="25" borderId="48" xfId="0" applyNumberFormat="1" applyFont="1" applyFill="1" applyBorder="1" applyAlignment="1">
      <alignment horizontal="center"/>
    </xf>
    <xf numFmtId="2" fontId="0" fillId="25" borderId="36" xfId="0" applyNumberFormat="1" applyFont="1" applyFill="1" applyBorder="1" applyAlignment="1">
      <alignment horizontal="center" vertical="center" wrapText="1"/>
    </xf>
    <xf numFmtId="2" fontId="0" fillId="25" borderId="58" xfId="0" applyNumberFormat="1" applyFont="1" applyFill="1" applyBorder="1" applyAlignment="1">
      <alignment horizontal="center" vertical="center" wrapText="1"/>
    </xf>
    <xf numFmtId="2" fontId="0" fillId="24" borderId="40" xfId="0" applyNumberFormat="1" applyFont="1" applyFill="1" applyBorder="1" applyAlignment="1">
      <alignment horizontal="center" vertical="center" wrapText="1"/>
    </xf>
    <xf numFmtId="2" fontId="18" fillId="25" borderId="40" xfId="0" applyNumberFormat="1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20" fillId="25" borderId="45" xfId="0" applyNumberFormat="1" applyFont="1" applyFill="1" applyBorder="1" applyAlignment="1">
      <alignment horizontal="center"/>
    </xf>
    <xf numFmtId="2" fontId="20" fillId="25" borderId="44" xfId="0" applyNumberFormat="1" applyFont="1" applyFill="1" applyBorder="1" applyAlignment="1">
      <alignment horizontal="center"/>
    </xf>
    <xf numFmtId="0" fontId="18" fillId="25" borderId="44" xfId="0" applyFont="1" applyFill="1" applyBorder="1" applyAlignment="1">
      <alignment horizontal="center" vertical="center"/>
    </xf>
    <xf numFmtId="0" fontId="18" fillId="25" borderId="40" xfId="0" applyFont="1" applyFill="1" applyBorder="1" applyAlignment="1">
      <alignment horizontal="center" vertical="center"/>
    </xf>
    <xf numFmtId="0" fontId="18" fillId="25" borderId="45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center" vertical="center" wrapText="1"/>
    </xf>
    <xf numFmtId="2" fontId="0" fillId="24" borderId="61" xfId="0" applyNumberFormat="1" applyFont="1" applyFill="1" applyBorder="1" applyAlignment="1">
      <alignment horizontal="center" vertical="center" wrapText="1"/>
    </xf>
    <xf numFmtId="2" fontId="0" fillId="25" borderId="61" xfId="0" applyNumberFormat="1" applyFont="1" applyFill="1" applyBorder="1" applyAlignment="1">
      <alignment horizontal="center" vertical="center" wrapText="1"/>
    </xf>
    <xf numFmtId="2" fontId="0" fillId="25" borderId="50" xfId="0" applyNumberFormat="1" applyFont="1" applyFill="1" applyBorder="1" applyAlignment="1">
      <alignment horizontal="center" vertical="center" wrapText="1"/>
    </xf>
    <xf numFmtId="2" fontId="0" fillId="25" borderId="6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63" xfId="0" applyNumberFormat="1" applyFont="1" applyFill="1" applyBorder="1" applyAlignment="1">
      <alignment horizontal="center" vertical="center" wrapText="1"/>
    </xf>
    <xf numFmtId="2" fontId="0" fillId="25" borderId="64" xfId="0" applyNumberFormat="1" applyFont="1" applyFill="1" applyBorder="1" applyAlignment="1">
      <alignment horizontal="center" vertical="center" wrapText="1"/>
    </xf>
    <xf numFmtId="2" fontId="0" fillId="25" borderId="65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center" vertical="center" wrapText="1"/>
    </xf>
    <xf numFmtId="2" fontId="0" fillId="25" borderId="67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/>
    </xf>
    <xf numFmtId="2" fontId="18" fillId="0" borderId="40" xfId="0" applyNumberFormat="1" applyFont="1" applyFill="1" applyBorder="1" applyAlignment="1">
      <alignment horizontal="center" vertical="center"/>
    </xf>
    <xf numFmtId="49" fontId="0" fillId="24" borderId="21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7" borderId="28" xfId="0" applyFont="1" applyFill="1" applyBorder="1" applyAlignment="1">
      <alignment horizontal="left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23" fillId="24" borderId="27" xfId="0" applyNumberFormat="1" applyFont="1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37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2" fontId="0" fillId="26" borderId="27" xfId="0" applyNumberFormat="1" applyFill="1" applyBorder="1" applyAlignment="1">
      <alignment horizontal="center" vertical="center"/>
    </xf>
    <xf numFmtId="0" fontId="0" fillId="28" borderId="12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68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30" fillId="24" borderId="74" xfId="0" applyFont="1" applyFill="1" applyBorder="1" applyAlignment="1">
      <alignment horizontal="center" vertical="center" wrapText="1"/>
    </xf>
    <xf numFmtId="0" fontId="30" fillId="24" borderId="69" xfId="0" applyFont="1" applyFill="1" applyBorder="1" applyAlignment="1">
      <alignment horizontal="center" vertical="center" wrapText="1"/>
    </xf>
    <xf numFmtId="0" fontId="30" fillId="24" borderId="75" xfId="0" applyFont="1" applyFill="1" applyBorder="1" applyAlignment="1">
      <alignment horizontal="center" vertical="center" wrapText="1"/>
    </xf>
    <xf numFmtId="0" fontId="32" fillId="24" borderId="76" xfId="0" applyFont="1" applyFill="1" applyBorder="1" applyAlignment="1">
      <alignment horizontal="right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9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32" fillId="24" borderId="0" xfId="0" applyFont="1" applyFill="1" applyAlignment="1">
      <alignment horizontal="right"/>
    </xf>
    <xf numFmtId="49" fontId="0" fillId="24" borderId="30" xfId="0" applyNumberFormat="1" applyFont="1" applyFill="1" applyBorder="1" applyAlignment="1">
      <alignment horizontal="center" vertical="center" wrapText="1"/>
    </xf>
    <xf numFmtId="49" fontId="0" fillId="24" borderId="32" xfId="0" applyNumberFormat="1" applyFont="1" applyFill="1" applyBorder="1" applyAlignment="1">
      <alignment horizontal="center" vertical="center" wrapText="1"/>
    </xf>
    <xf numFmtId="49" fontId="0" fillId="24" borderId="39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0" fillId="0" borderId="79" xfId="0" applyFont="1" applyFill="1" applyBorder="1" applyAlignment="1">
      <alignment horizontal="left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14" fontId="0" fillId="24" borderId="63" xfId="0" applyNumberFormat="1" applyFont="1" applyFill="1" applyBorder="1" applyAlignment="1">
      <alignment horizontal="center" vertical="center" wrapText="1"/>
    </xf>
    <xf numFmtId="14" fontId="0" fillId="24" borderId="13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80" xfId="0" applyNumberFormat="1" applyFont="1" applyFill="1" applyBorder="1" applyAlignment="1">
      <alignment horizontal="center" vertical="center" wrapText="1"/>
    </xf>
    <xf numFmtId="2" fontId="18" fillId="24" borderId="38" xfId="0" applyNumberFormat="1" applyFont="1" applyFill="1" applyBorder="1" applyAlignment="1">
      <alignment horizontal="center" vertical="center" wrapText="1"/>
    </xf>
    <xf numFmtId="0" fontId="32" fillId="24" borderId="76" xfId="0" applyFont="1" applyFill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32" fillId="24" borderId="0" xfId="0" applyFont="1" applyFill="1" applyAlignment="1">
      <alignment horizontal="left" wrapText="1"/>
    </xf>
    <xf numFmtId="0" fontId="27" fillId="0" borderId="15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0" fillId="24" borderId="27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zoomScale="75" zoomScaleNormal="75" zoomScalePageLayoutView="0" workbookViewId="0" topLeftCell="A31">
      <selection activeCell="A130" sqref="A130"/>
    </sheetView>
  </sheetViews>
  <sheetFormatPr defaultColWidth="9.00390625" defaultRowHeight="12.75"/>
  <cols>
    <col min="1" max="1" width="72.75390625" style="96" customWidth="1"/>
    <col min="2" max="2" width="19.125" style="96" customWidth="1"/>
    <col min="3" max="3" width="13.875" style="96" hidden="1" customWidth="1"/>
    <col min="4" max="4" width="14.875" style="96" customWidth="1"/>
    <col min="5" max="5" width="13.875" style="96" hidden="1" customWidth="1"/>
    <col min="6" max="6" width="20.875" style="3" hidden="1" customWidth="1"/>
    <col min="7" max="7" width="13.875" style="96" customWidth="1"/>
    <col min="8" max="8" width="20.875" style="3" customWidth="1"/>
    <col min="9" max="9" width="15.375" style="96" customWidth="1"/>
    <col min="10" max="10" width="15.375" style="96" hidden="1" customWidth="1"/>
    <col min="11" max="11" width="15.375" style="114" hidden="1" customWidth="1"/>
    <col min="12" max="14" width="15.375" style="96" customWidth="1"/>
    <col min="15" max="16384" width="9.125" style="96" customWidth="1"/>
  </cols>
  <sheetData>
    <row r="1" spans="1:8" ht="16.5" customHeight="1">
      <c r="A1" s="240" t="s">
        <v>30</v>
      </c>
      <c r="B1" s="241"/>
      <c r="C1" s="241"/>
      <c r="D1" s="241"/>
      <c r="E1" s="241"/>
      <c r="F1" s="241"/>
      <c r="G1" s="241"/>
      <c r="H1" s="241"/>
    </row>
    <row r="2" spans="2:8" ht="12.75" customHeight="1">
      <c r="B2" s="242" t="s">
        <v>31</v>
      </c>
      <c r="C2" s="242"/>
      <c r="D2" s="242"/>
      <c r="E2" s="242"/>
      <c r="F2" s="242"/>
      <c r="G2" s="241"/>
      <c r="H2" s="241"/>
    </row>
    <row r="3" spans="1:8" ht="24" customHeight="1">
      <c r="A3" s="162" t="s">
        <v>107</v>
      </c>
      <c r="B3" s="242" t="s">
        <v>32</v>
      </c>
      <c r="C3" s="242"/>
      <c r="D3" s="242"/>
      <c r="E3" s="242"/>
      <c r="F3" s="242"/>
      <c r="G3" s="241"/>
      <c r="H3" s="241"/>
    </row>
    <row r="4" spans="2:8" ht="14.25" customHeight="1">
      <c r="B4" s="242" t="s">
        <v>33</v>
      </c>
      <c r="C4" s="242"/>
      <c r="D4" s="242"/>
      <c r="E4" s="242"/>
      <c r="F4" s="242"/>
      <c r="G4" s="241"/>
      <c r="H4" s="241"/>
    </row>
    <row r="5" spans="1:11" ht="33" customHeight="1">
      <c r="A5" s="243"/>
      <c r="B5" s="244"/>
      <c r="C5" s="244"/>
      <c r="D5" s="244"/>
      <c r="E5" s="244"/>
      <c r="F5" s="244"/>
      <c r="G5" s="244"/>
      <c r="H5" s="244"/>
      <c r="K5" s="96"/>
    </row>
    <row r="6" spans="1:11" s="115" customFormat="1" ht="22.5" customHeight="1">
      <c r="A6" s="229" t="s">
        <v>34</v>
      </c>
      <c r="B6" s="229"/>
      <c r="C6" s="229"/>
      <c r="D6" s="229"/>
      <c r="E6" s="230"/>
      <c r="F6" s="230"/>
      <c r="G6" s="230"/>
      <c r="H6" s="230"/>
      <c r="K6" s="116"/>
    </row>
    <row r="7" spans="1:8" s="117" customFormat="1" ht="18.75" customHeight="1">
      <c r="A7" s="229" t="s">
        <v>108</v>
      </c>
      <c r="B7" s="229"/>
      <c r="C7" s="229"/>
      <c r="D7" s="229"/>
      <c r="E7" s="230"/>
      <c r="F7" s="230"/>
      <c r="G7" s="230"/>
      <c r="H7" s="230"/>
    </row>
    <row r="8" spans="1:8" s="118" customFormat="1" ht="17.25" customHeight="1">
      <c r="A8" s="231" t="s">
        <v>98</v>
      </c>
      <c r="B8" s="231"/>
      <c r="C8" s="231"/>
      <c r="D8" s="231"/>
      <c r="E8" s="232"/>
      <c r="F8" s="232"/>
      <c r="G8" s="232"/>
      <c r="H8" s="232"/>
    </row>
    <row r="9" spans="1:8" s="117" customFormat="1" ht="30" customHeight="1" thickBot="1">
      <c r="A9" s="233" t="s">
        <v>100</v>
      </c>
      <c r="B9" s="233"/>
      <c r="C9" s="233"/>
      <c r="D9" s="233"/>
      <c r="E9" s="234"/>
      <c r="F9" s="234"/>
      <c r="G9" s="234"/>
      <c r="H9" s="234"/>
    </row>
    <row r="10" spans="1:11" s="12" customFormat="1" ht="139.5" customHeight="1" thickBot="1">
      <c r="A10" s="119" t="s">
        <v>0</v>
      </c>
      <c r="B10" s="120" t="s">
        <v>35</v>
      </c>
      <c r="C10" s="121" t="s">
        <v>36</v>
      </c>
      <c r="D10" s="121" t="s">
        <v>5</v>
      </c>
      <c r="E10" s="121" t="s">
        <v>36</v>
      </c>
      <c r="F10" s="97" t="s">
        <v>37</v>
      </c>
      <c r="G10" s="121" t="s">
        <v>36</v>
      </c>
      <c r="H10" s="97" t="s">
        <v>37</v>
      </c>
      <c r="K10" s="122"/>
    </row>
    <row r="11" spans="1:11" s="128" customFormat="1" ht="12.75">
      <c r="A11" s="123">
        <v>1</v>
      </c>
      <c r="B11" s="124">
        <v>2</v>
      </c>
      <c r="C11" s="124">
        <v>3</v>
      </c>
      <c r="D11" s="125"/>
      <c r="E11" s="124">
        <v>3</v>
      </c>
      <c r="F11" s="98">
        <v>4</v>
      </c>
      <c r="G11" s="126">
        <v>3</v>
      </c>
      <c r="H11" s="127">
        <v>4</v>
      </c>
      <c r="K11" s="129"/>
    </row>
    <row r="12" spans="1:11" s="128" customFormat="1" ht="49.5" customHeight="1">
      <c r="A12" s="235" t="s">
        <v>1</v>
      </c>
      <c r="B12" s="236"/>
      <c r="C12" s="236"/>
      <c r="D12" s="236"/>
      <c r="E12" s="236"/>
      <c r="F12" s="236"/>
      <c r="G12" s="237"/>
      <c r="H12" s="238"/>
      <c r="K12" s="129"/>
    </row>
    <row r="13" spans="1:11" s="12" customFormat="1" ht="15">
      <c r="A13" s="63" t="s">
        <v>38</v>
      </c>
      <c r="B13" s="30"/>
      <c r="C13" s="130">
        <f>F13*12</f>
        <v>0</v>
      </c>
      <c r="D13" s="17">
        <f>G13*I13</f>
        <v>160770.24</v>
      </c>
      <c r="E13" s="16">
        <f>H13*12</f>
        <v>28.8</v>
      </c>
      <c r="F13" s="99"/>
      <c r="G13" s="16">
        <f>H13*12</f>
        <v>28.8</v>
      </c>
      <c r="H13" s="99">
        <v>2.4</v>
      </c>
      <c r="I13" s="12">
        <v>5582.3</v>
      </c>
      <c r="J13" s="12">
        <v>1.07</v>
      </c>
      <c r="K13" s="122">
        <v>2.24</v>
      </c>
    </row>
    <row r="14" spans="1:11" s="12" customFormat="1" ht="27.75" customHeight="1">
      <c r="A14" s="163" t="s">
        <v>101</v>
      </c>
      <c r="B14" s="164" t="s">
        <v>39</v>
      </c>
      <c r="C14" s="130"/>
      <c r="D14" s="17"/>
      <c r="E14" s="16"/>
      <c r="F14" s="99"/>
      <c r="G14" s="16"/>
      <c r="H14" s="99"/>
      <c r="K14" s="122"/>
    </row>
    <row r="15" spans="1:11" s="12" customFormat="1" ht="15">
      <c r="A15" s="163" t="s">
        <v>40</v>
      </c>
      <c r="B15" s="164" t="s">
        <v>39</v>
      </c>
      <c r="C15" s="130"/>
      <c r="D15" s="17"/>
      <c r="E15" s="16"/>
      <c r="F15" s="99"/>
      <c r="G15" s="16"/>
      <c r="H15" s="99"/>
      <c r="K15" s="122"/>
    </row>
    <row r="16" spans="1:11" s="12" customFormat="1" ht="15">
      <c r="A16" s="163" t="s">
        <v>41</v>
      </c>
      <c r="B16" s="164" t="s">
        <v>42</v>
      </c>
      <c r="C16" s="130"/>
      <c r="D16" s="17"/>
      <c r="E16" s="16"/>
      <c r="F16" s="99"/>
      <c r="G16" s="16"/>
      <c r="H16" s="99"/>
      <c r="K16" s="122"/>
    </row>
    <row r="17" spans="1:11" s="12" customFormat="1" ht="15">
      <c r="A17" s="163" t="s">
        <v>43</v>
      </c>
      <c r="B17" s="164" t="s">
        <v>39</v>
      </c>
      <c r="C17" s="130"/>
      <c r="D17" s="17"/>
      <c r="E17" s="16"/>
      <c r="F17" s="99"/>
      <c r="G17" s="16"/>
      <c r="H17" s="99"/>
      <c r="K17" s="122"/>
    </row>
    <row r="18" spans="1:11" s="12" customFormat="1" ht="30">
      <c r="A18" s="63" t="s">
        <v>44</v>
      </c>
      <c r="B18" s="131"/>
      <c r="C18" s="130">
        <f>F18*12</f>
        <v>0</v>
      </c>
      <c r="D18" s="17">
        <f>G18*I18</f>
        <v>55599.71</v>
      </c>
      <c r="E18" s="16">
        <f>H18*12</f>
        <v>9.96</v>
      </c>
      <c r="F18" s="99"/>
      <c r="G18" s="16">
        <f>H18*12</f>
        <v>9.96</v>
      </c>
      <c r="H18" s="99">
        <v>0.83</v>
      </c>
      <c r="I18" s="12">
        <v>5582.3</v>
      </c>
      <c r="J18" s="12">
        <v>1.07</v>
      </c>
      <c r="K18" s="122">
        <v>0.78</v>
      </c>
    </row>
    <row r="19" spans="1:11" s="12" customFormat="1" ht="15">
      <c r="A19" s="163" t="s">
        <v>45</v>
      </c>
      <c r="B19" s="164" t="s">
        <v>46</v>
      </c>
      <c r="C19" s="130"/>
      <c r="D19" s="17"/>
      <c r="E19" s="16"/>
      <c r="F19" s="99"/>
      <c r="G19" s="16"/>
      <c r="H19" s="99"/>
      <c r="K19" s="122"/>
    </row>
    <row r="20" spans="1:11" s="12" customFormat="1" ht="15">
      <c r="A20" s="163" t="s">
        <v>47</v>
      </c>
      <c r="B20" s="164" t="s">
        <v>46</v>
      </c>
      <c r="C20" s="130"/>
      <c r="D20" s="17"/>
      <c r="E20" s="16"/>
      <c r="F20" s="99"/>
      <c r="G20" s="16"/>
      <c r="H20" s="99"/>
      <c r="K20" s="122"/>
    </row>
    <row r="21" spans="1:11" s="12" customFormat="1" ht="15">
      <c r="A21" s="163" t="s">
        <v>48</v>
      </c>
      <c r="B21" s="164" t="s">
        <v>49</v>
      </c>
      <c r="C21" s="130"/>
      <c r="D21" s="17"/>
      <c r="E21" s="16"/>
      <c r="F21" s="99"/>
      <c r="G21" s="16"/>
      <c r="H21" s="99"/>
      <c r="K21" s="122"/>
    </row>
    <row r="22" spans="1:11" s="12" customFormat="1" ht="15">
      <c r="A22" s="163" t="s">
        <v>109</v>
      </c>
      <c r="B22" s="164" t="s">
        <v>46</v>
      </c>
      <c r="C22" s="130"/>
      <c r="D22" s="17"/>
      <c r="E22" s="16"/>
      <c r="F22" s="99"/>
      <c r="G22" s="16"/>
      <c r="H22" s="99"/>
      <c r="K22" s="122"/>
    </row>
    <row r="23" spans="1:11" s="12" customFormat="1" ht="25.5">
      <c r="A23" s="163" t="s">
        <v>50</v>
      </c>
      <c r="B23" s="164" t="s">
        <v>51</v>
      </c>
      <c r="C23" s="130"/>
      <c r="D23" s="17"/>
      <c r="E23" s="16"/>
      <c r="F23" s="99"/>
      <c r="G23" s="16"/>
      <c r="H23" s="99"/>
      <c r="K23" s="122"/>
    </row>
    <row r="24" spans="1:11" s="12" customFormat="1" ht="15">
      <c r="A24" s="163" t="s">
        <v>110</v>
      </c>
      <c r="B24" s="164" t="s">
        <v>46</v>
      </c>
      <c r="C24" s="130"/>
      <c r="D24" s="17"/>
      <c r="E24" s="16"/>
      <c r="F24" s="99"/>
      <c r="G24" s="16"/>
      <c r="H24" s="99"/>
      <c r="K24" s="122"/>
    </row>
    <row r="25" spans="1:11" s="12" customFormat="1" ht="15">
      <c r="A25" s="163" t="s">
        <v>111</v>
      </c>
      <c r="B25" s="164" t="s">
        <v>46</v>
      </c>
      <c r="C25" s="130"/>
      <c r="D25" s="17"/>
      <c r="E25" s="16"/>
      <c r="F25" s="99"/>
      <c r="G25" s="16"/>
      <c r="H25" s="99"/>
      <c r="K25" s="122"/>
    </row>
    <row r="26" spans="1:11" s="12" customFormat="1" ht="25.5">
      <c r="A26" s="163" t="s">
        <v>112</v>
      </c>
      <c r="B26" s="164" t="s">
        <v>52</v>
      </c>
      <c r="C26" s="130"/>
      <c r="D26" s="17"/>
      <c r="E26" s="16"/>
      <c r="F26" s="99"/>
      <c r="G26" s="16"/>
      <c r="H26" s="99"/>
      <c r="K26" s="122"/>
    </row>
    <row r="27" spans="1:11" s="132" customFormat="1" ht="15">
      <c r="A27" s="62" t="s">
        <v>53</v>
      </c>
      <c r="B27" s="30" t="s">
        <v>54</v>
      </c>
      <c r="C27" s="130">
        <f>F27*12</f>
        <v>0</v>
      </c>
      <c r="D27" s="17">
        <f>G27*I27</f>
        <v>42872.06</v>
      </c>
      <c r="E27" s="16">
        <f>H27*12</f>
        <v>7.68</v>
      </c>
      <c r="F27" s="100"/>
      <c r="G27" s="16">
        <f>H27*12</f>
        <v>7.68</v>
      </c>
      <c r="H27" s="99">
        <v>0.64</v>
      </c>
      <c r="I27" s="12">
        <v>5582.3</v>
      </c>
      <c r="J27" s="12">
        <v>1.07</v>
      </c>
      <c r="K27" s="122">
        <v>0.6</v>
      </c>
    </row>
    <row r="28" spans="1:11" s="12" customFormat="1" ht="15">
      <c r="A28" s="62" t="s">
        <v>55</v>
      </c>
      <c r="B28" s="30" t="s">
        <v>56</v>
      </c>
      <c r="C28" s="130">
        <f>F28*12</f>
        <v>0</v>
      </c>
      <c r="D28" s="17">
        <f>G28*I28</f>
        <v>139334.21</v>
      </c>
      <c r="E28" s="16">
        <f>H28*12</f>
        <v>24.96</v>
      </c>
      <c r="F28" s="100"/>
      <c r="G28" s="16">
        <f>H28*12</f>
        <v>24.96</v>
      </c>
      <c r="H28" s="99">
        <v>2.08</v>
      </c>
      <c r="I28" s="12">
        <v>5582.3</v>
      </c>
      <c r="J28" s="12">
        <v>1.07</v>
      </c>
      <c r="K28" s="122">
        <v>1.94</v>
      </c>
    </row>
    <row r="29" spans="1:11" s="128" customFormat="1" ht="30">
      <c r="A29" s="62" t="s">
        <v>57</v>
      </c>
      <c r="B29" s="30" t="s">
        <v>58</v>
      </c>
      <c r="C29" s="133"/>
      <c r="D29" s="17">
        <v>1733.72</v>
      </c>
      <c r="E29" s="101"/>
      <c r="F29" s="100"/>
      <c r="G29" s="16">
        <f>D29/I29</f>
        <v>0.31</v>
      </c>
      <c r="H29" s="99">
        <f>G29/12</f>
        <v>0.03</v>
      </c>
      <c r="I29" s="12">
        <v>5582.3</v>
      </c>
      <c r="J29" s="12">
        <v>1.07</v>
      </c>
      <c r="K29" s="122">
        <v>0.02</v>
      </c>
    </row>
    <row r="30" spans="1:11" s="128" customFormat="1" ht="30">
      <c r="A30" s="62" t="s">
        <v>59</v>
      </c>
      <c r="B30" s="30" t="s">
        <v>58</v>
      </c>
      <c r="C30" s="133"/>
      <c r="D30" s="17">
        <v>3467.44</v>
      </c>
      <c r="E30" s="101"/>
      <c r="F30" s="100"/>
      <c r="G30" s="16">
        <f>D30/I30</f>
        <v>0.62</v>
      </c>
      <c r="H30" s="99">
        <f>G30/12</f>
        <v>0.05</v>
      </c>
      <c r="I30" s="12">
        <v>5582.3</v>
      </c>
      <c r="J30" s="12">
        <v>1.07</v>
      </c>
      <c r="K30" s="122">
        <v>0.05</v>
      </c>
    </row>
    <row r="31" spans="1:11" s="128" customFormat="1" ht="30">
      <c r="A31" s="62" t="s">
        <v>99</v>
      </c>
      <c r="B31" s="30"/>
      <c r="C31" s="133">
        <f>F31*12</f>
        <v>0</v>
      </c>
      <c r="D31" s="17">
        <f>G31*I31</f>
        <v>12057.77</v>
      </c>
      <c r="E31" s="101">
        <f>H31*12</f>
        <v>2.16</v>
      </c>
      <c r="F31" s="100"/>
      <c r="G31" s="16">
        <f>H31*12</f>
        <v>2.16</v>
      </c>
      <c r="H31" s="99">
        <v>0.18</v>
      </c>
      <c r="I31" s="12">
        <v>5582.3</v>
      </c>
      <c r="J31" s="12">
        <v>1.07</v>
      </c>
      <c r="K31" s="122">
        <v>0.14</v>
      </c>
    </row>
    <row r="32" spans="1:11" s="12" customFormat="1" ht="15">
      <c r="A32" s="62" t="s">
        <v>60</v>
      </c>
      <c r="B32" s="30" t="s">
        <v>61</v>
      </c>
      <c r="C32" s="133">
        <f>F32*12</f>
        <v>0</v>
      </c>
      <c r="D32" s="17">
        <f>G32*I32</f>
        <v>2679.5</v>
      </c>
      <c r="E32" s="101">
        <f>H32*12</f>
        <v>0.48</v>
      </c>
      <c r="F32" s="100"/>
      <c r="G32" s="16">
        <f>H32*12</f>
        <v>0.48</v>
      </c>
      <c r="H32" s="99">
        <v>0.04</v>
      </c>
      <c r="I32" s="12">
        <v>5582.3</v>
      </c>
      <c r="J32" s="12">
        <v>1.07</v>
      </c>
      <c r="K32" s="122">
        <v>0.03</v>
      </c>
    </row>
    <row r="33" spans="1:11" s="12" customFormat="1" ht="15">
      <c r="A33" s="62" t="s">
        <v>62</v>
      </c>
      <c r="B33" s="134" t="s">
        <v>63</v>
      </c>
      <c r="C33" s="135">
        <f>F33*12</f>
        <v>0</v>
      </c>
      <c r="D33" s="17">
        <v>1433.53</v>
      </c>
      <c r="E33" s="136">
        <f>H33*12</f>
        <v>0.24</v>
      </c>
      <c r="F33" s="137"/>
      <c r="G33" s="16">
        <f>D33/I33</f>
        <v>0.26</v>
      </c>
      <c r="H33" s="99">
        <f>G33/12</f>
        <v>0.02</v>
      </c>
      <c r="I33" s="12">
        <v>5582.3</v>
      </c>
      <c r="J33" s="12">
        <v>1.07</v>
      </c>
      <c r="K33" s="122">
        <v>0.02</v>
      </c>
    </row>
    <row r="34" spans="1:11" s="168" customFormat="1" ht="30">
      <c r="A34" s="61" t="s">
        <v>64</v>
      </c>
      <c r="B34" s="165" t="s">
        <v>65</v>
      </c>
      <c r="C34" s="101">
        <f>F34*12</f>
        <v>0</v>
      </c>
      <c r="D34" s="17">
        <v>2150.3</v>
      </c>
      <c r="E34" s="101">
        <f>H34*12</f>
        <v>0.36</v>
      </c>
      <c r="F34" s="100"/>
      <c r="G34" s="16">
        <f>D34/I34</f>
        <v>0.39</v>
      </c>
      <c r="H34" s="99">
        <f>G34/12</f>
        <v>0.03</v>
      </c>
      <c r="I34" s="166">
        <v>5582.3</v>
      </c>
      <c r="J34" s="166">
        <v>1.07</v>
      </c>
      <c r="K34" s="167">
        <v>0.03</v>
      </c>
    </row>
    <row r="35" spans="1:11" s="132" customFormat="1" ht="15">
      <c r="A35" s="62" t="s">
        <v>66</v>
      </c>
      <c r="B35" s="30"/>
      <c r="C35" s="130"/>
      <c r="D35" s="16">
        <f>D37+D38+D39+D40+D41+D42+D43+D44+D45+D46+D49</f>
        <v>56492.59</v>
      </c>
      <c r="E35" s="16"/>
      <c r="F35" s="100"/>
      <c r="G35" s="16">
        <f>D35/I35</f>
        <v>10.12</v>
      </c>
      <c r="H35" s="99">
        <f>G35/12</f>
        <v>0.84</v>
      </c>
      <c r="I35" s="12">
        <v>5582.3</v>
      </c>
      <c r="J35" s="12">
        <v>1.07</v>
      </c>
      <c r="K35" s="122">
        <v>0.81</v>
      </c>
    </row>
    <row r="36" spans="1:11" s="128" customFormat="1" ht="15" hidden="1">
      <c r="A36" s="14"/>
      <c r="B36" s="138"/>
      <c r="C36" s="1"/>
      <c r="D36" s="18"/>
      <c r="E36" s="110"/>
      <c r="F36" s="111"/>
      <c r="G36" s="110"/>
      <c r="H36" s="111"/>
      <c r="I36" s="12"/>
      <c r="J36" s="12"/>
      <c r="K36" s="122"/>
    </row>
    <row r="37" spans="1:11" s="128" customFormat="1" ht="15">
      <c r="A37" s="14" t="s">
        <v>68</v>
      </c>
      <c r="B37" s="138" t="s">
        <v>67</v>
      </c>
      <c r="C37" s="1"/>
      <c r="D37" s="18">
        <v>460.83</v>
      </c>
      <c r="E37" s="110"/>
      <c r="F37" s="111"/>
      <c r="G37" s="110"/>
      <c r="H37" s="111"/>
      <c r="I37" s="12">
        <v>5582.3</v>
      </c>
      <c r="J37" s="12">
        <v>1.07</v>
      </c>
      <c r="K37" s="122">
        <v>0.01</v>
      </c>
    </row>
    <row r="38" spans="1:11" s="128" customFormat="1" ht="15">
      <c r="A38" s="14" t="s">
        <v>69</v>
      </c>
      <c r="B38" s="138" t="s">
        <v>70</v>
      </c>
      <c r="C38" s="1">
        <f>F38*12</f>
        <v>0</v>
      </c>
      <c r="D38" s="18">
        <v>1560.28</v>
      </c>
      <c r="E38" s="110">
        <f>H38*12</f>
        <v>0</v>
      </c>
      <c r="F38" s="111"/>
      <c r="G38" s="110"/>
      <c r="H38" s="111"/>
      <c r="I38" s="12">
        <v>5582.3</v>
      </c>
      <c r="J38" s="12">
        <v>1.07</v>
      </c>
      <c r="K38" s="122">
        <v>0.02</v>
      </c>
    </row>
    <row r="39" spans="1:11" s="128" customFormat="1" ht="15">
      <c r="A39" s="14" t="s">
        <v>113</v>
      </c>
      <c r="B39" s="138" t="s">
        <v>67</v>
      </c>
      <c r="C39" s="1">
        <f>F39*12</f>
        <v>0</v>
      </c>
      <c r="D39" s="18">
        <v>10659.78</v>
      </c>
      <c r="E39" s="110">
        <f>H39*12</f>
        <v>0</v>
      </c>
      <c r="F39" s="111"/>
      <c r="G39" s="110"/>
      <c r="H39" s="111"/>
      <c r="I39" s="12">
        <v>5582.3</v>
      </c>
      <c r="J39" s="12">
        <v>1.07</v>
      </c>
      <c r="K39" s="122">
        <v>0.17</v>
      </c>
    </row>
    <row r="40" spans="1:11" s="128" customFormat="1" ht="15">
      <c r="A40" s="14" t="s">
        <v>71</v>
      </c>
      <c r="B40" s="138" t="s">
        <v>67</v>
      </c>
      <c r="C40" s="1">
        <f>F40*12</f>
        <v>0</v>
      </c>
      <c r="D40" s="18">
        <v>2973.4</v>
      </c>
      <c r="E40" s="110">
        <f>H40*12</f>
        <v>0</v>
      </c>
      <c r="F40" s="111"/>
      <c r="G40" s="110"/>
      <c r="H40" s="111"/>
      <c r="I40" s="12">
        <v>5582.3</v>
      </c>
      <c r="J40" s="12">
        <v>1.07</v>
      </c>
      <c r="K40" s="122">
        <v>0.04</v>
      </c>
    </row>
    <row r="41" spans="1:11" s="128" customFormat="1" ht="15">
      <c r="A41" s="14" t="s">
        <v>72</v>
      </c>
      <c r="B41" s="138" t="s">
        <v>67</v>
      </c>
      <c r="C41" s="1">
        <f>F41*12</f>
        <v>0</v>
      </c>
      <c r="D41" s="18">
        <v>6628.1</v>
      </c>
      <c r="E41" s="110">
        <f>H41*12</f>
        <v>0</v>
      </c>
      <c r="F41" s="111"/>
      <c r="G41" s="110"/>
      <c r="H41" s="111"/>
      <c r="I41" s="12">
        <v>5582.3</v>
      </c>
      <c r="J41" s="12">
        <v>1.07</v>
      </c>
      <c r="K41" s="122">
        <v>0.1</v>
      </c>
    </row>
    <row r="42" spans="1:11" s="128" customFormat="1" ht="15">
      <c r="A42" s="14" t="s">
        <v>73</v>
      </c>
      <c r="B42" s="138" t="s">
        <v>67</v>
      </c>
      <c r="C42" s="1">
        <f>F42*12</f>
        <v>0</v>
      </c>
      <c r="D42" s="18">
        <v>780.14</v>
      </c>
      <c r="E42" s="110">
        <f>H42*12</f>
        <v>0</v>
      </c>
      <c r="F42" s="111"/>
      <c r="G42" s="110"/>
      <c r="H42" s="111"/>
      <c r="I42" s="12">
        <v>5582.3</v>
      </c>
      <c r="J42" s="12">
        <v>1.07</v>
      </c>
      <c r="K42" s="122">
        <v>0.01</v>
      </c>
    </row>
    <row r="43" spans="1:11" s="128" customFormat="1" ht="15">
      <c r="A43" s="14" t="s">
        <v>74</v>
      </c>
      <c r="B43" s="138" t="s">
        <v>67</v>
      </c>
      <c r="C43" s="1"/>
      <c r="D43" s="18">
        <v>1486.64</v>
      </c>
      <c r="E43" s="110"/>
      <c r="F43" s="111"/>
      <c r="G43" s="110"/>
      <c r="H43" s="111"/>
      <c r="I43" s="12">
        <v>5582.3</v>
      </c>
      <c r="J43" s="12">
        <v>1.07</v>
      </c>
      <c r="K43" s="122">
        <v>0.02</v>
      </c>
    </row>
    <row r="44" spans="1:11" s="128" customFormat="1" ht="15">
      <c r="A44" s="14" t="s">
        <v>75</v>
      </c>
      <c r="B44" s="138" t="s">
        <v>70</v>
      </c>
      <c r="C44" s="1"/>
      <c r="D44" s="18">
        <v>5946.8</v>
      </c>
      <c r="E44" s="110"/>
      <c r="F44" s="111"/>
      <c r="G44" s="110"/>
      <c r="H44" s="111"/>
      <c r="I44" s="12">
        <v>5582.3</v>
      </c>
      <c r="J44" s="12">
        <v>1.07</v>
      </c>
      <c r="K44" s="122">
        <v>0.09</v>
      </c>
    </row>
    <row r="45" spans="1:11" s="128" customFormat="1" ht="25.5">
      <c r="A45" s="14" t="s">
        <v>76</v>
      </c>
      <c r="B45" s="138" t="s">
        <v>67</v>
      </c>
      <c r="C45" s="1">
        <f>F45*12</f>
        <v>0</v>
      </c>
      <c r="D45" s="18">
        <v>3974.52</v>
      </c>
      <c r="E45" s="110">
        <f>H45*12</f>
        <v>0</v>
      </c>
      <c r="F45" s="111"/>
      <c r="G45" s="110"/>
      <c r="H45" s="111"/>
      <c r="I45" s="12">
        <v>5582.3</v>
      </c>
      <c r="J45" s="12">
        <v>1.07</v>
      </c>
      <c r="K45" s="122">
        <v>0.05</v>
      </c>
    </row>
    <row r="46" spans="1:11" s="128" customFormat="1" ht="15">
      <c r="A46" s="14" t="s">
        <v>77</v>
      </c>
      <c r="B46" s="138" t="s">
        <v>67</v>
      </c>
      <c r="C46" s="1"/>
      <c r="D46" s="18">
        <v>10192.71</v>
      </c>
      <c r="E46" s="110"/>
      <c r="F46" s="111"/>
      <c r="G46" s="110"/>
      <c r="H46" s="111"/>
      <c r="I46" s="12">
        <v>5582.3</v>
      </c>
      <c r="J46" s="12">
        <v>1.07</v>
      </c>
      <c r="K46" s="122">
        <v>0.01</v>
      </c>
    </row>
    <row r="47" spans="1:11" s="128" customFormat="1" ht="15" hidden="1">
      <c r="A47" s="14"/>
      <c r="B47" s="138"/>
      <c r="C47" s="102"/>
      <c r="D47" s="18"/>
      <c r="E47" s="112"/>
      <c r="F47" s="111"/>
      <c r="G47" s="110"/>
      <c r="H47" s="111"/>
      <c r="I47" s="12"/>
      <c r="J47" s="12"/>
      <c r="K47" s="122"/>
    </row>
    <row r="48" spans="1:11" s="128" customFormat="1" ht="15" hidden="1">
      <c r="A48" s="5"/>
      <c r="B48" s="138"/>
      <c r="C48" s="1"/>
      <c r="D48" s="18"/>
      <c r="E48" s="110"/>
      <c r="F48" s="111"/>
      <c r="G48" s="110"/>
      <c r="H48" s="111"/>
      <c r="I48" s="12"/>
      <c r="J48" s="12"/>
      <c r="K48" s="122"/>
    </row>
    <row r="49" spans="1:11" s="128" customFormat="1" ht="25.5">
      <c r="A49" s="5" t="s">
        <v>114</v>
      </c>
      <c r="B49" s="139" t="s">
        <v>51</v>
      </c>
      <c r="C49" s="1"/>
      <c r="D49" s="18">
        <v>11829.39</v>
      </c>
      <c r="E49" s="110"/>
      <c r="F49" s="111"/>
      <c r="G49" s="110"/>
      <c r="H49" s="111"/>
      <c r="I49" s="12">
        <v>5582.3</v>
      </c>
      <c r="J49" s="12">
        <v>1.07</v>
      </c>
      <c r="K49" s="122">
        <v>0.07</v>
      </c>
    </row>
    <row r="50" spans="1:11" s="128" customFormat="1" ht="30">
      <c r="A50" s="62" t="s">
        <v>93</v>
      </c>
      <c r="B50" s="138"/>
      <c r="C50" s="1"/>
      <c r="D50" s="16">
        <f>D51+D52</f>
        <v>3449.52</v>
      </c>
      <c r="E50" s="110"/>
      <c r="F50" s="111"/>
      <c r="G50" s="16">
        <f>D50/I50</f>
        <v>0.62</v>
      </c>
      <c r="H50" s="99">
        <f>G50/12</f>
        <v>0.05</v>
      </c>
      <c r="I50" s="12">
        <v>5582.3</v>
      </c>
      <c r="J50" s="12">
        <v>1.07</v>
      </c>
      <c r="K50" s="122">
        <v>0.04</v>
      </c>
    </row>
    <row r="51" spans="1:11" s="128" customFormat="1" ht="25.5">
      <c r="A51" s="5" t="s">
        <v>115</v>
      </c>
      <c r="B51" s="139" t="s">
        <v>51</v>
      </c>
      <c r="C51" s="1"/>
      <c r="D51" s="18">
        <v>963.18</v>
      </c>
      <c r="E51" s="110"/>
      <c r="F51" s="111"/>
      <c r="G51" s="110"/>
      <c r="H51" s="111"/>
      <c r="I51" s="12">
        <v>5582.3</v>
      </c>
      <c r="J51" s="12">
        <v>1.07</v>
      </c>
      <c r="K51" s="122">
        <v>0.01</v>
      </c>
    </row>
    <row r="52" spans="1:11" s="128" customFormat="1" ht="15">
      <c r="A52" s="14" t="s">
        <v>116</v>
      </c>
      <c r="B52" s="138" t="s">
        <v>67</v>
      </c>
      <c r="C52" s="1"/>
      <c r="D52" s="18">
        <v>2486.34</v>
      </c>
      <c r="E52" s="110"/>
      <c r="F52" s="111"/>
      <c r="G52" s="110"/>
      <c r="H52" s="111"/>
      <c r="I52" s="12">
        <v>5582.3</v>
      </c>
      <c r="J52" s="12">
        <v>1.07</v>
      </c>
      <c r="K52" s="122">
        <v>0.03</v>
      </c>
    </row>
    <row r="53" spans="1:11" s="128" customFormat="1" ht="15" hidden="1">
      <c r="A53" s="14" t="s">
        <v>79</v>
      </c>
      <c r="B53" s="138" t="s">
        <v>58</v>
      </c>
      <c r="C53" s="1"/>
      <c r="D53" s="18">
        <f>G53*I53</f>
        <v>0</v>
      </c>
      <c r="E53" s="110"/>
      <c r="F53" s="111"/>
      <c r="G53" s="110">
        <f>H53*12</f>
        <v>0</v>
      </c>
      <c r="H53" s="111">
        <v>0</v>
      </c>
      <c r="I53" s="12">
        <v>5582.3</v>
      </c>
      <c r="J53" s="12">
        <v>1.07</v>
      </c>
      <c r="K53" s="122">
        <v>0</v>
      </c>
    </row>
    <row r="54" spans="1:11" s="128" customFormat="1" ht="15">
      <c r="A54" s="62" t="s">
        <v>80</v>
      </c>
      <c r="B54" s="138"/>
      <c r="C54" s="1"/>
      <c r="D54" s="16">
        <f>D55+D56+D57+D60</f>
        <v>12000.93</v>
      </c>
      <c r="E54" s="110"/>
      <c r="F54" s="111"/>
      <c r="G54" s="16">
        <f>D54/I54</f>
        <v>2.15</v>
      </c>
      <c r="H54" s="99">
        <f>G54/12</f>
        <v>0.18</v>
      </c>
      <c r="I54" s="12">
        <v>5582.3</v>
      </c>
      <c r="J54" s="12">
        <v>1.07</v>
      </c>
      <c r="K54" s="122">
        <v>0.24</v>
      </c>
    </row>
    <row r="55" spans="1:11" s="128" customFormat="1" ht="15">
      <c r="A55" s="14" t="s">
        <v>81</v>
      </c>
      <c r="B55" s="138" t="s">
        <v>58</v>
      </c>
      <c r="C55" s="1"/>
      <c r="D55" s="18">
        <v>1036.08</v>
      </c>
      <c r="E55" s="110"/>
      <c r="F55" s="111"/>
      <c r="G55" s="110"/>
      <c r="H55" s="111"/>
      <c r="I55" s="12">
        <v>5582.3</v>
      </c>
      <c r="J55" s="12">
        <v>1.07</v>
      </c>
      <c r="K55" s="122">
        <v>0.01</v>
      </c>
    </row>
    <row r="56" spans="1:11" s="128" customFormat="1" ht="15">
      <c r="A56" s="14" t="s">
        <v>82</v>
      </c>
      <c r="B56" s="138" t="s">
        <v>67</v>
      </c>
      <c r="C56" s="1"/>
      <c r="D56" s="18">
        <v>10187.82</v>
      </c>
      <c r="E56" s="110"/>
      <c r="F56" s="111"/>
      <c r="G56" s="110"/>
      <c r="H56" s="111"/>
      <c r="I56" s="12">
        <v>5582.3</v>
      </c>
      <c r="J56" s="12">
        <v>1.07</v>
      </c>
      <c r="K56" s="122">
        <v>0.14</v>
      </c>
    </row>
    <row r="57" spans="1:11" s="128" customFormat="1" ht="15">
      <c r="A57" s="14" t="s">
        <v>83</v>
      </c>
      <c r="B57" s="138" t="s">
        <v>67</v>
      </c>
      <c r="C57" s="1"/>
      <c r="D57" s="18">
        <v>777.03</v>
      </c>
      <c r="E57" s="110"/>
      <c r="F57" s="111"/>
      <c r="G57" s="110"/>
      <c r="H57" s="111"/>
      <c r="I57" s="12">
        <v>5582.3</v>
      </c>
      <c r="J57" s="12">
        <v>1.07</v>
      </c>
      <c r="K57" s="122">
        <v>0.01</v>
      </c>
    </row>
    <row r="58" spans="1:11" s="128" customFormat="1" ht="27.75" customHeight="1" hidden="1">
      <c r="A58" s="5" t="s">
        <v>117</v>
      </c>
      <c r="B58" s="138" t="s">
        <v>51</v>
      </c>
      <c r="C58" s="1"/>
      <c r="D58" s="18">
        <f>G58*I58</f>
        <v>0</v>
      </c>
      <c r="E58" s="110"/>
      <c r="F58" s="111"/>
      <c r="G58" s="110"/>
      <c r="H58" s="111"/>
      <c r="I58" s="12">
        <v>5582.3</v>
      </c>
      <c r="J58" s="12">
        <v>1.07</v>
      </c>
      <c r="K58" s="122">
        <v>0</v>
      </c>
    </row>
    <row r="59" spans="1:11" s="128" customFormat="1" ht="25.5" hidden="1">
      <c r="A59" s="5" t="s">
        <v>118</v>
      </c>
      <c r="B59" s="138" t="s">
        <v>51</v>
      </c>
      <c r="C59" s="1"/>
      <c r="D59" s="18">
        <f>G59*I59</f>
        <v>0</v>
      </c>
      <c r="E59" s="110"/>
      <c r="F59" s="111"/>
      <c r="G59" s="110"/>
      <c r="H59" s="111"/>
      <c r="I59" s="12">
        <v>5582.3</v>
      </c>
      <c r="J59" s="12">
        <v>1.07</v>
      </c>
      <c r="K59" s="122">
        <v>0</v>
      </c>
    </row>
    <row r="60" spans="1:11" s="128" customFormat="1" ht="25.5" hidden="1">
      <c r="A60" s="5" t="s">
        <v>102</v>
      </c>
      <c r="B60" s="138" t="s">
        <v>51</v>
      </c>
      <c r="C60" s="1"/>
      <c r="D60" s="18"/>
      <c r="E60" s="110"/>
      <c r="F60" s="111"/>
      <c r="G60" s="110"/>
      <c r="H60" s="111"/>
      <c r="I60" s="12">
        <v>5582.3</v>
      </c>
      <c r="J60" s="12">
        <v>1.07</v>
      </c>
      <c r="K60" s="122">
        <v>0.07</v>
      </c>
    </row>
    <row r="61" spans="1:11" s="128" customFormat="1" ht="15">
      <c r="A61" s="62" t="s">
        <v>84</v>
      </c>
      <c r="B61" s="138"/>
      <c r="C61" s="1"/>
      <c r="D61" s="16">
        <f>D62+D63</f>
        <v>1681.99</v>
      </c>
      <c r="E61" s="110"/>
      <c r="F61" s="111"/>
      <c r="G61" s="16">
        <f>D61/I61</f>
        <v>0.3</v>
      </c>
      <c r="H61" s="99">
        <f>G61/12</f>
        <v>0.03</v>
      </c>
      <c r="I61" s="12">
        <v>5582.3</v>
      </c>
      <c r="J61" s="12">
        <v>1.07</v>
      </c>
      <c r="K61" s="122">
        <v>0.1</v>
      </c>
    </row>
    <row r="62" spans="1:11" s="128" customFormat="1" ht="15">
      <c r="A62" s="14" t="s">
        <v>94</v>
      </c>
      <c r="B62" s="138" t="s">
        <v>67</v>
      </c>
      <c r="C62" s="1"/>
      <c r="D62" s="18">
        <v>932.26</v>
      </c>
      <c r="E62" s="110"/>
      <c r="F62" s="111"/>
      <c r="G62" s="110"/>
      <c r="H62" s="111"/>
      <c r="I62" s="12">
        <v>5582.3</v>
      </c>
      <c r="J62" s="12">
        <v>1.07</v>
      </c>
      <c r="K62" s="122">
        <v>0.01</v>
      </c>
    </row>
    <row r="63" spans="1:11" s="128" customFormat="1" ht="15">
      <c r="A63" s="14" t="s">
        <v>85</v>
      </c>
      <c r="B63" s="138" t="s">
        <v>67</v>
      </c>
      <c r="C63" s="1"/>
      <c r="D63" s="18">
        <v>749.73</v>
      </c>
      <c r="E63" s="110"/>
      <c r="F63" s="111"/>
      <c r="G63" s="110"/>
      <c r="H63" s="111"/>
      <c r="I63" s="12">
        <v>5582.3</v>
      </c>
      <c r="J63" s="12">
        <v>1.07</v>
      </c>
      <c r="K63" s="122">
        <v>0.01</v>
      </c>
    </row>
    <row r="64" spans="1:11" s="12" customFormat="1" ht="15">
      <c r="A64" s="62" t="s">
        <v>95</v>
      </c>
      <c r="B64" s="30"/>
      <c r="C64" s="130"/>
      <c r="D64" s="16">
        <f>D65+D66</f>
        <v>1381.39</v>
      </c>
      <c r="E64" s="16"/>
      <c r="F64" s="100"/>
      <c r="G64" s="16">
        <f>D64/I64</f>
        <v>0.25</v>
      </c>
      <c r="H64" s="99">
        <f>G64/12</f>
        <v>0.02</v>
      </c>
      <c r="I64" s="12">
        <v>5582.3</v>
      </c>
      <c r="J64" s="12">
        <v>1.07</v>
      </c>
      <c r="K64" s="122">
        <v>0.3</v>
      </c>
    </row>
    <row r="65" spans="1:11" s="128" customFormat="1" ht="25.5">
      <c r="A65" s="14" t="s">
        <v>96</v>
      </c>
      <c r="B65" s="139" t="s">
        <v>51</v>
      </c>
      <c r="C65" s="1"/>
      <c r="D65" s="18">
        <v>1381.39</v>
      </c>
      <c r="E65" s="110"/>
      <c r="F65" s="111"/>
      <c r="G65" s="110"/>
      <c r="H65" s="111"/>
      <c r="I65" s="12">
        <v>5582.3</v>
      </c>
      <c r="J65" s="12">
        <v>1.07</v>
      </c>
      <c r="K65" s="122">
        <v>0.02</v>
      </c>
    </row>
    <row r="66" spans="1:11" s="128" customFormat="1" ht="25.5" hidden="1">
      <c r="A66" s="14" t="s">
        <v>97</v>
      </c>
      <c r="B66" s="138" t="s">
        <v>51</v>
      </c>
      <c r="C66" s="1">
        <f>F66*12</f>
        <v>0</v>
      </c>
      <c r="D66" s="18"/>
      <c r="E66" s="110">
        <f>H66*12</f>
        <v>0</v>
      </c>
      <c r="F66" s="111"/>
      <c r="G66" s="110"/>
      <c r="H66" s="111"/>
      <c r="I66" s="12">
        <v>5582.3</v>
      </c>
      <c r="J66" s="12">
        <v>1.07</v>
      </c>
      <c r="K66" s="122">
        <v>0.28</v>
      </c>
    </row>
    <row r="67" spans="1:11" s="12" customFormat="1" ht="15">
      <c r="A67" s="62" t="s">
        <v>86</v>
      </c>
      <c r="B67" s="30"/>
      <c r="C67" s="130"/>
      <c r="D67" s="16">
        <f>D68+D69+D70+D71</f>
        <v>15363.92</v>
      </c>
      <c r="E67" s="16">
        <f>E68+E69+E70+E71</f>
        <v>0</v>
      </c>
      <c r="F67" s="16">
        <f>F68+F69+F70+F71</f>
        <v>0</v>
      </c>
      <c r="G67" s="16">
        <f>D67/I67</f>
        <v>2.75</v>
      </c>
      <c r="H67" s="99">
        <f>G67/12</f>
        <v>0.23</v>
      </c>
      <c r="I67" s="12">
        <v>5582.3</v>
      </c>
      <c r="J67" s="12">
        <v>1.07</v>
      </c>
      <c r="K67" s="122">
        <v>0.21</v>
      </c>
    </row>
    <row r="68" spans="1:11" s="128" customFormat="1" ht="15">
      <c r="A68" s="14" t="s">
        <v>119</v>
      </c>
      <c r="B68" s="138" t="s">
        <v>78</v>
      </c>
      <c r="C68" s="1"/>
      <c r="D68" s="18">
        <v>4144.08</v>
      </c>
      <c r="E68" s="110"/>
      <c r="F68" s="111"/>
      <c r="G68" s="110"/>
      <c r="H68" s="111"/>
      <c r="I68" s="12">
        <v>5582.3</v>
      </c>
      <c r="J68" s="12">
        <v>1.07</v>
      </c>
      <c r="K68" s="122">
        <v>0.05</v>
      </c>
    </row>
    <row r="69" spans="1:11" s="128" customFormat="1" ht="15">
      <c r="A69" s="14" t="s">
        <v>120</v>
      </c>
      <c r="B69" s="138" t="s">
        <v>78</v>
      </c>
      <c r="C69" s="1"/>
      <c r="D69" s="18">
        <v>2072.1</v>
      </c>
      <c r="E69" s="110"/>
      <c r="F69" s="111"/>
      <c r="G69" s="110"/>
      <c r="H69" s="111"/>
      <c r="I69" s="12">
        <v>5582.3</v>
      </c>
      <c r="J69" s="12">
        <v>1.07</v>
      </c>
      <c r="K69" s="122">
        <v>0.03</v>
      </c>
    </row>
    <row r="70" spans="1:11" s="128" customFormat="1" ht="25.5" customHeight="1">
      <c r="A70" s="14" t="s">
        <v>121</v>
      </c>
      <c r="B70" s="138" t="s">
        <v>67</v>
      </c>
      <c r="C70" s="1"/>
      <c r="D70" s="18">
        <v>2330.33</v>
      </c>
      <c r="E70" s="110"/>
      <c r="F70" s="111"/>
      <c r="G70" s="110"/>
      <c r="H70" s="111"/>
      <c r="I70" s="12">
        <v>5582.3</v>
      </c>
      <c r="J70" s="12">
        <v>1.07</v>
      </c>
      <c r="K70" s="122">
        <v>0.03</v>
      </c>
    </row>
    <row r="71" spans="1:11" s="128" customFormat="1" ht="25.5" customHeight="1">
      <c r="A71" s="14" t="s">
        <v>122</v>
      </c>
      <c r="B71" s="138" t="s">
        <v>78</v>
      </c>
      <c r="C71" s="144"/>
      <c r="D71" s="18">
        <v>6817.41</v>
      </c>
      <c r="E71" s="110"/>
      <c r="F71" s="111"/>
      <c r="G71" s="110"/>
      <c r="H71" s="111"/>
      <c r="I71" s="12">
        <v>5582.3</v>
      </c>
      <c r="J71" s="12">
        <v>1.07</v>
      </c>
      <c r="K71" s="122">
        <v>0.1</v>
      </c>
    </row>
    <row r="72" spans="1:11" s="12" customFormat="1" ht="30.75" thickBot="1">
      <c r="A72" s="141" t="s">
        <v>123</v>
      </c>
      <c r="B72" s="30" t="s">
        <v>51</v>
      </c>
      <c r="C72" s="135">
        <f>F72*12</f>
        <v>0</v>
      </c>
      <c r="D72" s="101">
        <f>G72*I72</f>
        <v>33493.8</v>
      </c>
      <c r="E72" s="101">
        <f>H72*12</f>
        <v>6</v>
      </c>
      <c r="F72" s="101"/>
      <c r="G72" s="101">
        <v>6</v>
      </c>
      <c r="H72" s="100">
        <v>0.5</v>
      </c>
      <c r="I72" s="12">
        <v>5582.3</v>
      </c>
      <c r="J72" s="12">
        <v>1.07</v>
      </c>
      <c r="K72" s="122">
        <v>0.3</v>
      </c>
    </row>
    <row r="73" spans="1:11" s="12" customFormat="1" ht="19.5" hidden="1" thickBot="1">
      <c r="A73" s="146" t="s">
        <v>104</v>
      </c>
      <c r="B73" s="147"/>
      <c r="C73" s="169"/>
      <c r="D73" s="170"/>
      <c r="E73" s="101"/>
      <c r="F73" s="170"/>
      <c r="G73" s="101"/>
      <c r="H73" s="171"/>
      <c r="I73" s="12">
        <v>5582.3</v>
      </c>
      <c r="K73" s="122"/>
    </row>
    <row r="74" spans="1:11" s="12" customFormat="1" ht="19.5" hidden="1" thickBot="1">
      <c r="A74" s="141" t="s">
        <v>3</v>
      </c>
      <c r="B74" s="30"/>
      <c r="C74" s="133">
        <f>F74*12</f>
        <v>0</v>
      </c>
      <c r="D74" s="101"/>
      <c r="E74" s="101"/>
      <c r="F74" s="101"/>
      <c r="G74" s="101"/>
      <c r="H74" s="100"/>
      <c r="I74" s="12">
        <v>5582.3</v>
      </c>
      <c r="K74" s="122"/>
    </row>
    <row r="75" spans="1:11" s="128" customFormat="1" ht="15.75" hidden="1" thickBot="1">
      <c r="A75" s="14" t="s">
        <v>124</v>
      </c>
      <c r="B75" s="138"/>
      <c r="C75" s="1"/>
      <c r="D75" s="110"/>
      <c r="E75" s="110"/>
      <c r="F75" s="110"/>
      <c r="G75" s="110"/>
      <c r="H75" s="111"/>
      <c r="I75" s="12">
        <v>5582.3</v>
      </c>
      <c r="K75" s="129"/>
    </row>
    <row r="76" spans="1:11" s="128" customFormat="1" ht="15.75" hidden="1" thickBot="1">
      <c r="A76" s="14" t="s">
        <v>125</v>
      </c>
      <c r="B76" s="138"/>
      <c r="C76" s="1"/>
      <c r="D76" s="110"/>
      <c r="E76" s="110"/>
      <c r="F76" s="110"/>
      <c r="G76" s="110"/>
      <c r="H76" s="111"/>
      <c r="I76" s="12">
        <v>5582.3</v>
      </c>
      <c r="K76" s="129"/>
    </row>
    <row r="77" spans="1:11" s="128" customFormat="1" ht="15.75" hidden="1" thickBot="1">
      <c r="A77" s="14" t="s">
        <v>126</v>
      </c>
      <c r="B77" s="138"/>
      <c r="C77" s="1"/>
      <c r="D77" s="110"/>
      <c r="E77" s="110"/>
      <c r="F77" s="110"/>
      <c r="G77" s="110"/>
      <c r="H77" s="111"/>
      <c r="I77" s="12">
        <v>5582.3</v>
      </c>
      <c r="K77" s="129"/>
    </row>
    <row r="78" spans="1:11" s="128" customFormat="1" ht="15.75" hidden="1" thickBot="1">
      <c r="A78" s="14" t="s">
        <v>103</v>
      </c>
      <c r="B78" s="138"/>
      <c r="C78" s="1"/>
      <c r="D78" s="110"/>
      <c r="E78" s="110"/>
      <c r="F78" s="110"/>
      <c r="G78" s="110"/>
      <c r="H78" s="111"/>
      <c r="I78" s="12">
        <v>5582.3</v>
      </c>
      <c r="K78" s="129"/>
    </row>
    <row r="79" spans="1:11" s="128" customFormat="1" ht="15.75" hidden="1" thickBot="1">
      <c r="A79" s="14" t="s">
        <v>127</v>
      </c>
      <c r="B79" s="138"/>
      <c r="C79" s="1"/>
      <c r="D79" s="110"/>
      <c r="E79" s="110"/>
      <c r="F79" s="110"/>
      <c r="G79" s="110"/>
      <c r="H79" s="111"/>
      <c r="I79" s="12">
        <v>5582.3</v>
      </c>
      <c r="K79" s="129"/>
    </row>
    <row r="80" spans="1:11" s="128" customFormat="1" ht="15.75" hidden="1" thickBot="1">
      <c r="A80" s="14" t="s">
        <v>128</v>
      </c>
      <c r="B80" s="138"/>
      <c r="C80" s="1"/>
      <c r="D80" s="110"/>
      <c r="E80" s="110"/>
      <c r="F80" s="110"/>
      <c r="G80" s="110"/>
      <c r="H80" s="111"/>
      <c r="I80" s="12">
        <v>5582.3</v>
      </c>
      <c r="K80" s="129"/>
    </row>
    <row r="81" spans="1:11" s="128" customFormat="1" ht="15.75" hidden="1" thickBot="1">
      <c r="A81" s="142" t="s">
        <v>129</v>
      </c>
      <c r="B81" s="143"/>
      <c r="C81" s="144"/>
      <c r="D81" s="172"/>
      <c r="E81" s="172"/>
      <c r="F81" s="172"/>
      <c r="G81" s="172"/>
      <c r="H81" s="173"/>
      <c r="I81" s="12">
        <v>5582.3</v>
      </c>
      <c r="K81" s="129"/>
    </row>
    <row r="82" spans="1:11" s="128" customFormat="1" ht="19.5" thickBot="1">
      <c r="A82" s="4" t="s">
        <v>130</v>
      </c>
      <c r="B82" s="113" t="s">
        <v>46</v>
      </c>
      <c r="C82" s="174"/>
      <c r="D82" s="175">
        <f>G82*I82</f>
        <v>94452.52</v>
      </c>
      <c r="E82" s="175"/>
      <c r="F82" s="175"/>
      <c r="G82" s="175">
        <f>12*H82</f>
        <v>16.92</v>
      </c>
      <c r="H82" s="176">
        <v>1.41</v>
      </c>
      <c r="I82" s="12">
        <v>5582.3</v>
      </c>
      <c r="K82" s="129"/>
    </row>
    <row r="83" spans="1:11" s="12" customFormat="1" ht="19.5" thickBot="1">
      <c r="A83" s="177" t="s">
        <v>4</v>
      </c>
      <c r="B83" s="121"/>
      <c r="C83" s="169">
        <f>F83*12</f>
        <v>0</v>
      </c>
      <c r="D83" s="178">
        <f>D72+D67+D64+D61+D54+D50+D35+D34+D33+D31+D30+D29+D32+D28+D27+D18+D13+D82</f>
        <v>640415.14</v>
      </c>
      <c r="E83" s="178">
        <f>E72+E67+E64+E61+E54+E50+E35+E34+E33+E31+E30+E29+E32+E28+E27+E18+E13+E82</f>
        <v>80.64</v>
      </c>
      <c r="F83" s="178">
        <f>F72+F67+F64+F61+F54+F50+F35+F34+F33+F31+F30+F29+F32+F28+F27+F18+F13+F82</f>
        <v>0</v>
      </c>
      <c r="G83" s="178">
        <f>G72+G67+G64+G61+G54+G50+G35+G34+G33+G31+G30+G29+G32+G28+G27+G18+G13+G82</f>
        <v>114.73</v>
      </c>
      <c r="H83" s="178">
        <f>H72+H67+H64+H61+H54+H50+H35+H34+H33+H31+H30+H29+H32+H28+H27+H18+H13+H82</f>
        <v>9.56</v>
      </c>
      <c r="I83" s="12">
        <v>5582.3</v>
      </c>
      <c r="K83" s="122"/>
    </row>
    <row r="84" spans="1:11" s="12" customFormat="1" ht="19.5" hidden="1" thickBot="1">
      <c r="A84" s="177" t="s">
        <v>104</v>
      </c>
      <c r="B84" s="121"/>
      <c r="C84" s="169"/>
      <c r="D84" s="179">
        <f>G84*I84</f>
        <v>137994.46</v>
      </c>
      <c r="E84" s="175"/>
      <c r="F84" s="178"/>
      <c r="G84" s="175">
        <f>H84*12</f>
        <v>24.72</v>
      </c>
      <c r="H84" s="178">
        <v>2.06</v>
      </c>
      <c r="I84" s="12">
        <v>5582.3</v>
      </c>
      <c r="K84" s="122"/>
    </row>
    <row r="85" spans="1:11" s="12" customFormat="1" ht="19.5" hidden="1" thickBot="1">
      <c r="A85" s="177" t="s">
        <v>105</v>
      </c>
      <c r="B85" s="121"/>
      <c r="C85" s="169"/>
      <c r="D85" s="179">
        <f>D83+D84</f>
        <v>778409.6</v>
      </c>
      <c r="E85" s="175"/>
      <c r="F85" s="178"/>
      <c r="G85" s="179">
        <f>G83+G84</f>
        <v>139.45</v>
      </c>
      <c r="H85" s="178">
        <f>H83+H84</f>
        <v>11.62</v>
      </c>
      <c r="I85" s="12">
        <v>5582.3</v>
      </c>
      <c r="K85" s="122"/>
    </row>
    <row r="86" spans="1:11" s="149" customFormat="1" ht="20.25" hidden="1" thickBot="1">
      <c r="A86" s="4" t="s">
        <v>2</v>
      </c>
      <c r="B86" s="113" t="s">
        <v>46</v>
      </c>
      <c r="C86" s="113" t="s">
        <v>88</v>
      </c>
      <c r="D86" s="180"/>
      <c r="E86" s="181" t="s">
        <v>88</v>
      </c>
      <c r="F86" s="182"/>
      <c r="G86" s="181" t="s">
        <v>88</v>
      </c>
      <c r="H86" s="182"/>
      <c r="I86" s="12"/>
      <c r="K86" s="148"/>
    </row>
    <row r="87" spans="1:11" s="151" customFormat="1" ht="12.75">
      <c r="A87" s="150"/>
      <c r="D87" s="183"/>
      <c r="E87" s="183"/>
      <c r="F87" s="183"/>
      <c r="G87" s="183"/>
      <c r="H87" s="183"/>
      <c r="K87" s="152"/>
    </row>
    <row r="88" spans="1:11" s="151" customFormat="1" ht="12.75">
      <c r="A88" s="150"/>
      <c r="D88" s="183"/>
      <c r="E88" s="183"/>
      <c r="F88" s="183"/>
      <c r="G88" s="183"/>
      <c r="H88" s="183"/>
      <c r="K88" s="152"/>
    </row>
    <row r="89" spans="1:11" s="151" customFormat="1" ht="13.5" thickBot="1">
      <c r="A89" s="150"/>
      <c r="D89" s="183"/>
      <c r="E89" s="183"/>
      <c r="F89" s="183"/>
      <c r="G89" s="183"/>
      <c r="H89" s="183"/>
      <c r="K89" s="152"/>
    </row>
    <row r="90" spans="1:11" s="12" customFormat="1" ht="19.5" thickBot="1">
      <c r="A90" s="184" t="s">
        <v>131</v>
      </c>
      <c r="B90" s="121"/>
      <c r="C90" s="169">
        <f>F90*12</f>
        <v>0</v>
      </c>
      <c r="D90" s="176">
        <f>D91+D92+D93+D94+D95+D96+D97</f>
        <v>167874.13</v>
      </c>
      <c r="E90" s="176">
        <f>E91+E92+E93+E94+E95+E96+E97</f>
        <v>0</v>
      </c>
      <c r="F90" s="176">
        <f>F91+F92+F93+F94+F95+F96+F97</f>
        <v>0</v>
      </c>
      <c r="G90" s="176">
        <f>G91+G92+G93+G94+G95+G96+G97</f>
        <v>30.08</v>
      </c>
      <c r="H90" s="176">
        <f>H91+H92+H93+H94+H95+H96+H97</f>
        <v>2.51</v>
      </c>
      <c r="I90" s="12">
        <v>5582.3</v>
      </c>
      <c r="K90" s="122"/>
    </row>
    <row r="91" spans="1:11" s="128" customFormat="1" ht="15">
      <c r="A91" s="185" t="s">
        <v>132</v>
      </c>
      <c r="B91" s="186"/>
      <c r="C91" s="102"/>
      <c r="D91" s="140">
        <v>11529.32</v>
      </c>
      <c r="E91" s="112"/>
      <c r="F91" s="187"/>
      <c r="G91" s="112">
        <f>D91/I91</f>
        <v>2.07</v>
      </c>
      <c r="H91" s="187">
        <f>G91/12</f>
        <v>0.17</v>
      </c>
      <c r="I91" s="12">
        <v>5582.3</v>
      </c>
      <c r="K91" s="129"/>
    </row>
    <row r="92" spans="1:11" s="128" customFormat="1" ht="15">
      <c r="A92" s="14" t="s">
        <v>133</v>
      </c>
      <c r="B92" s="138"/>
      <c r="C92" s="1"/>
      <c r="D92" s="18">
        <v>57312.07</v>
      </c>
      <c r="E92" s="110"/>
      <c r="F92" s="111"/>
      <c r="G92" s="112">
        <f aca="true" t="shared" si="0" ref="G92:G97">D92/I92</f>
        <v>10.27</v>
      </c>
      <c r="H92" s="187">
        <f aca="true" t="shared" si="1" ref="H92:H97">G92/12</f>
        <v>0.86</v>
      </c>
      <c r="I92" s="12">
        <v>5582.3</v>
      </c>
      <c r="K92" s="129"/>
    </row>
    <row r="93" spans="1:11" s="128" customFormat="1" ht="15">
      <c r="A93" s="14" t="s">
        <v>134</v>
      </c>
      <c r="B93" s="138"/>
      <c r="C93" s="1"/>
      <c r="D93" s="18">
        <v>43545.46</v>
      </c>
      <c r="E93" s="110"/>
      <c r="F93" s="111"/>
      <c r="G93" s="112">
        <f t="shared" si="0"/>
        <v>7.8</v>
      </c>
      <c r="H93" s="187">
        <f t="shared" si="1"/>
        <v>0.65</v>
      </c>
      <c r="I93" s="12">
        <v>5582.3</v>
      </c>
      <c r="K93" s="129"/>
    </row>
    <row r="94" spans="1:11" s="128" customFormat="1" ht="28.5" customHeight="1">
      <c r="A94" s="14" t="s">
        <v>135</v>
      </c>
      <c r="B94" s="138"/>
      <c r="C94" s="1"/>
      <c r="D94" s="110">
        <v>24376.28</v>
      </c>
      <c r="E94" s="110"/>
      <c r="F94" s="110"/>
      <c r="G94" s="112">
        <f t="shared" si="0"/>
        <v>4.37</v>
      </c>
      <c r="H94" s="187">
        <f t="shared" si="1"/>
        <v>0.36</v>
      </c>
      <c r="I94" s="12">
        <v>5582.3</v>
      </c>
      <c r="K94" s="129"/>
    </row>
    <row r="95" spans="1:11" s="128" customFormat="1" ht="15">
      <c r="A95" s="14" t="s">
        <v>136</v>
      </c>
      <c r="B95" s="138"/>
      <c r="C95" s="1"/>
      <c r="D95" s="110">
        <v>6663.61</v>
      </c>
      <c r="E95" s="110"/>
      <c r="F95" s="110"/>
      <c r="G95" s="112">
        <f t="shared" si="0"/>
        <v>1.19</v>
      </c>
      <c r="H95" s="187">
        <f t="shared" si="1"/>
        <v>0.1</v>
      </c>
      <c r="I95" s="12">
        <v>5582.3</v>
      </c>
      <c r="K95" s="129"/>
    </row>
    <row r="96" spans="1:11" s="128" customFormat="1" ht="15">
      <c r="A96" s="14" t="s">
        <v>137</v>
      </c>
      <c r="B96" s="138"/>
      <c r="C96" s="1"/>
      <c r="D96" s="110">
        <v>4034.86</v>
      </c>
      <c r="E96" s="110"/>
      <c r="F96" s="110"/>
      <c r="G96" s="112">
        <f t="shared" si="0"/>
        <v>0.72</v>
      </c>
      <c r="H96" s="187">
        <f t="shared" si="1"/>
        <v>0.06</v>
      </c>
      <c r="I96" s="12">
        <v>5582.3</v>
      </c>
      <c r="K96" s="129"/>
    </row>
    <row r="97" spans="1:11" s="128" customFormat="1" ht="15.75" thickBot="1">
      <c r="A97" s="188" t="s">
        <v>138</v>
      </c>
      <c r="B97" s="189"/>
      <c r="C97" s="190"/>
      <c r="D97" s="191">
        <v>20412.53</v>
      </c>
      <c r="E97" s="191"/>
      <c r="F97" s="191"/>
      <c r="G97" s="192">
        <f t="shared" si="0"/>
        <v>3.66</v>
      </c>
      <c r="H97" s="193">
        <f t="shared" si="1"/>
        <v>0.31</v>
      </c>
      <c r="I97" s="12">
        <v>5582.3</v>
      </c>
      <c r="K97" s="129"/>
    </row>
    <row r="98" spans="1:11" s="128" customFormat="1" ht="15" hidden="1">
      <c r="A98" s="194"/>
      <c r="B98" s="186"/>
      <c r="C98" s="102"/>
      <c r="D98" s="112"/>
      <c r="E98" s="112"/>
      <c r="F98" s="112"/>
      <c r="G98" s="112"/>
      <c r="H98" s="112"/>
      <c r="I98" s="12">
        <v>5582.3</v>
      </c>
      <c r="K98" s="129"/>
    </row>
    <row r="99" spans="1:11" s="128" customFormat="1" ht="15" hidden="1">
      <c r="A99" s="195"/>
      <c r="B99" s="138"/>
      <c r="C99" s="1"/>
      <c r="D99" s="110"/>
      <c r="E99" s="110"/>
      <c r="F99" s="110"/>
      <c r="G99" s="110"/>
      <c r="H99" s="110"/>
      <c r="I99" s="12">
        <v>5582.3</v>
      </c>
      <c r="K99" s="129"/>
    </row>
    <row r="100" spans="1:11" s="128" customFormat="1" ht="15" hidden="1">
      <c r="A100" s="142"/>
      <c r="B100" s="143"/>
      <c r="C100" s="144"/>
      <c r="D100" s="110"/>
      <c r="E100" s="110"/>
      <c r="F100" s="110"/>
      <c r="G100" s="110"/>
      <c r="H100" s="111"/>
      <c r="I100" s="12">
        <v>5582.3</v>
      </c>
      <c r="K100" s="129"/>
    </row>
    <row r="101" spans="1:11" s="128" customFormat="1" ht="15" hidden="1">
      <c r="A101" s="142"/>
      <c r="B101" s="143"/>
      <c r="C101" s="144"/>
      <c r="D101" s="110"/>
      <c r="E101" s="110"/>
      <c r="F101" s="110"/>
      <c r="G101" s="110"/>
      <c r="H101" s="111"/>
      <c r="I101" s="12">
        <v>5582.3</v>
      </c>
      <c r="K101" s="129"/>
    </row>
    <row r="102" spans="1:11" s="128" customFormat="1" ht="15" hidden="1">
      <c r="A102" s="142"/>
      <c r="B102" s="143"/>
      <c r="C102" s="144"/>
      <c r="D102" s="110"/>
      <c r="E102" s="110"/>
      <c r="F102" s="110"/>
      <c r="G102" s="110"/>
      <c r="H102" s="111"/>
      <c r="I102" s="12">
        <v>5582.3</v>
      </c>
      <c r="K102" s="129"/>
    </row>
    <row r="103" spans="1:11" s="128" customFormat="1" ht="15" hidden="1">
      <c r="A103" s="142"/>
      <c r="B103" s="143"/>
      <c r="C103" s="144"/>
      <c r="D103" s="110"/>
      <c r="E103" s="110"/>
      <c r="F103" s="110"/>
      <c r="G103" s="110"/>
      <c r="H103" s="111"/>
      <c r="I103" s="12">
        <v>5582.3</v>
      </c>
      <c r="K103" s="129"/>
    </row>
    <row r="104" spans="1:11" s="128" customFormat="1" ht="15" hidden="1">
      <c r="A104" s="142"/>
      <c r="B104" s="143"/>
      <c r="C104" s="144"/>
      <c r="D104" s="110"/>
      <c r="E104" s="110"/>
      <c r="F104" s="110"/>
      <c r="G104" s="110"/>
      <c r="H104" s="111"/>
      <c r="I104" s="12">
        <v>5582.3</v>
      </c>
      <c r="K104" s="129"/>
    </row>
    <row r="105" spans="1:11" s="128" customFormat="1" ht="15" hidden="1">
      <c r="A105" s="142"/>
      <c r="B105" s="143"/>
      <c r="C105" s="144"/>
      <c r="D105" s="110"/>
      <c r="E105" s="110"/>
      <c r="F105" s="18"/>
      <c r="G105" s="110"/>
      <c r="H105" s="111"/>
      <c r="I105" s="12">
        <v>5582.3</v>
      </c>
      <c r="K105" s="129"/>
    </row>
    <row r="106" spans="1:11" s="128" customFormat="1" ht="15" hidden="1">
      <c r="A106" s="142" t="s">
        <v>139</v>
      </c>
      <c r="B106" s="143"/>
      <c r="C106" s="144"/>
      <c r="D106" s="196"/>
      <c r="E106" s="197"/>
      <c r="F106" s="196"/>
      <c r="G106" s="110"/>
      <c r="H106" s="111"/>
      <c r="I106" s="12">
        <v>5582.3</v>
      </c>
      <c r="K106" s="129"/>
    </row>
    <row r="107" spans="1:11" s="128" customFormat="1" ht="15.75" hidden="1" thickBot="1">
      <c r="A107" s="188"/>
      <c r="B107" s="189"/>
      <c r="C107" s="190"/>
      <c r="D107" s="198"/>
      <c r="E107" s="191"/>
      <c r="F107" s="198"/>
      <c r="G107" s="191"/>
      <c r="H107" s="199"/>
      <c r="I107" s="12">
        <v>5582.3</v>
      </c>
      <c r="K107" s="129"/>
    </row>
    <row r="108" spans="1:11" s="128" customFormat="1" ht="15" hidden="1">
      <c r="A108" s="200" t="s">
        <v>140</v>
      </c>
      <c r="B108" s="201"/>
      <c r="C108" s="197"/>
      <c r="D108" s="196"/>
      <c r="E108" s="197"/>
      <c r="F108" s="202"/>
      <c r="G108" s="112"/>
      <c r="H108" s="187"/>
      <c r="I108" s="12">
        <v>5582.3</v>
      </c>
      <c r="K108" s="129"/>
    </row>
    <row r="109" spans="1:11" s="128" customFormat="1" ht="15" hidden="1">
      <c r="A109" s="142" t="s">
        <v>141</v>
      </c>
      <c r="B109" s="143"/>
      <c r="C109" s="144"/>
      <c r="D109" s="203"/>
      <c r="E109" s="172"/>
      <c r="F109" s="173"/>
      <c r="G109" s="110"/>
      <c r="H109" s="111"/>
      <c r="I109" s="12"/>
      <c r="K109" s="129"/>
    </row>
    <row r="110" spans="1:11" s="128" customFormat="1" ht="15" hidden="1">
      <c r="A110" s="142" t="s">
        <v>142</v>
      </c>
      <c r="B110" s="143"/>
      <c r="C110" s="144"/>
      <c r="D110" s="203"/>
      <c r="E110" s="172"/>
      <c r="F110" s="173"/>
      <c r="G110" s="110"/>
      <c r="H110" s="111"/>
      <c r="I110" s="12">
        <v>5582.3</v>
      </c>
      <c r="K110" s="129"/>
    </row>
    <row r="111" spans="1:11" s="128" customFormat="1" ht="15" hidden="1">
      <c r="A111" s="142" t="s">
        <v>143</v>
      </c>
      <c r="B111" s="143"/>
      <c r="C111" s="144"/>
      <c r="D111" s="203"/>
      <c r="E111" s="172"/>
      <c r="F111" s="173"/>
      <c r="G111" s="110"/>
      <c r="H111" s="111"/>
      <c r="I111" s="12">
        <v>5582.3</v>
      </c>
      <c r="K111" s="129"/>
    </row>
    <row r="112" spans="1:11" s="128" customFormat="1" ht="15.75" hidden="1" thickBot="1">
      <c r="A112" s="188" t="s">
        <v>144</v>
      </c>
      <c r="B112" s="189"/>
      <c r="C112" s="190"/>
      <c r="D112" s="198"/>
      <c r="E112" s="191"/>
      <c r="F112" s="199"/>
      <c r="G112" s="110"/>
      <c r="H112" s="111"/>
      <c r="I112" s="12">
        <v>5582.3</v>
      </c>
      <c r="K112" s="129"/>
    </row>
    <row r="113" spans="1:11" s="151" customFormat="1" ht="12.75">
      <c r="A113" s="150"/>
      <c r="F113" s="2"/>
      <c r="H113" s="2"/>
      <c r="K113" s="152"/>
    </row>
    <row r="114" spans="1:11" s="151" customFormat="1" ht="12.75">
      <c r="A114" s="150"/>
      <c r="F114" s="2"/>
      <c r="H114" s="2"/>
      <c r="K114" s="152"/>
    </row>
    <row r="115" spans="1:11" s="151" customFormat="1" ht="13.5" thickBot="1">
      <c r="A115" s="150"/>
      <c r="F115" s="2"/>
      <c r="H115" s="2"/>
      <c r="K115" s="152"/>
    </row>
    <row r="116" spans="1:11" s="151" customFormat="1" ht="15.75" thickBot="1">
      <c r="A116" s="204" t="s">
        <v>6</v>
      </c>
      <c r="B116" s="145"/>
      <c r="C116" s="145"/>
      <c r="D116" s="205">
        <f>D83+D90</f>
        <v>808289.27</v>
      </c>
      <c r="E116" s="205">
        <f>E83+E90</f>
        <v>80.64</v>
      </c>
      <c r="F116" s="205">
        <f>F83+F90</f>
        <v>0</v>
      </c>
      <c r="G116" s="205">
        <f>G83+G90</f>
        <v>144.81</v>
      </c>
      <c r="H116" s="205">
        <f>H83+H90</f>
        <v>12.07</v>
      </c>
      <c r="K116" s="152"/>
    </row>
    <row r="117" spans="1:11" s="151" customFormat="1" ht="12.75">
      <c r="A117" s="150"/>
      <c r="F117" s="2"/>
      <c r="H117" s="2"/>
      <c r="K117" s="152"/>
    </row>
    <row r="118" spans="1:11" s="151" customFormat="1" ht="12.75">
      <c r="A118" s="150"/>
      <c r="F118" s="2"/>
      <c r="H118" s="2"/>
      <c r="K118" s="152"/>
    </row>
    <row r="119" spans="1:11" s="157" customFormat="1" ht="18.75">
      <c r="A119" s="153"/>
      <c r="B119" s="154"/>
      <c r="C119" s="155"/>
      <c r="D119" s="155"/>
      <c r="E119" s="155"/>
      <c r="F119" s="156"/>
      <c r="G119" s="155"/>
      <c r="H119" s="156"/>
      <c r="K119" s="158"/>
    </row>
    <row r="120" spans="1:11" s="149" customFormat="1" ht="19.5">
      <c r="A120" s="159"/>
      <c r="B120" s="160"/>
      <c r="C120" s="161"/>
      <c r="D120" s="161"/>
      <c r="E120" s="161"/>
      <c r="F120" s="103"/>
      <c r="G120" s="161"/>
      <c r="H120" s="103"/>
      <c r="K120" s="148"/>
    </row>
    <row r="121" spans="1:11" s="151" customFormat="1" ht="14.25">
      <c r="A121" s="239" t="s">
        <v>89</v>
      </c>
      <c r="B121" s="239"/>
      <c r="C121" s="239"/>
      <c r="D121" s="239"/>
      <c r="E121" s="239"/>
      <c r="F121" s="239"/>
      <c r="K121" s="152"/>
    </row>
    <row r="122" spans="6:11" s="151" customFormat="1" ht="12.75">
      <c r="F122" s="2"/>
      <c r="H122" s="2"/>
      <c r="K122" s="152"/>
    </row>
    <row r="123" spans="1:11" s="151" customFormat="1" ht="12.75">
      <c r="A123" s="150" t="s">
        <v>90</v>
      </c>
      <c r="F123" s="2"/>
      <c r="H123" s="2"/>
      <c r="K123" s="152"/>
    </row>
    <row r="124" spans="6:11" s="151" customFormat="1" ht="12.75">
      <c r="F124" s="2"/>
      <c r="H124" s="2"/>
      <c r="K124" s="152"/>
    </row>
    <row r="125" spans="6:11" s="151" customFormat="1" ht="12.75">
      <c r="F125" s="2"/>
      <c r="H125" s="2"/>
      <c r="K125" s="152"/>
    </row>
    <row r="126" spans="6:11" s="151" customFormat="1" ht="12.75">
      <c r="F126" s="2"/>
      <c r="H126" s="2"/>
      <c r="K126" s="152"/>
    </row>
    <row r="127" spans="6:11" s="151" customFormat="1" ht="12.75">
      <c r="F127" s="2"/>
      <c r="H127" s="2"/>
      <c r="K127" s="152"/>
    </row>
    <row r="128" spans="6:11" s="151" customFormat="1" ht="12.75">
      <c r="F128" s="2"/>
      <c r="H128" s="2"/>
      <c r="K128" s="152"/>
    </row>
    <row r="129" spans="6:11" s="151" customFormat="1" ht="12.75">
      <c r="F129" s="2"/>
      <c r="H129" s="2"/>
      <c r="K129" s="152"/>
    </row>
    <row r="130" spans="6:11" s="151" customFormat="1" ht="12.75">
      <c r="F130" s="2"/>
      <c r="H130" s="2"/>
      <c r="K130" s="152"/>
    </row>
    <row r="131" spans="6:11" s="151" customFormat="1" ht="12.75">
      <c r="F131" s="2"/>
      <c r="H131" s="2"/>
      <c r="K131" s="152"/>
    </row>
    <row r="132" spans="6:11" s="151" customFormat="1" ht="12.75">
      <c r="F132" s="2"/>
      <c r="H132" s="2"/>
      <c r="K132" s="152"/>
    </row>
    <row r="133" spans="6:11" s="151" customFormat="1" ht="12.75">
      <c r="F133" s="2"/>
      <c r="H133" s="2"/>
      <c r="K133" s="152"/>
    </row>
    <row r="134" spans="6:11" s="151" customFormat="1" ht="12.75">
      <c r="F134" s="2"/>
      <c r="H134" s="2"/>
      <c r="K134" s="152"/>
    </row>
    <row r="135" spans="6:11" s="151" customFormat="1" ht="12.75">
      <c r="F135" s="2"/>
      <c r="H135" s="2"/>
      <c r="K135" s="152"/>
    </row>
    <row r="136" spans="6:11" s="151" customFormat="1" ht="12.75">
      <c r="F136" s="2"/>
      <c r="H136" s="2"/>
      <c r="K136" s="152"/>
    </row>
    <row r="137" spans="6:11" s="151" customFormat="1" ht="12.75">
      <c r="F137" s="2"/>
      <c r="H137" s="2"/>
      <c r="K137" s="152"/>
    </row>
    <row r="138" spans="6:11" s="151" customFormat="1" ht="12.75">
      <c r="F138" s="2"/>
      <c r="H138" s="2"/>
      <c r="K138" s="152"/>
    </row>
    <row r="139" spans="6:11" s="151" customFormat="1" ht="12.75">
      <c r="F139" s="2"/>
      <c r="H139" s="2"/>
      <c r="K139" s="152"/>
    </row>
    <row r="140" spans="6:11" s="151" customFormat="1" ht="12.75">
      <c r="F140" s="2"/>
      <c r="H140" s="2"/>
      <c r="K140" s="152"/>
    </row>
    <row r="141" spans="6:11" s="151" customFormat="1" ht="12.75">
      <c r="F141" s="2"/>
      <c r="H141" s="2"/>
      <c r="K141" s="152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21:F121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zoomScale="80" zoomScaleNormal="80" zoomScalePageLayoutView="0" workbookViewId="0" topLeftCell="A1">
      <pane xSplit="1" ySplit="2" topLeftCell="H9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23" sqref="Q123"/>
    </sheetView>
  </sheetViews>
  <sheetFormatPr defaultColWidth="9.00390625" defaultRowHeight="12.75"/>
  <cols>
    <col min="1" max="1" width="73.1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45" t="s">
        <v>148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5" s="6" customFormat="1" ht="78.75" customHeight="1" thickBot="1">
      <c r="A2" s="213" t="s">
        <v>0</v>
      </c>
      <c r="B2" s="252" t="s">
        <v>163</v>
      </c>
      <c r="C2" s="253"/>
      <c r="D2" s="254"/>
      <c r="E2" s="253" t="s">
        <v>164</v>
      </c>
      <c r="F2" s="253"/>
      <c r="G2" s="253"/>
      <c r="H2" s="252" t="s">
        <v>165</v>
      </c>
      <c r="I2" s="253"/>
      <c r="J2" s="254"/>
      <c r="K2" s="252" t="s">
        <v>166</v>
      </c>
      <c r="L2" s="253"/>
      <c r="M2" s="254"/>
      <c r="N2" s="50" t="s">
        <v>10</v>
      </c>
      <c r="O2" s="23" t="s">
        <v>5</v>
      </c>
    </row>
    <row r="3" spans="1:15" s="7" customFormat="1" ht="12.75">
      <c r="A3" s="43"/>
      <c r="B3" s="32" t="s">
        <v>7</v>
      </c>
      <c r="C3" s="15" t="s">
        <v>8</v>
      </c>
      <c r="D3" s="39" t="s">
        <v>9</v>
      </c>
      <c r="E3" s="49" t="s">
        <v>7</v>
      </c>
      <c r="F3" s="15" t="s">
        <v>8</v>
      </c>
      <c r="G3" s="21" t="s">
        <v>9</v>
      </c>
      <c r="H3" s="32" t="s">
        <v>7</v>
      </c>
      <c r="I3" s="15" t="s">
        <v>8</v>
      </c>
      <c r="J3" s="39" t="s">
        <v>9</v>
      </c>
      <c r="K3" s="32" t="s">
        <v>7</v>
      </c>
      <c r="L3" s="15" t="s">
        <v>8</v>
      </c>
      <c r="M3" s="39" t="s">
        <v>9</v>
      </c>
      <c r="N3" s="53"/>
      <c r="O3" s="24"/>
    </row>
    <row r="4" spans="1:15" s="7" customFormat="1" ht="49.5" customHeight="1">
      <c r="A4" s="259" t="s">
        <v>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1"/>
    </row>
    <row r="5" spans="1:15" s="6" customFormat="1" ht="14.25" customHeight="1">
      <c r="A5" s="63" t="s">
        <v>38</v>
      </c>
      <c r="B5" s="33"/>
      <c r="C5" s="8"/>
      <c r="D5" s="64">
        <f>O5/4</f>
        <v>40192.56</v>
      </c>
      <c r="E5" s="50"/>
      <c r="F5" s="8"/>
      <c r="G5" s="64">
        <f>O5/4</f>
        <v>40192.56</v>
      </c>
      <c r="H5" s="33"/>
      <c r="I5" s="8"/>
      <c r="J5" s="64">
        <f>O5/4</f>
        <v>40192.56</v>
      </c>
      <c r="K5" s="33"/>
      <c r="L5" s="8"/>
      <c r="M5" s="64">
        <f>O5/4</f>
        <v>40192.56</v>
      </c>
      <c r="N5" s="55">
        <f>M5+J5+G5+D5</f>
        <v>160770.24</v>
      </c>
      <c r="O5" s="17">
        <v>160770.24</v>
      </c>
    </row>
    <row r="6" spans="1:15" s="6" customFormat="1" ht="30">
      <c r="A6" s="63" t="s">
        <v>44</v>
      </c>
      <c r="B6" s="33"/>
      <c r="C6" s="8"/>
      <c r="D6" s="64">
        <f aca="true" t="shared" si="0" ref="D6:D14">O6/4</f>
        <v>13899.93</v>
      </c>
      <c r="E6" s="50"/>
      <c r="F6" s="8"/>
      <c r="G6" s="64">
        <f aca="true" t="shared" si="1" ref="G6:G14">O6/4</f>
        <v>13899.93</v>
      </c>
      <c r="H6" s="33"/>
      <c r="I6" s="8"/>
      <c r="J6" s="64">
        <f aca="true" t="shared" si="2" ref="J6:J14">O6/4</f>
        <v>13899.93</v>
      </c>
      <c r="K6" s="33"/>
      <c r="L6" s="8"/>
      <c r="M6" s="64">
        <f aca="true" t="shared" si="3" ref="M6:M14">O6/4</f>
        <v>13899.93</v>
      </c>
      <c r="N6" s="55">
        <f aca="true" t="shared" si="4" ref="N6:N51">M6+J6+G6+D6</f>
        <v>55599.72</v>
      </c>
      <c r="O6" s="17">
        <v>55599.71</v>
      </c>
    </row>
    <row r="7" spans="1:15" s="6" customFormat="1" ht="15">
      <c r="A7" s="62" t="s">
        <v>53</v>
      </c>
      <c r="B7" s="33"/>
      <c r="C7" s="8"/>
      <c r="D7" s="64">
        <f t="shared" si="0"/>
        <v>10718.02</v>
      </c>
      <c r="E7" s="50"/>
      <c r="F7" s="8"/>
      <c r="G7" s="64">
        <f t="shared" si="1"/>
        <v>10718.02</v>
      </c>
      <c r="H7" s="33"/>
      <c r="I7" s="8"/>
      <c r="J7" s="64">
        <f t="shared" si="2"/>
        <v>10718.02</v>
      </c>
      <c r="K7" s="33"/>
      <c r="L7" s="8"/>
      <c r="M7" s="64">
        <f t="shared" si="3"/>
        <v>10718.02</v>
      </c>
      <c r="N7" s="55">
        <f t="shared" si="4"/>
        <v>42872.08</v>
      </c>
      <c r="O7" s="17">
        <v>42872.06</v>
      </c>
    </row>
    <row r="8" spans="1:15" s="6" customFormat="1" ht="15">
      <c r="A8" s="62" t="s">
        <v>55</v>
      </c>
      <c r="B8" s="33"/>
      <c r="C8" s="8"/>
      <c r="D8" s="64">
        <f t="shared" si="0"/>
        <v>34833.55</v>
      </c>
      <c r="E8" s="50"/>
      <c r="F8" s="8"/>
      <c r="G8" s="64">
        <f t="shared" si="1"/>
        <v>34833.55</v>
      </c>
      <c r="H8" s="33"/>
      <c r="I8" s="8"/>
      <c r="J8" s="64">
        <f t="shared" si="2"/>
        <v>34833.55</v>
      </c>
      <c r="K8" s="33"/>
      <c r="L8" s="8"/>
      <c r="M8" s="64">
        <f t="shared" si="3"/>
        <v>34833.55</v>
      </c>
      <c r="N8" s="55">
        <f t="shared" si="4"/>
        <v>139334.2</v>
      </c>
      <c r="O8" s="17">
        <v>139334.21</v>
      </c>
    </row>
    <row r="9" spans="1:15" s="6" customFormat="1" ht="30">
      <c r="A9" s="62" t="s">
        <v>57</v>
      </c>
      <c r="B9" s="33"/>
      <c r="C9" s="8"/>
      <c r="D9" s="64">
        <f t="shared" si="0"/>
        <v>433.43</v>
      </c>
      <c r="E9" s="50"/>
      <c r="F9" s="8"/>
      <c r="G9" s="64">
        <f t="shared" si="1"/>
        <v>433.43</v>
      </c>
      <c r="H9" s="33"/>
      <c r="I9" s="8"/>
      <c r="J9" s="64">
        <f t="shared" si="2"/>
        <v>433.43</v>
      </c>
      <c r="K9" s="33"/>
      <c r="L9" s="8"/>
      <c r="M9" s="64">
        <f t="shared" si="3"/>
        <v>433.43</v>
      </c>
      <c r="N9" s="55">
        <f t="shared" si="4"/>
        <v>1733.72</v>
      </c>
      <c r="O9" s="17">
        <v>1733.72</v>
      </c>
    </row>
    <row r="10" spans="1:15" s="6" customFormat="1" ht="30">
      <c r="A10" s="62" t="s">
        <v>59</v>
      </c>
      <c r="B10" s="33"/>
      <c r="C10" s="8"/>
      <c r="D10" s="64">
        <f t="shared" si="0"/>
        <v>866.86</v>
      </c>
      <c r="E10" s="50"/>
      <c r="F10" s="8"/>
      <c r="G10" s="64">
        <f t="shared" si="1"/>
        <v>866.86</v>
      </c>
      <c r="H10" s="33"/>
      <c r="I10" s="8"/>
      <c r="J10" s="64">
        <f t="shared" si="2"/>
        <v>866.86</v>
      </c>
      <c r="K10" s="33"/>
      <c r="L10" s="8"/>
      <c r="M10" s="64">
        <f t="shared" si="3"/>
        <v>866.86</v>
      </c>
      <c r="N10" s="55">
        <f t="shared" si="4"/>
        <v>3467.44</v>
      </c>
      <c r="O10" s="17">
        <v>3467.44</v>
      </c>
    </row>
    <row r="11" spans="1:15" s="6" customFormat="1" ht="30">
      <c r="A11" s="61" t="s">
        <v>99</v>
      </c>
      <c r="B11" s="33"/>
      <c r="C11" s="8"/>
      <c r="D11" s="64">
        <f t="shared" si="0"/>
        <v>3014.44</v>
      </c>
      <c r="E11" s="50"/>
      <c r="F11" s="8"/>
      <c r="G11" s="64">
        <f t="shared" si="1"/>
        <v>3014.44</v>
      </c>
      <c r="H11" s="33"/>
      <c r="I11" s="8"/>
      <c r="J11" s="64">
        <f t="shared" si="2"/>
        <v>3014.44</v>
      </c>
      <c r="K11" s="33"/>
      <c r="L11" s="8"/>
      <c r="M11" s="64">
        <f t="shared" si="3"/>
        <v>3014.44</v>
      </c>
      <c r="N11" s="55">
        <f t="shared" si="4"/>
        <v>12057.76</v>
      </c>
      <c r="O11" s="17">
        <v>12057.77</v>
      </c>
    </row>
    <row r="12" spans="1:15" s="12" customFormat="1" ht="15">
      <c r="A12" s="62" t="s">
        <v>60</v>
      </c>
      <c r="B12" s="34"/>
      <c r="C12" s="30"/>
      <c r="D12" s="64">
        <f t="shared" si="0"/>
        <v>669.88</v>
      </c>
      <c r="E12" s="51"/>
      <c r="F12" s="30"/>
      <c r="G12" s="64">
        <f t="shared" si="1"/>
        <v>669.88</v>
      </c>
      <c r="H12" s="34"/>
      <c r="I12" s="30"/>
      <c r="J12" s="64">
        <f t="shared" si="2"/>
        <v>669.88</v>
      </c>
      <c r="K12" s="34"/>
      <c r="L12" s="30"/>
      <c r="M12" s="64">
        <f t="shared" si="3"/>
        <v>669.88</v>
      </c>
      <c r="N12" s="55">
        <f t="shared" si="4"/>
        <v>2679.52</v>
      </c>
      <c r="O12" s="17">
        <v>2679.5</v>
      </c>
    </row>
    <row r="13" spans="1:15" s="6" customFormat="1" ht="15">
      <c r="A13" s="62" t="s">
        <v>62</v>
      </c>
      <c r="B13" s="33"/>
      <c r="C13" s="8"/>
      <c r="D13" s="64">
        <f t="shared" si="0"/>
        <v>358.38</v>
      </c>
      <c r="E13" s="50"/>
      <c r="F13" s="8"/>
      <c r="G13" s="64">
        <f t="shared" si="1"/>
        <v>358.38</v>
      </c>
      <c r="H13" s="33"/>
      <c r="I13" s="8"/>
      <c r="J13" s="64">
        <f t="shared" si="2"/>
        <v>358.38</v>
      </c>
      <c r="K13" s="33"/>
      <c r="L13" s="8"/>
      <c r="M13" s="64">
        <f t="shared" si="3"/>
        <v>358.38</v>
      </c>
      <c r="N13" s="55">
        <f t="shared" si="4"/>
        <v>1433.52</v>
      </c>
      <c r="O13" s="17">
        <v>1433.53</v>
      </c>
    </row>
    <row r="14" spans="1:15" s="9" customFormat="1" ht="30">
      <c r="A14" s="61" t="s">
        <v>64</v>
      </c>
      <c r="B14" s="35"/>
      <c r="C14" s="31"/>
      <c r="D14" s="64">
        <f t="shared" si="0"/>
        <v>0</v>
      </c>
      <c r="E14" s="52"/>
      <c r="F14" s="31"/>
      <c r="G14" s="64">
        <f t="shared" si="1"/>
        <v>0</v>
      </c>
      <c r="H14" s="35"/>
      <c r="I14" s="31"/>
      <c r="J14" s="64">
        <f t="shared" si="2"/>
        <v>0</v>
      </c>
      <c r="K14" s="35"/>
      <c r="L14" s="31"/>
      <c r="M14" s="64">
        <f t="shared" si="3"/>
        <v>0</v>
      </c>
      <c r="N14" s="55">
        <f t="shared" si="4"/>
        <v>0</v>
      </c>
      <c r="O14" s="17"/>
    </row>
    <row r="15" spans="1:15" s="6" customFormat="1" ht="15">
      <c r="A15" s="62" t="s">
        <v>66</v>
      </c>
      <c r="B15" s="33"/>
      <c r="C15" s="8"/>
      <c r="D15" s="64"/>
      <c r="E15" s="50"/>
      <c r="F15" s="8"/>
      <c r="G15" s="19"/>
      <c r="H15" s="33"/>
      <c r="I15" s="8"/>
      <c r="J15" s="40"/>
      <c r="K15" s="33"/>
      <c r="L15" s="8"/>
      <c r="M15" s="40"/>
      <c r="N15" s="55">
        <f t="shared" si="4"/>
        <v>0</v>
      </c>
      <c r="O15" s="17"/>
    </row>
    <row r="16" spans="1:15" s="6" customFormat="1" ht="15">
      <c r="A16" s="14" t="s">
        <v>68</v>
      </c>
      <c r="B16" s="209" t="s">
        <v>150</v>
      </c>
      <c r="C16" s="210">
        <v>41402</v>
      </c>
      <c r="D16" s="208">
        <v>460.83</v>
      </c>
      <c r="E16" s="209" t="s">
        <v>167</v>
      </c>
      <c r="F16" s="210">
        <v>41509</v>
      </c>
      <c r="G16" s="208">
        <v>460.83</v>
      </c>
      <c r="H16" s="33"/>
      <c r="I16" s="8"/>
      <c r="J16" s="40"/>
      <c r="K16" s="209" t="s">
        <v>229</v>
      </c>
      <c r="L16" s="210">
        <v>41759</v>
      </c>
      <c r="M16" s="208">
        <v>460.83</v>
      </c>
      <c r="N16" s="55">
        <f t="shared" si="4"/>
        <v>1382.49</v>
      </c>
      <c r="O16" s="17"/>
    </row>
    <row r="17" spans="1:15" s="6" customFormat="1" ht="15">
      <c r="A17" s="267" t="s">
        <v>69</v>
      </c>
      <c r="B17" s="209" t="s">
        <v>151</v>
      </c>
      <c r="C17" s="210">
        <v>41411</v>
      </c>
      <c r="D17" s="208">
        <v>780.14</v>
      </c>
      <c r="E17" s="209" t="s">
        <v>172</v>
      </c>
      <c r="F17" s="210">
        <v>41537</v>
      </c>
      <c r="G17" s="208">
        <v>780.14</v>
      </c>
      <c r="H17" s="33"/>
      <c r="I17" s="8"/>
      <c r="J17" s="40"/>
      <c r="K17" s="33"/>
      <c r="L17" s="8"/>
      <c r="M17" s="40"/>
      <c r="N17" s="55">
        <f t="shared" si="4"/>
        <v>1560.28</v>
      </c>
      <c r="O17" s="17"/>
    </row>
    <row r="18" spans="1:15" s="6" customFormat="1" ht="15">
      <c r="A18" s="268"/>
      <c r="B18" s="209" t="s">
        <v>160</v>
      </c>
      <c r="C18" s="210">
        <v>41481</v>
      </c>
      <c r="D18" s="208">
        <v>1560.24</v>
      </c>
      <c r="E18" s="50"/>
      <c r="F18" s="8"/>
      <c r="G18" s="19"/>
      <c r="H18" s="33"/>
      <c r="I18" s="8"/>
      <c r="J18" s="40"/>
      <c r="K18" s="33"/>
      <c r="L18" s="8"/>
      <c r="M18" s="40"/>
      <c r="N18" s="55">
        <f t="shared" si="4"/>
        <v>1560.24</v>
      </c>
      <c r="O18" s="17"/>
    </row>
    <row r="19" spans="1:15" s="6" customFormat="1" ht="15">
      <c r="A19" s="14" t="s">
        <v>113</v>
      </c>
      <c r="B19" s="209" t="s">
        <v>160</v>
      </c>
      <c r="C19" s="210">
        <v>41481</v>
      </c>
      <c r="D19" s="208">
        <v>10474.11</v>
      </c>
      <c r="E19" s="50"/>
      <c r="F19" s="8"/>
      <c r="G19" s="19"/>
      <c r="H19" s="33"/>
      <c r="I19" s="8"/>
      <c r="J19" s="40"/>
      <c r="K19" s="33"/>
      <c r="L19" s="8"/>
      <c r="M19" s="40"/>
      <c r="N19" s="55">
        <f t="shared" si="4"/>
        <v>10474.11</v>
      </c>
      <c r="O19" s="17"/>
    </row>
    <row r="20" spans="1:15" s="6" customFormat="1" ht="15">
      <c r="A20" s="14" t="s">
        <v>71</v>
      </c>
      <c r="B20" s="209" t="s">
        <v>160</v>
      </c>
      <c r="C20" s="210">
        <v>41481</v>
      </c>
      <c r="D20" s="208">
        <v>2973.4</v>
      </c>
      <c r="E20" s="50"/>
      <c r="F20" s="8"/>
      <c r="G20" s="19"/>
      <c r="H20" s="33"/>
      <c r="I20" s="8"/>
      <c r="J20" s="40"/>
      <c r="K20" s="33"/>
      <c r="L20" s="8"/>
      <c r="M20" s="40"/>
      <c r="N20" s="55">
        <f t="shared" si="4"/>
        <v>2973.4</v>
      </c>
      <c r="O20" s="17"/>
    </row>
    <row r="21" spans="1:15" s="6" customFormat="1" ht="15">
      <c r="A21" s="14" t="s">
        <v>72</v>
      </c>
      <c r="B21" s="209" t="s">
        <v>160</v>
      </c>
      <c r="C21" s="210">
        <v>41481</v>
      </c>
      <c r="D21" s="208">
        <v>6628.1</v>
      </c>
      <c r="E21" s="50"/>
      <c r="F21" s="8"/>
      <c r="G21" s="19"/>
      <c r="H21" s="33"/>
      <c r="I21" s="8"/>
      <c r="J21" s="40"/>
      <c r="K21" s="33"/>
      <c r="L21" s="8"/>
      <c r="M21" s="40"/>
      <c r="N21" s="55">
        <f t="shared" si="4"/>
        <v>6628.1</v>
      </c>
      <c r="O21" s="17"/>
    </row>
    <row r="22" spans="1:15" s="6" customFormat="1" ht="15">
      <c r="A22" s="14" t="s">
        <v>73</v>
      </c>
      <c r="B22" s="209" t="s">
        <v>160</v>
      </c>
      <c r="C22" s="210">
        <v>41481</v>
      </c>
      <c r="D22" s="208">
        <v>780.14</v>
      </c>
      <c r="E22" s="50"/>
      <c r="F22" s="8"/>
      <c r="G22" s="19"/>
      <c r="H22" s="33"/>
      <c r="I22" s="8"/>
      <c r="J22" s="40"/>
      <c r="K22" s="33"/>
      <c r="L22" s="8"/>
      <c r="M22" s="40"/>
      <c r="N22" s="55">
        <f t="shared" si="4"/>
        <v>780.14</v>
      </c>
      <c r="O22" s="17"/>
    </row>
    <row r="23" spans="1:15" s="6" customFormat="1" ht="15">
      <c r="A23" s="14" t="s">
        <v>74</v>
      </c>
      <c r="B23" s="209" t="s">
        <v>160</v>
      </c>
      <c r="C23" s="210">
        <v>41481</v>
      </c>
      <c r="D23" s="208">
        <v>1486.64</v>
      </c>
      <c r="E23" s="50"/>
      <c r="F23" s="8"/>
      <c r="G23" s="19"/>
      <c r="H23" s="33"/>
      <c r="I23" s="8"/>
      <c r="J23" s="40"/>
      <c r="K23" s="33"/>
      <c r="L23" s="8"/>
      <c r="M23" s="40"/>
      <c r="N23" s="55">
        <f t="shared" si="4"/>
        <v>1486.64</v>
      </c>
      <c r="O23" s="17"/>
    </row>
    <row r="24" spans="1:15" s="6" customFormat="1" ht="15">
      <c r="A24" s="14" t="s">
        <v>218</v>
      </c>
      <c r="B24" s="33"/>
      <c r="C24" s="8"/>
      <c r="D24" s="64"/>
      <c r="E24" s="50"/>
      <c r="F24" s="8"/>
      <c r="G24" s="19"/>
      <c r="H24" s="33"/>
      <c r="I24" s="8"/>
      <c r="J24" s="40"/>
      <c r="K24" s="209" t="s">
        <v>217</v>
      </c>
      <c r="L24" s="210">
        <v>41692</v>
      </c>
      <c r="M24" s="208">
        <v>1799.05</v>
      </c>
      <c r="N24" s="55">
        <f t="shared" si="4"/>
        <v>1799.05</v>
      </c>
      <c r="O24" s="17"/>
    </row>
    <row r="25" spans="1:15" s="7" customFormat="1" ht="25.5">
      <c r="A25" s="14" t="s">
        <v>76</v>
      </c>
      <c r="B25" s="209" t="s">
        <v>160</v>
      </c>
      <c r="C25" s="210">
        <v>41481</v>
      </c>
      <c r="D25" s="208">
        <v>3974.52</v>
      </c>
      <c r="E25" s="53"/>
      <c r="F25" s="10"/>
      <c r="G25" s="20"/>
      <c r="H25" s="36"/>
      <c r="I25" s="10"/>
      <c r="J25" s="41"/>
      <c r="K25" s="36"/>
      <c r="L25" s="10"/>
      <c r="M25" s="41"/>
      <c r="N25" s="55">
        <f t="shared" si="4"/>
        <v>3974.52</v>
      </c>
      <c r="O25" s="17"/>
    </row>
    <row r="26" spans="1:15" s="7" customFormat="1" ht="15">
      <c r="A26" s="14" t="s">
        <v>77</v>
      </c>
      <c r="B26" s="36"/>
      <c r="C26" s="10"/>
      <c r="D26" s="64"/>
      <c r="E26" s="209" t="s">
        <v>174</v>
      </c>
      <c r="F26" s="210">
        <v>41544</v>
      </c>
      <c r="G26" s="208">
        <v>10192.71</v>
      </c>
      <c r="H26" s="36"/>
      <c r="I26" s="10"/>
      <c r="J26" s="41"/>
      <c r="K26" s="36"/>
      <c r="L26" s="10"/>
      <c r="M26" s="41"/>
      <c r="N26" s="55">
        <f t="shared" si="4"/>
        <v>10192.71</v>
      </c>
      <c r="O26" s="17"/>
    </row>
    <row r="27" spans="1:15" s="7" customFormat="1" ht="15">
      <c r="A27" s="228" t="s">
        <v>114</v>
      </c>
      <c r="B27" s="36"/>
      <c r="C27" s="10"/>
      <c r="D27" s="64"/>
      <c r="E27" s="53"/>
      <c r="F27" s="10"/>
      <c r="G27" s="20"/>
      <c r="H27" s="209" t="s">
        <v>208</v>
      </c>
      <c r="I27" s="210">
        <v>41649</v>
      </c>
      <c r="J27" s="208">
        <v>11829.39</v>
      </c>
      <c r="K27" s="36"/>
      <c r="L27" s="10"/>
      <c r="M27" s="41"/>
      <c r="N27" s="55">
        <f t="shared" si="4"/>
        <v>11829.39</v>
      </c>
      <c r="O27" s="17"/>
    </row>
    <row r="28" spans="1:15" s="7" customFormat="1" ht="30">
      <c r="A28" s="62" t="s">
        <v>93</v>
      </c>
      <c r="B28" s="36"/>
      <c r="C28" s="10"/>
      <c r="D28" s="64"/>
      <c r="E28" s="53"/>
      <c r="F28" s="10"/>
      <c r="G28" s="64"/>
      <c r="H28" s="36"/>
      <c r="I28" s="10"/>
      <c r="J28" s="64"/>
      <c r="K28" s="36"/>
      <c r="L28" s="10"/>
      <c r="M28" s="64"/>
      <c r="N28" s="55">
        <f t="shared" si="4"/>
        <v>0</v>
      </c>
      <c r="O28" s="17"/>
    </row>
    <row r="29" spans="1:15" s="7" customFormat="1" ht="15">
      <c r="A29" s="228" t="s">
        <v>115</v>
      </c>
      <c r="B29" s="209"/>
      <c r="C29" s="210"/>
      <c r="D29" s="208"/>
      <c r="E29" s="53"/>
      <c r="F29" s="10"/>
      <c r="G29" s="64"/>
      <c r="H29" s="209" t="s">
        <v>208</v>
      </c>
      <c r="I29" s="210">
        <v>41649</v>
      </c>
      <c r="J29" s="208">
        <v>963.18</v>
      </c>
      <c r="K29" s="36"/>
      <c r="L29" s="10"/>
      <c r="M29" s="64"/>
      <c r="N29" s="55">
        <f t="shared" si="4"/>
        <v>963.18</v>
      </c>
      <c r="O29" s="17"/>
    </row>
    <row r="30" spans="1:15" s="7" customFormat="1" ht="15">
      <c r="A30" s="14" t="s">
        <v>116</v>
      </c>
      <c r="B30" s="209" t="s">
        <v>160</v>
      </c>
      <c r="C30" s="210">
        <v>41481</v>
      </c>
      <c r="D30" s="208">
        <v>1771.92</v>
      </c>
      <c r="E30" s="53"/>
      <c r="F30" s="10"/>
      <c r="G30" s="64"/>
      <c r="H30" s="36"/>
      <c r="I30" s="10"/>
      <c r="J30" s="64"/>
      <c r="K30" s="36"/>
      <c r="L30" s="10"/>
      <c r="M30" s="64"/>
      <c r="N30" s="55">
        <f t="shared" si="4"/>
        <v>1771.92</v>
      </c>
      <c r="O30" s="17"/>
    </row>
    <row r="31" spans="1:15" s="7" customFormat="1" ht="15">
      <c r="A31" s="62" t="s">
        <v>80</v>
      </c>
      <c r="B31" s="36"/>
      <c r="C31" s="10"/>
      <c r="D31" s="64"/>
      <c r="E31" s="53"/>
      <c r="F31" s="10"/>
      <c r="G31" s="64"/>
      <c r="H31" s="36"/>
      <c r="I31" s="10"/>
      <c r="J31" s="64"/>
      <c r="K31" s="36"/>
      <c r="L31" s="10"/>
      <c r="M31" s="64"/>
      <c r="N31" s="55">
        <f t="shared" si="4"/>
        <v>0</v>
      </c>
      <c r="O31" s="17"/>
    </row>
    <row r="32" spans="1:15" s="7" customFormat="1" ht="25.5">
      <c r="A32" s="256" t="s">
        <v>81</v>
      </c>
      <c r="B32" s="206">
        <v>107</v>
      </c>
      <c r="C32" s="207">
        <v>41402</v>
      </c>
      <c r="D32" s="208">
        <v>86.34</v>
      </c>
      <c r="E32" s="209" t="s">
        <v>173</v>
      </c>
      <c r="F32" s="210">
        <v>41537</v>
      </c>
      <c r="G32" s="208">
        <v>86.34</v>
      </c>
      <c r="H32" s="209" t="s">
        <v>196</v>
      </c>
      <c r="I32" s="210" t="s">
        <v>198</v>
      </c>
      <c r="J32" s="208">
        <v>86.34</v>
      </c>
      <c r="K32" s="209" t="s">
        <v>210</v>
      </c>
      <c r="L32" s="210">
        <v>41677</v>
      </c>
      <c r="M32" s="208">
        <v>86.34</v>
      </c>
      <c r="N32" s="55">
        <f t="shared" si="4"/>
        <v>345.36</v>
      </c>
      <c r="O32" s="17"/>
    </row>
    <row r="33" spans="1:15" s="7" customFormat="1" ht="15">
      <c r="A33" s="257"/>
      <c r="B33" s="209" t="s">
        <v>145</v>
      </c>
      <c r="C33" s="210">
        <v>41418</v>
      </c>
      <c r="D33" s="208">
        <v>86.34</v>
      </c>
      <c r="E33" s="209" t="s">
        <v>177</v>
      </c>
      <c r="F33" s="210">
        <v>41558</v>
      </c>
      <c r="G33" s="208">
        <v>86.34</v>
      </c>
      <c r="H33" s="209" t="s">
        <v>205</v>
      </c>
      <c r="I33" s="210">
        <v>41656</v>
      </c>
      <c r="J33" s="208">
        <v>86.34</v>
      </c>
      <c r="K33" s="209" t="s">
        <v>217</v>
      </c>
      <c r="L33" s="210">
        <v>41692</v>
      </c>
      <c r="M33" s="208">
        <v>86.34</v>
      </c>
      <c r="N33" s="55">
        <f t="shared" si="4"/>
        <v>345.36</v>
      </c>
      <c r="O33" s="17"/>
    </row>
    <row r="34" spans="1:15" s="7" customFormat="1" ht="15">
      <c r="A34" s="257"/>
      <c r="B34" s="209" t="s">
        <v>157</v>
      </c>
      <c r="C34" s="210">
        <v>41486</v>
      </c>
      <c r="D34" s="208">
        <v>86.34</v>
      </c>
      <c r="E34" s="209" t="s">
        <v>178</v>
      </c>
      <c r="F34" s="210">
        <v>41547</v>
      </c>
      <c r="G34" s="208">
        <v>86.34</v>
      </c>
      <c r="H34" s="36"/>
      <c r="I34" s="10"/>
      <c r="J34" s="64"/>
      <c r="K34" s="209" t="s">
        <v>219</v>
      </c>
      <c r="L34" s="210">
        <v>41712</v>
      </c>
      <c r="M34" s="208">
        <v>86.34</v>
      </c>
      <c r="N34" s="55">
        <f t="shared" si="4"/>
        <v>259.02</v>
      </c>
      <c r="O34" s="17"/>
    </row>
    <row r="35" spans="1:15" s="7" customFormat="1" ht="15">
      <c r="A35" s="257"/>
      <c r="B35" s="209"/>
      <c r="C35" s="210"/>
      <c r="D35" s="208"/>
      <c r="E35" s="217"/>
      <c r="F35" s="210"/>
      <c r="G35" s="208"/>
      <c r="H35" s="67"/>
      <c r="I35" s="76"/>
      <c r="J35" s="208"/>
      <c r="K35" s="209" t="s">
        <v>225</v>
      </c>
      <c r="L35" s="210">
        <v>41726</v>
      </c>
      <c r="M35" s="208">
        <v>86.34</v>
      </c>
      <c r="N35" s="55">
        <f t="shared" si="4"/>
        <v>86.34</v>
      </c>
      <c r="O35" s="17"/>
    </row>
    <row r="36" spans="1:15" s="7" customFormat="1" ht="15">
      <c r="A36" s="257"/>
      <c r="B36" s="209"/>
      <c r="C36" s="210"/>
      <c r="D36" s="208"/>
      <c r="E36" s="217"/>
      <c r="F36" s="210"/>
      <c r="G36" s="208"/>
      <c r="H36" s="67"/>
      <c r="I36" s="76"/>
      <c r="J36" s="208"/>
      <c r="K36" s="209" t="s">
        <v>228</v>
      </c>
      <c r="L36" s="210">
        <v>41747</v>
      </c>
      <c r="M36" s="208">
        <v>86.34</v>
      </c>
      <c r="N36" s="55">
        <f t="shared" si="4"/>
        <v>86.34</v>
      </c>
      <c r="O36" s="17"/>
    </row>
    <row r="37" spans="1:15" s="7" customFormat="1" ht="15">
      <c r="A37" s="258"/>
      <c r="B37" s="209"/>
      <c r="C37" s="210"/>
      <c r="D37" s="208"/>
      <c r="E37" s="217"/>
      <c r="F37" s="210"/>
      <c r="G37" s="208"/>
      <c r="H37" s="67"/>
      <c r="I37" s="76"/>
      <c r="J37" s="208"/>
      <c r="K37" s="209" t="s">
        <v>229</v>
      </c>
      <c r="L37" s="210">
        <v>41759</v>
      </c>
      <c r="M37" s="208">
        <v>86.34</v>
      </c>
      <c r="N37" s="55">
        <f t="shared" si="4"/>
        <v>86.34</v>
      </c>
      <c r="O37" s="17"/>
    </row>
    <row r="38" spans="1:15" s="7" customFormat="1" ht="15">
      <c r="A38" s="14" t="s">
        <v>82</v>
      </c>
      <c r="B38" s="36"/>
      <c r="C38" s="10"/>
      <c r="D38" s="64"/>
      <c r="E38" s="53"/>
      <c r="F38" s="10"/>
      <c r="G38" s="64"/>
      <c r="H38" s="209" t="s">
        <v>209</v>
      </c>
      <c r="I38" s="210">
        <v>41663</v>
      </c>
      <c r="J38" s="208">
        <v>10187.82</v>
      </c>
      <c r="K38" s="36"/>
      <c r="L38" s="10"/>
      <c r="M38" s="64"/>
      <c r="N38" s="55">
        <f t="shared" si="4"/>
        <v>10187.82</v>
      </c>
      <c r="O38" s="17"/>
    </row>
    <row r="39" spans="1:15" s="7" customFormat="1" ht="15">
      <c r="A39" s="14" t="s">
        <v>83</v>
      </c>
      <c r="B39" s="36"/>
      <c r="C39" s="10"/>
      <c r="D39" s="64"/>
      <c r="E39" s="53"/>
      <c r="F39" s="10"/>
      <c r="G39" s="64"/>
      <c r="H39" s="36"/>
      <c r="I39" s="10"/>
      <c r="J39" s="64"/>
      <c r="K39" s="209" t="s">
        <v>224</v>
      </c>
      <c r="L39" s="210">
        <v>41719</v>
      </c>
      <c r="M39" s="64">
        <v>777.03</v>
      </c>
      <c r="N39" s="55">
        <f t="shared" si="4"/>
        <v>777.03</v>
      </c>
      <c r="O39" s="17"/>
    </row>
    <row r="40" spans="1:15" s="7" customFormat="1" ht="15">
      <c r="A40" s="62" t="s">
        <v>84</v>
      </c>
      <c r="B40" s="36"/>
      <c r="C40" s="10"/>
      <c r="D40" s="64"/>
      <c r="E40" s="53"/>
      <c r="F40" s="10"/>
      <c r="G40" s="64"/>
      <c r="H40" s="36"/>
      <c r="I40" s="10"/>
      <c r="J40" s="64"/>
      <c r="K40" s="36"/>
      <c r="L40" s="10"/>
      <c r="M40" s="64"/>
      <c r="N40" s="55">
        <f t="shared" si="4"/>
        <v>0</v>
      </c>
      <c r="O40" s="17"/>
    </row>
    <row r="41" spans="1:15" s="7" customFormat="1" ht="15">
      <c r="A41" s="14" t="s">
        <v>94</v>
      </c>
      <c r="B41" s="209" t="s">
        <v>149</v>
      </c>
      <c r="C41" s="210">
        <v>41432</v>
      </c>
      <c r="D41" s="208">
        <v>799.08</v>
      </c>
      <c r="E41" s="53"/>
      <c r="F41" s="10"/>
      <c r="G41" s="64"/>
      <c r="H41" s="209" t="s">
        <v>201</v>
      </c>
      <c r="I41" s="210">
        <v>41628</v>
      </c>
      <c r="J41" s="208">
        <v>932.26</v>
      </c>
      <c r="K41" s="36"/>
      <c r="L41" s="10"/>
      <c r="M41" s="64"/>
      <c r="N41" s="55">
        <f t="shared" si="4"/>
        <v>1731.34</v>
      </c>
      <c r="O41" s="17"/>
    </row>
    <row r="42" spans="1:15" s="7" customFormat="1" ht="15">
      <c r="A42" s="14" t="s">
        <v>85</v>
      </c>
      <c r="B42" s="36"/>
      <c r="C42" s="10"/>
      <c r="D42" s="64"/>
      <c r="E42" s="53"/>
      <c r="F42" s="10"/>
      <c r="G42" s="64"/>
      <c r="H42" s="36"/>
      <c r="I42" s="10"/>
      <c r="J42" s="64"/>
      <c r="K42" s="36"/>
      <c r="L42" s="10"/>
      <c r="M42" s="64"/>
      <c r="N42" s="55">
        <f t="shared" si="4"/>
        <v>0</v>
      </c>
      <c r="O42" s="17"/>
    </row>
    <row r="43" spans="1:15" s="7" customFormat="1" ht="15">
      <c r="A43" s="62" t="s">
        <v>95</v>
      </c>
      <c r="B43" s="36"/>
      <c r="C43" s="10"/>
      <c r="D43" s="64"/>
      <c r="E43" s="53"/>
      <c r="F43" s="10"/>
      <c r="G43" s="64"/>
      <c r="H43" s="36"/>
      <c r="I43" s="10"/>
      <c r="J43" s="64"/>
      <c r="K43" s="36"/>
      <c r="L43" s="10"/>
      <c r="M43" s="64"/>
      <c r="N43" s="55">
        <f t="shared" si="4"/>
        <v>0</v>
      </c>
      <c r="O43" s="17"/>
    </row>
    <row r="44" spans="1:15" s="7" customFormat="1" ht="15">
      <c r="A44" s="14" t="s">
        <v>96</v>
      </c>
      <c r="B44" s="36"/>
      <c r="C44" s="10"/>
      <c r="D44" s="64"/>
      <c r="E44" s="53"/>
      <c r="F44" s="10"/>
      <c r="G44" s="64"/>
      <c r="H44" s="36"/>
      <c r="I44" s="10"/>
      <c r="J44" s="64"/>
      <c r="K44" s="36"/>
      <c r="L44" s="10"/>
      <c r="M44" s="64"/>
      <c r="N44" s="55">
        <f t="shared" si="4"/>
        <v>0</v>
      </c>
      <c r="O44" s="17"/>
    </row>
    <row r="45" spans="1:15" s="7" customFormat="1" ht="15">
      <c r="A45" s="62" t="s">
        <v>86</v>
      </c>
      <c r="B45" s="36"/>
      <c r="C45" s="10"/>
      <c r="D45" s="64"/>
      <c r="E45" s="53"/>
      <c r="F45" s="10"/>
      <c r="G45" s="64"/>
      <c r="H45" s="36"/>
      <c r="I45" s="10"/>
      <c r="J45" s="64"/>
      <c r="K45" s="36"/>
      <c r="L45" s="1"/>
      <c r="M45" s="64"/>
      <c r="N45" s="55">
        <f t="shared" si="4"/>
        <v>0</v>
      </c>
      <c r="O45" s="17"/>
    </row>
    <row r="46" spans="1:15" s="7" customFormat="1" ht="15">
      <c r="A46" s="14" t="s">
        <v>119</v>
      </c>
      <c r="B46" s="67"/>
      <c r="C46" s="76"/>
      <c r="D46" s="64"/>
      <c r="E46" s="68"/>
      <c r="F46" s="76"/>
      <c r="G46" s="64"/>
      <c r="H46" s="67"/>
      <c r="I46" s="76"/>
      <c r="J46" s="64"/>
      <c r="K46" s="67"/>
      <c r="L46" s="76"/>
      <c r="M46" s="64"/>
      <c r="N46" s="55">
        <f t="shared" si="4"/>
        <v>0</v>
      </c>
      <c r="O46" s="17"/>
    </row>
    <row r="47" spans="1:15" s="7" customFormat="1" ht="15">
      <c r="A47" s="14" t="s">
        <v>120</v>
      </c>
      <c r="B47" s="67"/>
      <c r="C47" s="76"/>
      <c r="D47" s="64"/>
      <c r="E47" s="68"/>
      <c r="F47" s="76"/>
      <c r="G47" s="64"/>
      <c r="H47" s="209" t="s">
        <v>201</v>
      </c>
      <c r="I47" s="210">
        <v>41628</v>
      </c>
      <c r="J47" s="208">
        <v>1381.4</v>
      </c>
      <c r="K47" s="67"/>
      <c r="L47" s="76"/>
      <c r="M47" s="64"/>
      <c r="N47" s="55">
        <f t="shared" si="4"/>
        <v>1381.4</v>
      </c>
      <c r="O47" s="17"/>
    </row>
    <row r="48" spans="1:15" s="7" customFormat="1" ht="15">
      <c r="A48" s="14" t="s">
        <v>121</v>
      </c>
      <c r="B48" s="67"/>
      <c r="C48" s="76"/>
      <c r="D48" s="64"/>
      <c r="E48" s="68"/>
      <c r="F48" s="76"/>
      <c r="G48" s="64"/>
      <c r="H48" s="209"/>
      <c r="I48" s="210"/>
      <c r="J48" s="208"/>
      <c r="K48" s="67"/>
      <c r="L48" s="76"/>
      <c r="M48" s="64"/>
      <c r="N48" s="55">
        <f t="shared" si="4"/>
        <v>0</v>
      </c>
      <c r="O48" s="17"/>
    </row>
    <row r="49" spans="1:15" s="7" customFormat="1" ht="15.75" thickBot="1">
      <c r="A49" s="14" t="s">
        <v>122</v>
      </c>
      <c r="B49" s="67"/>
      <c r="C49" s="76"/>
      <c r="D49" s="64"/>
      <c r="E49" s="68"/>
      <c r="F49" s="76"/>
      <c r="G49" s="64"/>
      <c r="H49" s="67"/>
      <c r="I49" s="76"/>
      <c r="J49" s="64"/>
      <c r="K49" s="67"/>
      <c r="L49" s="76"/>
      <c r="M49" s="64"/>
      <c r="N49" s="55">
        <f t="shared" si="4"/>
        <v>0</v>
      </c>
      <c r="O49" s="17"/>
    </row>
    <row r="50" spans="1:15" s="7" customFormat="1" ht="19.5" thickBot="1">
      <c r="A50" s="4" t="s">
        <v>87</v>
      </c>
      <c r="B50" s="10"/>
      <c r="C50" s="10"/>
      <c r="D50" s="64">
        <f>O50/4</f>
        <v>23537.41</v>
      </c>
      <c r="E50" s="10"/>
      <c r="F50" s="10"/>
      <c r="G50" s="64">
        <f>O50/4</f>
        <v>23537.41</v>
      </c>
      <c r="H50" s="10"/>
      <c r="I50" s="10"/>
      <c r="J50" s="64">
        <f>O50/4</f>
        <v>23537.41</v>
      </c>
      <c r="K50" s="10"/>
      <c r="L50" s="10"/>
      <c r="M50" s="64">
        <f>O50/4</f>
        <v>23537.41</v>
      </c>
      <c r="N50" s="55">
        <f t="shared" si="4"/>
        <v>94149.64</v>
      </c>
      <c r="O50" s="101">
        <v>94149.65</v>
      </c>
    </row>
    <row r="51" spans="1:15" s="6" customFormat="1" ht="20.25" thickBot="1">
      <c r="A51" s="46" t="s">
        <v>4</v>
      </c>
      <c r="B51" s="104"/>
      <c r="C51" s="105"/>
      <c r="D51" s="108">
        <f>SUM(D5:D50)</f>
        <v>160472.6</v>
      </c>
      <c r="E51" s="106"/>
      <c r="F51" s="105"/>
      <c r="G51" s="108">
        <f>SUM(G5:G50)</f>
        <v>140217.16</v>
      </c>
      <c r="H51" s="107"/>
      <c r="I51" s="105"/>
      <c r="J51" s="108">
        <f>SUM(J5:J50)</f>
        <v>153991.19</v>
      </c>
      <c r="K51" s="107"/>
      <c r="L51" s="105"/>
      <c r="M51" s="108">
        <f>SUM(M5:M50)</f>
        <v>132079.41</v>
      </c>
      <c r="N51" s="55">
        <f t="shared" si="4"/>
        <v>586760.36</v>
      </c>
      <c r="O51" s="26">
        <f>SUM(O5:O49)</f>
        <v>419948.18</v>
      </c>
    </row>
    <row r="52" spans="1:15" s="11" customFormat="1" ht="20.25" hidden="1" thickBot="1">
      <c r="A52" s="47" t="s">
        <v>2</v>
      </c>
      <c r="B52" s="77"/>
      <c r="C52" s="78"/>
      <c r="D52" s="79"/>
      <c r="E52" s="80"/>
      <c r="F52" s="78"/>
      <c r="G52" s="81"/>
      <c r="H52" s="77"/>
      <c r="I52" s="78"/>
      <c r="J52" s="79"/>
      <c r="K52" s="77"/>
      <c r="L52" s="78"/>
      <c r="M52" s="79"/>
      <c r="N52" s="54"/>
      <c r="O52" s="27"/>
    </row>
    <row r="53" spans="1:15" s="13" customFormat="1" ht="39.75" customHeight="1" thickBot="1">
      <c r="A53" s="249" t="s">
        <v>3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1"/>
      <c r="O53" s="28"/>
    </row>
    <row r="54" spans="1:15" s="7" customFormat="1" ht="15">
      <c r="A54" s="216" t="s">
        <v>132</v>
      </c>
      <c r="B54" s="36"/>
      <c r="C54" s="10"/>
      <c r="D54" s="41"/>
      <c r="E54" s="209" t="s">
        <v>171</v>
      </c>
      <c r="F54" s="210">
        <v>41523</v>
      </c>
      <c r="G54" s="208">
        <v>11529.32</v>
      </c>
      <c r="H54" s="36"/>
      <c r="I54" s="10"/>
      <c r="J54" s="41"/>
      <c r="K54" s="36"/>
      <c r="L54" s="10"/>
      <c r="M54" s="41"/>
      <c r="N54" s="55">
        <f aca="true" t="shared" si="5" ref="N54:N61">M54+J54+G54+D54</f>
        <v>11529.32</v>
      </c>
      <c r="O54" s="65"/>
    </row>
    <row r="55" spans="1:15" s="7" customFormat="1" ht="15">
      <c r="A55" s="216" t="s">
        <v>133</v>
      </c>
      <c r="B55" s="211" t="s">
        <v>156</v>
      </c>
      <c r="C55" s="212">
        <v>41481</v>
      </c>
      <c r="D55" s="101">
        <v>57312.07</v>
      </c>
      <c r="E55" s="68"/>
      <c r="F55" s="76"/>
      <c r="G55" s="41"/>
      <c r="H55" s="53"/>
      <c r="I55" s="76"/>
      <c r="J55" s="41"/>
      <c r="K55" s="53"/>
      <c r="L55" s="76"/>
      <c r="M55" s="41"/>
      <c r="N55" s="55">
        <f t="shared" si="5"/>
        <v>57312.07</v>
      </c>
      <c r="O55" s="65"/>
    </row>
    <row r="56" spans="1:15" s="7" customFormat="1" ht="15" customHeight="1">
      <c r="A56" s="216" t="s">
        <v>134</v>
      </c>
      <c r="B56" s="263" t="s">
        <v>160</v>
      </c>
      <c r="C56" s="269">
        <v>41481</v>
      </c>
      <c r="D56" s="272">
        <v>53388.13</v>
      </c>
      <c r="E56" s="68"/>
      <c r="F56" s="76"/>
      <c r="G56" s="41"/>
      <c r="H56" s="53"/>
      <c r="I56" s="76"/>
      <c r="J56" s="41"/>
      <c r="K56" s="53"/>
      <c r="L56" s="76"/>
      <c r="M56" s="41"/>
      <c r="N56" s="55">
        <f t="shared" si="5"/>
        <v>53388.13</v>
      </c>
      <c r="O56" s="65"/>
    </row>
    <row r="57" spans="1:15" s="7" customFormat="1" ht="15">
      <c r="A57" s="216" t="s">
        <v>162</v>
      </c>
      <c r="B57" s="264"/>
      <c r="C57" s="270"/>
      <c r="D57" s="273"/>
      <c r="E57" s="68"/>
      <c r="F57" s="76"/>
      <c r="G57" s="41"/>
      <c r="H57" s="53"/>
      <c r="I57" s="76"/>
      <c r="J57" s="41"/>
      <c r="K57" s="53"/>
      <c r="L57" s="76"/>
      <c r="M57" s="41"/>
      <c r="N57" s="55">
        <f t="shared" si="5"/>
        <v>0</v>
      </c>
      <c r="O57" s="65"/>
    </row>
    <row r="58" spans="1:15" s="7" customFormat="1" ht="15">
      <c r="A58" s="216" t="s">
        <v>136</v>
      </c>
      <c r="B58" s="265"/>
      <c r="C58" s="271"/>
      <c r="D58" s="274"/>
      <c r="E58" s="68"/>
      <c r="F58" s="76"/>
      <c r="G58" s="41"/>
      <c r="H58" s="53"/>
      <c r="I58" s="76"/>
      <c r="J58" s="41"/>
      <c r="K58" s="53"/>
      <c r="L58" s="76"/>
      <c r="M58" s="41"/>
      <c r="N58" s="55">
        <f t="shared" si="5"/>
        <v>0</v>
      </c>
      <c r="O58" s="65"/>
    </row>
    <row r="59" spans="1:15" s="7" customFormat="1" ht="16.5" customHeight="1">
      <c r="A59" s="14" t="s">
        <v>137</v>
      </c>
      <c r="B59" s="68"/>
      <c r="C59" s="76"/>
      <c r="D59" s="41"/>
      <c r="E59" s="68"/>
      <c r="F59" s="76"/>
      <c r="G59" s="41"/>
      <c r="H59" s="53"/>
      <c r="I59" s="76"/>
      <c r="J59" s="41"/>
      <c r="K59" s="53"/>
      <c r="L59" s="76"/>
      <c r="M59" s="41"/>
      <c r="N59" s="55">
        <f t="shared" si="5"/>
        <v>0</v>
      </c>
      <c r="O59" s="65"/>
    </row>
    <row r="60" spans="1:15" s="7" customFormat="1" ht="18" customHeight="1" thickBot="1">
      <c r="A60" s="216" t="s">
        <v>212</v>
      </c>
      <c r="B60" s="68"/>
      <c r="C60" s="76"/>
      <c r="D60" s="41"/>
      <c r="E60" s="68"/>
      <c r="F60" s="76"/>
      <c r="G60" s="41"/>
      <c r="H60" s="53"/>
      <c r="I60" s="76"/>
      <c r="J60" s="41"/>
      <c r="K60" s="209" t="s">
        <v>210</v>
      </c>
      <c r="L60" s="210">
        <v>41677</v>
      </c>
      <c r="M60" s="208">
        <v>20412.53</v>
      </c>
      <c r="N60" s="55">
        <f t="shared" si="5"/>
        <v>20412.53</v>
      </c>
      <c r="O60" s="65"/>
    </row>
    <row r="61" spans="1:15" s="87" customFormat="1" ht="20.25" thickBot="1">
      <c r="A61" s="82" t="s">
        <v>4</v>
      </c>
      <c r="B61" s="83"/>
      <c r="C61" s="94"/>
      <c r="D61" s="94">
        <f>SUM(D54:D60)</f>
        <v>110700.2</v>
      </c>
      <c r="E61" s="94"/>
      <c r="F61" s="94"/>
      <c r="G61" s="94">
        <f>SUM(G54:G60)</f>
        <v>11529.32</v>
      </c>
      <c r="H61" s="94"/>
      <c r="I61" s="94"/>
      <c r="J61" s="94">
        <f>SUM(J54:J60)</f>
        <v>0</v>
      </c>
      <c r="K61" s="94"/>
      <c r="L61" s="94"/>
      <c r="M61" s="94">
        <f>SUM(M54:M60)</f>
        <v>20412.53</v>
      </c>
      <c r="N61" s="55">
        <f t="shared" si="5"/>
        <v>142642.05</v>
      </c>
      <c r="O61" s="86"/>
    </row>
    <row r="62" spans="1:15" s="7" customFormat="1" ht="42" customHeight="1">
      <c r="A62" s="249" t="s">
        <v>28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1"/>
      <c r="O62" s="18"/>
    </row>
    <row r="63" spans="1:15" s="7" customFormat="1" ht="15">
      <c r="A63" s="44" t="s">
        <v>146</v>
      </c>
      <c r="B63" s="209" t="s">
        <v>145</v>
      </c>
      <c r="C63" s="210">
        <v>41418</v>
      </c>
      <c r="D63" s="208">
        <v>73.25</v>
      </c>
      <c r="E63" s="25"/>
      <c r="F63" s="1"/>
      <c r="G63" s="18"/>
      <c r="H63" s="37"/>
      <c r="I63" s="1"/>
      <c r="J63" s="42"/>
      <c r="K63" s="37"/>
      <c r="L63" s="1"/>
      <c r="M63" s="42"/>
      <c r="N63" s="53"/>
      <c r="O63" s="25"/>
    </row>
    <row r="64" spans="1:15" s="7" customFormat="1" ht="15">
      <c r="A64" s="44" t="s">
        <v>147</v>
      </c>
      <c r="B64" s="209" t="s">
        <v>145</v>
      </c>
      <c r="C64" s="210">
        <v>41418</v>
      </c>
      <c r="D64" s="208">
        <v>147.4</v>
      </c>
      <c r="E64" s="53"/>
      <c r="F64" s="10"/>
      <c r="G64" s="20"/>
      <c r="H64" s="36"/>
      <c r="I64" s="10"/>
      <c r="J64" s="41"/>
      <c r="K64" s="36"/>
      <c r="L64" s="10"/>
      <c r="M64" s="41"/>
      <c r="N64" s="53"/>
      <c r="O64" s="25"/>
    </row>
    <row r="65" spans="1:15" s="7" customFormat="1" ht="15">
      <c r="A65" s="44" t="s">
        <v>152</v>
      </c>
      <c r="B65" s="209" t="s">
        <v>153</v>
      </c>
      <c r="C65" s="210">
        <v>41467</v>
      </c>
      <c r="D65" s="208">
        <v>317.75</v>
      </c>
      <c r="E65" s="53"/>
      <c r="F65" s="10"/>
      <c r="G65" s="20"/>
      <c r="H65" s="36"/>
      <c r="I65" s="10"/>
      <c r="J65" s="41"/>
      <c r="K65" s="36"/>
      <c r="L65" s="10"/>
      <c r="M65" s="41"/>
      <c r="N65" s="53"/>
      <c r="O65" s="25"/>
    </row>
    <row r="66" spans="1:15" s="7" customFormat="1" ht="15">
      <c r="A66" s="44" t="s">
        <v>154</v>
      </c>
      <c r="B66" s="209" t="s">
        <v>155</v>
      </c>
      <c r="C66" s="210">
        <v>41460</v>
      </c>
      <c r="D66" s="208">
        <v>1402.49</v>
      </c>
      <c r="E66" s="53"/>
      <c r="F66" s="10"/>
      <c r="G66" s="20"/>
      <c r="H66" s="36"/>
      <c r="I66" s="10"/>
      <c r="J66" s="41"/>
      <c r="K66" s="36"/>
      <c r="L66" s="10"/>
      <c r="M66" s="41"/>
      <c r="N66" s="53"/>
      <c r="O66" s="25"/>
    </row>
    <row r="67" spans="1:15" s="7" customFormat="1" ht="15">
      <c r="A67" s="44" t="s">
        <v>158</v>
      </c>
      <c r="B67" s="209" t="s">
        <v>157</v>
      </c>
      <c r="C67" s="210">
        <v>41486</v>
      </c>
      <c r="D67" s="208">
        <v>682.39</v>
      </c>
      <c r="E67" s="53"/>
      <c r="F67" s="10"/>
      <c r="G67" s="20"/>
      <c r="H67" s="36"/>
      <c r="I67" s="10"/>
      <c r="J67" s="41"/>
      <c r="K67" s="36"/>
      <c r="L67" s="10"/>
      <c r="M67" s="41"/>
      <c r="N67" s="53"/>
      <c r="O67" s="25"/>
    </row>
    <row r="68" spans="1:15" s="7" customFormat="1" ht="15">
      <c r="A68" s="44" t="s">
        <v>159</v>
      </c>
      <c r="B68" s="36">
        <v>3</v>
      </c>
      <c r="C68" s="207">
        <v>41401</v>
      </c>
      <c r="D68" s="208">
        <v>981.57</v>
      </c>
      <c r="E68" s="53"/>
      <c r="F68" s="10"/>
      <c r="G68" s="20"/>
      <c r="H68" s="36"/>
      <c r="I68" s="10"/>
      <c r="J68" s="41"/>
      <c r="K68" s="36"/>
      <c r="L68" s="10"/>
      <c r="M68" s="41"/>
      <c r="N68" s="53"/>
      <c r="O68" s="25"/>
    </row>
    <row r="69" spans="1:15" s="7" customFormat="1" ht="15">
      <c r="A69" s="44" t="s">
        <v>161</v>
      </c>
      <c r="B69" s="209" t="s">
        <v>160</v>
      </c>
      <c r="C69" s="210">
        <v>41481</v>
      </c>
      <c r="D69" s="208">
        <v>1057.5</v>
      </c>
      <c r="E69" s="53"/>
      <c r="F69" s="10"/>
      <c r="G69" s="20"/>
      <c r="H69" s="36"/>
      <c r="I69" s="10"/>
      <c r="J69" s="41"/>
      <c r="K69" s="36"/>
      <c r="L69" s="10"/>
      <c r="M69" s="41"/>
      <c r="N69" s="53"/>
      <c r="O69" s="25"/>
    </row>
    <row r="70" spans="1:15" s="7" customFormat="1" ht="15">
      <c r="A70" s="44" t="s">
        <v>168</v>
      </c>
      <c r="B70" s="36"/>
      <c r="C70" s="10"/>
      <c r="D70" s="41"/>
      <c r="E70" s="209" t="s">
        <v>167</v>
      </c>
      <c r="F70" s="210">
        <v>41509</v>
      </c>
      <c r="G70" s="208">
        <v>460.83</v>
      </c>
      <c r="H70" s="36"/>
      <c r="I70" s="10"/>
      <c r="J70" s="41"/>
      <c r="K70" s="36"/>
      <c r="L70" s="10"/>
      <c r="M70" s="41"/>
      <c r="N70" s="53"/>
      <c r="O70" s="25"/>
    </row>
    <row r="71" spans="1:15" s="7" customFormat="1" ht="15">
      <c r="A71" s="44" t="s">
        <v>169</v>
      </c>
      <c r="B71" s="36"/>
      <c r="C71" s="10"/>
      <c r="D71" s="41"/>
      <c r="E71" s="209" t="s">
        <v>170</v>
      </c>
      <c r="F71" s="210">
        <v>41516</v>
      </c>
      <c r="G71" s="208">
        <v>371.67</v>
      </c>
      <c r="H71" s="36"/>
      <c r="I71" s="10"/>
      <c r="J71" s="41"/>
      <c r="K71" s="36"/>
      <c r="L71" s="10"/>
      <c r="M71" s="41"/>
      <c r="N71" s="53"/>
      <c r="O71" s="25"/>
    </row>
    <row r="72" spans="1:15" s="7" customFormat="1" ht="15">
      <c r="A72" s="44" t="s">
        <v>175</v>
      </c>
      <c r="B72" s="36"/>
      <c r="C72" s="10"/>
      <c r="D72" s="41"/>
      <c r="E72" s="209" t="s">
        <v>176</v>
      </c>
      <c r="F72" s="210">
        <v>41544</v>
      </c>
      <c r="G72" s="208">
        <v>572.34</v>
      </c>
      <c r="H72" s="36"/>
      <c r="I72" s="10"/>
      <c r="J72" s="41"/>
      <c r="K72" s="36"/>
      <c r="L72" s="10"/>
      <c r="M72" s="41"/>
      <c r="N72" s="53"/>
      <c r="O72" s="25"/>
    </row>
    <row r="73" spans="1:15" s="7" customFormat="1" ht="25.5">
      <c r="A73" s="44" t="s">
        <v>195</v>
      </c>
      <c r="B73" s="36"/>
      <c r="C73" s="10"/>
      <c r="D73" s="41"/>
      <c r="E73" s="217"/>
      <c r="F73" s="210"/>
      <c r="G73" s="218"/>
      <c r="H73" s="209" t="s">
        <v>196</v>
      </c>
      <c r="I73" s="210" t="s">
        <v>197</v>
      </c>
      <c r="J73" s="208">
        <v>1524.03</v>
      </c>
      <c r="K73" s="36"/>
      <c r="L73" s="10"/>
      <c r="M73" s="41"/>
      <c r="N73" s="53"/>
      <c r="O73" s="25"/>
    </row>
    <row r="74" spans="1:15" s="7" customFormat="1" ht="25.5">
      <c r="A74" s="44" t="s">
        <v>200</v>
      </c>
      <c r="B74" s="36"/>
      <c r="C74" s="10"/>
      <c r="D74" s="41"/>
      <c r="E74" s="53"/>
      <c r="F74" s="10"/>
      <c r="G74" s="20"/>
      <c r="H74" s="209" t="s">
        <v>196</v>
      </c>
      <c r="I74" s="210" t="s">
        <v>199</v>
      </c>
      <c r="J74" s="208">
        <v>546.99</v>
      </c>
      <c r="K74" s="36"/>
      <c r="L74" s="10"/>
      <c r="M74" s="41"/>
      <c r="N74" s="53"/>
      <c r="O74" s="25"/>
    </row>
    <row r="75" spans="1:15" s="7" customFormat="1" ht="15">
      <c r="A75" s="44" t="s">
        <v>202</v>
      </c>
      <c r="B75" s="67"/>
      <c r="C75" s="76"/>
      <c r="D75" s="56"/>
      <c r="E75" s="68"/>
      <c r="F75" s="76"/>
      <c r="G75" s="22"/>
      <c r="H75" s="209" t="s">
        <v>201</v>
      </c>
      <c r="I75" s="210">
        <v>41628</v>
      </c>
      <c r="J75" s="208">
        <v>9974.6</v>
      </c>
      <c r="K75" s="67"/>
      <c r="L75" s="76"/>
      <c r="M75" s="56"/>
      <c r="N75" s="53"/>
      <c r="O75" s="25"/>
    </row>
    <row r="76" spans="1:15" s="7" customFormat="1" ht="15">
      <c r="A76" s="44" t="s">
        <v>203</v>
      </c>
      <c r="B76" s="67"/>
      <c r="C76" s="76"/>
      <c r="D76" s="56"/>
      <c r="E76" s="68"/>
      <c r="F76" s="76"/>
      <c r="G76" s="22"/>
      <c r="H76" s="209" t="s">
        <v>204</v>
      </c>
      <c r="I76" s="210">
        <v>41639</v>
      </c>
      <c r="J76" s="208">
        <v>3043.7</v>
      </c>
      <c r="K76" s="67"/>
      <c r="L76" s="76"/>
      <c r="M76" s="56"/>
      <c r="N76" s="53"/>
      <c r="O76" s="25"/>
    </row>
    <row r="77" spans="1:15" s="7" customFormat="1" ht="15">
      <c r="A77" s="44" t="s">
        <v>206</v>
      </c>
      <c r="B77" s="67"/>
      <c r="C77" s="76"/>
      <c r="D77" s="56"/>
      <c r="E77" s="68"/>
      <c r="F77" s="76"/>
      <c r="G77" s="22"/>
      <c r="H77" s="209" t="s">
        <v>207</v>
      </c>
      <c r="I77" s="210">
        <v>41663</v>
      </c>
      <c r="J77" s="208">
        <v>2611.51</v>
      </c>
      <c r="K77" s="67"/>
      <c r="L77" s="76"/>
      <c r="M77" s="56"/>
      <c r="N77" s="53"/>
      <c r="O77" s="25"/>
    </row>
    <row r="78" spans="1:15" s="7" customFormat="1" ht="15">
      <c r="A78" s="44" t="s">
        <v>211</v>
      </c>
      <c r="B78" s="67"/>
      <c r="C78" s="76"/>
      <c r="D78" s="56"/>
      <c r="E78" s="68"/>
      <c r="F78" s="76"/>
      <c r="G78" s="22"/>
      <c r="H78" s="209"/>
      <c r="I78" s="210"/>
      <c r="J78" s="208"/>
      <c r="K78" s="209" t="s">
        <v>210</v>
      </c>
      <c r="L78" s="210">
        <v>41677</v>
      </c>
      <c r="M78" s="208">
        <v>2674.86</v>
      </c>
      <c r="N78" s="53"/>
      <c r="O78" s="25"/>
    </row>
    <row r="79" spans="1:15" s="7" customFormat="1" ht="15">
      <c r="A79" s="44" t="s">
        <v>169</v>
      </c>
      <c r="B79" s="67"/>
      <c r="C79" s="76"/>
      <c r="D79" s="56"/>
      <c r="E79" s="68"/>
      <c r="F79" s="76"/>
      <c r="G79" s="22"/>
      <c r="H79" s="209"/>
      <c r="I79" s="210"/>
      <c r="J79" s="208"/>
      <c r="K79" s="209" t="s">
        <v>213</v>
      </c>
      <c r="L79" s="210">
        <v>41684</v>
      </c>
      <c r="M79" s="208">
        <v>371.67</v>
      </c>
      <c r="N79" s="53"/>
      <c r="O79" s="25"/>
    </row>
    <row r="80" spans="1:15" s="7" customFormat="1" ht="15">
      <c r="A80" s="44" t="s">
        <v>214</v>
      </c>
      <c r="B80" s="67"/>
      <c r="C80" s="76"/>
      <c r="D80" s="56"/>
      <c r="E80" s="68"/>
      <c r="F80" s="76"/>
      <c r="G80" s="22"/>
      <c r="H80" s="209"/>
      <c r="I80" s="210"/>
      <c r="J80" s="208"/>
      <c r="K80" s="209" t="s">
        <v>213</v>
      </c>
      <c r="L80" s="210">
        <v>41684</v>
      </c>
      <c r="M80" s="208">
        <v>1146.21</v>
      </c>
      <c r="N80" s="53"/>
      <c r="O80" s="25"/>
    </row>
    <row r="81" spans="1:15" s="7" customFormat="1" ht="15">
      <c r="A81" s="44" t="s">
        <v>215</v>
      </c>
      <c r="B81" s="67"/>
      <c r="C81" s="76"/>
      <c r="D81" s="56"/>
      <c r="E81" s="68"/>
      <c r="F81" s="76"/>
      <c r="G81" s="22"/>
      <c r="H81" s="209"/>
      <c r="I81" s="210"/>
      <c r="J81" s="208"/>
      <c r="K81" s="209" t="s">
        <v>213</v>
      </c>
      <c r="L81" s="210">
        <v>41684</v>
      </c>
      <c r="M81" s="208">
        <v>781.55</v>
      </c>
      <c r="N81" s="53"/>
      <c r="O81" s="25"/>
    </row>
    <row r="82" spans="1:15" s="7" customFormat="1" ht="15">
      <c r="A82" s="44" t="s">
        <v>216</v>
      </c>
      <c r="B82" s="67"/>
      <c r="C82" s="76"/>
      <c r="D82" s="56"/>
      <c r="E82" s="68"/>
      <c r="F82" s="76"/>
      <c r="G82" s="22"/>
      <c r="H82" s="209"/>
      <c r="I82" s="210"/>
      <c r="J82" s="208"/>
      <c r="K82" s="209" t="s">
        <v>217</v>
      </c>
      <c r="L82" s="210">
        <v>41692</v>
      </c>
      <c r="M82" s="208">
        <v>674.26</v>
      </c>
      <c r="N82" s="53"/>
      <c r="O82" s="25"/>
    </row>
    <row r="83" spans="1:15" s="7" customFormat="1" ht="15">
      <c r="A83" s="44" t="s">
        <v>226</v>
      </c>
      <c r="B83" s="36"/>
      <c r="C83" s="10"/>
      <c r="D83" s="41"/>
      <c r="E83" s="53"/>
      <c r="F83" s="10"/>
      <c r="G83" s="20"/>
      <c r="H83" s="36"/>
      <c r="I83" s="10"/>
      <c r="J83" s="41"/>
      <c r="K83" s="209" t="s">
        <v>227</v>
      </c>
      <c r="L83" s="210">
        <v>41696</v>
      </c>
      <c r="M83" s="208">
        <v>1681.68</v>
      </c>
      <c r="N83" s="53"/>
      <c r="O83" s="25"/>
    </row>
    <row r="84" spans="1:15" s="7" customFormat="1" ht="15">
      <c r="A84" s="44" t="s">
        <v>223</v>
      </c>
      <c r="B84" s="67"/>
      <c r="C84" s="76"/>
      <c r="D84" s="56"/>
      <c r="E84" s="68"/>
      <c r="F84" s="76"/>
      <c r="G84" s="22"/>
      <c r="H84" s="209"/>
      <c r="I84" s="210"/>
      <c r="J84" s="208"/>
      <c r="K84" s="209" t="s">
        <v>224</v>
      </c>
      <c r="L84" s="210">
        <v>41719</v>
      </c>
      <c r="M84" s="208">
        <v>371.67</v>
      </c>
      <c r="N84" s="53"/>
      <c r="O84" s="25"/>
    </row>
    <row r="85" spans="1:15" s="7" customFormat="1" ht="13.5" thickBot="1">
      <c r="A85" s="45"/>
      <c r="B85" s="67"/>
      <c r="C85" s="76"/>
      <c r="D85" s="56"/>
      <c r="E85" s="68"/>
      <c r="F85" s="76"/>
      <c r="G85" s="22"/>
      <c r="H85" s="67"/>
      <c r="I85" s="76"/>
      <c r="J85" s="56"/>
      <c r="K85" s="67"/>
      <c r="L85" s="76"/>
      <c r="M85" s="56"/>
      <c r="N85" s="53"/>
      <c r="O85" s="25"/>
    </row>
    <row r="86" spans="1:15" s="87" customFormat="1" ht="20.25" thickBot="1">
      <c r="A86" s="82" t="s">
        <v>4</v>
      </c>
      <c r="B86" s="83"/>
      <c r="C86" s="84"/>
      <c r="D86" s="88">
        <f>SUM(D63:D85)</f>
        <v>4662.35</v>
      </c>
      <c r="E86" s="89"/>
      <c r="F86" s="84"/>
      <c r="G86" s="88">
        <f>SUM(G63:G85)</f>
        <v>1404.84</v>
      </c>
      <c r="H86" s="90"/>
      <c r="I86" s="84"/>
      <c r="J86" s="88">
        <f>SUM(J63:J85)</f>
        <v>17700.83</v>
      </c>
      <c r="K86" s="90"/>
      <c r="L86" s="84"/>
      <c r="M86" s="88">
        <f>SUM(M63:M85)</f>
        <v>7701.9</v>
      </c>
      <c r="N86" s="55">
        <f>M86+J86+G86+D86</f>
        <v>31469.92</v>
      </c>
      <c r="O86" s="91"/>
    </row>
    <row r="87" spans="1:15" s="7" customFormat="1" ht="40.5" customHeight="1" hidden="1" thickBot="1">
      <c r="A87" s="246" t="s">
        <v>29</v>
      </c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8"/>
      <c r="O87" s="69"/>
    </row>
    <row r="88" spans="1:15" s="7" customFormat="1" ht="12.75" hidden="1">
      <c r="A88" s="44"/>
      <c r="B88" s="36"/>
      <c r="C88" s="10"/>
      <c r="D88" s="41"/>
      <c r="E88" s="53"/>
      <c r="F88" s="10"/>
      <c r="G88" s="20"/>
      <c r="H88" s="36"/>
      <c r="I88" s="10"/>
      <c r="J88" s="41"/>
      <c r="K88" s="36"/>
      <c r="L88" s="10"/>
      <c r="M88" s="41"/>
      <c r="N88" s="53"/>
      <c r="O88" s="25"/>
    </row>
    <row r="89" spans="1:15" s="7" customFormat="1" ht="12.75" hidden="1">
      <c r="A89" s="44"/>
      <c r="B89" s="36"/>
      <c r="C89" s="10"/>
      <c r="D89" s="41"/>
      <c r="E89" s="53"/>
      <c r="F89" s="10"/>
      <c r="G89" s="20"/>
      <c r="H89" s="36"/>
      <c r="I89" s="10"/>
      <c r="J89" s="41"/>
      <c r="K89" s="36"/>
      <c r="L89" s="10"/>
      <c r="M89" s="41"/>
      <c r="N89" s="53"/>
      <c r="O89" s="25"/>
    </row>
    <row r="90" spans="1:15" s="7" customFormat="1" ht="12.75" hidden="1">
      <c r="A90" s="44"/>
      <c r="B90" s="36"/>
      <c r="C90" s="10"/>
      <c r="D90" s="41"/>
      <c r="E90" s="53"/>
      <c r="F90" s="10"/>
      <c r="G90" s="20"/>
      <c r="H90" s="36"/>
      <c r="I90" s="10"/>
      <c r="J90" s="41"/>
      <c r="K90" s="36"/>
      <c r="L90" s="10"/>
      <c r="M90" s="41"/>
      <c r="N90" s="53"/>
      <c r="O90" s="25"/>
    </row>
    <row r="91" spans="1:15" s="7" customFormat="1" ht="12.75" hidden="1">
      <c r="A91" s="44"/>
      <c r="B91" s="36"/>
      <c r="C91" s="10"/>
      <c r="D91" s="41"/>
      <c r="E91" s="53"/>
      <c r="F91" s="10"/>
      <c r="G91" s="20"/>
      <c r="H91" s="36"/>
      <c r="I91" s="10"/>
      <c r="J91" s="41"/>
      <c r="K91" s="36"/>
      <c r="L91" s="10"/>
      <c r="M91" s="41"/>
      <c r="N91" s="53"/>
      <c r="O91" s="25"/>
    </row>
    <row r="92" spans="1:15" s="7" customFormat="1" ht="13.5" hidden="1" thickBot="1">
      <c r="A92" s="44"/>
      <c r="B92" s="36"/>
      <c r="C92" s="10"/>
      <c r="D92" s="41"/>
      <c r="E92" s="53"/>
      <c r="F92" s="10"/>
      <c r="G92" s="20"/>
      <c r="H92" s="36"/>
      <c r="I92" s="10"/>
      <c r="J92" s="41"/>
      <c r="K92" s="36"/>
      <c r="L92" s="10"/>
      <c r="M92" s="41"/>
      <c r="N92" s="53"/>
      <c r="O92" s="25"/>
    </row>
    <row r="93" spans="1:15" s="87" customFormat="1" ht="20.25" hidden="1" thickBot="1">
      <c r="A93" s="82" t="s">
        <v>4</v>
      </c>
      <c r="B93" s="90"/>
      <c r="C93" s="92"/>
      <c r="D93" s="94">
        <f>SUM(D88:D92)</f>
        <v>0</v>
      </c>
      <c r="E93" s="95"/>
      <c r="F93" s="94"/>
      <c r="G93" s="94">
        <f>SUM(G88:G92)</f>
        <v>0</v>
      </c>
      <c r="H93" s="94"/>
      <c r="I93" s="94"/>
      <c r="J93" s="94">
        <f>SUM(J88:J92)</f>
        <v>0</v>
      </c>
      <c r="K93" s="94"/>
      <c r="L93" s="94"/>
      <c r="M93" s="94">
        <f>SUM(M88:M92)</f>
        <v>0</v>
      </c>
      <c r="N93" s="85"/>
      <c r="O93" s="93"/>
    </row>
    <row r="94" spans="1:15" s="7" customFormat="1" ht="20.25" thickBot="1">
      <c r="A94" s="72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69"/>
    </row>
    <row r="95" spans="1:15" s="2" customFormat="1" ht="20.25" thickBot="1">
      <c r="A95" s="48" t="s">
        <v>6</v>
      </c>
      <c r="B95" s="73"/>
      <c r="C95" s="70"/>
      <c r="D95" s="74">
        <f>D93+D86+D61+D51</f>
        <v>275835.15</v>
      </c>
      <c r="E95" s="71"/>
      <c r="F95" s="70"/>
      <c r="G95" s="74">
        <f>G93+G86+G61+G51</f>
        <v>153151.32</v>
      </c>
      <c r="H95" s="71"/>
      <c r="I95" s="70"/>
      <c r="J95" s="74">
        <f>J93+J86+J61+J51</f>
        <v>171692.02</v>
      </c>
      <c r="K95" s="71"/>
      <c r="L95" s="70"/>
      <c r="M95" s="74">
        <f>M93+M86+M61+M51</f>
        <v>160193.84</v>
      </c>
      <c r="N95" s="55">
        <f>M95+J95+G95+D95</f>
        <v>760872.33</v>
      </c>
      <c r="O95" s="29">
        <f>M95+J95+G95+D95</f>
        <v>760872.33</v>
      </c>
    </row>
    <row r="96" spans="1:13" s="2" customFormat="1" ht="13.5" thickBot="1">
      <c r="A96" s="59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7" spans="1:14" s="2" customFormat="1" ht="13.5" thickBot="1">
      <c r="A97" s="57"/>
      <c r="B97" s="60" t="s">
        <v>18</v>
      </c>
      <c r="C97" s="60" t="s">
        <v>19</v>
      </c>
      <c r="D97" s="60" t="s">
        <v>20</v>
      </c>
      <c r="E97" s="60" t="s">
        <v>21</v>
      </c>
      <c r="F97" s="60" t="s">
        <v>22</v>
      </c>
      <c r="G97" s="60" t="s">
        <v>23</v>
      </c>
      <c r="H97" s="60" t="s">
        <v>24</v>
      </c>
      <c r="I97" s="60" t="s">
        <v>25</v>
      </c>
      <c r="J97" s="60" t="s">
        <v>14</v>
      </c>
      <c r="K97" s="60" t="s">
        <v>15</v>
      </c>
      <c r="L97" s="60" t="s">
        <v>16</v>
      </c>
      <c r="M97" s="60" t="s">
        <v>17</v>
      </c>
      <c r="N97" s="60" t="s">
        <v>27</v>
      </c>
    </row>
    <row r="98" spans="1:14" s="2" customFormat="1" ht="13.5" thickBot="1">
      <c r="A98" s="59" t="s">
        <v>13</v>
      </c>
      <c r="B98" s="66">
        <v>8209.4</v>
      </c>
      <c r="C98" s="57">
        <f>B107</f>
        <v>81047.58</v>
      </c>
      <c r="D98" s="57">
        <f aca="true" t="shared" si="6" ref="D98:M98">C107</f>
        <v>147947.68</v>
      </c>
      <c r="E98" s="58">
        <f>D107</f>
        <v>-65944.13</v>
      </c>
      <c r="F98" s="57">
        <f t="shared" si="6"/>
        <v>-1037.7</v>
      </c>
      <c r="G98" s="57">
        <f t="shared" si="6"/>
        <v>67084.13</v>
      </c>
      <c r="H98" s="58">
        <f t="shared" si="6"/>
        <v>-19948.36</v>
      </c>
      <c r="I98" s="57">
        <f t="shared" si="6"/>
        <v>44693.47</v>
      </c>
      <c r="J98" s="57">
        <f t="shared" si="6"/>
        <v>109874.58</v>
      </c>
      <c r="K98" s="58">
        <f t="shared" si="6"/>
        <v>5013.24</v>
      </c>
      <c r="L98" s="57">
        <f t="shared" si="6"/>
        <v>68156.72</v>
      </c>
      <c r="M98" s="57">
        <f t="shared" si="6"/>
        <v>135139.32</v>
      </c>
      <c r="N98" s="57"/>
    </row>
    <row r="99" spans="1:14" s="2" customFormat="1" ht="13.5" thickBot="1">
      <c r="A99" s="59" t="s">
        <v>11</v>
      </c>
      <c r="B99" s="57">
        <f>SUM(B100:B101)</f>
        <v>72830.82</v>
      </c>
      <c r="C99" s="57">
        <f aca="true" t="shared" si="7" ref="C99:M99">SUM(C100:C101)</f>
        <v>61817.7</v>
      </c>
      <c r="D99" s="57">
        <f t="shared" si="7"/>
        <v>67324.26</v>
      </c>
      <c r="E99" s="57">
        <f t="shared" si="7"/>
        <v>67324.26</v>
      </c>
      <c r="F99" s="57">
        <f t="shared" si="7"/>
        <v>67324.26</v>
      </c>
      <c r="G99" s="57">
        <f t="shared" si="7"/>
        <v>67324.26</v>
      </c>
      <c r="H99" s="57">
        <f t="shared" si="7"/>
        <v>67324.26</v>
      </c>
      <c r="I99" s="57">
        <f t="shared" si="7"/>
        <v>67324.26</v>
      </c>
      <c r="J99" s="57">
        <f t="shared" si="7"/>
        <v>67324.26</v>
      </c>
      <c r="K99" s="57">
        <f t="shared" si="7"/>
        <v>67324.26</v>
      </c>
      <c r="L99" s="57">
        <f t="shared" si="7"/>
        <v>67324.26</v>
      </c>
      <c r="M99" s="57">
        <f t="shared" si="7"/>
        <v>67324.26</v>
      </c>
      <c r="N99" s="220">
        <f aca="true" t="shared" si="8" ref="N99:N105">SUM(B99:M99)</f>
        <v>807891.12</v>
      </c>
    </row>
    <row r="100" spans="1:14" s="215" customFormat="1" ht="13.5" thickBot="1">
      <c r="A100" s="109" t="s">
        <v>91</v>
      </c>
      <c r="B100" s="214">
        <v>72640.01</v>
      </c>
      <c r="C100" s="214">
        <v>61626.89</v>
      </c>
      <c r="D100" s="214">
        <v>67133.45</v>
      </c>
      <c r="E100" s="214">
        <v>67133.45</v>
      </c>
      <c r="F100" s="214">
        <v>67133.45</v>
      </c>
      <c r="G100" s="214">
        <v>67133.45</v>
      </c>
      <c r="H100" s="214">
        <v>67133.45</v>
      </c>
      <c r="I100" s="214">
        <v>67133.45</v>
      </c>
      <c r="J100" s="214">
        <v>67133.45</v>
      </c>
      <c r="K100" s="214">
        <v>67133.45</v>
      </c>
      <c r="L100" s="214">
        <v>67133.45</v>
      </c>
      <c r="M100" s="214">
        <v>67133.45</v>
      </c>
      <c r="N100" s="214">
        <f t="shared" si="8"/>
        <v>805601.4</v>
      </c>
    </row>
    <row r="101" spans="1:14" s="215" customFormat="1" ht="13.5" thickBot="1">
      <c r="A101" s="109" t="s">
        <v>106</v>
      </c>
      <c r="B101" s="214">
        <v>190.81</v>
      </c>
      <c r="C101" s="214">
        <v>190.81</v>
      </c>
      <c r="D101" s="214">
        <v>190.81</v>
      </c>
      <c r="E101" s="214">
        <v>190.81</v>
      </c>
      <c r="F101" s="214">
        <v>190.81</v>
      </c>
      <c r="G101" s="214">
        <v>190.81</v>
      </c>
      <c r="H101" s="214">
        <v>190.81</v>
      </c>
      <c r="I101" s="214">
        <v>190.81</v>
      </c>
      <c r="J101" s="214">
        <v>190.81</v>
      </c>
      <c r="K101" s="214">
        <v>190.81</v>
      </c>
      <c r="L101" s="214">
        <v>190.81</v>
      </c>
      <c r="M101" s="214">
        <v>190.81</v>
      </c>
      <c r="N101" s="214">
        <f t="shared" si="8"/>
        <v>2289.72</v>
      </c>
    </row>
    <row r="102" spans="1:14" s="2" customFormat="1" ht="13.5" thickBot="1">
      <c r="A102" s="59" t="s">
        <v>12</v>
      </c>
      <c r="B102" s="57">
        <f>SUM(B103:B104)</f>
        <v>72838.18</v>
      </c>
      <c r="C102" s="57">
        <f aca="true" t="shared" si="9" ref="C102:N102">SUM(C103:C104)</f>
        <v>66900.1</v>
      </c>
      <c r="D102" s="57">
        <f t="shared" si="9"/>
        <v>61943.34</v>
      </c>
      <c r="E102" s="57">
        <f t="shared" si="9"/>
        <v>64906.43</v>
      </c>
      <c r="F102" s="57">
        <f t="shared" si="9"/>
        <v>68121.83</v>
      </c>
      <c r="G102" s="57">
        <f t="shared" si="9"/>
        <v>66118.83</v>
      </c>
      <c r="H102" s="57">
        <f t="shared" si="9"/>
        <v>64641.83</v>
      </c>
      <c r="I102" s="57">
        <f t="shared" si="9"/>
        <v>65181.11</v>
      </c>
      <c r="J102" s="57">
        <f t="shared" si="9"/>
        <v>66830.68</v>
      </c>
      <c r="K102" s="57">
        <f t="shared" si="9"/>
        <v>63143.48</v>
      </c>
      <c r="L102" s="57">
        <f t="shared" si="9"/>
        <v>66982.6</v>
      </c>
      <c r="M102" s="57">
        <f t="shared" si="9"/>
        <v>63907.52</v>
      </c>
      <c r="N102" s="57">
        <f t="shared" si="9"/>
        <v>791515.93</v>
      </c>
    </row>
    <row r="103" spans="1:14" s="215" customFormat="1" ht="13.5" thickBot="1">
      <c r="A103" s="109" t="s">
        <v>91</v>
      </c>
      <c r="B103" s="214">
        <v>72679.85</v>
      </c>
      <c r="C103" s="214">
        <v>66741.77</v>
      </c>
      <c r="D103" s="214">
        <v>61785.01</v>
      </c>
      <c r="E103" s="214">
        <v>64748.1</v>
      </c>
      <c r="F103" s="214">
        <v>67963.5</v>
      </c>
      <c r="G103" s="214">
        <v>65960.5</v>
      </c>
      <c r="H103" s="214">
        <v>64483.5</v>
      </c>
      <c r="I103" s="214">
        <v>65022.78</v>
      </c>
      <c r="J103" s="214">
        <v>66672.35</v>
      </c>
      <c r="K103" s="214">
        <v>62985.15</v>
      </c>
      <c r="L103" s="214">
        <v>66824.27</v>
      </c>
      <c r="M103" s="214">
        <v>63749.19</v>
      </c>
      <c r="N103" s="214">
        <f t="shared" si="8"/>
        <v>789615.97</v>
      </c>
    </row>
    <row r="104" spans="1:14" s="215" customFormat="1" ht="13.5" thickBot="1">
      <c r="A104" s="109" t="s">
        <v>106</v>
      </c>
      <c r="B104" s="214">
        <v>158.33</v>
      </c>
      <c r="C104" s="214">
        <v>158.33</v>
      </c>
      <c r="D104" s="214">
        <v>158.33</v>
      </c>
      <c r="E104" s="214">
        <v>158.33</v>
      </c>
      <c r="F104" s="214">
        <v>158.33</v>
      </c>
      <c r="G104" s="214">
        <v>158.33</v>
      </c>
      <c r="H104" s="214">
        <v>158.33</v>
      </c>
      <c r="I104" s="214">
        <v>158.33</v>
      </c>
      <c r="J104" s="214">
        <v>158.33</v>
      </c>
      <c r="K104" s="214">
        <v>158.33</v>
      </c>
      <c r="L104" s="214">
        <v>158.33</v>
      </c>
      <c r="M104" s="214">
        <v>158.33</v>
      </c>
      <c r="N104" s="214">
        <f t="shared" si="8"/>
        <v>1899.96</v>
      </c>
    </row>
    <row r="105" spans="1:14" s="215" customFormat="1" ht="13.5" thickBot="1">
      <c r="A105" s="109" t="s">
        <v>193</v>
      </c>
      <c r="B105" s="227">
        <v>410</v>
      </c>
      <c r="C105" s="227">
        <v>410</v>
      </c>
      <c r="D105" s="227">
        <v>410</v>
      </c>
      <c r="E105" s="227">
        <v>410</v>
      </c>
      <c r="F105" s="227">
        <v>410</v>
      </c>
      <c r="G105" s="227">
        <v>410</v>
      </c>
      <c r="H105" s="227">
        <v>410</v>
      </c>
      <c r="I105" s="227">
        <v>410</v>
      </c>
      <c r="J105" s="227">
        <v>410</v>
      </c>
      <c r="K105" s="227">
        <v>410</v>
      </c>
      <c r="L105" s="227">
        <v>410</v>
      </c>
      <c r="M105" s="227">
        <v>410</v>
      </c>
      <c r="N105" s="227">
        <f t="shared" si="8"/>
        <v>4920</v>
      </c>
    </row>
    <row r="106" spans="1:14" s="2" customFormat="1" ht="13.5" thickBot="1">
      <c r="A106" s="59" t="s">
        <v>92</v>
      </c>
      <c r="B106" s="57">
        <f aca="true" t="shared" si="10" ref="B106:M106">B102-B99</f>
        <v>7.35999999998603</v>
      </c>
      <c r="C106" s="57">
        <f t="shared" si="10"/>
        <v>5082.40000000001</v>
      </c>
      <c r="D106" s="57">
        <f t="shared" si="10"/>
        <v>-5380.92</v>
      </c>
      <c r="E106" s="57">
        <f t="shared" si="10"/>
        <v>-2417.82999999999</v>
      </c>
      <c r="F106" s="57">
        <f t="shared" si="10"/>
        <v>797.570000000007</v>
      </c>
      <c r="G106" s="57">
        <f t="shared" si="10"/>
        <v>-1205.42999999999</v>
      </c>
      <c r="H106" s="57">
        <f t="shared" si="10"/>
        <v>-2682.42999999999</v>
      </c>
      <c r="I106" s="57">
        <f t="shared" si="10"/>
        <v>-2143.14999999999</v>
      </c>
      <c r="J106" s="57">
        <f t="shared" si="10"/>
        <v>-493.580000000002</v>
      </c>
      <c r="K106" s="57">
        <f t="shared" si="10"/>
        <v>-4180.77999999999</v>
      </c>
      <c r="L106" s="57">
        <f t="shared" si="10"/>
        <v>-341.659999999989</v>
      </c>
      <c r="M106" s="57">
        <f t="shared" si="10"/>
        <v>-3416.74</v>
      </c>
      <c r="N106" s="57">
        <f>M106+L106+K106+J106+I106+H106+G106+F106+E106+D106+C106+B106</f>
        <v>-16375.1899999999</v>
      </c>
    </row>
    <row r="107" spans="1:14" s="2" customFormat="1" ht="13.5" thickBot="1">
      <c r="A107" s="59" t="s">
        <v>26</v>
      </c>
      <c r="B107" s="57">
        <f>B98+B102</f>
        <v>81047.58</v>
      </c>
      <c r="C107" s="57">
        <f>C98+C102</f>
        <v>147947.68</v>
      </c>
      <c r="D107" s="219">
        <f>D98+D102-D95</f>
        <v>-65944.13</v>
      </c>
      <c r="E107" s="57">
        <f>E98+E102</f>
        <v>-1037.7</v>
      </c>
      <c r="F107" s="57">
        <f>F98+F102</f>
        <v>67084.13</v>
      </c>
      <c r="G107" s="219">
        <f>G98+G102-G95</f>
        <v>-19948.36</v>
      </c>
      <c r="H107" s="57">
        <f>H98+H102</f>
        <v>44693.47</v>
      </c>
      <c r="I107" s="57">
        <f>I98+I102</f>
        <v>109874.58</v>
      </c>
      <c r="J107" s="219">
        <f>J98+J102-J95</f>
        <v>5013.24</v>
      </c>
      <c r="K107" s="57">
        <f>K98+K102</f>
        <v>68156.72</v>
      </c>
      <c r="L107" s="57">
        <f>L98+L102</f>
        <v>135139.32</v>
      </c>
      <c r="M107" s="219">
        <f>M98+M102-M95</f>
        <v>38853</v>
      </c>
      <c r="N107" s="284">
        <f>M107+N105</f>
        <v>43773</v>
      </c>
    </row>
    <row r="108" spans="7:14" s="2" customFormat="1" ht="57" customHeight="1">
      <c r="G108" s="38"/>
      <c r="H108" s="275" t="s">
        <v>220</v>
      </c>
      <c r="I108" s="275"/>
      <c r="J108" s="275"/>
      <c r="K108" s="275"/>
      <c r="L108" s="255" t="s">
        <v>221</v>
      </c>
      <c r="M108" s="255"/>
      <c r="N108" s="255"/>
    </row>
    <row r="109" spans="8:14" s="2" customFormat="1" ht="71.25" customHeight="1">
      <c r="H109" s="277" t="s">
        <v>222</v>
      </c>
      <c r="I109" s="277"/>
      <c r="J109" s="277"/>
      <c r="K109" s="277"/>
      <c r="L109" s="262" t="s">
        <v>230</v>
      </c>
      <c r="M109" s="262"/>
      <c r="N109" s="262"/>
    </row>
    <row r="110" s="2" customFormat="1" ht="12.75"/>
    <row r="111" s="2" customFormat="1" ht="12.75"/>
    <row r="112" s="2" customFormat="1" ht="12.75"/>
    <row r="113" spans="8:13" s="2" customFormat="1" ht="15">
      <c r="H113" s="276" t="s">
        <v>179</v>
      </c>
      <c r="I113" s="276"/>
      <c r="J113" s="276"/>
      <c r="K113" s="221">
        <f>O95</f>
        <v>760872.33</v>
      </c>
      <c r="L113" s="222"/>
      <c r="M113" s="222"/>
    </row>
    <row r="114" spans="8:13" s="2" customFormat="1" ht="15">
      <c r="H114" s="276" t="s">
        <v>180</v>
      </c>
      <c r="I114" s="276"/>
      <c r="J114" s="276"/>
      <c r="K114" s="221">
        <f>N99</f>
        <v>807891.12</v>
      </c>
      <c r="L114" s="222"/>
      <c r="M114" s="222"/>
    </row>
    <row r="115" spans="8:13" s="2" customFormat="1" ht="15">
      <c r="H115" s="276" t="s">
        <v>181</v>
      </c>
      <c r="I115" s="276"/>
      <c r="J115" s="276"/>
      <c r="K115" s="221">
        <f>N103+N104</f>
        <v>791515.93</v>
      </c>
      <c r="L115" s="222"/>
      <c r="M115" s="222"/>
    </row>
    <row r="116" spans="8:13" s="2" customFormat="1" ht="15">
      <c r="H116" s="276" t="s">
        <v>182</v>
      </c>
      <c r="I116" s="276"/>
      <c r="J116" s="276"/>
      <c r="K116" s="221">
        <f>K115-K114</f>
        <v>-16375.19</v>
      </c>
      <c r="L116" s="222"/>
      <c r="M116" s="222"/>
    </row>
    <row r="117" spans="8:13" s="2" customFormat="1" ht="15">
      <c r="H117" s="266" t="s">
        <v>183</v>
      </c>
      <c r="I117" s="266"/>
      <c r="J117" s="266"/>
      <c r="K117" s="221">
        <f>K114-K113</f>
        <v>47018.79</v>
      </c>
      <c r="L117" s="222"/>
      <c r="M117" s="222"/>
    </row>
    <row r="118" spans="8:13" s="2" customFormat="1" ht="15">
      <c r="H118" s="278" t="s">
        <v>184</v>
      </c>
      <c r="I118" s="279"/>
      <c r="J118" s="280"/>
      <c r="K118" s="221">
        <f>B98</f>
        <v>8209.4</v>
      </c>
      <c r="L118" s="222"/>
      <c r="M118" s="222"/>
    </row>
    <row r="119" spans="8:13" s="2" customFormat="1" ht="15.75">
      <c r="H119" s="281" t="s">
        <v>185</v>
      </c>
      <c r="I119" s="281"/>
      <c r="J119" s="281"/>
      <c r="K119" s="223">
        <f>K118+K117+K116+K120</f>
        <v>43773</v>
      </c>
      <c r="L119" s="222"/>
      <c r="M119" s="222"/>
    </row>
    <row r="120" spans="8:13" s="2" customFormat="1" ht="15">
      <c r="H120" s="282" t="s">
        <v>194</v>
      </c>
      <c r="I120" s="282"/>
      <c r="J120" s="282"/>
      <c r="K120" s="224">
        <f>N105</f>
        <v>4920</v>
      </c>
      <c r="L120" s="222"/>
      <c r="M120" s="222"/>
    </row>
    <row r="121" spans="8:13" s="2" customFormat="1" ht="15">
      <c r="H121" s="266" t="s">
        <v>186</v>
      </c>
      <c r="I121" s="266"/>
      <c r="J121" s="266"/>
      <c r="K121" s="224">
        <f>D86+G86+J86+M86</f>
        <v>31469.92</v>
      </c>
      <c r="L121" s="283" t="s">
        <v>192</v>
      </c>
      <c r="M121" s="283"/>
    </row>
    <row r="122" spans="8:13" ht="15">
      <c r="H122" s="282" t="s">
        <v>187</v>
      </c>
      <c r="I122" s="282"/>
      <c r="J122" s="282"/>
      <c r="K122" s="224">
        <v>53351.92</v>
      </c>
      <c r="L122" s="222"/>
      <c r="M122" s="222"/>
    </row>
    <row r="123" spans="8:13" ht="15">
      <c r="H123" s="282" t="s">
        <v>188</v>
      </c>
      <c r="I123" s="282"/>
      <c r="J123" s="282"/>
      <c r="K123" s="224">
        <v>25232.08</v>
      </c>
      <c r="L123" s="222"/>
      <c r="M123" s="222"/>
    </row>
    <row r="124" spans="8:13" ht="15">
      <c r="H124" s="282" t="s">
        <v>189</v>
      </c>
      <c r="I124" s="282"/>
      <c r="J124" s="282"/>
      <c r="K124" s="224">
        <f>K122+K123</f>
        <v>78584</v>
      </c>
      <c r="L124" s="222"/>
      <c r="M124" s="222"/>
    </row>
    <row r="125" spans="8:13" ht="15">
      <c r="H125" s="282" t="s">
        <v>190</v>
      </c>
      <c r="I125" s="282"/>
      <c r="J125" s="282"/>
      <c r="K125" s="224">
        <f>K124-K121</f>
        <v>47114.08</v>
      </c>
      <c r="L125" s="225"/>
      <c r="M125" s="222"/>
    </row>
    <row r="126" spans="8:13" ht="15.75">
      <c r="H126" s="282" t="s">
        <v>191</v>
      </c>
      <c r="I126" s="282"/>
      <c r="J126" s="282"/>
      <c r="K126" s="226">
        <f>K117-K125</f>
        <v>-95.29</v>
      </c>
      <c r="L126" s="222"/>
      <c r="M126" s="222"/>
    </row>
  </sheetData>
  <sheetProtection/>
  <mergeCells count="33">
    <mergeCell ref="H126:J126"/>
    <mergeCell ref="H121:J121"/>
    <mergeCell ref="L121:M121"/>
    <mergeCell ref="H122:J122"/>
    <mergeCell ref="H123:J123"/>
    <mergeCell ref="H124:J124"/>
    <mergeCell ref="H125:J125"/>
    <mergeCell ref="H115:J115"/>
    <mergeCell ref="H109:K109"/>
    <mergeCell ref="H118:J118"/>
    <mergeCell ref="H119:J119"/>
    <mergeCell ref="H116:J116"/>
    <mergeCell ref="H120:J120"/>
    <mergeCell ref="L109:N109"/>
    <mergeCell ref="A53:N53"/>
    <mergeCell ref="B56:B58"/>
    <mergeCell ref="H117:J117"/>
    <mergeCell ref="A17:A18"/>
    <mergeCell ref="C56:C58"/>
    <mergeCell ref="D56:D58"/>
    <mergeCell ref="H108:K108"/>
    <mergeCell ref="H113:J113"/>
    <mergeCell ref="H114:J114"/>
    <mergeCell ref="A1:N1"/>
    <mergeCell ref="A87:N87"/>
    <mergeCell ref="A62:N62"/>
    <mergeCell ref="B2:D2"/>
    <mergeCell ref="E2:G2"/>
    <mergeCell ref="L108:N108"/>
    <mergeCell ref="H2:J2"/>
    <mergeCell ref="K2:M2"/>
    <mergeCell ref="A32:A37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2014-07-10T12:06:15Z</cp:lastPrinted>
  <dcterms:created xsi:type="dcterms:W3CDTF">2010-04-02T14:46:04Z</dcterms:created>
  <dcterms:modified xsi:type="dcterms:W3CDTF">2014-07-10T12:07:15Z</dcterms:modified>
  <cp:category/>
  <cp:version/>
  <cp:contentType/>
  <cp:contentStatus/>
</cp:coreProperties>
</file>