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  <sheet name="ЛС" sheetId="2" r:id="rId2"/>
    <sheet name="Рос" sheetId="3" r:id="rId3"/>
  </sheets>
  <definedNames>
    <definedName name="_xlnm.Print_Area" localSheetId="0">'по голосованию'!$A$1:$H$152</definedName>
  </definedNames>
  <calcPr fullCalcOnLoad="1" fullPrecision="0"/>
</workbook>
</file>

<file path=xl/sharedStrings.xml><?xml version="1.0" encoding="utf-8"?>
<sst xmlns="http://schemas.openxmlformats.org/spreadsheetml/2006/main" count="389" uniqueCount="266">
  <si>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</si>
  <si>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</si>
  <si>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</si>
  <si>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</si>
  <si>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</si>
  <si>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</si>
  <si>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</si>
  <si>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</si>
  <si>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</si>
  <si>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</si>
  <si>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</si>
  <si>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</si>
  <si>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</si>
  <si>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</si>
  <si>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</si>
  <si>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</si>
  <si>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</si>
  <si>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</si>
  <si>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</si>
  <si>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</si>
  <si>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</si>
  <si>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</si>
  <si>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</si>
  <si>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</si>
  <si>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</si>
  <si>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</si>
  <si>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</si>
  <si>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</si>
  <si>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</si>
  <si>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</si>
  <si>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</si>
  <si>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</si>
  <si>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</si>
  <si>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</si>
  <si>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</si>
  <si>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</si>
  <si>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</si>
  <si>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</si>
  <si>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</si>
  <si>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</si>
  <si>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</si>
  <si>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</si>
  <si>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</si>
  <si>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</si>
  <si>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</si>
  <si>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</si>
  <si>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</si>
  <si>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</si>
  <si>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</si>
  <si>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</si>
  <si>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</si>
  <si>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</si>
  <si>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</si>
  <si>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</si>
  <si>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</si>
  <si>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</si>
  <si>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</si>
  <si>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</si>
  <si>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</si>
  <si>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</si>
  <si>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</si>
  <si>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</si>
  <si>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</si>
  <si>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</si>
  <si>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</si>
  <si>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</si>
  <si>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</si>
  <si>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</si>
  <si>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</si>
  <si>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</si>
  <si>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</si>
  <si>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</si>
  <si>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</si>
  <si>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</si>
  <si>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</si>
  <si>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</si>
  <si>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</si>
  <si>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</si>
  <si>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</si>
  <si>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</si>
  <si>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</si>
  <si>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</si>
  <si>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</si>
  <si>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</si>
  <si>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</si>
  <si>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</si>
  <si>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</si>
  <si>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</si>
  <si>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</si>
  <si>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Сбор, вывоз и утилизация ТБО, руб/м2</t>
  </si>
  <si>
    <t>1 раз в месяц</t>
  </si>
  <si>
    <t>перевод реле времени</t>
  </si>
  <si>
    <t>(многоквартирный дом с газовыми плитами )</t>
  </si>
  <si>
    <t>2-3 раза</t>
  </si>
  <si>
    <t>Обслуживание вводных и внутренних газопроводов жилого фонда</t>
  </si>
  <si>
    <t>восстановление подвального освещения</t>
  </si>
  <si>
    <t>восстановление чердачного освещения</t>
  </si>
  <si>
    <t>Работы заявочного характера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</si>
  <si>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</si>
  <si>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</si>
  <si>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восстановление подъездного освещения</t>
  </si>
  <si>
    <t>Регламентные работы по системе вентиляции в т.числе:</t>
  </si>
  <si>
    <t>договорная и претензионно-исковая работа, взыскание задолженности по ЖКУ</t>
  </si>
  <si>
    <t>Поверка общедомовых приборов учета горячего водоснабжения</t>
  </si>
  <si>
    <t>ремонт отмостки</t>
  </si>
  <si>
    <t>окос травы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</si>
  <si>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</si>
  <si>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</si>
  <si>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теплоэнергии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</si>
  <si>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</si>
  <si>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</si>
  <si>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</si>
  <si>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замена ( поверка ) КИП</t>
  </si>
  <si>
    <t>смена запорной арматуры на отоплении</t>
  </si>
  <si>
    <t>восстановление изоляции</t>
  </si>
  <si>
    <t>Сбор, вывоз и утилизация ТБО*, руб/м2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</si>
  <si>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</si>
  <si>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</si>
  <si>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</si>
  <si>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4 месяца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</si>
  <si>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</si>
  <si>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</si>
  <si>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замена трансформатора тока</t>
  </si>
  <si>
    <t>по адресу: ул. Советская, д.2(S дома=4151,8 м2; S земли=2098,75 м2)</t>
  </si>
  <si>
    <t>1 ра в год</t>
  </si>
  <si>
    <t>установка КИП на ВВП</t>
  </si>
  <si>
    <t xml:space="preserve">1 раз </t>
  </si>
  <si>
    <t>обслуживание насосов горячего водоснабжения</t>
  </si>
  <si>
    <t>чеканка и замазка канализационных стыков</t>
  </si>
  <si>
    <t>Регламентные работы по содержанию кровли в т.числе:</t>
  </si>
  <si>
    <t>ремонт кровли</t>
  </si>
  <si>
    <t>ремонт панельных швов</t>
  </si>
  <si>
    <t>ремонт цоколя</t>
  </si>
  <si>
    <t>ремонт входов в подвал</t>
  </si>
  <si>
    <t>установка дверей на кровлю</t>
  </si>
  <si>
    <t>канализационные вытяжки</t>
  </si>
  <si>
    <t>ремонт ливневой канализации</t>
  </si>
  <si>
    <t>уборка мусора на кровле</t>
  </si>
  <si>
    <t>ремонт крыльца</t>
  </si>
  <si>
    <t>Погашение задолженности прошлых периодов</t>
  </si>
  <si>
    <t>по состоянию на 1.05.2012г.</t>
  </si>
  <si>
    <t>Погашение задолженности прошлого периода</t>
  </si>
  <si>
    <t>руб./чел.</t>
  </si>
  <si>
    <t>Дополнительные работы по текущему ремонту, в т.ч.: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</si>
  <si>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</si>
  <si>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</si>
  <si>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</si>
  <si>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</si>
  <si>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</si>
  <si>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</si>
  <si>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</si>
  <si>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</si>
  <si>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</si>
  <si>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</si>
  <si>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</si>
  <si>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</si>
  <si>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</si>
  <si>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</si>
  <si>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</si>
  <si>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49821,6 (по тарифу)</t>
  </si>
  <si>
    <t>Поступления от Ростелекома</t>
  </si>
  <si>
    <t xml:space="preserve">Ростелеком </t>
  </si>
  <si>
    <t>Генеральный директор</t>
  </si>
  <si>
    <t>А.В. Митрофанов</t>
  </si>
  <si>
    <t>Экономист 2-ой категории по учету лицевых счетов МКД</t>
  </si>
  <si>
    <t>на 2014-2015гг.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</si>
  <si>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</si>
  <si>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</si>
  <si>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заполнение электронных паспортов</t>
  </si>
  <si>
    <t>гидравлическое испытание элеваторных узлов и запорной арматуры</t>
  </si>
  <si>
    <t>ревизия задвижек отопления (диам.80мм-4 шт., диам.50 мм - 4 шт.)</t>
  </si>
  <si>
    <t>смена  КИП манометры 12шт., термометры 12 шт.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</si>
  <si>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</si>
  <si>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</si>
  <si>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</t>
  </si>
  <si>
    <t>Регламентные работы по содержанию кровли в т.числе</t>
  </si>
  <si>
    <t>очистка  водоприемных воронок</t>
  </si>
  <si>
    <r>
      <t xml:space="preserve">Работы заявочного характера в т.ч : </t>
    </r>
    <r>
      <rPr>
        <sz val="11"/>
        <rFont val="Arial"/>
        <family val="2"/>
      </rPr>
      <t>(восстановление общедомового уличного освещения, прочистка канализационных выпусков до стены здания, регламентные работы по содержанию кровли, пылеудаление и дезинфекция без пробивки, проверка вентиляционных каналов и канализационных вытяжек)</t>
    </r>
  </si>
  <si>
    <t>ремонт отмостки 82 м2</t>
  </si>
  <si>
    <t>установка козырьков  над вент.шахтой 1 шт.</t>
  </si>
  <si>
    <t>ремонт панельных швов 300 м.п</t>
  </si>
  <si>
    <t>ремонт стены здания (выход ливневой канализации 3-й подъезд)</t>
  </si>
  <si>
    <t>Лицевой счет многоквартирного дома по адресу: ул. Советская, д. 2 на период с 1 мая 2014 по 30 апреля 2015 года</t>
  </si>
  <si>
    <t>гидравлическое испытание элеваторных узлов и  запорной арматуры</t>
  </si>
  <si>
    <t>смена  КИП манометры 12шт.,термометры 12 шт.</t>
  </si>
  <si>
    <t>55</t>
  </si>
  <si>
    <t>Замена шарового крана на ГВС  (кв.63)</t>
  </si>
  <si>
    <t>73</t>
  </si>
  <si>
    <t>101</t>
  </si>
  <si>
    <t xml:space="preserve">ревизия задвижек отопления (диам.50мм-4шт., диам 80 мм - 4 шт.) факт ф 80 мм - 4 шт., ф 50 мм  - 6 шт.                                     </t>
  </si>
  <si>
    <t>Замена лампочек 60 Вт в подъезде</t>
  </si>
  <si>
    <t>Н.Ф.Каюткина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</si>
  <si>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</si>
  <si>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</si>
  <si>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119</t>
  </si>
  <si>
    <t>Переврезка разливов СТС 3-х элеватор.узлов</t>
  </si>
  <si>
    <t>121</t>
  </si>
  <si>
    <t>Восстановление циркуляции ГВС после ремонтных работ ТПК</t>
  </si>
  <si>
    <t>Замена крана на стояке в подвале</t>
  </si>
  <si>
    <t>130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</si>
  <si>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</si>
  <si>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</si>
  <si>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</si>
  <si>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</si>
  <si>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</si>
  <si>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Поступления от Ростелекома ( 1 точка с сентября 2010 года)</t>
  </si>
  <si>
    <t>Ремонт канализационного стояка ( кв. 48,45)</t>
  </si>
  <si>
    <t>131</t>
  </si>
  <si>
    <t>Восстановление циркуляции ГВС после опрессовки</t>
  </si>
  <si>
    <t>134</t>
  </si>
  <si>
    <t>Замена спускника на обратке ГВС ( 3-й подъезд)</t>
  </si>
  <si>
    <t>136</t>
  </si>
  <si>
    <t>ремонт панельных швов 300 м.п ( факт 326 м.п.)</t>
  </si>
  <si>
    <t>Ремонт батареи  ( кв. 51)</t>
  </si>
  <si>
    <t>146</t>
  </si>
  <si>
    <t>Ревизия ЩЭ, замена деталей ( кв.51)</t>
  </si>
  <si>
    <t>149</t>
  </si>
  <si>
    <t>Ревизия ЩЭ, замена деталей ( кв.46)</t>
  </si>
  <si>
    <t>Удаление воздушных пробок из системы ГВС после работы ТПК</t>
  </si>
  <si>
    <t>Замена  пробки на батареи в комплекте с краном Маевского ( кв.22)</t>
  </si>
  <si>
    <t>Замена глухих пробок на батареях в комплекте с кранами Маевского (кв.9)</t>
  </si>
  <si>
    <t>155</t>
  </si>
  <si>
    <t>Замена крана Маевского ( кв.50)</t>
  </si>
  <si>
    <t>Ремонт батареи в тамбуре 1-й подъезд)</t>
  </si>
  <si>
    <t>Остаток(+) / Долг(-) на 1.05.14г.</t>
  </si>
  <si>
    <t xml:space="preserve"> Экономия(+) / Долг(-) на 1.05.2015</t>
  </si>
  <si>
    <t>Уборка мусора в подвале</t>
  </si>
  <si>
    <t>168</t>
  </si>
  <si>
    <t>Замена  датчика движения,лампочек 90 Вт в подъезде</t>
  </si>
  <si>
    <t>Регулировка элеваторного узла,смена сопла</t>
  </si>
  <si>
    <t>170</t>
  </si>
  <si>
    <t>174</t>
  </si>
  <si>
    <t>Замена вх.вентеля на ХВС ( кв.34)</t>
  </si>
  <si>
    <t>проверка вентиляционных каналов и канализационных вытяжек ( ООО "Трубочист")</t>
  </si>
  <si>
    <t>акт 533</t>
  </si>
  <si>
    <t>Пылеудаление и дезинфекция без пробивки ( ООО "Трубочист")</t>
  </si>
  <si>
    <t>Прочистка вентиляции (кв. 10,73,74)</t>
  </si>
  <si>
    <t>6</t>
  </si>
  <si>
    <t>12</t>
  </si>
  <si>
    <t>Прочистка вентшахты ( кв.50)</t>
  </si>
  <si>
    <t>Удаление воздушных пробок в системе ГВС после работ ТПК</t>
  </si>
  <si>
    <t>37</t>
  </si>
  <si>
    <t>40</t>
  </si>
  <si>
    <t>Замена вх. кранов на ГВС, ХВС ( кв 56)</t>
  </si>
  <si>
    <t>47</t>
  </si>
  <si>
    <t>Ремонт кровли в один слой 20 м2 ( кв.75)</t>
  </si>
  <si>
    <t>56</t>
  </si>
  <si>
    <t>Смена сопла ( 1-й элеваторный узел)</t>
  </si>
  <si>
    <t>71</t>
  </si>
  <si>
    <t>77</t>
  </si>
  <si>
    <t>94</t>
  </si>
  <si>
    <t>Ремонт люка и двери выхода на кровлю ( 1-й подъезд)</t>
  </si>
  <si>
    <t>96</t>
  </si>
  <si>
    <t>акт 16</t>
  </si>
  <si>
    <t>Замена пакетного выключателя и автомата ( кв.65)</t>
  </si>
  <si>
    <t>127</t>
  </si>
  <si>
    <t>145</t>
  </si>
  <si>
    <t>Прокладка кабеля на уличный светильник</t>
  </si>
  <si>
    <t>153</t>
  </si>
  <si>
    <t>Обслуживание вводных и внутренних газопроводов жилого фонда( Корректировка по выставленному счету фактуре № 14423 от 20.11.2014 г. на сумму 29801,13 руб.)</t>
  </si>
  <si>
    <t>Уборка и обработка подвала ( ООО "КонсалтингПрофи")</t>
  </si>
  <si>
    <t>5</t>
  </si>
  <si>
    <t>Услуги типографии по печати доп.соглашений</t>
  </si>
  <si>
    <t>т/н 185</t>
  </si>
  <si>
    <t>2014-2015</t>
  </si>
  <si>
    <t>Данные  по состоянию на 01.05.2015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</si>
</sst>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 Black"/>
      <family val="2"/>
    </font>
    <font>
      <b/>
      <sz val="11"/>
      <name val="Arial Black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b/>
      <i/>
      <u val="single"/>
      <sz val="24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1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 vertical="center"/>
    </xf>
    <xf numFmtId="2" fontId="22" fillId="24" borderId="15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5" borderId="22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left" vertical="center"/>
    </xf>
    <xf numFmtId="0" fontId="23" fillId="24" borderId="25" xfId="0" applyFont="1" applyFill="1" applyBorder="1" applyAlignment="1">
      <alignment horizontal="center" vertical="center"/>
    </xf>
    <xf numFmtId="2" fontId="18" fillId="24" borderId="20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7" xfId="0" applyFont="1" applyFill="1" applyBorder="1" applyAlignment="1">
      <alignment horizontal="center" vertical="center" wrapText="1"/>
    </xf>
    <xf numFmtId="0" fontId="18" fillId="24" borderId="38" xfId="0" applyFont="1" applyFill="1" applyBorder="1" applyAlignment="1">
      <alignment horizontal="center" vertical="center" wrapText="1"/>
    </xf>
    <xf numFmtId="2" fontId="22" fillId="24" borderId="15" xfId="0" applyNumberFormat="1" applyFont="1" applyFill="1" applyBorder="1" applyAlignment="1">
      <alignment horizontal="center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40" xfId="0" applyNumberFormat="1" applyFont="1" applyFill="1" applyBorder="1" applyAlignment="1">
      <alignment horizontal="center"/>
    </xf>
    <xf numFmtId="0" fontId="24" fillId="24" borderId="23" xfId="0" applyFont="1" applyFill="1" applyBorder="1" applyAlignment="1">
      <alignment horizontal="left" vertical="center" wrapText="1"/>
    </xf>
    <xf numFmtId="0" fontId="25" fillId="24" borderId="37" xfId="0" applyFont="1" applyFill="1" applyBorder="1" applyAlignment="1">
      <alignment horizontal="center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2" fontId="25" fillId="25" borderId="42" xfId="0" applyNumberFormat="1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8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0" fontId="18" fillId="24" borderId="44" xfId="0" applyFont="1" applyFill="1" applyBorder="1" applyAlignment="1">
      <alignment horizontal="left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6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39" fillId="25" borderId="25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2" fontId="27" fillId="25" borderId="45" xfId="0" applyNumberFormat="1" applyFont="1" applyFill="1" applyBorder="1" applyAlignment="1">
      <alignment horizontal="center" vertical="center" wrapText="1"/>
    </xf>
    <xf numFmtId="2" fontId="25" fillId="24" borderId="48" xfId="0" applyNumberFormat="1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center"/>
    </xf>
    <xf numFmtId="2" fontId="27" fillId="25" borderId="13" xfId="0" applyNumberFormat="1" applyFont="1" applyFill="1" applyBorder="1" applyAlignment="1">
      <alignment horizontal="center" vertical="center" wrapText="1"/>
    </xf>
    <xf numFmtId="2" fontId="27" fillId="25" borderId="12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18" fillId="25" borderId="0" xfId="0" applyFont="1" applyFill="1" applyAlignment="1">
      <alignment horizontal="center" vertical="center"/>
    </xf>
    <xf numFmtId="0" fontId="19" fillId="25" borderId="0" xfId="0" applyFont="1" applyFill="1" applyAlignment="1">
      <alignment/>
    </xf>
    <xf numFmtId="2" fontId="19" fillId="25" borderId="0" xfId="0" applyNumberFormat="1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37" xfId="0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textRotation="90" wrapText="1"/>
    </xf>
    <xf numFmtId="0" fontId="18" fillId="25" borderId="38" xfId="0" applyFont="1" applyFill="1" applyBorder="1" applyAlignment="1">
      <alignment horizontal="center" vertical="center" wrapText="1"/>
    </xf>
    <xf numFmtId="0" fontId="18" fillId="25" borderId="49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50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wrapText="1"/>
    </xf>
    <xf numFmtId="0" fontId="0" fillId="25" borderId="52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>
      <alignment horizontal="center" vertical="center" wrapText="1"/>
    </xf>
    <xf numFmtId="0" fontId="0" fillId="25" borderId="55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44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27" fillId="25" borderId="44" xfId="0" applyFont="1" applyFill="1" applyBorder="1" applyAlignment="1">
      <alignment horizontal="left" vertical="center" wrapText="1"/>
    </xf>
    <xf numFmtId="0" fontId="27" fillId="25" borderId="12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56" xfId="0" applyFont="1" applyFill="1" applyBorder="1" applyAlignment="1">
      <alignment horizontal="left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25" borderId="57" xfId="0" applyFont="1" applyFill="1" applyBorder="1" applyAlignment="1">
      <alignment horizontal="left" vertical="center" wrapText="1"/>
    </xf>
    <xf numFmtId="0" fontId="0" fillId="25" borderId="58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0" fontId="18" fillId="25" borderId="34" xfId="0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left" vertical="center" wrapText="1"/>
    </xf>
    <xf numFmtId="0" fontId="20" fillId="25" borderId="56" xfId="0" applyFont="1" applyFill="1" applyBorder="1" applyAlignment="1">
      <alignment horizontal="left" vertical="center" wrapText="1"/>
    </xf>
    <xf numFmtId="0" fontId="0" fillId="25" borderId="56" xfId="0" applyFont="1" applyFill="1" applyBorder="1" applyAlignment="1">
      <alignment horizontal="left" vertical="center" wrapText="1"/>
    </xf>
    <xf numFmtId="2" fontId="0" fillId="25" borderId="59" xfId="0" applyNumberFormat="1" applyFont="1" applyFill="1" applyBorder="1" applyAlignment="1">
      <alignment horizontal="center" vertical="center" wrapText="1"/>
    </xf>
    <xf numFmtId="0" fontId="18" fillId="25" borderId="37" xfId="0" applyFont="1" applyFill="1" applyBorder="1" applyAlignment="1">
      <alignment horizontal="left" vertical="center" wrapText="1"/>
    </xf>
    <xf numFmtId="2" fontId="18" fillId="25" borderId="38" xfId="0" applyNumberFormat="1" applyFont="1" applyFill="1" applyBorder="1" applyAlignment="1">
      <alignment horizontal="center" vertical="center" wrapText="1"/>
    </xf>
    <xf numFmtId="2" fontId="20" fillId="25" borderId="43" xfId="0" applyNumberFormat="1" applyFont="1" applyFill="1" applyBorder="1" applyAlignment="1">
      <alignment horizontal="center"/>
    </xf>
    <xf numFmtId="2" fontId="20" fillId="25" borderId="49" xfId="0" applyNumberFormat="1" applyFont="1" applyFill="1" applyBorder="1" applyAlignment="1">
      <alignment horizontal="center"/>
    </xf>
    <xf numFmtId="2" fontId="18" fillId="25" borderId="51" xfId="0" applyNumberFormat="1" applyFont="1" applyFill="1" applyBorder="1" applyAlignment="1">
      <alignment horizontal="center" vertical="center" wrapText="1"/>
    </xf>
    <xf numFmtId="2" fontId="20" fillId="25" borderId="53" xfId="0" applyNumberFormat="1" applyFont="1" applyFill="1" applyBorder="1" applyAlignment="1">
      <alignment horizontal="center"/>
    </xf>
    <xf numFmtId="0" fontId="20" fillId="25" borderId="37" xfId="0" applyFont="1" applyFill="1" applyBorder="1" applyAlignment="1">
      <alignment horizontal="left" vertical="center" wrapText="1"/>
    </xf>
    <xf numFmtId="0" fontId="18" fillId="25" borderId="38" xfId="0" applyFont="1" applyFill="1" applyBorder="1" applyAlignment="1">
      <alignment horizontal="center" vertical="center"/>
    </xf>
    <xf numFmtId="2" fontId="18" fillId="25" borderId="43" xfId="0" applyNumberFormat="1" applyFont="1" applyFill="1" applyBorder="1" applyAlignment="1">
      <alignment horizontal="center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0" fontId="29" fillId="25" borderId="37" xfId="0" applyFont="1" applyFill="1" applyBorder="1" applyAlignment="1">
      <alignment horizontal="left" vertical="center" wrapText="1"/>
    </xf>
    <xf numFmtId="0" fontId="29" fillId="25" borderId="38" xfId="0" applyFont="1" applyFill="1" applyBorder="1" applyAlignment="1">
      <alignment horizontal="center" vertical="center" wrapText="1"/>
    </xf>
    <xf numFmtId="2" fontId="29" fillId="25" borderId="38" xfId="0" applyNumberFormat="1" applyFont="1" applyFill="1" applyBorder="1" applyAlignment="1">
      <alignment horizontal="center" vertical="center" wrapText="1"/>
    </xf>
    <xf numFmtId="2" fontId="29" fillId="25" borderId="43" xfId="0" applyNumberFormat="1" applyFont="1" applyFill="1" applyBorder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2" fontId="29" fillId="25" borderId="0" xfId="0" applyNumberFormat="1" applyFont="1" applyFill="1" applyAlignment="1">
      <alignment horizontal="center" vertical="center" wrapText="1"/>
    </xf>
    <xf numFmtId="0" fontId="30" fillId="25" borderId="44" xfId="0" applyFont="1" applyFill="1" applyBorder="1" applyAlignment="1">
      <alignment horizontal="left" vertical="center" wrapText="1"/>
    </xf>
    <xf numFmtId="2" fontId="29" fillId="25" borderId="45" xfId="0" applyNumberFormat="1" applyFont="1" applyFill="1" applyBorder="1" applyAlignment="1">
      <alignment horizontal="center" vertical="center" wrapText="1"/>
    </xf>
    <xf numFmtId="0" fontId="18" fillId="25" borderId="43" xfId="0" applyFont="1" applyFill="1" applyBorder="1" applyAlignment="1">
      <alignment horizontal="center" vertical="center"/>
    </xf>
    <xf numFmtId="0" fontId="18" fillId="25" borderId="49" xfId="0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2" fontId="22" fillId="25" borderId="0" xfId="0" applyNumberFormat="1" applyFont="1" applyFill="1" applyAlignment="1">
      <alignment horizontal="center" vertical="center"/>
    </xf>
    <xf numFmtId="0" fontId="0" fillId="25" borderId="0" xfId="0" applyFill="1" applyAlignment="1">
      <alignment horizontal="left" vertical="center"/>
    </xf>
    <xf numFmtId="0" fontId="0" fillId="25" borderId="0" xfId="0" applyFill="1" applyAlignment="1">
      <alignment horizontal="center" vertical="center"/>
    </xf>
    <xf numFmtId="2" fontId="0" fillId="25" borderId="0" xfId="0" applyNumberFormat="1" applyFill="1" applyAlignment="1">
      <alignment horizontal="center" vertical="center"/>
    </xf>
    <xf numFmtId="0" fontId="0" fillId="25" borderId="44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center" vertical="center" wrapText="1"/>
    </xf>
    <xf numFmtId="2" fontId="0" fillId="25" borderId="45" xfId="0" applyNumberFormat="1" applyFont="1" applyFill="1" applyBorder="1" applyAlignment="1">
      <alignment horizontal="center" vertical="center" wrapText="1"/>
    </xf>
    <xf numFmtId="0" fontId="0" fillId="25" borderId="27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left" vertical="center" wrapText="1"/>
    </xf>
    <xf numFmtId="2" fontId="18" fillId="25" borderId="43" xfId="0" applyNumberFormat="1" applyFont="1" applyFill="1" applyBorder="1" applyAlignment="1">
      <alignment horizontal="center" vertical="center"/>
    </xf>
    <xf numFmtId="2" fontId="18" fillId="25" borderId="25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>
      <alignment/>
    </xf>
    <xf numFmtId="2" fontId="20" fillId="25" borderId="0" xfId="0" applyNumberFormat="1" applyFont="1" applyFill="1" applyBorder="1" applyAlignment="1">
      <alignment horizontal="center"/>
    </xf>
    <xf numFmtId="0" fontId="20" fillId="25" borderId="0" xfId="0" applyFont="1" applyFill="1" applyAlignment="1">
      <alignment/>
    </xf>
    <xf numFmtId="2" fontId="20" fillId="25" borderId="0" xfId="0" applyNumberFormat="1" applyFont="1" applyFill="1" applyAlignment="1">
      <alignment/>
    </xf>
    <xf numFmtId="0" fontId="22" fillId="25" borderId="0" xfId="0" applyFont="1" applyFill="1" applyBorder="1" applyAlignment="1">
      <alignment horizontal="left" vertical="center"/>
    </xf>
    <xf numFmtId="0" fontId="22" fillId="25" borderId="0" xfId="0" applyFont="1" applyFill="1" applyBorder="1" applyAlignment="1">
      <alignment horizontal="center" vertical="center"/>
    </xf>
    <xf numFmtId="2" fontId="22" fillId="25" borderId="0" xfId="0" applyNumberFormat="1" applyFont="1" applyFill="1" applyBorder="1" applyAlignment="1">
      <alignment horizontal="center" vertical="center"/>
    </xf>
    <xf numFmtId="49" fontId="0" fillId="24" borderId="19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49" fontId="0" fillId="24" borderId="26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center" vertical="center" wrapText="1"/>
    </xf>
    <xf numFmtId="0" fontId="0" fillId="26" borderId="25" xfId="0" applyFill="1" applyBorder="1" applyAlignment="1">
      <alignment horizontal="left" vertical="center"/>
    </xf>
    <xf numFmtId="0" fontId="0" fillId="26" borderId="25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0" fillId="24" borderId="25" xfId="0" applyNumberFormat="1" applyFill="1" applyBorder="1" applyAlignment="1">
      <alignment horizontal="center" vertical="center"/>
    </xf>
    <xf numFmtId="2" fontId="23" fillId="24" borderId="25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40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2" fontId="25" fillId="0" borderId="10" xfId="0" applyNumberFormat="1" applyFont="1" applyBorder="1" applyAlignment="1">
      <alignment horizontal="center"/>
    </xf>
    <xf numFmtId="2" fontId="0" fillId="26" borderId="25" xfId="0" applyNumberFormat="1" applyFill="1" applyBorder="1" applyAlignment="1">
      <alignment horizontal="center" vertical="center"/>
    </xf>
    <xf numFmtId="49" fontId="0" fillId="24" borderId="27" xfId="0" applyNumberFormat="1" applyFont="1" applyFill="1" applyBorder="1" applyAlignment="1">
      <alignment horizontal="center" vertical="center" wrapText="1"/>
    </xf>
    <xf numFmtId="2" fontId="18" fillId="24" borderId="59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2" fontId="27" fillId="25" borderId="34" xfId="0" applyNumberFormat="1" applyFont="1" applyFill="1" applyBorder="1" applyAlignment="1">
      <alignment horizontal="center" vertical="center" wrapText="1"/>
    </xf>
    <xf numFmtId="2" fontId="27" fillId="25" borderId="47" xfId="0" applyNumberFormat="1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2" fontId="0" fillId="25" borderId="59" xfId="0" applyNumberFormat="1" applyFont="1" applyFill="1" applyBorder="1" applyAlignment="1">
      <alignment horizontal="center" vertical="center" wrapText="1"/>
    </xf>
    <xf numFmtId="0" fontId="0" fillId="24" borderId="60" xfId="0" applyFont="1" applyFill="1" applyBorder="1" applyAlignment="1">
      <alignment vertical="center" wrapText="1"/>
    </xf>
    <xf numFmtId="0" fontId="0" fillId="25" borderId="61" xfId="0" applyFont="1" applyFill="1" applyBorder="1" applyAlignment="1">
      <alignment horizontal="left" vertical="center" wrapText="1"/>
    </xf>
    <xf numFmtId="0" fontId="0" fillId="25" borderId="14" xfId="0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vertical="center" wrapText="1"/>
    </xf>
    <xf numFmtId="14" fontId="0" fillId="24" borderId="10" xfId="0" applyNumberFormat="1" applyFont="1" applyFill="1" applyBorder="1" applyAlignment="1">
      <alignment vertical="center" wrapText="1"/>
    </xf>
    <xf numFmtId="2" fontId="18" fillId="24" borderId="10" xfId="0" applyNumberFormat="1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2" fontId="25" fillId="24" borderId="18" xfId="0" applyNumberFormat="1" applyFont="1" applyFill="1" applyBorder="1" applyAlignment="1">
      <alignment horizontal="center" vertical="center" wrapText="1"/>
    </xf>
    <xf numFmtId="0" fontId="0" fillId="25" borderId="25" xfId="0" applyFill="1" applyBorder="1" applyAlignment="1">
      <alignment horizontal="center" vertical="center"/>
    </xf>
    <xf numFmtId="49" fontId="0" fillId="25" borderId="26" xfId="0" applyNumberFormat="1" applyFont="1" applyFill="1" applyBorder="1" applyAlignment="1">
      <alignment horizontal="center" vertical="center" wrapText="1"/>
    </xf>
    <xf numFmtId="14" fontId="0" fillId="25" borderId="34" xfId="0" applyNumberFormat="1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24" borderId="26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0" fontId="18" fillId="24" borderId="59" xfId="0" applyFont="1" applyFill="1" applyBorder="1" applyAlignment="1">
      <alignment horizontal="center" vertical="center" wrapText="1"/>
    </xf>
    <xf numFmtId="0" fontId="0" fillId="24" borderId="62" xfId="0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0" fillId="24" borderId="59" xfId="0" applyFont="1" applyFill="1" applyBorder="1" applyAlignment="1">
      <alignment horizontal="center" vertical="center" wrapText="1"/>
    </xf>
    <xf numFmtId="2" fontId="18" fillId="25" borderId="59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18" fillId="25" borderId="63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left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0" fontId="18" fillId="26" borderId="17" xfId="0" applyFont="1" applyFill="1" applyBorder="1" applyAlignment="1">
      <alignment horizontal="center" vertical="center" wrapText="1"/>
    </xf>
    <xf numFmtId="0" fontId="27" fillId="26" borderId="19" xfId="0" applyFont="1" applyFill="1" applyBorder="1" applyAlignment="1">
      <alignment horizontal="center" vertical="center" wrapText="1"/>
    </xf>
    <xf numFmtId="14" fontId="27" fillId="26" borderId="10" xfId="0" applyNumberFormat="1" applyFont="1" applyFill="1" applyBorder="1" applyAlignment="1">
      <alignment horizontal="center" vertical="center" wrapText="1"/>
    </xf>
    <xf numFmtId="0" fontId="38" fillId="26" borderId="17" xfId="0" applyFont="1" applyFill="1" applyBorder="1" applyAlignment="1">
      <alignment horizontal="center" vertical="center" wrapText="1"/>
    </xf>
    <xf numFmtId="2" fontId="18" fillId="26" borderId="13" xfId="0" applyNumberFormat="1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19" fillId="25" borderId="0" xfId="0" applyFont="1" applyFill="1" applyAlignment="1">
      <alignment horizontal="center"/>
    </xf>
    <xf numFmtId="2" fontId="20" fillId="25" borderId="64" xfId="0" applyNumberFormat="1" applyFont="1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20" fillId="25" borderId="22" xfId="0" applyFont="1" applyFill="1" applyBorder="1" applyAlignment="1">
      <alignment horizontal="center" vertical="center" wrapText="1"/>
    </xf>
    <xf numFmtId="0" fontId="20" fillId="25" borderId="65" xfId="0" applyFont="1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25" borderId="66" xfId="0" applyFill="1" applyBorder="1" applyAlignment="1">
      <alignment horizontal="center" vertical="center" wrapText="1"/>
    </xf>
    <xf numFmtId="0" fontId="26" fillId="25" borderId="0" xfId="0" applyFont="1" applyFill="1" applyAlignment="1">
      <alignment horizontal="left" vertic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6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32" fillId="24" borderId="67" xfId="0" applyFont="1" applyFill="1" applyBorder="1" applyAlignment="1">
      <alignment horizontal="center" vertical="center" wrapText="1"/>
    </xf>
    <xf numFmtId="0" fontId="32" fillId="24" borderId="65" xfId="0" applyFont="1" applyFill="1" applyBorder="1" applyAlignment="1">
      <alignment horizontal="center" vertical="center" wrapText="1"/>
    </xf>
    <xf numFmtId="0" fontId="32" fillId="24" borderId="68" xfId="0" applyFont="1" applyFill="1" applyBorder="1" applyAlignment="1">
      <alignment horizontal="center" vertical="center" wrapText="1"/>
    </xf>
    <xf numFmtId="0" fontId="34" fillId="24" borderId="69" xfId="0" applyFont="1" applyFill="1" applyBorder="1" applyAlignment="1">
      <alignment horizontal="left"/>
    </xf>
    <xf numFmtId="0" fontId="34" fillId="24" borderId="0" xfId="0" applyFont="1" applyFill="1" applyAlignment="1">
      <alignment horizontal="left" wrapText="1"/>
    </xf>
    <xf numFmtId="0" fontId="34" fillId="24" borderId="69" xfId="0" applyFont="1" applyFill="1" applyBorder="1" applyAlignment="1">
      <alignment horizontal="right"/>
    </xf>
    <xf numFmtId="0" fontId="34" fillId="24" borderId="0" xfId="0" applyFont="1" applyFill="1" applyAlignment="1">
      <alignment horizontal="right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63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65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6"/>
  <sheetViews>
    <sheetView tabSelected="1" zoomScale="75" zoomScaleNormal="75" zoomScalePageLayoutView="0" workbookViewId="0" topLeftCell="A59">
      <selection activeCell="A116" sqref="A116"/>
    </sheetView>
  </sheetViews>
  <sheetFormatPr defaultColWidth="9.00390625" defaultRowHeight="12.75"/>
  <cols>
    <col min="1" max="1" width="72.75390625" style="110" customWidth="1"/>
    <col min="2" max="2" width="19.125" style="110" customWidth="1"/>
    <col min="3" max="3" width="13.875" style="110" hidden="1" customWidth="1"/>
    <col min="4" max="4" width="14.875" style="110" customWidth="1"/>
    <col min="5" max="5" width="13.875" style="110" hidden="1" customWidth="1"/>
    <col min="6" max="6" width="20.875" style="110" hidden="1" customWidth="1"/>
    <col min="7" max="7" width="13.875" style="110" customWidth="1"/>
    <col min="8" max="8" width="20.875" style="110" customWidth="1"/>
    <col min="9" max="9" width="15.375" style="110" customWidth="1"/>
    <col min="10" max="10" width="15.375" style="110" hidden="1" customWidth="1"/>
    <col min="11" max="11" width="15.375" style="111" hidden="1" customWidth="1"/>
    <col min="12" max="14" width="15.375" style="110" customWidth="1"/>
    <col min="15" max="16384" width="9.125" style="110" customWidth="1"/>
  </cols>
  <sheetData>
    <row r="1" spans="1:8" ht="16.5" customHeight="1">
      <c r="A1" s="256" t="s">
        <v>31</v>
      </c>
      <c r="B1" s="257"/>
      <c r="C1" s="257"/>
      <c r="D1" s="257"/>
      <c r="E1" s="257"/>
      <c r="F1" s="257"/>
      <c r="G1" s="257"/>
      <c r="H1" s="257"/>
    </row>
    <row r="2" spans="2:8" ht="12.75" customHeight="1">
      <c r="B2" s="258" t="s">
        <v>32</v>
      </c>
      <c r="C2" s="258"/>
      <c r="D2" s="258"/>
      <c r="E2" s="258"/>
      <c r="F2" s="258"/>
      <c r="G2" s="257"/>
      <c r="H2" s="257"/>
    </row>
    <row r="3" spans="1:8" ht="14.25" customHeight="1">
      <c r="A3" s="107" t="s">
        <v>165</v>
      </c>
      <c r="B3" s="258" t="s">
        <v>33</v>
      </c>
      <c r="C3" s="258"/>
      <c r="D3" s="258"/>
      <c r="E3" s="258"/>
      <c r="F3" s="258"/>
      <c r="G3" s="257"/>
      <c r="H3" s="257"/>
    </row>
    <row r="4" spans="2:8" ht="14.25" customHeight="1">
      <c r="B4" s="258" t="s">
        <v>34</v>
      </c>
      <c r="C4" s="258"/>
      <c r="D4" s="258"/>
      <c r="E4" s="258"/>
      <c r="F4" s="258"/>
      <c r="G4" s="257"/>
      <c r="H4" s="257"/>
    </row>
    <row r="5" spans="1:9" ht="35.25" customHeight="1">
      <c r="A5" s="259"/>
      <c r="B5" s="259"/>
      <c r="C5" s="259"/>
      <c r="D5" s="259"/>
      <c r="E5" s="259"/>
      <c r="F5" s="259"/>
      <c r="G5" s="259"/>
      <c r="H5" s="259"/>
      <c r="I5" s="112"/>
    </row>
    <row r="6" spans="1:9" ht="27" customHeight="1">
      <c r="A6" s="259" t="s">
        <v>166</v>
      </c>
      <c r="B6" s="259"/>
      <c r="C6" s="259"/>
      <c r="D6" s="259"/>
      <c r="E6" s="259"/>
      <c r="F6" s="259"/>
      <c r="G6" s="259"/>
      <c r="H6" s="259"/>
      <c r="I6" s="112"/>
    </row>
    <row r="7" spans="1:11" s="113" customFormat="1" ht="22.5" customHeight="1">
      <c r="A7" s="267" t="s">
        <v>35</v>
      </c>
      <c r="B7" s="267"/>
      <c r="C7" s="267"/>
      <c r="D7" s="267"/>
      <c r="E7" s="268"/>
      <c r="F7" s="268"/>
      <c r="G7" s="268"/>
      <c r="H7" s="268"/>
      <c r="K7" s="114"/>
    </row>
    <row r="8" spans="1:8" s="115" customFormat="1" ht="18.75" customHeight="1">
      <c r="A8" s="267" t="s">
        <v>123</v>
      </c>
      <c r="B8" s="267"/>
      <c r="C8" s="267"/>
      <c r="D8" s="267"/>
      <c r="E8" s="268"/>
      <c r="F8" s="268"/>
      <c r="G8" s="268"/>
      <c r="H8" s="268"/>
    </row>
    <row r="9" spans="1:8" s="116" customFormat="1" ht="17.25" customHeight="1">
      <c r="A9" s="269" t="s">
        <v>92</v>
      </c>
      <c r="B9" s="269"/>
      <c r="C9" s="269"/>
      <c r="D9" s="269"/>
      <c r="E9" s="270"/>
      <c r="F9" s="270"/>
      <c r="G9" s="270"/>
      <c r="H9" s="270"/>
    </row>
    <row r="10" spans="1:8" s="115" customFormat="1" ht="30" customHeight="1" thickBot="1">
      <c r="A10" s="260" t="s">
        <v>36</v>
      </c>
      <c r="B10" s="260"/>
      <c r="C10" s="260"/>
      <c r="D10" s="260"/>
      <c r="E10" s="261"/>
      <c r="F10" s="261"/>
      <c r="G10" s="261"/>
      <c r="H10" s="261"/>
    </row>
    <row r="11" spans="1:11" s="121" customFormat="1" ht="139.5" customHeight="1" thickBot="1">
      <c r="A11" s="117" t="s">
        <v>0</v>
      </c>
      <c r="B11" s="118" t="s">
        <v>37</v>
      </c>
      <c r="C11" s="119" t="s">
        <v>38</v>
      </c>
      <c r="D11" s="119" t="s">
        <v>5</v>
      </c>
      <c r="E11" s="119" t="s">
        <v>38</v>
      </c>
      <c r="F11" s="120" t="s">
        <v>39</v>
      </c>
      <c r="G11" s="119" t="s">
        <v>38</v>
      </c>
      <c r="H11" s="120" t="s">
        <v>39</v>
      </c>
      <c r="K11" s="122"/>
    </row>
    <row r="12" spans="1:11" s="129" customFormat="1" ht="12.75">
      <c r="A12" s="123">
        <v>1</v>
      </c>
      <c r="B12" s="124">
        <v>2</v>
      </c>
      <c r="C12" s="124">
        <v>3</v>
      </c>
      <c r="D12" s="125"/>
      <c r="E12" s="124">
        <v>3</v>
      </c>
      <c r="F12" s="126">
        <v>4</v>
      </c>
      <c r="G12" s="127">
        <v>3</v>
      </c>
      <c r="H12" s="128">
        <v>4</v>
      </c>
      <c r="K12" s="130"/>
    </row>
    <row r="13" spans="1:11" s="129" customFormat="1" ht="49.5" customHeight="1">
      <c r="A13" s="262" t="s">
        <v>1</v>
      </c>
      <c r="B13" s="263"/>
      <c r="C13" s="263"/>
      <c r="D13" s="263"/>
      <c r="E13" s="263"/>
      <c r="F13" s="263"/>
      <c r="G13" s="264"/>
      <c r="H13" s="265"/>
      <c r="K13" s="130"/>
    </row>
    <row r="14" spans="1:11" s="121" customFormat="1" ht="15">
      <c r="A14" s="131" t="s">
        <v>167</v>
      </c>
      <c r="B14" s="132"/>
      <c r="C14" s="13">
        <f>F14*12</f>
        <v>0</v>
      </c>
      <c r="D14" s="212">
        <f>G14*I14</f>
        <v>133023.67</v>
      </c>
      <c r="E14" s="13">
        <f>H14*12</f>
        <v>32.04</v>
      </c>
      <c r="F14" s="91"/>
      <c r="G14" s="13">
        <f>H14*12</f>
        <v>32.04</v>
      </c>
      <c r="H14" s="13">
        <f>H19+H21</f>
        <v>2.67</v>
      </c>
      <c r="I14" s="121">
        <v>4151.8</v>
      </c>
      <c r="J14" s="121">
        <v>1.07</v>
      </c>
      <c r="K14" s="122">
        <v>2.24</v>
      </c>
    </row>
    <row r="15" spans="1:11" s="121" customFormat="1" ht="29.25" customHeight="1">
      <c r="A15" s="133" t="s">
        <v>102</v>
      </c>
      <c r="B15" s="134" t="s">
        <v>41</v>
      </c>
      <c r="C15" s="109"/>
      <c r="D15" s="108"/>
      <c r="E15" s="109"/>
      <c r="F15" s="105"/>
      <c r="G15" s="109"/>
      <c r="H15" s="109"/>
      <c r="K15" s="122"/>
    </row>
    <row r="16" spans="1:11" s="121" customFormat="1" ht="15">
      <c r="A16" s="133" t="s">
        <v>42</v>
      </c>
      <c r="B16" s="134" t="s">
        <v>41</v>
      </c>
      <c r="C16" s="109"/>
      <c r="D16" s="108"/>
      <c r="E16" s="109"/>
      <c r="F16" s="105"/>
      <c r="G16" s="109"/>
      <c r="H16" s="109"/>
      <c r="K16" s="122"/>
    </row>
    <row r="17" spans="1:11" s="121" customFormat="1" ht="15">
      <c r="A17" s="133" t="s">
        <v>43</v>
      </c>
      <c r="B17" s="134" t="s">
        <v>44</v>
      </c>
      <c r="C17" s="109"/>
      <c r="D17" s="108"/>
      <c r="E17" s="109"/>
      <c r="F17" s="105"/>
      <c r="G17" s="109"/>
      <c r="H17" s="109"/>
      <c r="K17" s="122"/>
    </row>
    <row r="18" spans="1:11" s="121" customFormat="1" ht="15">
      <c r="A18" s="133" t="s">
        <v>45</v>
      </c>
      <c r="B18" s="134" t="s">
        <v>41</v>
      </c>
      <c r="C18" s="109"/>
      <c r="D18" s="108"/>
      <c r="E18" s="109"/>
      <c r="F18" s="105"/>
      <c r="G18" s="109"/>
      <c r="H18" s="109"/>
      <c r="K18" s="122"/>
    </row>
    <row r="19" spans="1:11" s="121" customFormat="1" ht="15">
      <c r="A19" s="131" t="s">
        <v>27</v>
      </c>
      <c r="B19" s="135"/>
      <c r="C19" s="13"/>
      <c r="D19" s="212"/>
      <c r="E19" s="13"/>
      <c r="F19" s="91"/>
      <c r="G19" s="13"/>
      <c r="H19" s="13">
        <v>2.56</v>
      </c>
      <c r="K19" s="122"/>
    </row>
    <row r="20" spans="1:11" s="121" customFormat="1" ht="15">
      <c r="A20" s="133" t="s">
        <v>168</v>
      </c>
      <c r="B20" s="134" t="s">
        <v>41</v>
      </c>
      <c r="C20" s="109"/>
      <c r="D20" s="108"/>
      <c r="E20" s="109"/>
      <c r="F20" s="105"/>
      <c r="G20" s="109"/>
      <c r="H20" s="109"/>
      <c r="K20" s="122"/>
    </row>
    <row r="21" spans="1:11" s="121" customFormat="1" ht="15">
      <c r="A21" s="131" t="s">
        <v>27</v>
      </c>
      <c r="B21" s="135"/>
      <c r="C21" s="13"/>
      <c r="D21" s="212"/>
      <c r="E21" s="13"/>
      <c r="F21" s="91"/>
      <c r="G21" s="13"/>
      <c r="H21" s="13">
        <v>0.11</v>
      </c>
      <c r="K21" s="122"/>
    </row>
    <row r="22" spans="1:11" s="121" customFormat="1" ht="30">
      <c r="A22" s="131" t="s">
        <v>46</v>
      </c>
      <c r="B22" s="135"/>
      <c r="C22" s="13">
        <f>F22*12</f>
        <v>0</v>
      </c>
      <c r="D22" s="212">
        <f>G22*I22</f>
        <v>82703.86</v>
      </c>
      <c r="E22" s="13">
        <f>H22*12</f>
        <v>19.92</v>
      </c>
      <c r="F22" s="91"/>
      <c r="G22" s="13">
        <f>H22*12</f>
        <v>19.92</v>
      </c>
      <c r="H22" s="13">
        <v>1.66</v>
      </c>
      <c r="I22" s="121">
        <v>4151.8</v>
      </c>
      <c r="J22" s="121">
        <v>1.07</v>
      </c>
      <c r="K22" s="122">
        <v>1.47</v>
      </c>
    </row>
    <row r="23" spans="1:11" s="121" customFormat="1" ht="15">
      <c r="A23" s="136" t="s">
        <v>47</v>
      </c>
      <c r="B23" s="137" t="s">
        <v>48</v>
      </c>
      <c r="C23" s="13"/>
      <c r="D23" s="212"/>
      <c r="E23" s="13"/>
      <c r="F23" s="91"/>
      <c r="G23" s="13"/>
      <c r="H23" s="13"/>
      <c r="K23" s="122"/>
    </row>
    <row r="24" spans="1:11" s="121" customFormat="1" ht="15">
      <c r="A24" s="136" t="s">
        <v>49</v>
      </c>
      <c r="B24" s="137" t="s">
        <v>48</v>
      </c>
      <c r="C24" s="13"/>
      <c r="D24" s="212"/>
      <c r="E24" s="13"/>
      <c r="F24" s="91"/>
      <c r="G24" s="13"/>
      <c r="H24" s="13"/>
      <c r="K24" s="122"/>
    </row>
    <row r="25" spans="1:11" s="121" customFormat="1" ht="15">
      <c r="A25" s="138" t="s">
        <v>105</v>
      </c>
      <c r="B25" s="139" t="s">
        <v>93</v>
      </c>
      <c r="C25" s="13"/>
      <c r="D25" s="212"/>
      <c r="E25" s="13"/>
      <c r="F25" s="91"/>
      <c r="G25" s="13"/>
      <c r="H25" s="13"/>
      <c r="K25" s="122"/>
    </row>
    <row r="26" spans="1:11" s="121" customFormat="1" ht="15">
      <c r="A26" s="136" t="s">
        <v>50</v>
      </c>
      <c r="B26" s="137" t="s">
        <v>48</v>
      </c>
      <c r="C26" s="13"/>
      <c r="D26" s="212"/>
      <c r="E26" s="13"/>
      <c r="F26" s="91"/>
      <c r="G26" s="13"/>
      <c r="H26" s="13"/>
      <c r="K26" s="122"/>
    </row>
    <row r="27" spans="1:11" s="121" customFormat="1" ht="25.5">
      <c r="A27" s="136" t="s">
        <v>51</v>
      </c>
      <c r="B27" s="137" t="s">
        <v>52</v>
      </c>
      <c r="C27" s="13"/>
      <c r="D27" s="212"/>
      <c r="E27" s="13"/>
      <c r="F27" s="91"/>
      <c r="G27" s="13"/>
      <c r="H27" s="13"/>
      <c r="K27" s="122"/>
    </row>
    <row r="28" spans="1:11" s="121" customFormat="1" ht="15">
      <c r="A28" s="136" t="s">
        <v>116</v>
      </c>
      <c r="B28" s="137" t="s">
        <v>48</v>
      </c>
      <c r="C28" s="13"/>
      <c r="D28" s="212"/>
      <c r="E28" s="13"/>
      <c r="F28" s="91"/>
      <c r="G28" s="13"/>
      <c r="H28" s="13"/>
      <c r="K28" s="122"/>
    </row>
    <row r="29" spans="1:11" s="121" customFormat="1" ht="15">
      <c r="A29" s="140" t="s">
        <v>117</v>
      </c>
      <c r="B29" s="141" t="s">
        <v>48</v>
      </c>
      <c r="C29" s="13"/>
      <c r="D29" s="212"/>
      <c r="E29" s="13"/>
      <c r="F29" s="91"/>
      <c r="G29" s="13"/>
      <c r="H29" s="13"/>
      <c r="K29" s="122"/>
    </row>
    <row r="30" spans="1:11" s="121" customFormat="1" ht="26.25" thickBot="1">
      <c r="A30" s="142" t="s">
        <v>118</v>
      </c>
      <c r="B30" s="143" t="s">
        <v>53</v>
      </c>
      <c r="C30" s="13"/>
      <c r="D30" s="212"/>
      <c r="E30" s="13"/>
      <c r="F30" s="91"/>
      <c r="G30" s="13"/>
      <c r="H30" s="13"/>
      <c r="K30" s="122"/>
    </row>
    <row r="31" spans="1:11" s="144" customFormat="1" ht="15">
      <c r="A31" s="102" t="s">
        <v>54</v>
      </c>
      <c r="B31" s="132" t="s">
        <v>90</v>
      </c>
      <c r="C31" s="13">
        <f>F31*12</f>
        <v>0</v>
      </c>
      <c r="D31" s="212">
        <f>G31*I31</f>
        <v>33878.69</v>
      </c>
      <c r="E31" s="13">
        <f>H31*12</f>
        <v>8.16</v>
      </c>
      <c r="F31" s="93"/>
      <c r="G31" s="13">
        <f>H31*12</f>
        <v>8.16</v>
      </c>
      <c r="H31" s="13">
        <v>0.68</v>
      </c>
      <c r="I31" s="121">
        <v>4151.8</v>
      </c>
      <c r="J31" s="121">
        <v>1.07</v>
      </c>
      <c r="K31" s="122">
        <v>0.6</v>
      </c>
    </row>
    <row r="32" spans="1:11" s="121" customFormat="1" ht="15">
      <c r="A32" s="102" t="s">
        <v>56</v>
      </c>
      <c r="B32" s="132" t="s">
        <v>57</v>
      </c>
      <c r="C32" s="13">
        <f>F32*12</f>
        <v>0</v>
      </c>
      <c r="D32" s="212">
        <f>G32*I32</f>
        <v>110603.95</v>
      </c>
      <c r="E32" s="13">
        <f>H32*12</f>
        <v>26.64</v>
      </c>
      <c r="F32" s="93"/>
      <c r="G32" s="13">
        <f>H32*12</f>
        <v>26.64</v>
      </c>
      <c r="H32" s="13">
        <v>2.22</v>
      </c>
      <c r="I32" s="121">
        <v>4151.8</v>
      </c>
      <c r="J32" s="121">
        <v>1.07</v>
      </c>
      <c r="K32" s="122">
        <v>1.94</v>
      </c>
    </row>
    <row r="33" spans="1:11" s="129" customFormat="1" ht="30">
      <c r="A33" s="102" t="s">
        <v>58</v>
      </c>
      <c r="B33" s="132" t="s">
        <v>55</v>
      </c>
      <c r="C33" s="94"/>
      <c r="D33" s="212">
        <v>1848.15</v>
      </c>
      <c r="E33" s="94"/>
      <c r="F33" s="93"/>
      <c r="G33" s="13">
        <f aca="true" t="shared" si="0" ref="G33:G39">D33/I33</f>
        <v>0.45</v>
      </c>
      <c r="H33" s="13">
        <v>0.04</v>
      </c>
      <c r="I33" s="121">
        <v>4151.8</v>
      </c>
      <c r="J33" s="121">
        <v>1.07</v>
      </c>
      <c r="K33" s="122">
        <v>0.03</v>
      </c>
    </row>
    <row r="34" spans="1:12" s="129" customFormat="1" ht="30">
      <c r="A34" s="102" t="s">
        <v>59</v>
      </c>
      <c r="B34" s="132" t="s">
        <v>55</v>
      </c>
      <c r="C34" s="94"/>
      <c r="D34" s="212">
        <v>3696.3</v>
      </c>
      <c r="E34" s="94"/>
      <c r="F34" s="93"/>
      <c r="G34" s="13">
        <f t="shared" si="0"/>
        <v>0.89</v>
      </c>
      <c r="H34" s="13">
        <f aca="true" t="shared" si="1" ref="H34:H39">G34/12</f>
        <v>0.07</v>
      </c>
      <c r="I34" s="213">
        <v>4151.8</v>
      </c>
      <c r="J34" s="121">
        <v>1.07</v>
      </c>
      <c r="K34" s="122">
        <v>0.06</v>
      </c>
      <c r="L34" s="129">
        <v>0.08</v>
      </c>
    </row>
    <row r="35" spans="1:11" s="129" customFormat="1" ht="15">
      <c r="A35" s="102" t="s">
        <v>106</v>
      </c>
      <c r="B35" s="132" t="s">
        <v>55</v>
      </c>
      <c r="C35" s="94"/>
      <c r="D35" s="212">
        <v>11670.68</v>
      </c>
      <c r="E35" s="94"/>
      <c r="F35" s="93"/>
      <c r="G35" s="13">
        <f t="shared" si="0"/>
        <v>2.81</v>
      </c>
      <c r="H35" s="13">
        <f t="shared" si="1"/>
        <v>0.23</v>
      </c>
      <c r="I35" s="121">
        <v>4151.8</v>
      </c>
      <c r="J35" s="121">
        <v>1.07</v>
      </c>
      <c r="K35" s="122">
        <v>0.2</v>
      </c>
    </row>
    <row r="36" spans="1:11" s="129" customFormat="1" ht="30" hidden="1">
      <c r="A36" s="102" t="s">
        <v>107</v>
      </c>
      <c r="B36" s="132" t="s">
        <v>52</v>
      </c>
      <c r="C36" s="94"/>
      <c r="D36" s="212">
        <f>G36*I36</f>
        <v>0</v>
      </c>
      <c r="E36" s="94"/>
      <c r="F36" s="93"/>
      <c r="G36" s="13">
        <f t="shared" si="0"/>
        <v>2.8109928223902885</v>
      </c>
      <c r="H36" s="13">
        <f t="shared" si="1"/>
        <v>0.23424940186585738</v>
      </c>
      <c r="I36" s="121">
        <v>4151.8</v>
      </c>
      <c r="J36" s="121">
        <v>1.07</v>
      </c>
      <c r="K36" s="122">
        <v>0.05</v>
      </c>
    </row>
    <row r="37" spans="1:11" s="129" customFormat="1" ht="30" hidden="1">
      <c r="A37" s="102" t="s">
        <v>103</v>
      </c>
      <c r="B37" s="132" t="s">
        <v>52</v>
      </c>
      <c r="C37" s="94"/>
      <c r="D37" s="212">
        <f>G37*I37</f>
        <v>0</v>
      </c>
      <c r="E37" s="94"/>
      <c r="F37" s="93"/>
      <c r="G37" s="13">
        <f t="shared" si="0"/>
        <v>2.8109928223902885</v>
      </c>
      <c r="H37" s="13">
        <f t="shared" si="1"/>
        <v>0.23424940186585738</v>
      </c>
      <c r="I37" s="121">
        <v>4151.8</v>
      </c>
      <c r="J37" s="121">
        <v>1.07</v>
      </c>
      <c r="K37" s="122">
        <v>0</v>
      </c>
    </row>
    <row r="38" spans="1:11" s="129" customFormat="1" ht="30" hidden="1">
      <c r="A38" s="102" t="s">
        <v>108</v>
      </c>
      <c r="B38" s="132" t="s">
        <v>52</v>
      </c>
      <c r="C38" s="94"/>
      <c r="D38" s="212">
        <f>G38*I38</f>
        <v>0</v>
      </c>
      <c r="E38" s="94"/>
      <c r="F38" s="93"/>
      <c r="G38" s="13">
        <f t="shared" si="0"/>
        <v>2.8109928223902885</v>
      </c>
      <c r="H38" s="13">
        <f t="shared" si="1"/>
        <v>0.23424940186585738</v>
      </c>
      <c r="I38" s="121">
        <v>4151.8</v>
      </c>
      <c r="J38" s="121">
        <v>1.07</v>
      </c>
      <c r="K38" s="122">
        <v>0.19</v>
      </c>
    </row>
    <row r="39" spans="1:11" s="129" customFormat="1" ht="30">
      <c r="A39" s="102" t="s">
        <v>107</v>
      </c>
      <c r="B39" s="132" t="s">
        <v>52</v>
      </c>
      <c r="C39" s="94"/>
      <c r="D39" s="212">
        <v>3305.23</v>
      </c>
      <c r="E39" s="94"/>
      <c r="F39" s="93"/>
      <c r="G39" s="13">
        <f t="shared" si="0"/>
        <v>0.8</v>
      </c>
      <c r="H39" s="13">
        <f t="shared" si="1"/>
        <v>0.07</v>
      </c>
      <c r="I39" s="121">
        <v>4151.8</v>
      </c>
      <c r="J39" s="121"/>
      <c r="K39" s="122"/>
    </row>
    <row r="40" spans="1:11" s="129" customFormat="1" ht="30">
      <c r="A40" s="102" t="s">
        <v>94</v>
      </c>
      <c r="B40" s="132"/>
      <c r="C40" s="94">
        <f>F40*12</f>
        <v>0</v>
      </c>
      <c r="D40" s="212">
        <f>G40*I40</f>
        <v>9466.1</v>
      </c>
      <c r="E40" s="94">
        <f>H40*12</f>
        <v>2.28</v>
      </c>
      <c r="F40" s="93"/>
      <c r="G40" s="13">
        <f>H40*12</f>
        <v>2.28</v>
      </c>
      <c r="H40" s="13">
        <v>0.19</v>
      </c>
      <c r="I40" s="121">
        <v>4151.8</v>
      </c>
      <c r="J40" s="121">
        <v>1.07</v>
      </c>
      <c r="K40" s="122">
        <v>0.14</v>
      </c>
    </row>
    <row r="41" spans="1:11" s="121" customFormat="1" ht="15">
      <c r="A41" s="102" t="s">
        <v>60</v>
      </c>
      <c r="B41" s="132" t="s">
        <v>61</v>
      </c>
      <c r="C41" s="94">
        <f>F41*12</f>
        <v>0</v>
      </c>
      <c r="D41" s="212">
        <f>G41*I41</f>
        <v>1992.86</v>
      </c>
      <c r="E41" s="94">
        <f>H41*12</f>
        <v>0.48</v>
      </c>
      <c r="F41" s="93"/>
      <c r="G41" s="13">
        <f>H41*12</f>
        <v>0.48</v>
      </c>
      <c r="H41" s="13">
        <v>0.04</v>
      </c>
      <c r="I41" s="121">
        <v>4151.8</v>
      </c>
      <c r="J41" s="121">
        <v>1.07</v>
      </c>
      <c r="K41" s="122">
        <v>0.03</v>
      </c>
    </row>
    <row r="42" spans="1:11" s="121" customFormat="1" ht="15">
      <c r="A42" s="102" t="s">
        <v>62</v>
      </c>
      <c r="B42" s="145" t="s">
        <v>63</v>
      </c>
      <c r="C42" s="99">
        <f>F42*12</f>
        <v>0</v>
      </c>
      <c r="D42" s="212">
        <f>G42*I42</f>
        <v>1494.65</v>
      </c>
      <c r="E42" s="99">
        <f>H42*12</f>
        <v>0.36</v>
      </c>
      <c r="F42" s="100"/>
      <c r="G42" s="13">
        <f>12*H42</f>
        <v>0.36</v>
      </c>
      <c r="H42" s="13">
        <v>0.03</v>
      </c>
      <c r="I42" s="121">
        <v>4151.8</v>
      </c>
      <c r="J42" s="121">
        <v>1.07</v>
      </c>
      <c r="K42" s="122">
        <v>0.02</v>
      </c>
    </row>
    <row r="43" spans="1:11" s="144" customFormat="1" ht="30">
      <c r="A43" s="102" t="s">
        <v>64</v>
      </c>
      <c r="B43" s="132" t="s">
        <v>119</v>
      </c>
      <c r="C43" s="94">
        <f>F43*12</f>
        <v>0</v>
      </c>
      <c r="D43" s="212">
        <f>G43*I43</f>
        <v>1992.86</v>
      </c>
      <c r="E43" s="94">
        <f>H43*12</f>
        <v>0.48</v>
      </c>
      <c r="F43" s="93"/>
      <c r="G43" s="13">
        <f>12*H43</f>
        <v>0.48</v>
      </c>
      <c r="H43" s="13">
        <v>0.04</v>
      </c>
      <c r="I43" s="121">
        <v>4151.8</v>
      </c>
      <c r="J43" s="121">
        <v>1.07</v>
      </c>
      <c r="K43" s="122">
        <v>0.03</v>
      </c>
    </row>
    <row r="44" spans="1:11" s="144" customFormat="1" ht="15">
      <c r="A44" s="102" t="s">
        <v>65</v>
      </c>
      <c r="B44" s="132"/>
      <c r="C44" s="13"/>
      <c r="D44" s="13">
        <f>D46+D47+D48+D49+D50+D51+D52+D53+D54+D55+D56+D59</f>
        <v>46276.38</v>
      </c>
      <c r="E44" s="13">
        <f>E46+E47+E48+E49+E50+E51+E52+E53+E54+E55+E56+E59</f>
        <v>0</v>
      </c>
      <c r="F44" s="13">
        <f>F46+F47+F48+F49+F50+F51+F52+F53+F54+F55+F56+F59</f>
        <v>0</v>
      </c>
      <c r="G44" s="13">
        <f>D44/I44</f>
        <v>11.15</v>
      </c>
      <c r="H44" s="13">
        <f>G44/12</f>
        <v>0.93</v>
      </c>
      <c r="I44" s="121">
        <v>4151.8</v>
      </c>
      <c r="J44" s="121">
        <v>1.07</v>
      </c>
      <c r="K44" s="122">
        <v>1.24</v>
      </c>
    </row>
    <row r="45" spans="1:11" s="129" customFormat="1" ht="15" hidden="1">
      <c r="A45" s="103" t="s">
        <v>120</v>
      </c>
      <c r="B45" s="137" t="s">
        <v>67</v>
      </c>
      <c r="C45" s="95"/>
      <c r="D45" s="15">
        <f>G45*I45</f>
        <v>0</v>
      </c>
      <c r="E45" s="95"/>
      <c r="F45" s="96"/>
      <c r="G45" s="95">
        <f>H45*12</f>
        <v>0</v>
      </c>
      <c r="H45" s="95">
        <v>0</v>
      </c>
      <c r="I45" s="121">
        <v>4151.8</v>
      </c>
      <c r="J45" s="121">
        <v>1.07</v>
      </c>
      <c r="K45" s="122">
        <v>0</v>
      </c>
    </row>
    <row r="46" spans="1:11" s="129" customFormat="1" ht="15">
      <c r="A46" s="103" t="s">
        <v>66</v>
      </c>
      <c r="B46" s="137" t="s">
        <v>67</v>
      </c>
      <c r="C46" s="95"/>
      <c r="D46" s="15">
        <v>392.99</v>
      </c>
      <c r="E46" s="95"/>
      <c r="F46" s="96"/>
      <c r="G46" s="95"/>
      <c r="H46" s="95"/>
      <c r="I46" s="121">
        <v>4151.8</v>
      </c>
      <c r="J46" s="121">
        <v>1.07</v>
      </c>
      <c r="K46" s="122">
        <v>0.01</v>
      </c>
    </row>
    <row r="47" spans="1:11" s="129" customFormat="1" ht="15">
      <c r="A47" s="103" t="s">
        <v>68</v>
      </c>
      <c r="B47" s="137" t="s">
        <v>69</v>
      </c>
      <c r="C47" s="95">
        <f>F47*12</f>
        <v>0</v>
      </c>
      <c r="D47" s="15">
        <v>1247.46</v>
      </c>
      <c r="E47" s="95">
        <f>H47*12</f>
        <v>0</v>
      </c>
      <c r="F47" s="96"/>
      <c r="G47" s="95"/>
      <c r="H47" s="95"/>
      <c r="I47" s="121">
        <v>4151.8</v>
      </c>
      <c r="J47" s="121">
        <v>1.07</v>
      </c>
      <c r="K47" s="122">
        <v>0.02</v>
      </c>
    </row>
    <row r="48" spans="1:11" s="129" customFormat="1" ht="15">
      <c r="A48" s="103" t="s">
        <v>169</v>
      </c>
      <c r="B48" s="139" t="s">
        <v>67</v>
      </c>
      <c r="C48" s="95"/>
      <c r="D48" s="15">
        <v>2222.82</v>
      </c>
      <c r="E48" s="95"/>
      <c r="F48" s="96"/>
      <c r="G48" s="95"/>
      <c r="H48" s="95"/>
      <c r="I48" s="121">
        <v>4151.8</v>
      </c>
      <c r="J48" s="121"/>
      <c r="K48" s="122"/>
    </row>
    <row r="49" spans="1:11" s="129" customFormat="1" ht="15">
      <c r="A49" s="103" t="s">
        <v>170</v>
      </c>
      <c r="B49" s="137" t="s">
        <v>67</v>
      </c>
      <c r="C49" s="95">
        <f>F49*12</f>
        <v>0</v>
      </c>
      <c r="D49" s="15">
        <v>5300.88</v>
      </c>
      <c r="E49" s="95">
        <f>H49*12</f>
        <v>0</v>
      </c>
      <c r="F49" s="96"/>
      <c r="G49" s="95"/>
      <c r="H49" s="95"/>
      <c r="I49" s="121">
        <v>4151.8</v>
      </c>
      <c r="J49" s="121">
        <v>1.07</v>
      </c>
      <c r="K49" s="122">
        <v>0.21</v>
      </c>
    </row>
    <row r="50" spans="1:11" s="129" customFormat="1" ht="15">
      <c r="A50" s="103" t="s">
        <v>70</v>
      </c>
      <c r="B50" s="137" t="s">
        <v>67</v>
      </c>
      <c r="C50" s="95">
        <f>F50*12</f>
        <v>0</v>
      </c>
      <c r="D50" s="15">
        <v>2377.23</v>
      </c>
      <c r="E50" s="95">
        <f>H50*12</f>
        <v>0</v>
      </c>
      <c r="F50" s="96"/>
      <c r="G50" s="95"/>
      <c r="H50" s="95"/>
      <c r="I50" s="121">
        <v>4151.8</v>
      </c>
      <c r="J50" s="121">
        <v>1.07</v>
      </c>
      <c r="K50" s="122">
        <v>0.04</v>
      </c>
    </row>
    <row r="51" spans="1:11" s="129" customFormat="1" ht="15">
      <c r="A51" s="103" t="s">
        <v>71</v>
      </c>
      <c r="B51" s="137" t="s">
        <v>67</v>
      </c>
      <c r="C51" s="95">
        <f>F51*12</f>
        <v>0</v>
      </c>
      <c r="D51" s="15">
        <v>7065.55</v>
      </c>
      <c r="E51" s="95">
        <f>H51*12</f>
        <v>0</v>
      </c>
      <c r="F51" s="96"/>
      <c r="G51" s="95"/>
      <c r="H51" s="95"/>
      <c r="I51" s="121">
        <v>4151.8</v>
      </c>
      <c r="J51" s="121">
        <v>1.07</v>
      </c>
      <c r="K51" s="122">
        <v>0.13</v>
      </c>
    </row>
    <row r="52" spans="1:11" s="129" customFormat="1" ht="15">
      <c r="A52" s="103" t="s">
        <v>72</v>
      </c>
      <c r="B52" s="137" t="s">
        <v>67</v>
      </c>
      <c r="C52" s="95">
        <f>F52*12</f>
        <v>0</v>
      </c>
      <c r="D52" s="15">
        <v>831.63</v>
      </c>
      <c r="E52" s="95">
        <f>H52*12</f>
        <v>0</v>
      </c>
      <c r="F52" s="96"/>
      <c r="G52" s="95"/>
      <c r="H52" s="95"/>
      <c r="I52" s="121">
        <v>4151.8</v>
      </c>
      <c r="J52" s="121">
        <v>1.07</v>
      </c>
      <c r="K52" s="122">
        <v>0.01</v>
      </c>
    </row>
    <row r="53" spans="1:11" s="129" customFormat="1" ht="15">
      <c r="A53" s="103" t="s">
        <v>73</v>
      </c>
      <c r="B53" s="137" t="s">
        <v>67</v>
      </c>
      <c r="C53" s="95"/>
      <c r="D53" s="15">
        <v>1188.57</v>
      </c>
      <c r="E53" s="95"/>
      <c r="F53" s="96"/>
      <c r="G53" s="95"/>
      <c r="H53" s="95"/>
      <c r="I53" s="121">
        <v>4151.8</v>
      </c>
      <c r="J53" s="121">
        <v>1.07</v>
      </c>
      <c r="K53" s="122">
        <v>0.02</v>
      </c>
    </row>
    <row r="54" spans="1:11" s="129" customFormat="1" ht="15">
      <c r="A54" s="103" t="s">
        <v>74</v>
      </c>
      <c r="B54" s="137" t="s">
        <v>69</v>
      </c>
      <c r="C54" s="95"/>
      <c r="D54" s="15">
        <v>4754.46</v>
      </c>
      <c r="E54" s="95"/>
      <c r="F54" s="96"/>
      <c r="G54" s="95"/>
      <c r="H54" s="95"/>
      <c r="I54" s="121">
        <v>4151.8</v>
      </c>
      <c r="J54" s="121">
        <v>1.07</v>
      </c>
      <c r="K54" s="122">
        <v>0.09</v>
      </c>
    </row>
    <row r="55" spans="1:11" s="129" customFormat="1" ht="25.5">
      <c r="A55" s="103" t="s">
        <v>75</v>
      </c>
      <c r="B55" s="137" t="s">
        <v>67</v>
      </c>
      <c r="C55" s="95">
        <f>F55*12</f>
        <v>0</v>
      </c>
      <c r="D55" s="15">
        <v>3263.51</v>
      </c>
      <c r="E55" s="95">
        <f>H55*12</f>
        <v>0</v>
      </c>
      <c r="F55" s="96"/>
      <c r="G55" s="95"/>
      <c r="H55" s="95"/>
      <c r="I55" s="121">
        <v>4151.8</v>
      </c>
      <c r="J55" s="121">
        <v>1.07</v>
      </c>
      <c r="K55" s="122">
        <v>0.05</v>
      </c>
    </row>
    <row r="56" spans="1:11" s="129" customFormat="1" ht="15">
      <c r="A56" s="103" t="s">
        <v>76</v>
      </c>
      <c r="B56" s="137" t="s">
        <v>67</v>
      </c>
      <c r="C56" s="95"/>
      <c r="D56" s="15">
        <v>8173.64</v>
      </c>
      <c r="E56" s="95"/>
      <c r="F56" s="96"/>
      <c r="G56" s="95"/>
      <c r="H56" s="95"/>
      <c r="I56" s="121">
        <v>4151.8</v>
      </c>
      <c r="J56" s="121">
        <v>1.07</v>
      </c>
      <c r="K56" s="122">
        <v>0.01</v>
      </c>
    </row>
    <row r="57" spans="1:11" s="129" customFormat="1" ht="15" hidden="1">
      <c r="A57" s="103" t="s">
        <v>121</v>
      </c>
      <c r="B57" s="137" t="s">
        <v>67</v>
      </c>
      <c r="C57" s="97"/>
      <c r="D57" s="15">
        <f>G57*I57</f>
        <v>0</v>
      </c>
      <c r="E57" s="97"/>
      <c r="F57" s="96"/>
      <c r="G57" s="95"/>
      <c r="H57" s="95"/>
      <c r="I57" s="121">
        <v>4151.8</v>
      </c>
      <c r="J57" s="121">
        <v>1.07</v>
      </c>
      <c r="K57" s="122">
        <v>0</v>
      </c>
    </row>
    <row r="58" spans="1:11" s="129" customFormat="1" ht="15" hidden="1">
      <c r="A58" s="103"/>
      <c r="B58" s="137"/>
      <c r="C58" s="95"/>
      <c r="D58" s="15"/>
      <c r="E58" s="95"/>
      <c r="F58" s="96"/>
      <c r="G58" s="95"/>
      <c r="H58" s="95"/>
      <c r="I58" s="121"/>
      <c r="J58" s="121"/>
      <c r="K58" s="122"/>
    </row>
    <row r="59" spans="1:11" s="129" customFormat="1" ht="25.5">
      <c r="A59" s="103" t="s">
        <v>171</v>
      </c>
      <c r="B59" s="139" t="s">
        <v>52</v>
      </c>
      <c r="C59" s="95"/>
      <c r="D59" s="15">
        <v>9457.64</v>
      </c>
      <c r="E59" s="95"/>
      <c r="F59" s="96"/>
      <c r="G59" s="95"/>
      <c r="H59" s="95"/>
      <c r="I59" s="121">
        <v>4151.8</v>
      </c>
      <c r="J59" s="121">
        <v>1.07</v>
      </c>
      <c r="K59" s="122">
        <v>0.49</v>
      </c>
    </row>
    <row r="60" spans="1:11" s="129" customFormat="1" ht="15" hidden="1">
      <c r="A60" s="103" t="s">
        <v>77</v>
      </c>
      <c r="B60" s="137" t="s">
        <v>78</v>
      </c>
      <c r="C60" s="95"/>
      <c r="D60" s="15">
        <f aca="true" t="shared" si="2" ref="D60:D70">G60*I60</f>
        <v>0</v>
      </c>
      <c r="E60" s="95"/>
      <c r="F60" s="96"/>
      <c r="G60" s="95">
        <f aca="true" t="shared" si="3" ref="G60:G70">H60*12</f>
        <v>0</v>
      </c>
      <c r="H60" s="95">
        <v>0</v>
      </c>
      <c r="I60" s="121">
        <v>4151.8</v>
      </c>
      <c r="J60" s="121">
        <v>1.07</v>
      </c>
      <c r="K60" s="122">
        <v>0</v>
      </c>
    </row>
    <row r="61" spans="1:11" s="129" customFormat="1" ht="25.5" hidden="1">
      <c r="A61" s="103" t="s">
        <v>79</v>
      </c>
      <c r="B61" s="137" t="s">
        <v>124</v>
      </c>
      <c r="C61" s="95"/>
      <c r="D61" s="15">
        <f t="shared" si="2"/>
        <v>0</v>
      </c>
      <c r="E61" s="95"/>
      <c r="F61" s="96"/>
      <c r="G61" s="95">
        <f t="shared" si="3"/>
        <v>0</v>
      </c>
      <c r="H61" s="95">
        <v>0</v>
      </c>
      <c r="I61" s="121">
        <v>4151.8</v>
      </c>
      <c r="J61" s="121">
        <v>1.07</v>
      </c>
      <c r="K61" s="122">
        <v>0</v>
      </c>
    </row>
    <row r="62" spans="1:11" s="129" customFormat="1" ht="15" hidden="1">
      <c r="A62" s="103" t="s">
        <v>80</v>
      </c>
      <c r="B62" s="137" t="s">
        <v>81</v>
      </c>
      <c r="C62" s="95"/>
      <c r="D62" s="15">
        <f t="shared" si="2"/>
        <v>0</v>
      </c>
      <c r="E62" s="95"/>
      <c r="F62" s="96"/>
      <c r="G62" s="95">
        <f t="shared" si="3"/>
        <v>0</v>
      </c>
      <c r="H62" s="95">
        <v>0</v>
      </c>
      <c r="I62" s="121">
        <v>4151.8</v>
      </c>
      <c r="J62" s="121">
        <v>1.07</v>
      </c>
      <c r="K62" s="122">
        <v>0</v>
      </c>
    </row>
    <row r="63" spans="1:11" s="129" customFormat="1" ht="25.5" hidden="1">
      <c r="A63" s="103" t="s">
        <v>82</v>
      </c>
      <c r="B63" s="137" t="s">
        <v>83</v>
      </c>
      <c r="C63" s="95"/>
      <c r="D63" s="15">
        <f t="shared" si="2"/>
        <v>0</v>
      </c>
      <c r="E63" s="95"/>
      <c r="F63" s="96"/>
      <c r="G63" s="95">
        <f t="shared" si="3"/>
        <v>0</v>
      </c>
      <c r="H63" s="95">
        <v>0</v>
      </c>
      <c r="I63" s="121">
        <v>4151.8</v>
      </c>
      <c r="J63" s="121">
        <v>1.07</v>
      </c>
      <c r="K63" s="122">
        <v>0</v>
      </c>
    </row>
    <row r="64" spans="1:11" s="129" customFormat="1" ht="15" hidden="1">
      <c r="A64" s="103" t="s">
        <v>125</v>
      </c>
      <c r="B64" s="137" t="s">
        <v>126</v>
      </c>
      <c r="C64" s="95"/>
      <c r="D64" s="15">
        <f t="shared" si="2"/>
        <v>0</v>
      </c>
      <c r="E64" s="95"/>
      <c r="F64" s="96"/>
      <c r="G64" s="95">
        <f t="shared" si="3"/>
        <v>0</v>
      </c>
      <c r="H64" s="95">
        <v>0</v>
      </c>
      <c r="I64" s="121">
        <v>4151.8</v>
      </c>
      <c r="J64" s="121">
        <v>1.07</v>
      </c>
      <c r="K64" s="122">
        <v>0</v>
      </c>
    </row>
    <row r="65" spans="1:11" s="129" customFormat="1" ht="15" hidden="1">
      <c r="A65" s="103" t="s">
        <v>109</v>
      </c>
      <c r="B65" s="137" t="s">
        <v>81</v>
      </c>
      <c r="C65" s="95"/>
      <c r="D65" s="15">
        <f t="shared" si="2"/>
        <v>0</v>
      </c>
      <c r="E65" s="95"/>
      <c r="F65" s="96"/>
      <c r="G65" s="95">
        <f t="shared" si="3"/>
        <v>0</v>
      </c>
      <c r="H65" s="95">
        <v>0</v>
      </c>
      <c r="I65" s="121">
        <v>4151.8</v>
      </c>
      <c r="J65" s="121">
        <v>1.07</v>
      </c>
      <c r="K65" s="122">
        <v>0</v>
      </c>
    </row>
    <row r="66" spans="1:11" s="129" customFormat="1" ht="15" hidden="1">
      <c r="A66" s="103" t="s">
        <v>110</v>
      </c>
      <c r="B66" s="137" t="s">
        <v>67</v>
      </c>
      <c r="C66" s="95"/>
      <c r="D66" s="15">
        <f t="shared" si="2"/>
        <v>0</v>
      </c>
      <c r="E66" s="95"/>
      <c r="F66" s="96"/>
      <c r="G66" s="95">
        <f t="shared" si="3"/>
        <v>0</v>
      </c>
      <c r="H66" s="95">
        <v>0</v>
      </c>
      <c r="I66" s="121">
        <v>4151.8</v>
      </c>
      <c r="J66" s="121">
        <v>1.07</v>
      </c>
      <c r="K66" s="122">
        <v>0</v>
      </c>
    </row>
    <row r="67" spans="1:11" s="129" customFormat="1" ht="25.5" hidden="1">
      <c r="A67" s="103" t="s">
        <v>111</v>
      </c>
      <c r="B67" s="137" t="s">
        <v>67</v>
      </c>
      <c r="C67" s="95"/>
      <c r="D67" s="15">
        <f t="shared" si="2"/>
        <v>0</v>
      </c>
      <c r="E67" s="95"/>
      <c r="F67" s="96"/>
      <c r="G67" s="95">
        <f t="shared" si="3"/>
        <v>0</v>
      </c>
      <c r="H67" s="95">
        <v>0</v>
      </c>
      <c r="I67" s="121">
        <v>4151.8</v>
      </c>
      <c r="J67" s="121">
        <v>1.07</v>
      </c>
      <c r="K67" s="122">
        <v>0</v>
      </c>
    </row>
    <row r="68" spans="1:11" s="129" customFormat="1" ht="15" hidden="1">
      <c r="A68" s="103" t="s">
        <v>127</v>
      </c>
      <c r="B68" s="137" t="s">
        <v>55</v>
      </c>
      <c r="C68" s="95"/>
      <c r="D68" s="15">
        <f t="shared" si="2"/>
        <v>0</v>
      </c>
      <c r="E68" s="95"/>
      <c r="F68" s="96"/>
      <c r="G68" s="95">
        <f t="shared" si="3"/>
        <v>0</v>
      </c>
      <c r="H68" s="95">
        <v>0</v>
      </c>
      <c r="I68" s="121">
        <v>4151.8</v>
      </c>
      <c r="J68" s="121">
        <v>1.07</v>
      </c>
      <c r="K68" s="122">
        <v>0</v>
      </c>
    </row>
    <row r="69" spans="1:11" s="129" customFormat="1" ht="15" hidden="1">
      <c r="A69" s="103" t="s">
        <v>84</v>
      </c>
      <c r="B69" s="137" t="s">
        <v>55</v>
      </c>
      <c r="C69" s="97"/>
      <c r="D69" s="15">
        <f t="shared" si="2"/>
        <v>0</v>
      </c>
      <c r="E69" s="97"/>
      <c r="F69" s="96"/>
      <c r="G69" s="95">
        <f t="shared" si="3"/>
        <v>0</v>
      </c>
      <c r="H69" s="95">
        <v>0</v>
      </c>
      <c r="I69" s="121">
        <v>4151.8</v>
      </c>
      <c r="J69" s="121">
        <v>1.07</v>
      </c>
      <c r="K69" s="122">
        <v>0</v>
      </c>
    </row>
    <row r="70" spans="1:11" s="129" customFormat="1" ht="15" hidden="1">
      <c r="A70" s="103" t="s">
        <v>112</v>
      </c>
      <c r="B70" s="137" t="s">
        <v>67</v>
      </c>
      <c r="C70" s="95"/>
      <c r="D70" s="15">
        <f t="shared" si="2"/>
        <v>0</v>
      </c>
      <c r="E70" s="95"/>
      <c r="F70" s="96"/>
      <c r="G70" s="95">
        <f t="shared" si="3"/>
        <v>0</v>
      </c>
      <c r="H70" s="95">
        <v>0</v>
      </c>
      <c r="I70" s="121">
        <v>4151.8</v>
      </c>
      <c r="J70" s="121">
        <v>1.07</v>
      </c>
      <c r="K70" s="122">
        <v>0</v>
      </c>
    </row>
    <row r="71" spans="1:11" s="129" customFormat="1" ht="30">
      <c r="A71" s="102" t="s">
        <v>172</v>
      </c>
      <c r="B71" s="137"/>
      <c r="C71" s="95"/>
      <c r="D71" s="212">
        <v>0</v>
      </c>
      <c r="E71" s="94"/>
      <c r="F71" s="93"/>
      <c r="G71" s="13">
        <f>D71/I71</f>
        <v>0</v>
      </c>
      <c r="H71" s="13">
        <f>G71/12</f>
        <v>0</v>
      </c>
      <c r="I71" s="121">
        <v>4151.8</v>
      </c>
      <c r="J71" s="121"/>
      <c r="K71" s="122"/>
    </row>
    <row r="72" spans="1:11" s="129" customFormat="1" ht="30">
      <c r="A72" s="102" t="s">
        <v>173</v>
      </c>
      <c r="B72" s="137"/>
      <c r="C72" s="95"/>
      <c r="D72" s="13">
        <v>0</v>
      </c>
      <c r="E72" s="95"/>
      <c r="F72" s="96"/>
      <c r="G72" s="13">
        <f>D72/I72</f>
        <v>0</v>
      </c>
      <c r="H72" s="13">
        <f>G72/12</f>
        <v>0</v>
      </c>
      <c r="I72" s="121">
        <v>4151.8</v>
      </c>
      <c r="J72" s="121">
        <v>1.07</v>
      </c>
      <c r="K72" s="122">
        <v>0.06</v>
      </c>
    </row>
    <row r="73" spans="1:11" s="129" customFormat="1" ht="15" hidden="1">
      <c r="A73" s="103"/>
      <c r="B73" s="137"/>
      <c r="C73" s="95"/>
      <c r="D73" s="15"/>
      <c r="E73" s="95"/>
      <c r="F73" s="96"/>
      <c r="G73" s="95"/>
      <c r="H73" s="95"/>
      <c r="I73" s="121">
        <v>4151.8</v>
      </c>
      <c r="J73" s="121"/>
      <c r="K73" s="122"/>
    </row>
    <row r="74" spans="1:11" s="129" customFormat="1" ht="15" hidden="1">
      <c r="A74" s="103" t="s">
        <v>85</v>
      </c>
      <c r="B74" s="137" t="s">
        <v>55</v>
      </c>
      <c r="C74" s="95"/>
      <c r="D74" s="15">
        <f>G74*I74</f>
        <v>0</v>
      </c>
      <c r="E74" s="95"/>
      <c r="F74" s="96"/>
      <c r="G74" s="95">
        <f>H74*12</f>
        <v>0</v>
      </c>
      <c r="H74" s="95">
        <v>0</v>
      </c>
      <c r="I74" s="121">
        <v>4151.8</v>
      </c>
      <c r="J74" s="121">
        <v>1.07</v>
      </c>
      <c r="K74" s="122">
        <v>0</v>
      </c>
    </row>
    <row r="75" spans="1:11" s="129" customFormat="1" ht="15">
      <c r="A75" s="102" t="s">
        <v>86</v>
      </c>
      <c r="B75" s="137"/>
      <c r="C75" s="95"/>
      <c r="D75" s="13">
        <f>D76+D77+D78</f>
        <v>10215.98</v>
      </c>
      <c r="E75" s="95"/>
      <c r="F75" s="96"/>
      <c r="G75" s="13">
        <f>D75/I75</f>
        <v>2.46</v>
      </c>
      <c r="H75" s="13">
        <f>G75/12</f>
        <v>0.21</v>
      </c>
      <c r="I75" s="121">
        <v>4151.8</v>
      </c>
      <c r="J75" s="121">
        <v>1.07</v>
      </c>
      <c r="K75" s="122">
        <v>0.18</v>
      </c>
    </row>
    <row r="76" spans="1:11" s="129" customFormat="1" ht="15">
      <c r="A76" s="103" t="s">
        <v>91</v>
      </c>
      <c r="B76" s="137" t="s">
        <v>55</v>
      </c>
      <c r="C76" s="95"/>
      <c r="D76" s="15">
        <v>1104.48</v>
      </c>
      <c r="E76" s="95"/>
      <c r="F76" s="96"/>
      <c r="G76" s="95"/>
      <c r="H76" s="95"/>
      <c r="I76" s="121">
        <v>4151.8</v>
      </c>
      <c r="J76" s="121">
        <v>1.07</v>
      </c>
      <c r="K76" s="122">
        <v>0.02</v>
      </c>
    </row>
    <row r="77" spans="1:11" s="129" customFormat="1" ht="15">
      <c r="A77" s="103" t="s">
        <v>87</v>
      </c>
      <c r="B77" s="137" t="s">
        <v>67</v>
      </c>
      <c r="C77" s="95"/>
      <c r="D77" s="15">
        <v>8283.19</v>
      </c>
      <c r="E77" s="95"/>
      <c r="F77" s="96"/>
      <c r="G77" s="95"/>
      <c r="H77" s="95"/>
      <c r="I77" s="121">
        <v>4151.8</v>
      </c>
      <c r="J77" s="121">
        <v>1.07</v>
      </c>
      <c r="K77" s="122">
        <v>0.15</v>
      </c>
    </row>
    <row r="78" spans="1:11" s="129" customFormat="1" ht="15">
      <c r="A78" s="103" t="s">
        <v>88</v>
      </c>
      <c r="B78" s="137" t="s">
        <v>67</v>
      </c>
      <c r="C78" s="95"/>
      <c r="D78" s="15">
        <v>828.31</v>
      </c>
      <c r="E78" s="95"/>
      <c r="F78" s="96"/>
      <c r="G78" s="95"/>
      <c r="H78" s="95"/>
      <c r="I78" s="121">
        <v>4151.8</v>
      </c>
      <c r="J78" s="121">
        <v>1.07</v>
      </c>
      <c r="K78" s="122">
        <v>0.01</v>
      </c>
    </row>
    <row r="79" spans="1:11" s="129" customFormat="1" ht="27.75" customHeight="1" hidden="1">
      <c r="A79" s="103" t="s">
        <v>122</v>
      </c>
      <c r="B79" s="137" t="s">
        <v>52</v>
      </c>
      <c r="C79" s="95"/>
      <c r="D79" s="15">
        <f>G79*I79</f>
        <v>0</v>
      </c>
      <c r="E79" s="95"/>
      <c r="F79" s="96"/>
      <c r="G79" s="95">
        <f>H79*12</f>
        <v>0</v>
      </c>
      <c r="H79" s="95">
        <v>0</v>
      </c>
      <c r="I79" s="121">
        <v>4151.8</v>
      </c>
      <c r="J79" s="121">
        <v>1.07</v>
      </c>
      <c r="K79" s="122">
        <v>0</v>
      </c>
    </row>
    <row r="80" spans="1:11" s="129" customFormat="1" ht="25.5" hidden="1">
      <c r="A80" s="103" t="s">
        <v>100</v>
      </c>
      <c r="B80" s="137" t="s">
        <v>52</v>
      </c>
      <c r="C80" s="95"/>
      <c r="D80" s="15">
        <f>G80*I80</f>
        <v>0</v>
      </c>
      <c r="E80" s="95"/>
      <c r="F80" s="96"/>
      <c r="G80" s="95">
        <f>H80*12</f>
        <v>0</v>
      </c>
      <c r="H80" s="95">
        <v>0</v>
      </c>
      <c r="I80" s="121">
        <v>4151.8</v>
      </c>
      <c r="J80" s="121">
        <v>1.07</v>
      </c>
      <c r="K80" s="122">
        <v>0</v>
      </c>
    </row>
    <row r="81" spans="1:11" s="129" customFormat="1" ht="25.5" hidden="1">
      <c r="A81" s="103" t="s">
        <v>95</v>
      </c>
      <c r="B81" s="137" t="s">
        <v>52</v>
      </c>
      <c r="C81" s="95"/>
      <c r="D81" s="15">
        <f>G81*I81</f>
        <v>0</v>
      </c>
      <c r="E81" s="95"/>
      <c r="F81" s="96"/>
      <c r="G81" s="95">
        <f>H81*12</f>
        <v>0</v>
      </c>
      <c r="H81" s="95">
        <v>0</v>
      </c>
      <c r="I81" s="121">
        <v>4151.8</v>
      </c>
      <c r="J81" s="121">
        <v>1.07</v>
      </c>
      <c r="K81" s="122">
        <v>0</v>
      </c>
    </row>
    <row r="82" spans="1:11" s="129" customFormat="1" ht="25.5" hidden="1">
      <c r="A82" s="103" t="s">
        <v>96</v>
      </c>
      <c r="B82" s="137" t="s">
        <v>52</v>
      </c>
      <c r="C82" s="95"/>
      <c r="D82" s="15">
        <f>G82*I82</f>
        <v>0</v>
      </c>
      <c r="E82" s="95"/>
      <c r="F82" s="96"/>
      <c r="G82" s="95">
        <f>H82*12</f>
        <v>0</v>
      </c>
      <c r="H82" s="95">
        <v>0</v>
      </c>
      <c r="I82" s="121">
        <v>4151.8</v>
      </c>
      <c r="J82" s="121">
        <v>1.07</v>
      </c>
      <c r="K82" s="122">
        <v>0</v>
      </c>
    </row>
    <row r="83" spans="1:11" s="129" customFormat="1" ht="15" hidden="1">
      <c r="A83" s="103"/>
      <c r="B83" s="137"/>
      <c r="C83" s="95"/>
      <c r="D83" s="15"/>
      <c r="E83" s="95"/>
      <c r="F83" s="96"/>
      <c r="G83" s="95"/>
      <c r="H83" s="95"/>
      <c r="I83" s="121">
        <v>4151.8</v>
      </c>
      <c r="J83" s="121"/>
      <c r="K83" s="122"/>
    </row>
    <row r="84" spans="1:11" s="129" customFormat="1" ht="15" hidden="1">
      <c r="A84" s="102"/>
      <c r="B84" s="137"/>
      <c r="C84" s="95"/>
      <c r="D84" s="13"/>
      <c r="E84" s="95"/>
      <c r="F84" s="96"/>
      <c r="G84" s="13"/>
      <c r="H84" s="13"/>
      <c r="I84" s="121">
        <v>4151.8</v>
      </c>
      <c r="J84" s="121"/>
      <c r="K84" s="122"/>
    </row>
    <row r="85" spans="1:11" s="129" customFormat="1" ht="15" hidden="1">
      <c r="A85" s="103"/>
      <c r="B85" s="137"/>
      <c r="C85" s="95"/>
      <c r="D85" s="15"/>
      <c r="E85" s="95"/>
      <c r="F85" s="96"/>
      <c r="G85" s="95"/>
      <c r="H85" s="95"/>
      <c r="I85" s="121">
        <v>4151.8</v>
      </c>
      <c r="J85" s="121"/>
      <c r="K85" s="122"/>
    </row>
    <row r="86" spans="1:11" s="129" customFormat="1" ht="15" hidden="1">
      <c r="A86" s="103"/>
      <c r="B86" s="137"/>
      <c r="C86" s="95"/>
      <c r="D86" s="15"/>
      <c r="E86" s="95"/>
      <c r="F86" s="96"/>
      <c r="G86" s="95"/>
      <c r="H86" s="95"/>
      <c r="I86" s="121">
        <v>4151.8</v>
      </c>
      <c r="J86" s="121"/>
      <c r="K86" s="122"/>
    </row>
    <row r="87" spans="1:11" s="129" customFormat="1" ht="15" hidden="1">
      <c r="A87" s="103" t="s">
        <v>128</v>
      </c>
      <c r="B87" s="137" t="s">
        <v>67</v>
      </c>
      <c r="C87" s="95"/>
      <c r="D87" s="15">
        <f>G87*I87</f>
        <v>0</v>
      </c>
      <c r="E87" s="95"/>
      <c r="F87" s="96"/>
      <c r="G87" s="95">
        <f>H87*12</f>
        <v>0</v>
      </c>
      <c r="H87" s="95">
        <v>0</v>
      </c>
      <c r="I87" s="121">
        <v>4151.8</v>
      </c>
      <c r="J87" s="121">
        <v>1.07</v>
      </c>
      <c r="K87" s="122">
        <v>0</v>
      </c>
    </row>
    <row r="88" spans="1:11" s="121" customFormat="1" ht="15">
      <c r="A88" s="102" t="s">
        <v>101</v>
      </c>
      <c r="B88" s="132"/>
      <c r="C88" s="13"/>
      <c r="D88" s="13">
        <v>0</v>
      </c>
      <c r="E88" s="13"/>
      <c r="F88" s="93"/>
      <c r="G88" s="13">
        <f>D88/I88</f>
        <v>0</v>
      </c>
      <c r="H88" s="13">
        <f>G88/12</f>
        <v>0</v>
      </c>
      <c r="I88" s="121">
        <v>4151.8</v>
      </c>
      <c r="J88" s="121">
        <v>1.07</v>
      </c>
      <c r="K88" s="122">
        <v>0.02</v>
      </c>
    </row>
    <row r="89" spans="1:11" s="129" customFormat="1" ht="15" hidden="1">
      <c r="A89" s="103"/>
      <c r="B89" s="137"/>
      <c r="C89" s="95"/>
      <c r="D89" s="15"/>
      <c r="E89" s="95"/>
      <c r="F89" s="96"/>
      <c r="G89" s="95"/>
      <c r="H89" s="95"/>
      <c r="I89" s="121">
        <v>4151.8</v>
      </c>
      <c r="J89" s="121"/>
      <c r="K89" s="122"/>
    </row>
    <row r="90" spans="1:11" s="121" customFormat="1" ht="15" hidden="1">
      <c r="A90" s="102" t="s">
        <v>129</v>
      </c>
      <c r="B90" s="132"/>
      <c r="C90" s="13"/>
      <c r="D90" s="13">
        <f>D91+D92+D93+D94</f>
        <v>0</v>
      </c>
      <c r="E90" s="13">
        <f>E91+E92+E93+E94</f>
        <v>0</v>
      </c>
      <c r="F90" s="13">
        <f>F91+F92+F93+F94</f>
        <v>0</v>
      </c>
      <c r="G90" s="13">
        <f>G91+G92+G93+G94</f>
        <v>0</v>
      </c>
      <c r="H90" s="13">
        <f>H91+H92+H93+H94</f>
        <v>0</v>
      </c>
      <c r="I90" s="121">
        <v>4151.8</v>
      </c>
      <c r="J90" s="121">
        <v>1.07</v>
      </c>
      <c r="K90" s="122">
        <v>0.15</v>
      </c>
    </row>
    <row r="91" spans="1:11" s="129" customFormat="1" ht="15" hidden="1">
      <c r="A91" s="103"/>
      <c r="B91" s="137"/>
      <c r="C91" s="95"/>
      <c r="D91" s="15"/>
      <c r="E91" s="95"/>
      <c r="F91" s="96"/>
      <c r="G91" s="95"/>
      <c r="H91" s="95"/>
      <c r="I91" s="121">
        <v>4151.8</v>
      </c>
      <c r="J91" s="121"/>
      <c r="K91" s="122"/>
    </row>
    <row r="92" spans="1:11" s="129" customFormat="1" ht="15" hidden="1">
      <c r="A92" s="103"/>
      <c r="B92" s="137"/>
      <c r="C92" s="95"/>
      <c r="D92" s="15"/>
      <c r="E92" s="95"/>
      <c r="F92" s="96"/>
      <c r="G92" s="95"/>
      <c r="H92" s="95"/>
      <c r="I92" s="121">
        <v>4151.8</v>
      </c>
      <c r="J92" s="121"/>
      <c r="K92" s="122"/>
    </row>
    <row r="93" spans="1:11" s="129" customFormat="1" ht="25.5" customHeight="1" hidden="1">
      <c r="A93" s="103"/>
      <c r="B93" s="137"/>
      <c r="C93" s="95"/>
      <c r="D93" s="15"/>
      <c r="E93" s="95"/>
      <c r="F93" s="96"/>
      <c r="G93" s="95"/>
      <c r="H93" s="95"/>
      <c r="I93" s="121">
        <v>4151.8</v>
      </c>
      <c r="J93" s="121"/>
      <c r="K93" s="122"/>
    </row>
    <row r="94" spans="1:11" s="129" customFormat="1" ht="25.5" customHeight="1" hidden="1">
      <c r="A94" s="103"/>
      <c r="B94" s="137"/>
      <c r="C94" s="147"/>
      <c r="D94" s="15"/>
      <c r="E94" s="147"/>
      <c r="F94" s="148"/>
      <c r="G94" s="147"/>
      <c r="H94" s="147"/>
      <c r="I94" s="121">
        <v>4151.8</v>
      </c>
      <c r="J94" s="121"/>
      <c r="K94" s="122"/>
    </row>
    <row r="95" spans="1:11" s="121" customFormat="1" ht="30" hidden="1">
      <c r="A95" s="149" t="s">
        <v>97</v>
      </c>
      <c r="B95" s="132" t="s">
        <v>52</v>
      </c>
      <c r="C95" s="99">
        <f>F95*12</f>
        <v>0</v>
      </c>
      <c r="D95" s="99">
        <f>G95*I95</f>
        <v>0</v>
      </c>
      <c r="E95" s="99">
        <f>H95*12</f>
        <v>0</v>
      </c>
      <c r="F95" s="100"/>
      <c r="G95" s="99">
        <f>H95*12</f>
        <v>0</v>
      </c>
      <c r="H95" s="100">
        <v>0</v>
      </c>
      <c r="I95" s="121">
        <v>4151.8</v>
      </c>
      <c r="K95" s="122"/>
    </row>
    <row r="96" spans="1:11" s="121" customFormat="1" ht="18.75" hidden="1">
      <c r="A96" s="150" t="s">
        <v>3</v>
      </c>
      <c r="B96" s="145"/>
      <c r="C96" s="99">
        <f>F96*12</f>
        <v>0</v>
      </c>
      <c r="D96" s="99"/>
      <c r="E96" s="99"/>
      <c r="F96" s="100"/>
      <c r="G96" s="99"/>
      <c r="H96" s="100"/>
      <c r="I96" s="121">
        <v>4151.8</v>
      </c>
      <c r="K96" s="122"/>
    </row>
    <row r="97" spans="1:11" s="129" customFormat="1" ht="15" hidden="1">
      <c r="A97" s="103" t="s">
        <v>130</v>
      </c>
      <c r="B97" s="137"/>
      <c r="C97" s="95"/>
      <c r="D97" s="15"/>
      <c r="E97" s="95"/>
      <c r="F97" s="96"/>
      <c r="G97" s="95"/>
      <c r="H97" s="96"/>
      <c r="I97" s="121">
        <v>4151.8</v>
      </c>
      <c r="K97" s="130"/>
    </row>
    <row r="98" spans="1:11" s="129" customFormat="1" ht="15" hidden="1">
      <c r="A98" s="103" t="s">
        <v>131</v>
      </c>
      <c r="B98" s="137"/>
      <c r="C98" s="95"/>
      <c r="D98" s="15"/>
      <c r="E98" s="95"/>
      <c r="F98" s="96"/>
      <c r="G98" s="95"/>
      <c r="H98" s="96"/>
      <c r="I98" s="121">
        <v>4151.8</v>
      </c>
      <c r="K98" s="130"/>
    </row>
    <row r="99" spans="1:11" s="129" customFormat="1" ht="15" hidden="1">
      <c r="A99" s="103" t="s">
        <v>104</v>
      </c>
      <c r="B99" s="137"/>
      <c r="C99" s="95"/>
      <c r="D99" s="15"/>
      <c r="E99" s="95"/>
      <c r="F99" s="96"/>
      <c r="G99" s="95"/>
      <c r="H99" s="96"/>
      <c r="I99" s="121">
        <v>4151.8</v>
      </c>
      <c r="K99" s="130"/>
    </row>
    <row r="100" spans="1:11" s="129" customFormat="1" ht="15" hidden="1">
      <c r="A100" s="103" t="s">
        <v>132</v>
      </c>
      <c r="B100" s="137"/>
      <c r="C100" s="95"/>
      <c r="D100" s="15"/>
      <c r="E100" s="95"/>
      <c r="F100" s="96"/>
      <c r="G100" s="95"/>
      <c r="H100" s="96"/>
      <c r="I100" s="121">
        <v>4151.8</v>
      </c>
      <c r="K100" s="130"/>
    </row>
    <row r="101" spans="1:11" s="129" customFormat="1" ht="15" hidden="1">
      <c r="A101" s="103" t="s">
        <v>133</v>
      </c>
      <c r="B101" s="137"/>
      <c r="C101" s="95"/>
      <c r="D101" s="15"/>
      <c r="E101" s="95"/>
      <c r="F101" s="96"/>
      <c r="G101" s="95"/>
      <c r="H101" s="96"/>
      <c r="I101" s="121">
        <v>4151.8</v>
      </c>
      <c r="K101" s="130"/>
    </row>
    <row r="102" spans="1:11" s="129" customFormat="1" ht="15" hidden="1">
      <c r="A102" s="103" t="s">
        <v>134</v>
      </c>
      <c r="B102" s="137"/>
      <c r="C102" s="95"/>
      <c r="D102" s="15"/>
      <c r="E102" s="95"/>
      <c r="F102" s="96"/>
      <c r="G102" s="95"/>
      <c r="H102" s="96"/>
      <c r="I102" s="121">
        <v>4151.8</v>
      </c>
      <c r="K102" s="130"/>
    </row>
    <row r="103" spans="1:11" s="129" customFormat="1" ht="15" hidden="1">
      <c r="A103" s="103" t="s">
        <v>135</v>
      </c>
      <c r="B103" s="137"/>
      <c r="C103" s="95"/>
      <c r="D103" s="15"/>
      <c r="E103" s="95"/>
      <c r="F103" s="96"/>
      <c r="G103" s="95"/>
      <c r="H103" s="96"/>
      <c r="I103" s="121">
        <v>4151.8</v>
      </c>
      <c r="K103" s="130"/>
    </row>
    <row r="104" spans="1:11" s="129" customFormat="1" ht="15" hidden="1">
      <c r="A104" s="103" t="s">
        <v>136</v>
      </c>
      <c r="B104" s="137"/>
      <c r="C104" s="95"/>
      <c r="D104" s="15"/>
      <c r="E104" s="95"/>
      <c r="F104" s="96"/>
      <c r="G104" s="95"/>
      <c r="H104" s="96"/>
      <c r="I104" s="121">
        <v>4151.8</v>
      </c>
      <c r="K104" s="130"/>
    </row>
    <row r="105" spans="1:11" s="129" customFormat="1" ht="15" hidden="1">
      <c r="A105" s="103" t="s">
        <v>137</v>
      </c>
      <c r="B105" s="137"/>
      <c r="C105" s="95"/>
      <c r="D105" s="15"/>
      <c r="E105" s="95"/>
      <c r="F105" s="96"/>
      <c r="G105" s="95"/>
      <c r="H105" s="96"/>
      <c r="I105" s="121">
        <v>4151.8</v>
      </c>
      <c r="K105" s="130"/>
    </row>
    <row r="106" spans="1:11" s="129" customFormat="1" ht="15" hidden="1">
      <c r="A106" s="103" t="s">
        <v>138</v>
      </c>
      <c r="B106" s="137"/>
      <c r="C106" s="95"/>
      <c r="D106" s="15"/>
      <c r="E106" s="95"/>
      <c r="F106" s="96"/>
      <c r="G106" s="95"/>
      <c r="H106" s="96"/>
      <c r="I106" s="121">
        <v>4151.8</v>
      </c>
      <c r="K106" s="130"/>
    </row>
    <row r="107" spans="1:11" s="129" customFormat="1" ht="15" hidden="1">
      <c r="A107" s="103" t="s">
        <v>113</v>
      </c>
      <c r="B107" s="137"/>
      <c r="C107" s="95"/>
      <c r="D107" s="15"/>
      <c r="E107" s="95"/>
      <c r="F107" s="96"/>
      <c r="G107" s="95"/>
      <c r="H107" s="96"/>
      <c r="I107" s="121">
        <v>4151.8</v>
      </c>
      <c r="K107" s="130"/>
    </row>
    <row r="108" spans="1:11" s="129" customFormat="1" ht="15" hidden="1">
      <c r="A108" s="151" t="s">
        <v>114</v>
      </c>
      <c r="B108" s="141"/>
      <c r="C108" s="147"/>
      <c r="D108" s="152"/>
      <c r="E108" s="147"/>
      <c r="F108" s="148"/>
      <c r="G108" s="147"/>
      <c r="H108" s="148"/>
      <c r="I108" s="121">
        <v>4151.8</v>
      </c>
      <c r="K108" s="130"/>
    </row>
    <row r="109" spans="1:10" s="121" customFormat="1" ht="29.25" customHeight="1" hidden="1" thickBot="1">
      <c r="A109" s="149"/>
      <c r="B109" s="139"/>
      <c r="C109" s="99"/>
      <c r="D109" s="99"/>
      <c r="E109" s="99"/>
      <c r="F109" s="100"/>
      <c r="G109" s="99"/>
      <c r="H109" s="99"/>
      <c r="I109" s="121">
        <v>4151.8</v>
      </c>
      <c r="J109" s="122"/>
    </row>
    <row r="110" spans="1:10" s="121" customFormat="1" ht="20.25" customHeight="1">
      <c r="A110" s="102" t="s">
        <v>174</v>
      </c>
      <c r="B110" s="139"/>
      <c r="C110" s="99"/>
      <c r="D110" s="99">
        <v>0</v>
      </c>
      <c r="E110" s="99"/>
      <c r="F110" s="100"/>
      <c r="G110" s="99">
        <f>D110/I110</f>
        <v>0</v>
      </c>
      <c r="H110" s="99">
        <f>G110/12</f>
        <v>0</v>
      </c>
      <c r="I110" s="121">
        <v>4151.8</v>
      </c>
      <c r="J110" s="122"/>
    </row>
    <row r="111" spans="1:10" s="121" customFormat="1" ht="17.25" customHeight="1">
      <c r="A111" s="102" t="s">
        <v>175</v>
      </c>
      <c r="B111" s="214"/>
      <c r="C111" s="215"/>
      <c r="D111" s="99">
        <f>D112</f>
        <v>3317.17</v>
      </c>
      <c r="E111" s="99"/>
      <c r="F111" s="100"/>
      <c r="G111" s="99">
        <f>D111/I111</f>
        <v>0.8</v>
      </c>
      <c r="H111" s="99">
        <f>G111/12</f>
        <v>0.07</v>
      </c>
      <c r="I111" s="121">
        <v>4151.8</v>
      </c>
      <c r="J111" s="122"/>
    </row>
    <row r="112" spans="1:10" s="121" customFormat="1" ht="17.25" customHeight="1">
      <c r="A112" s="103" t="s">
        <v>176</v>
      </c>
      <c r="B112" s="214" t="s">
        <v>78</v>
      </c>
      <c r="C112" s="215"/>
      <c r="D112" s="215">
        <v>3317.17</v>
      </c>
      <c r="E112" s="215"/>
      <c r="F112" s="216"/>
      <c r="G112" s="215"/>
      <c r="H112" s="215"/>
      <c r="I112" s="121">
        <v>4151.8</v>
      </c>
      <c r="J112" s="122"/>
    </row>
    <row r="113" spans="1:10" s="121" customFormat="1" ht="82.5" customHeight="1" thickBot="1">
      <c r="A113" s="149" t="s">
        <v>177</v>
      </c>
      <c r="B113" s="132" t="s">
        <v>52</v>
      </c>
      <c r="C113" s="99">
        <f>F113*12</f>
        <v>0</v>
      </c>
      <c r="D113" s="99">
        <f>G113*I113</f>
        <v>49821.6</v>
      </c>
      <c r="E113" s="99">
        <f>H113*12</f>
        <v>12</v>
      </c>
      <c r="F113" s="100"/>
      <c r="G113" s="99">
        <f>H113*12</f>
        <v>12</v>
      </c>
      <c r="H113" s="99">
        <v>1</v>
      </c>
      <c r="I113" s="121">
        <v>4151.8</v>
      </c>
      <c r="J113" s="122">
        <v>0.3</v>
      </c>
    </row>
    <row r="114" spans="1:9" s="121" customFormat="1" ht="26.25" hidden="1" thickBot="1">
      <c r="A114" s="153" t="s">
        <v>139</v>
      </c>
      <c r="B114" s="139" t="s">
        <v>140</v>
      </c>
      <c r="C114" s="154"/>
      <c r="D114" s="155"/>
      <c r="E114" s="154"/>
      <c r="F114" s="156"/>
      <c r="G114" s="157">
        <f>H114*12</f>
        <v>0</v>
      </c>
      <c r="H114" s="158"/>
      <c r="I114" s="121">
        <v>4151.8</v>
      </c>
    </row>
    <row r="115" spans="1:9" s="121" customFormat="1" ht="28.5" customHeight="1" thickBot="1">
      <c r="A115" s="159" t="s">
        <v>115</v>
      </c>
      <c r="B115" s="160" t="s">
        <v>48</v>
      </c>
      <c r="C115" s="154"/>
      <c r="D115" s="155">
        <f>G115*I115</f>
        <v>85693.15</v>
      </c>
      <c r="E115" s="161"/>
      <c r="F115" s="155"/>
      <c r="G115" s="162">
        <f>12*H115</f>
        <v>20.64</v>
      </c>
      <c r="H115" s="158">
        <v>1.72</v>
      </c>
      <c r="I115" s="121">
        <v>4151.8</v>
      </c>
    </row>
    <row r="116" spans="1:11" s="167" customFormat="1" ht="24" customHeight="1" thickBot="1">
      <c r="A116" s="163" t="s">
        <v>4</v>
      </c>
      <c r="B116" s="164"/>
      <c r="C116" s="165"/>
      <c r="D116" s="166">
        <v>591001.28</v>
      </c>
      <c r="E116" s="166">
        <f>E115+E113+E111+E110+E88+E75+E72+E71+E44+E43+E42+E41+E40+E39+E35+E34+E33+E32+E31+E22+E14</f>
        <v>102.36</v>
      </c>
      <c r="F116" s="166">
        <f>F115+F113+F111+F110+F88+F75+F72+F71+F44+F43+F42+F41+F40+F39+F35+F34+F33+F32+F31+F22+F14</f>
        <v>0</v>
      </c>
      <c r="G116" s="166">
        <v>142.36</v>
      </c>
      <c r="H116" s="166">
        <f>H115+H113+H111+H110+H88+H75+H72+H71+H44+H43+H42+H41+H40+H39+H35+H34+H33+H32+H31+H22+H14</f>
        <v>11.87</v>
      </c>
      <c r="I116" s="167">
        <v>4151.8</v>
      </c>
      <c r="K116" s="168"/>
    </row>
    <row r="117" spans="1:11" s="129" customFormat="1" ht="18.75" hidden="1">
      <c r="A117" s="169" t="s">
        <v>141</v>
      </c>
      <c r="B117" s="135"/>
      <c r="C117" s="13"/>
      <c r="D117" s="13"/>
      <c r="E117" s="13"/>
      <c r="F117" s="13"/>
      <c r="G117" s="13"/>
      <c r="H117" s="170"/>
      <c r="I117" s="121">
        <v>4151.8</v>
      </c>
      <c r="K117" s="130"/>
    </row>
    <row r="118" spans="1:11" s="121" customFormat="1" ht="19.5" hidden="1" thickBot="1">
      <c r="A118" s="153" t="s">
        <v>4</v>
      </c>
      <c r="B118" s="119"/>
      <c r="C118" s="154" t="e">
        <f>F118*12</f>
        <v>#REF!</v>
      </c>
      <c r="D118" s="156">
        <f>D116+D117</f>
        <v>591001.28</v>
      </c>
      <c r="E118" s="154">
        <f>H118*12</f>
        <v>142.44</v>
      </c>
      <c r="F118" s="156" t="e">
        <f>F14+F22+F31+F32+#REF!+#REF!+#REF!+#REF!+#REF!+F96+F95</f>
        <v>#REF!</v>
      </c>
      <c r="G118" s="154">
        <f>G116+G117</f>
        <v>142.36</v>
      </c>
      <c r="H118" s="156">
        <f>H116+H117</f>
        <v>11.87</v>
      </c>
      <c r="I118" s="121">
        <v>4151.8</v>
      </c>
      <c r="K118" s="122"/>
    </row>
    <row r="119" spans="1:11" s="173" customFormat="1" ht="20.25" hidden="1" thickBot="1">
      <c r="A119" s="159" t="s">
        <v>2</v>
      </c>
      <c r="B119" s="160" t="s">
        <v>48</v>
      </c>
      <c r="C119" s="160" t="s">
        <v>142</v>
      </c>
      <c r="D119" s="171"/>
      <c r="E119" s="160" t="s">
        <v>142</v>
      </c>
      <c r="F119" s="172"/>
      <c r="G119" s="160" t="s">
        <v>142</v>
      </c>
      <c r="H119" s="172"/>
      <c r="K119" s="174"/>
    </row>
    <row r="120" spans="1:11" s="176" customFormat="1" ht="12.75">
      <c r="A120" s="175"/>
      <c r="K120" s="177"/>
    </row>
    <row r="121" spans="1:11" s="176" customFormat="1" ht="12.75">
      <c r="A121" s="175"/>
      <c r="K121" s="177"/>
    </row>
    <row r="122" spans="1:11" s="176" customFormat="1" ht="13.5" thickBot="1">
      <c r="A122" s="175"/>
      <c r="K122" s="177"/>
    </row>
    <row r="123" spans="1:11" s="176" customFormat="1" ht="19.5" thickBot="1">
      <c r="A123" s="159" t="s">
        <v>143</v>
      </c>
      <c r="B123" s="119"/>
      <c r="C123" s="154">
        <f>F123*12</f>
        <v>0</v>
      </c>
      <c r="D123" s="154">
        <f>D133+D135+D152+D153</f>
        <v>299394.05</v>
      </c>
      <c r="E123" s="154">
        <f>E133+E135+E152+E153</f>
        <v>0</v>
      </c>
      <c r="F123" s="154">
        <f>F133+F135+F152+F153</f>
        <v>0</v>
      </c>
      <c r="G123" s="154">
        <v>72.12</v>
      </c>
      <c r="H123" s="154">
        <f>H133+H135+H152+H153</f>
        <v>6.01</v>
      </c>
      <c r="I123" s="217"/>
      <c r="K123" s="177"/>
    </row>
    <row r="124" spans="1:11" s="176" customFormat="1" ht="15" hidden="1">
      <c r="A124" s="178" t="s">
        <v>130</v>
      </c>
      <c r="B124" s="179"/>
      <c r="C124" s="97"/>
      <c r="D124" s="146"/>
      <c r="E124" s="97"/>
      <c r="F124" s="180"/>
      <c r="G124" s="97"/>
      <c r="H124" s="180"/>
      <c r="I124" s="121">
        <v>4151.8</v>
      </c>
      <c r="K124" s="177"/>
    </row>
    <row r="125" spans="1:11" s="176" customFormat="1" ht="15" hidden="1">
      <c r="A125" s="103"/>
      <c r="B125" s="137"/>
      <c r="C125" s="95"/>
      <c r="D125" s="15"/>
      <c r="E125" s="95"/>
      <c r="F125" s="96"/>
      <c r="G125" s="95">
        <f aca="true" t="shared" si="4" ref="G125:G153">D125/I125</f>
        <v>0</v>
      </c>
      <c r="H125" s="95">
        <f aca="true" t="shared" si="5" ref="H125:H153">G125/12</f>
        <v>0</v>
      </c>
      <c r="I125" s="121">
        <v>4151.8</v>
      </c>
      <c r="K125" s="177"/>
    </row>
    <row r="126" spans="1:11" s="176" customFormat="1" ht="15" hidden="1">
      <c r="A126" s="103"/>
      <c r="B126" s="137"/>
      <c r="C126" s="95"/>
      <c r="D126" s="15"/>
      <c r="E126" s="95"/>
      <c r="F126" s="96"/>
      <c r="G126" s="95">
        <f t="shared" si="4"/>
        <v>0</v>
      </c>
      <c r="H126" s="95">
        <f t="shared" si="5"/>
        <v>0</v>
      </c>
      <c r="I126" s="121">
        <v>4151.8</v>
      </c>
      <c r="K126" s="177"/>
    </row>
    <row r="127" spans="1:11" s="176" customFormat="1" ht="15" hidden="1">
      <c r="A127" s="103"/>
      <c r="B127" s="137"/>
      <c r="C127" s="95"/>
      <c r="D127" s="15"/>
      <c r="E127" s="95"/>
      <c r="F127" s="96"/>
      <c r="G127" s="95">
        <f t="shared" si="4"/>
        <v>0</v>
      </c>
      <c r="H127" s="95">
        <f t="shared" si="5"/>
        <v>0</v>
      </c>
      <c r="I127" s="121">
        <v>4151.8</v>
      </c>
      <c r="K127" s="177"/>
    </row>
    <row r="128" spans="1:11" s="176" customFormat="1" ht="15" hidden="1">
      <c r="A128" s="103"/>
      <c r="B128" s="137"/>
      <c r="C128" s="95"/>
      <c r="D128" s="15"/>
      <c r="E128" s="95"/>
      <c r="F128" s="96"/>
      <c r="G128" s="95">
        <f t="shared" si="4"/>
        <v>0</v>
      </c>
      <c r="H128" s="95">
        <f t="shared" si="5"/>
        <v>0</v>
      </c>
      <c r="I128" s="121">
        <v>4151.8</v>
      </c>
      <c r="K128" s="177"/>
    </row>
    <row r="129" spans="1:11" s="176" customFormat="1" ht="15" hidden="1">
      <c r="A129" s="103"/>
      <c r="B129" s="137"/>
      <c r="C129" s="95"/>
      <c r="D129" s="15"/>
      <c r="E129" s="95"/>
      <c r="F129" s="96"/>
      <c r="G129" s="95">
        <f t="shared" si="4"/>
        <v>0</v>
      </c>
      <c r="H129" s="95">
        <f t="shared" si="5"/>
        <v>0</v>
      </c>
      <c r="I129" s="121">
        <v>4151.8</v>
      </c>
      <c r="K129" s="177"/>
    </row>
    <row r="130" spans="1:11" s="176" customFormat="1" ht="15" hidden="1">
      <c r="A130" s="103"/>
      <c r="B130" s="137"/>
      <c r="C130" s="95"/>
      <c r="D130" s="15"/>
      <c r="E130" s="95"/>
      <c r="F130" s="96"/>
      <c r="G130" s="95">
        <f t="shared" si="4"/>
        <v>0</v>
      </c>
      <c r="H130" s="95">
        <f t="shared" si="5"/>
        <v>0</v>
      </c>
      <c r="I130" s="121">
        <v>4151.8</v>
      </c>
      <c r="K130" s="177"/>
    </row>
    <row r="131" spans="1:11" s="176" customFormat="1" ht="15" hidden="1">
      <c r="A131" s="103"/>
      <c r="B131" s="137"/>
      <c r="C131" s="95"/>
      <c r="D131" s="15"/>
      <c r="E131" s="95"/>
      <c r="F131" s="96"/>
      <c r="G131" s="95">
        <f t="shared" si="4"/>
        <v>0</v>
      </c>
      <c r="H131" s="95">
        <f t="shared" si="5"/>
        <v>0</v>
      </c>
      <c r="I131" s="121">
        <v>4151.8</v>
      </c>
      <c r="K131" s="177"/>
    </row>
    <row r="132" spans="1:11" s="176" customFormat="1" ht="15" hidden="1">
      <c r="A132" s="103"/>
      <c r="B132" s="137"/>
      <c r="C132" s="95"/>
      <c r="D132" s="15"/>
      <c r="E132" s="95"/>
      <c r="F132" s="96"/>
      <c r="G132" s="95">
        <f t="shared" si="4"/>
        <v>0</v>
      </c>
      <c r="H132" s="95">
        <f t="shared" si="5"/>
        <v>0</v>
      </c>
      <c r="I132" s="121">
        <v>4151.8</v>
      </c>
      <c r="K132" s="177"/>
    </row>
    <row r="133" spans="1:11" s="176" customFormat="1" ht="15">
      <c r="A133" s="103" t="s">
        <v>178</v>
      </c>
      <c r="B133" s="137"/>
      <c r="C133" s="95"/>
      <c r="D133" s="15">
        <v>115265.52</v>
      </c>
      <c r="E133" s="95"/>
      <c r="F133" s="96"/>
      <c r="G133" s="95">
        <f t="shared" si="4"/>
        <v>27.76</v>
      </c>
      <c r="H133" s="95">
        <f t="shared" si="5"/>
        <v>2.31</v>
      </c>
      <c r="I133" s="121">
        <v>4151.8</v>
      </c>
      <c r="K133" s="177"/>
    </row>
    <row r="134" spans="1:11" s="176" customFormat="1" ht="15" hidden="1">
      <c r="A134" s="103"/>
      <c r="B134" s="137"/>
      <c r="C134" s="95"/>
      <c r="D134" s="15"/>
      <c r="E134" s="95"/>
      <c r="F134" s="96"/>
      <c r="G134" s="95">
        <f t="shared" si="4"/>
        <v>0</v>
      </c>
      <c r="H134" s="95">
        <f t="shared" si="5"/>
        <v>0</v>
      </c>
      <c r="I134" s="121">
        <v>4151.8</v>
      </c>
      <c r="K134" s="177"/>
    </row>
    <row r="135" spans="1:11" s="176" customFormat="1" ht="15">
      <c r="A135" s="103" t="s">
        <v>179</v>
      </c>
      <c r="B135" s="137"/>
      <c r="C135" s="95"/>
      <c r="D135" s="15">
        <v>524.85</v>
      </c>
      <c r="E135" s="95"/>
      <c r="F135" s="96"/>
      <c r="G135" s="95">
        <f t="shared" si="4"/>
        <v>0.13</v>
      </c>
      <c r="H135" s="95">
        <f t="shared" si="5"/>
        <v>0.01</v>
      </c>
      <c r="I135" s="121">
        <v>4151.8</v>
      </c>
      <c r="K135" s="177"/>
    </row>
    <row r="136" spans="1:11" s="176" customFormat="1" ht="15" hidden="1">
      <c r="A136" s="103"/>
      <c r="B136" s="137"/>
      <c r="C136" s="95"/>
      <c r="D136" s="15"/>
      <c r="E136" s="95"/>
      <c r="F136" s="96"/>
      <c r="G136" s="95">
        <f t="shared" si="4"/>
        <v>0</v>
      </c>
      <c r="H136" s="95">
        <f t="shared" si="5"/>
        <v>0</v>
      </c>
      <c r="I136" s="121">
        <v>4151.8</v>
      </c>
      <c r="K136" s="177"/>
    </row>
    <row r="137" spans="1:11" s="176" customFormat="1" ht="15" hidden="1">
      <c r="A137" s="103"/>
      <c r="B137" s="137"/>
      <c r="C137" s="95"/>
      <c r="D137" s="15"/>
      <c r="E137" s="95"/>
      <c r="F137" s="96"/>
      <c r="G137" s="95">
        <f t="shared" si="4"/>
        <v>0</v>
      </c>
      <c r="H137" s="95">
        <f t="shared" si="5"/>
        <v>0</v>
      </c>
      <c r="I137" s="121">
        <v>4151.8</v>
      </c>
      <c r="K137" s="177"/>
    </row>
    <row r="138" spans="1:11" s="176" customFormat="1" ht="38.25" customHeight="1" hidden="1">
      <c r="A138" s="103"/>
      <c r="B138" s="137"/>
      <c r="C138" s="95"/>
      <c r="D138" s="15"/>
      <c r="E138" s="95"/>
      <c r="F138" s="96"/>
      <c r="G138" s="95">
        <f t="shared" si="4"/>
        <v>0</v>
      </c>
      <c r="H138" s="95">
        <f t="shared" si="5"/>
        <v>0</v>
      </c>
      <c r="I138" s="121">
        <v>4151.8</v>
      </c>
      <c r="K138" s="177"/>
    </row>
    <row r="139" spans="1:11" s="176" customFormat="1" ht="15" hidden="1">
      <c r="A139" s="103"/>
      <c r="B139" s="137"/>
      <c r="C139" s="95"/>
      <c r="D139" s="15"/>
      <c r="E139" s="95"/>
      <c r="F139" s="96"/>
      <c r="G139" s="95">
        <f t="shared" si="4"/>
        <v>0</v>
      </c>
      <c r="H139" s="95">
        <f t="shared" si="5"/>
        <v>0</v>
      </c>
      <c r="I139" s="121">
        <v>4151.8</v>
      </c>
      <c r="K139" s="177"/>
    </row>
    <row r="140" spans="1:11" s="176" customFormat="1" ht="15" hidden="1">
      <c r="A140" s="103"/>
      <c r="B140" s="137"/>
      <c r="C140" s="95"/>
      <c r="D140" s="15"/>
      <c r="E140" s="95"/>
      <c r="F140" s="96"/>
      <c r="G140" s="95">
        <f t="shared" si="4"/>
        <v>0</v>
      </c>
      <c r="H140" s="95">
        <f t="shared" si="5"/>
        <v>0</v>
      </c>
      <c r="I140" s="121">
        <v>4151.8</v>
      </c>
      <c r="K140" s="177"/>
    </row>
    <row r="141" spans="1:11" s="176" customFormat="1" ht="15" hidden="1">
      <c r="A141" s="151"/>
      <c r="B141" s="141"/>
      <c r="C141" s="147"/>
      <c r="D141" s="152"/>
      <c r="E141" s="147"/>
      <c r="F141" s="148"/>
      <c r="G141" s="95">
        <f t="shared" si="4"/>
        <v>0</v>
      </c>
      <c r="H141" s="95">
        <f t="shared" si="5"/>
        <v>0</v>
      </c>
      <c r="I141" s="121">
        <v>4151.8</v>
      </c>
      <c r="K141" s="177"/>
    </row>
    <row r="142" spans="1:11" s="176" customFormat="1" ht="15" hidden="1">
      <c r="A142" s="151"/>
      <c r="B142" s="141"/>
      <c r="C142" s="147"/>
      <c r="D142" s="152"/>
      <c r="E142" s="147"/>
      <c r="F142" s="148"/>
      <c r="G142" s="95">
        <f t="shared" si="4"/>
        <v>0</v>
      </c>
      <c r="H142" s="95">
        <f t="shared" si="5"/>
        <v>0</v>
      </c>
      <c r="I142" s="121">
        <v>4151.8</v>
      </c>
      <c r="K142" s="177"/>
    </row>
    <row r="143" spans="1:11" s="176" customFormat="1" ht="15" hidden="1">
      <c r="A143" s="151"/>
      <c r="B143" s="141"/>
      <c r="C143" s="147"/>
      <c r="D143" s="152"/>
      <c r="E143" s="147"/>
      <c r="F143" s="148"/>
      <c r="G143" s="95">
        <f t="shared" si="4"/>
        <v>0</v>
      </c>
      <c r="H143" s="95">
        <f t="shared" si="5"/>
        <v>0</v>
      </c>
      <c r="I143" s="121">
        <v>4151.8</v>
      </c>
      <c r="K143" s="177"/>
    </row>
    <row r="144" spans="1:11" s="176" customFormat="1" ht="15" hidden="1">
      <c r="A144" s="151"/>
      <c r="B144" s="141"/>
      <c r="C144" s="147"/>
      <c r="D144" s="152"/>
      <c r="E144" s="147"/>
      <c r="F144" s="148"/>
      <c r="G144" s="95">
        <f t="shared" si="4"/>
        <v>0</v>
      </c>
      <c r="H144" s="95">
        <f t="shared" si="5"/>
        <v>0</v>
      </c>
      <c r="I144" s="121">
        <v>4151.8</v>
      </c>
      <c r="K144" s="177"/>
    </row>
    <row r="145" spans="1:11" s="176" customFormat="1" ht="15" hidden="1">
      <c r="A145" s="151"/>
      <c r="B145" s="141"/>
      <c r="C145" s="147"/>
      <c r="D145" s="152"/>
      <c r="E145" s="147"/>
      <c r="F145" s="148"/>
      <c r="G145" s="95">
        <f t="shared" si="4"/>
        <v>0</v>
      </c>
      <c r="H145" s="95">
        <f t="shared" si="5"/>
        <v>0</v>
      </c>
      <c r="I145" s="121">
        <v>4151.8</v>
      </c>
      <c r="K145" s="177"/>
    </row>
    <row r="146" spans="1:11" s="176" customFormat="1" ht="15" hidden="1">
      <c r="A146" s="151"/>
      <c r="B146" s="141"/>
      <c r="C146" s="147"/>
      <c r="D146" s="152"/>
      <c r="E146" s="147"/>
      <c r="F146" s="148"/>
      <c r="G146" s="95">
        <f t="shared" si="4"/>
        <v>0</v>
      </c>
      <c r="H146" s="95">
        <f t="shared" si="5"/>
        <v>0</v>
      </c>
      <c r="I146" s="121">
        <v>4151.8</v>
      </c>
      <c r="K146" s="177"/>
    </row>
    <row r="147" spans="1:11" s="176" customFormat="1" ht="15" hidden="1">
      <c r="A147" s="151"/>
      <c r="B147" s="141"/>
      <c r="C147" s="147"/>
      <c r="D147" s="152"/>
      <c r="E147" s="147"/>
      <c r="F147" s="148"/>
      <c r="G147" s="95">
        <f t="shared" si="4"/>
        <v>0</v>
      </c>
      <c r="H147" s="95">
        <f t="shared" si="5"/>
        <v>0</v>
      </c>
      <c r="I147" s="121">
        <v>4151.8</v>
      </c>
      <c r="K147" s="177"/>
    </row>
    <row r="148" spans="1:11" s="176" customFormat="1" ht="15" hidden="1">
      <c r="A148" s="151"/>
      <c r="B148" s="141"/>
      <c r="C148" s="147"/>
      <c r="D148" s="218"/>
      <c r="E148" s="147"/>
      <c r="F148" s="148"/>
      <c r="G148" s="95">
        <f t="shared" si="4"/>
        <v>0</v>
      </c>
      <c r="H148" s="95">
        <f t="shared" si="5"/>
        <v>0</v>
      </c>
      <c r="I148" s="121">
        <v>4151.8</v>
      </c>
      <c r="K148" s="177"/>
    </row>
    <row r="149" spans="1:11" s="176" customFormat="1" ht="15" hidden="1">
      <c r="A149" s="151"/>
      <c r="B149" s="141"/>
      <c r="C149" s="147"/>
      <c r="D149" s="152"/>
      <c r="E149" s="147"/>
      <c r="F149" s="148"/>
      <c r="G149" s="95">
        <f t="shared" si="4"/>
        <v>0</v>
      </c>
      <c r="H149" s="95">
        <f t="shared" si="5"/>
        <v>0</v>
      </c>
      <c r="I149" s="121">
        <v>4151.8</v>
      </c>
      <c r="K149" s="177"/>
    </row>
    <row r="150" spans="1:11" s="176" customFormat="1" ht="30.75" customHeight="1" hidden="1">
      <c r="A150" s="151"/>
      <c r="B150" s="141"/>
      <c r="C150" s="147"/>
      <c r="D150" s="152"/>
      <c r="E150" s="147"/>
      <c r="F150" s="148"/>
      <c r="G150" s="95">
        <f t="shared" si="4"/>
        <v>0</v>
      </c>
      <c r="H150" s="95">
        <f t="shared" si="5"/>
        <v>0</v>
      </c>
      <c r="I150" s="121">
        <v>4151.8</v>
      </c>
      <c r="K150" s="177"/>
    </row>
    <row r="151" spans="1:11" s="176" customFormat="1" ht="15" hidden="1">
      <c r="A151" s="151"/>
      <c r="B151" s="141"/>
      <c r="C151" s="147"/>
      <c r="D151" s="152"/>
      <c r="E151" s="147"/>
      <c r="F151" s="148"/>
      <c r="G151" s="95">
        <f t="shared" si="4"/>
        <v>0</v>
      </c>
      <c r="H151" s="95">
        <f t="shared" si="5"/>
        <v>0</v>
      </c>
      <c r="I151" s="121">
        <v>4151.8</v>
      </c>
      <c r="K151" s="177"/>
    </row>
    <row r="152" spans="1:11" s="176" customFormat="1" ht="15">
      <c r="A152" s="181" t="s">
        <v>180</v>
      </c>
      <c r="B152" s="141"/>
      <c r="C152" s="147"/>
      <c r="D152" s="152">
        <v>183283.95</v>
      </c>
      <c r="E152" s="147"/>
      <c r="F152" s="152"/>
      <c r="G152" s="95">
        <f t="shared" si="4"/>
        <v>44.15</v>
      </c>
      <c r="H152" s="95">
        <f>G152/12</f>
        <v>3.68</v>
      </c>
      <c r="I152" s="121">
        <v>4151.8</v>
      </c>
      <c r="K152" s="177"/>
    </row>
    <row r="153" spans="1:11" s="176" customFormat="1" ht="15">
      <c r="A153" s="182" t="s">
        <v>181</v>
      </c>
      <c r="B153" s="137"/>
      <c r="C153" s="95"/>
      <c r="D153" s="95">
        <v>319.73</v>
      </c>
      <c r="E153" s="147"/>
      <c r="F153" s="152"/>
      <c r="G153" s="95">
        <f t="shared" si="4"/>
        <v>0.08</v>
      </c>
      <c r="H153" s="95">
        <f t="shared" si="5"/>
        <v>0.01</v>
      </c>
      <c r="I153" s="121">
        <v>4151.8</v>
      </c>
      <c r="K153" s="177"/>
    </row>
    <row r="154" spans="1:11" s="176" customFormat="1" ht="13.5" thickBot="1">
      <c r="A154" s="175"/>
      <c r="K154" s="177"/>
    </row>
    <row r="155" spans="1:11" s="176" customFormat="1" ht="19.5" thickBot="1">
      <c r="A155" s="159" t="s">
        <v>6</v>
      </c>
      <c r="B155" s="160"/>
      <c r="C155" s="160" t="s">
        <v>142</v>
      </c>
      <c r="D155" s="183">
        <f>D116+D123</f>
        <v>890395.33</v>
      </c>
      <c r="E155" s="183">
        <f>E116+E123</f>
        <v>102.36</v>
      </c>
      <c r="F155" s="183">
        <f>F116+F123</f>
        <v>0</v>
      </c>
      <c r="G155" s="183">
        <f>G116+G123</f>
        <v>214.48</v>
      </c>
      <c r="H155" s="184">
        <v>17.88</v>
      </c>
      <c r="K155" s="177"/>
    </row>
    <row r="156" spans="1:11" s="176" customFormat="1" ht="12.75">
      <c r="A156" s="175"/>
      <c r="K156" s="177"/>
    </row>
    <row r="157" spans="1:11" s="176" customFormat="1" ht="12.75">
      <c r="A157" s="175"/>
      <c r="K157" s="177"/>
    </row>
    <row r="158" spans="1:11" s="176" customFormat="1" ht="12.75">
      <c r="A158" s="175"/>
      <c r="K158" s="177"/>
    </row>
    <row r="159" spans="1:11" s="176" customFormat="1" ht="12.75">
      <c r="A159" s="175"/>
      <c r="K159" s="177"/>
    </row>
    <row r="160" spans="1:11" s="176" customFormat="1" ht="12.75">
      <c r="A160" s="175"/>
      <c r="K160" s="177"/>
    </row>
    <row r="161" spans="1:11" s="176" customFormat="1" ht="12.75">
      <c r="A161" s="175"/>
      <c r="K161" s="177"/>
    </row>
    <row r="162" spans="1:11" s="176" customFormat="1" ht="12.75">
      <c r="A162" s="175"/>
      <c r="K162" s="177"/>
    </row>
    <row r="163" spans="1:11" s="176" customFormat="1" ht="12.75">
      <c r="A163" s="175"/>
      <c r="K163" s="177"/>
    </row>
    <row r="164" spans="1:11" s="188" customFormat="1" ht="18.75">
      <c r="A164" s="185"/>
      <c r="B164" s="186"/>
      <c r="C164" s="187"/>
      <c r="D164" s="187"/>
      <c r="E164" s="187"/>
      <c r="F164" s="187"/>
      <c r="G164" s="187"/>
      <c r="H164" s="187"/>
      <c r="K164" s="189"/>
    </row>
    <row r="165" spans="1:11" s="173" customFormat="1" ht="19.5">
      <c r="A165" s="190"/>
      <c r="B165" s="191"/>
      <c r="C165" s="192"/>
      <c r="D165" s="192"/>
      <c r="E165" s="192"/>
      <c r="F165" s="192"/>
      <c r="G165" s="192"/>
      <c r="H165" s="192"/>
      <c r="K165" s="174"/>
    </row>
    <row r="166" spans="1:11" s="176" customFormat="1" ht="14.25">
      <c r="A166" s="266" t="s">
        <v>98</v>
      </c>
      <c r="B166" s="266"/>
      <c r="C166" s="266"/>
      <c r="D166" s="266"/>
      <c r="E166" s="266"/>
      <c r="F166" s="266"/>
      <c r="K166" s="177"/>
    </row>
    <row r="167" s="176" customFormat="1" ht="12.75">
      <c r="K167" s="177"/>
    </row>
    <row r="168" spans="1:11" s="176" customFormat="1" ht="12.75">
      <c r="A168" s="175" t="s">
        <v>99</v>
      </c>
      <c r="K168" s="177"/>
    </row>
    <row r="169" s="176" customFormat="1" ht="12.75">
      <c r="K169" s="177"/>
    </row>
    <row r="170" s="176" customFormat="1" ht="12.75">
      <c r="K170" s="177"/>
    </row>
    <row r="171" s="176" customFormat="1" ht="12.75">
      <c r="K171" s="177"/>
    </row>
    <row r="172" s="176" customFormat="1" ht="12.75">
      <c r="K172" s="177"/>
    </row>
    <row r="173" s="176" customFormat="1" ht="12.75">
      <c r="K173" s="177"/>
    </row>
    <row r="174" s="176" customFormat="1" ht="12.75">
      <c r="K174" s="177"/>
    </row>
    <row r="175" s="176" customFormat="1" ht="12.75">
      <c r="K175" s="177"/>
    </row>
    <row r="176" s="176" customFormat="1" ht="12.75">
      <c r="K176" s="177"/>
    </row>
    <row r="177" s="176" customFormat="1" ht="12.75">
      <c r="K177" s="177"/>
    </row>
    <row r="178" s="176" customFormat="1" ht="12.75">
      <c r="K178" s="177"/>
    </row>
    <row r="179" s="176" customFormat="1" ht="12.75">
      <c r="K179" s="177"/>
    </row>
    <row r="180" s="176" customFormat="1" ht="12.75">
      <c r="K180" s="177"/>
    </row>
    <row r="181" s="176" customFormat="1" ht="12.75">
      <c r="K181" s="177"/>
    </row>
    <row r="182" s="176" customFormat="1" ht="12.75">
      <c r="K182" s="177"/>
    </row>
    <row r="183" s="176" customFormat="1" ht="12.75">
      <c r="K183" s="177"/>
    </row>
    <row r="184" s="176" customFormat="1" ht="12.75">
      <c r="K184" s="177"/>
    </row>
    <row r="185" s="176" customFormat="1" ht="12.75">
      <c r="K185" s="177"/>
    </row>
    <row r="186" s="176" customFormat="1" ht="12.75">
      <c r="K186" s="177"/>
    </row>
  </sheetData>
  <sheetProtection/>
  <mergeCells count="12">
    <mergeCell ref="A10:H10"/>
    <mergeCell ref="A13:H13"/>
    <mergeCell ref="A166:F166"/>
    <mergeCell ref="A7:H7"/>
    <mergeCell ref="A8:H8"/>
    <mergeCell ref="A9:H9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80" zoomScaleNormal="80" zoomScalePageLayoutView="0" workbookViewId="0" topLeftCell="A1">
      <pane xSplit="1" ySplit="2" topLeftCell="G9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107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8.25" customHeight="1" thickBot="1">
      <c r="A1" s="271" t="s">
        <v>182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5" s="5" customFormat="1" ht="78.75" customHeight="1" thickBot="1">
      <c r="A2" s="197" t="s">
        <v>0</v>
      </c>
      <c r="B2" s="277" t="s">
        <v>144</v>
      </c>
      <c r="C2" s="278"/>
      <c r="D2" s="279"/>
      <c r="E2" s="278" t="s">
        <v>145</v>
      </c>
      <c r="F2" s="278"/>
      <c r="G2" s="278"/>
      <c r="H2" s="277" t="s">
        <v>146</v>
      </c>
      <c r="I2" s="278"/>
      <c r="J2" s="279"/>
      <c r="K2" s="277" t="s">
        <v>147</v>
      </c>
      <c r="L2" s="278"/>
      <c r="M2" s="279"/>
      <c r="N2" s="43" t="s">
        <v>10</v>
      </c>
      <c r="O2" s="19" t="s">
        <v>5</v>
      </c>
    </row>
    <row r="3" spans="1:15" s="6" customFormat="1" ht="12.75">
      <c r="A3" s="37"/>
      <c r="B3" s="27" t="s">
        <v>7</v>
      </c>
      <c r="C3" s="12" t="s">
        <v>8</v>
      </c>
      <c r="D3" s="33" t="s">
        <v>9</v>
      </c>
      <c r="E3" s="42" t="s">
        <v>7</v>
      </c>
      <c r="F3" s="12" t="s">
        <v>8</v>
      </c>
      <c r="G3" s="18" t="s">
        <v>9</v>
      </c>
      <c r="H3" s="27" t="s">
        <v>7</v>
      </c>
      <c r="I3" s="12" t="s">
        <v>8</v>
      </c>
      <c r="J3" s="33" t="s">
        <v>9</v>
      </c>
      <c r="K3" s="27" t="s">
        <v>7</v>
      </c>
      <c r="L3" s="12" t="s">
        <v>8</v>
      </c>
      <c r="M3" s="33" t="s">
        <v>9</v>
      </c>
      <c r="N3" s="45"/>
      <c r="O3" s="20"/>
    </row>
    <row r="4" spans="1:15" s="6" customFormat="1" ht="49.5" customHeight="1">
      <c r="A4" s="289" t="s">
        <v>1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1"/>
    </row>
    <row r="5" spans="1:15" s="5" customFormat="1" ht="14.25" customHeight="1">
      <c r="A5" s="90" t="s">
        <v>40</v>
      </c>
      <c r="B5" s="28"/>
      <c r="C5" s="7"/>
      <c r="D5" s="53">
        <f>O5/4</f>
        <v>33255.92</v>
      </c>
      <c r="E5" s="43"/>
      <c r="F5" s="7"/>
      <c r="G5" s="53">
        <f>O5/4</f>
        <v>33255.92</v>
      </c>
      <c r="H5" s="28"/>
      <c r="I5" s="7"/>
      <c r="J5" s="53">
        <f>O5/4</f>
        <v>33255.92</v>
      </c>
      <c r="K5" s="28"/>
      <c r="L5" s="7"/>
      <c r="M5" s="53">
        <f>O5/4</f>
        <v>33255.92</v>
      </c>
      <c r="N5" s="47">
        <f>M5+J5+G5+D5</f>
        <v>133023.68</v>
      </c>
      <c r="O5" s="14">
        <v>133023.67</v>
      </c>
    </row>
    <row r="6" spans="1:15" s="5" customFormat="1" ht="30">
      <c r="A6" s="90" t="s">
        <v>46</v>
      </c>
      <c r="B6" s="28"/>
      <c r="C6" s="7"/>
      <c r="D6" s="53">
        <f aca="true" t="shared" si="0" ref="D6:D17">O6/4</f>
        <v>20675.97</v>
      </c>
      <c r="E6" s="43"/>
      <c r="F6" s="7"/>
      <c r="G6" s="53">
        <f aca="true" t="shared" si="1" ref="G6:G17">O6/4</f>
        <v>20675.97</v>
      </c>
      <c r="H6" s="28"/>
      <c r="I6" s="7"/>
      <c r="J6" s="53">
        <f aca="true" t="shared" si="2" ref="J6:J17">O6/4</f>
        <v>20675.97</v>
      </c>
      <c r="K6" s="28"/>
      <c r="L6" s="7"/>
      <c r="M6" s="53">
        <f>O6/4</f>
        <v>20675.97</v>
      </c>
      <c r="N6" s="47">
        <f aca="true" t="shared" si="3" ref="N6:N41">M6+J6+G6+D6</f>
        <v>82703.88</v>
      </c>
      <c r="O6" s="14">
        <v>82703.86</v>
      </c>
    </row>
    <row r="7" spans="1:15" s="5" customFormat="1" ht="15">
      <c r="A7" s="92" t="s">
        <v>54</v>
      </c>
      <c r="B7" s="28"/>
      <c r="C7" s="7"/>
      <c r="D7" s="53">
        <f t="shared" si="0"/>
        <v>8469.67</v>
      </c>
      <c r="E7" s="43"/>
      <c r="F7" s="7"/>
      <c r="G7" s="53">
        <f t="shared" si="1"/>
        <v>8469.67</v>
      </c>
      <c r="H7" s="28"/>
      <c r="I7" s="7"/>
      <c r="J7" s="53">
        <f t="shared" si="2"/>
        <v>8469.67</v>
      </c>
      <c r="K7" s="28"/>
      <c r="L7" s="7"/>
      <c r="M7" s="53">
        <f aca="true" t="shared" si="4" ref="M7:M17">O7/4</f>
        <v>8469.67</v>
      </c>
      <c r="N7" s="47">
        <f t="shared" si="3"/>
        <v>33878.68</v>
      </c>
      <c r="O7" s="14">
        <v>33878.69</v>
      </c>
    </row>
    <row r="8" spans="1:15" s="5" customFormat="1" ht="15">
      <c r="A8" s="92" t="s">
        <v>56</v>
      </c>
      <c r="B8" s="28"/>
      <c r="C8" s="7"/>
      <c r="D8" s="53">
        <f t="shared" si="0"/>
        <v>27650.99</v>
      </c>
      <c r="E8" s="43"/>
      <c r="F8" s="7"/>
      <c r="G8" s="53">
        <f t="shared" si="1"/>
        <v>27650.99</v>
      </c>
      <c r="H8" s="28"/>
      <c r="I8" s="7"/>
      <c r="J8" s="53">
        <f t="shared" si="2"/>
        <v>27650.99</v>
      </c>
      <c r="K8" s="28"/>
      <c r="L8" s="7"/>
      <c r="M8" s="53">
        <f t="shared" si="4"/>
        <v>27650.99</v>
      </c>
      <c r="N8" s="47">
        <f t="shared" si="3"/>
        <v>110603.96</v>
      </c>
      <c r="O8" s="14">
        <v>110603.95</v>
      </c>
    </row>
    <row r="9" spans="1:15" s="5" customFormat="1" ht="30">
      <c r="A9" s="92" t="s">
        <v>58</v>
      </c>
      <c r="B9" s="28"/>
      <c r="C9" s="7"/>
      <c r="D9" s="53">
        <f t="shared" si="0"/>
        <v>462.04</v>
      </c>
      <c r="E9" s="43"/>
      <c r="F9" s="7"/>
      <c r="G9" s="53">
        <f t="shared" si="1"/>
        <v>462.04</v>
      </c>
      <c r="H9" s="28"/>
      <c r="I9" s="7"/>
      <c r="J9" s="53">
        <f t="shared" si="2"/>
        <v>462.04</v>
      </c>
      <c r="K9" s="28"/>
      <c r="L9" s="7"/>
      <c r="M9" s="53">
        <f t="shared" si="4"/>
        <v>462.04</v>
      </c>
      <c r="N9" s="47">
        <f t="shared" si="3"/>
        <v>1848.16</v>
      </c>
      <c r="O9" s="14">
        <v>1848.15</v>
      </c>
    </row>
    <row r="10" spans="1:15" s="5" customFormat="1" ht="30">
      <c r="A10" s="92" t="s">
        <v>59</v>
      </c>
      <c r="B10" s="28"/>
      <c r="C10" s="7"/>
      <c r="D10" s="53">
        <f t="shared" si="0"/>
        <v>924.08</v>
      </c>
      <c r="E10" s="43"/>
      <c r="F10" s="7"/>
      <c r="G10" s="53">
        <f t="shared" si="1"/>
        <v>924.08</v>
      </c>
      <c r="H10" s="28"/>
      <c r="I10" s="7"/>
      <c r="J10" s="53">
        <f t="shared" si="2"/>
        <v>924.08</v>
      </c>
      <c r="K10" s="28"/>
      <c r="L10" s="7"/>
      <c r="M10" s="53">
        <f t="shared" si="4"/>
        <v>924.08</v>
      </c>
      <c r="N10" s="47">
        <f t="shared" si="3"/>
        <v>3696.32</v>
      </c>
      <c r="O10" s="14">
        <v>3696.3</v>
      </c>
    </row>
    <row r="11" spans="1:15" s="5" customFormat="1" ht="15">
      <c r="A11" s="102" t="s">
        <v>106</v>
      </c>
      <c r="B11" s="28"/>
      <c r="C11" s="7"/>
      <c r="D11" s="53">
        <f t="shared" si="0"/>
        <v>2917.67</v>
      </c>
      <c r="E11" s="43"/>
      <c r="F11" s="7"/>
      <c r="G11" s="53">
        <f t="shared" si="1"/>
        <v>2917.67</v>
      </c>
      <c r="H11" s="28"/>
      <c r="I11" s="7"/>
      <c r="J11" s="53">
        <f t="shared" si="2"/>
        <v>2917.67</v>
      </c>
      <c r="K11" s="28"/>
      <c r="L11" s="7"/>
      <c r="M11" s="53">
        <f t="shared" si="4"/>
        <v>2917.67</v>
      </c>
      <c r="N11" s="47">
        <f t="shared" si="3"/>
        <v>11670.68</v>
      </c>
      <c r="O11" s="14">
        <v>11670.68</v>
      </c>
    </row>
    <row r="12" spans="1:15" s="213" customFormat="1" ht="30">
      <c r="A12" s="244" t="s">
        <v>107</v>
      </c>
      <c r="B12" s="245"/>
      <c r="C12" s="246"/>
      <c r="D12" s="247">
        <f>O12/4</f>
        <v>0</v>
      </c>
      <c r="E12" s="248"/>
      <c r="F12" s="246"/>
      <c r="G12" s="247">
        <f>O12/4</f>
        <v>0</v>
      </c>
      <c r="H12" s="249">
        <v>161</v>
      </c>
      <c r="I12" s="250">
        <v>41957</v>
      </c>
      <c r="J12" s="247">
        <v>3305.23</v>
      </c>
      <c r="K12" s="245"/>
      <c r="L12" s="246"/>
      <c r="M12" s="247">
        <f>O12/4</f>
        <v>0</v>
      </c>
      <c r="N12" s="251">
        <f>M12+J12+G12+D12</f>
        <v>3305.23</v>
      </c>
      <c r="O12" s="252"/>
    </row>
    <row r="13" spans="1:15" s="5" customFormat="1" ht="29.25" customHeight="1">
      <c r="A13" s="92" t="s">
        <v>94</v>
      </c>
      <c r="B13" s="28"/>
      <c r="C13" s="7"/>
      <c r="D13" s="53">
        <f t="shared" si="0"/>
        <v>2366.53</v>
      </c>
      <c r="E13" s="43"/>
      <c r="F13" s="7"/>
      <c r="G13" s="53">
        <f t="shared" si="1"/>
        <v>2366.53</v>
      </c>
      <c r="H13" s="28"/>
      <c r="I13" s="7"/>
      <c r="J13" s="53">
        <f t="shared" si="2"/>
        <v>2366.53</v>
      </c>
      <c r="K13" s="28"/>
      <c r="L13" s="7"/>
      <c r="M13" s="53">
        <f t="shared" si="4"/>
        <v>2366.53</v>
      </c>
      <c r="N13" s="47">
        <f t="shared" si="3"/>
        <v>9466.12</v>
      </c>
      <c r="O13" s="14">
        <v>9466.1</v>
      </c>
    </row>
    <row r="14" spans="1:15" s="5" customFormat="1" ht="45">
      <c r="A14" s="102" t="s">
        <v>259</v>
      </c>
      <c r="B14" s="253"/>
      <c r="C14" s="132"/>
      <c r="D14" s="254"/>
      <c r="E14" s="43"/>
      <c r="F14" s="132"/>
      <c r="G14" s="254"/>
      <c r="H14" s="253"/>
      <c r="I14" s="132"/>
      <c r="J14" s="254"/>
      <c r="K14" s="253"/>
      <c r="L14" s="132"/>
      <c r="M14" s="254">
        <v>4392.15</v>
      </c>
      <c r="N14" s="47">
        <f>M14+J14+G14+D14</f>
        <v>4392.15</v>
      </c>
      <c r="O14" s="212"/>
    </row>
    <row r="15" spans="1:15" s="8" customFormat="1" ht="15">
      <c r="A15" s="92" t="s">
        <v>60</v>
      </c>
      <c r="B15" s="29"/>
      <c r="C15" s="26"/>
      <c r="D15" s="53">
        <f t="shared" si="0"/>
        <v>498.22</v>
      </c>
      <c r="E15" s="44"/>
      <c r="F15" s="26"/>
      <c r="G15" s="53">
        <f t="shared" si="1"/>
        <v>498.22</v>
      </c>
      <c r="H15" s="29"/>
      <c r="I15" s="26"/>
      <c r="J15" s="53">
        <f t="shared" si="2"/>
        <v>498.22</v>
      </c>
      <c r="K15" s="29"/>
      <c r="L15" s="26"/>
      <c r="M15" s="53">
        <f t="shared" si="4"/>
        <v>498.22</v>
      </c>
      <c r="N15" s="47">
        <f t="shared" si="3"/>
        <v>1992.88</v>
      </c>
      <c r="O15" s="14">
        <v>1992.86</v>
      </c>
    </row>
    <row r="16" spans="1:15" s="5" customFormat="1" ht="15">
      <c r="A16" s="92" t="s">
        <v>62</v>
      </c>
      <c r="B16" s="28"/>
      <c r="C16" s="7"/>
      <c r="D16" s="53">
        <f t="shared" si="0"/>
        <v>373.66</v>
      </c>
      <c r="E16" s="43"/>
      <c r="F16" s="7"/>
      <c r="G16" s="53">
        <f t="shared" si="1"/>
        <v>373.66</v>
      </c>
      <c r="H16" s="28"/>
      <c r="I16" s="7"/>
      <c r="J16" s="53">
        <f t="shared" si="2"/>
        <v>373.66</v>
      </c>
      <c r="K16" s="28"/>
      <c r="L16" s="7"/>
      <c r="M16" s="53">
        <f t="shared" si="4"/>
        <v>373.66</v>
      </c>
      <c r="N16" s="47">
        <f t="shared" si="3"/>
        <v>1494.64</v>
      </c>
      <c r="O16" s="14">
        <v>1494.65</v>
      </c>
    </row>
    <row r="17" spans="1:15" s="5" customFormat="1" ht="30">
      <c r="A17" s="92" t="s">
        <v>64</v>
      </c>
      <c r="B17" s="28"/>
      <c r="C17" s="7"/>
      <c r="D17" s="53">
        <f t="shared" si="0"/>
        <v>0</v>
      </c>
      <c r="E17" s="43"/>
      <c r="F17" s="7"/>
      <c r="G17" s="53">
        <f t="shared" si="1"/>
        <v>0</v>
      </c>
      <c r="H17" s="28"/>
      <c r="I17" s="7"/>
      <c r="J17" s="53">
        <f t="shared" si="2"/>
        <v>0</v>
      </c>
      <c r="K17" s="28"/>
      <c r="L17" s="7"/>
      <c r="M17" s="53">
        <f t="shared" si="4"/>
        <v>0</v>
      </c>
      <c r="N17" s="47">
        <f t="shared" si="3"/>
        <v>0</v>
      </c>
      <c r="O17" s="14"/>
    </row>
    <row r="18" spans="1:15" s="5" customFormat="1" ht="15">
      <c r="A18" s="92" t="s">
        <v>65</v>
      </c>
      <c r="B18" s="28"/>
      <c r="C18" s="7"/>
      <c r="D18" s="53"/>
      <c r="E18" s="43"/>
      <c r="F18" s="7"/>
      <c r="G18" s="16"/>
      <c r="H18" s="28"/>
      <c r="I18" s="7"/>
      <c r="J18" s="34"/>
      <c r="K18" s="28"/>
      <c r="L18" s="7"/>
      <c r="M18" s="34"/>
      <c r="N18" s="47">
        <f t="shared" si="3"/>
        <v>0</v>
      </c>
      <c r="O18" s="14"/>
    </row>
    <row r="19" spans="1:15" s="5" customFormat="1" ht="15">
      <c r="A19" s="4" t="s">
        <v>66</v>
      </c>
      <c r="B19" s="28"/>
      <c r="C19" s="7"/>
      <c r="D19" s="53"/>
      <c r="E19" s="195"/>
      <c r="F19" s="196"/>
      <c r="G19" s="65"/>
      <c r="H19" s="28"/>
      <c r="I19" s="7"/>
      <c r="J19" s="34"/>
      <c r="K19" s="28"/>
      <c r="L19" s="7"/>
      <c r="M19" s="34"/>
      <c r="N19" s="47">
        <f t="shared" si="3"/>
        <v>0</v>
      </c>
      <c r="O19" s="14"/>
    </row>
    <row r="20" spans="1:15" s="5" customFormat="1" ht="15">
      <c r="A20" s="219" t="s">
        <v>68</v>
      </c>
      <c r="B20" s="195" t="s">
        <v>185</v>
      </c>
      <c r="C20" s="196">
        <v>41775</v>
      </c>
      <c r="D20" s="65">
        <v>623.73</v>
      </c>
      <c r="E20" s="195" t="s">
        <v>209</v>
      </c>
      <c r="F20" s="196">
        <v>41901</v>
      </c>
      <c r="G20" s="65">
        <v>623.73</v>
      </c>
      <c r="H20" s="28"/>
      <c r="I20" s="7"/>
      <c r="J20" s="34"/>
      <c r="K20" s="28"/>
      <c r="L20" s="7"/>
      <c r="M20" s="34"/>
      <c r="N20" s="47">
        <f t="shared" si="3"/>
        <v>1247.46</v>
      </c>
      <c r="O20" s="14"/>
    </row>
    <row r="21" spans="1:15" s="5" customFormat="1" ht="15">
      <c r="A21" s="219" t="s">
        <v>183</v>
      </c>
      <c r="B21" s="195"/>
      <c r="C21" s="196"/>
      <c r="D21" s="65"/>
      <c r="E21" s="195" t="s">
        <v>196</v>
      </c>
      <c r="F21" s="196">
        <v>41866</v>
      </c>
      <c r="G21" s="65">
        <v>2222.82</v>
      </c>
      <c r="H21" s="28"/>
      <c r="I21" s="7"/>
      <c r="J21" s="34"/>
      <c r="K21" s="28"/>
      <c r="L21" s="7"/>
      <c r="M21" s="34"/>
      <c r="N21" s="47">
        <f t="shared" si="3"/>
        <v>2222.82</v>
      </c>
      <c r="O21" s="212"/>
    </row>
    <row r="22" spans="1:15" s="5" customFormat="1" ht="36.75" customHeight="1">
      <c r="A22" s="103" t="s">
        <v>189</v>
      </c>
      <c r="B22" s="195" t="s">
        <v>188</v>
      </c>
      <c r="C22" s="196">
        <v>41838</v>
      </c>
      <c r="D22" s="65">
        <v>6428.18</v>
      </c>
      <c r="E22" s="43"/>
      <c r="F22" s="7"/>
      <c r="G22" s="16"/>
      <c r="H22" s="28"/>
      <c r="I22" s="7"/>
      <c r="J22" s="34"/>
      <c r="K22" s="28"/>
      <c r="L22" s="7"/>
      <c r="M22" s="34"/>
      <c r="N22" s="47">
        <f t="shared" si="3"/>
        <v>6428.18</v>
      </c>
      <c r="O22" s="14"/>
    </row>
    <row r="23" spans="1:15" s="5" customFormat="1" ht="15">
      <c r="A23" s="4" t="s">
        <v>70</v>
      </c>
      <c r="B23" s="195" t="s">
        <v>188</v>
      </c>
      <c r="C23" s="196">
        <v>41838</v>
      </c>
      <c r="D23" s="65">
        <v>2377.23</v>
      </c>
      <c r="E23" s="43"/>
      <c r="F23" s="7"/>
      <c r="G23" s="16"/>
      <c r="H23" s="28"/>
      <c r="I23" s="7"/>
      <c r="J23" s="34"/>
      <c r="K23" s="28"/>
      <c r="L23" s="7"/>
      <c r="M23" s="34"/>
      <c r="N23" s="47">
        <f t="shared" si="3"/>
        <v>2377.23</v>
      </c>
      <c r="O23" s="14"/>
    </row>
    <row r="24" spans="1:15" s="5" customFormat="1" ht="15">
      <c r="A24" s="4" t="s">
        <v>71</v>
      </c>
      <c r="B24" s="195" t="s">
        <v>188</v>
      </c>
      <c r="C24" s="196">
        <v>41838</v>
      </c>
      <c r="D24" s="65">
        <v>7065.55</v>
      </c>
      <c r="E24" s="43"/>
      <c r="F24" s="7"/>
      <c r="G24" s="16"/>
      <c r="H24" s="28"/>
      <c r="I24" s="7"/>
      <c r="J24" s="34"/>
      <c r="K24" s="28"/>
      <c r="L24" s="7"/>
      <c r="M24" s="34"/>
      <c r="N24" s="47">
        <f t="shared" si="3"/>
        <v>7065.55</v>
      </c>
      <c r="O24" s="14"/>
    </row>
    <row r="25" spans="1:15" s="5" customFormat="1" ht="15">
      <c r="A25" s="4" t="s">
        <v>72</v>
      </c>
      <c r="B25" s="195" t="s">
        <v>188</v>
      </c>
      <c r="C25" s="196">
        <v>41838</v>
      </c>
      <c r="D25" s="65">
        <v>831.63</v>
      </c>
      <c r="E25" s="43"/>
      <c r="F25" s="7"/>
      <c r="G25" s="16"/>
      <c r="H25" s="28"/>
      <c r="I25" s="7"/>
      <c r="J25" s="34"/>
      <c r="K25" s="28"/>
      <c r="L25" s="7"/>
      <c r="M25" s="34"/>
      <c r="N25" s="47">
        <f t="shared" si="3"/>
        <v>831.63</v>
      </c>
      <c r="O25" s="14"/>
    </row>
    <row r="26" spans="1:15" s="6" customFormat="1" ht="15">
      <c r="A26" s="4" t="s">
        <v>73</v>
      </c>
      <c r="B26" s="195" t="s">
        <v>188</v>
      </c>
      <c r="C26" s="196">
        <v>41838</v>
      </c>
      <c r="D26" s="65">
        <v>1188.57</v>
      </c>
      <c r="E26" s="45"/>
      <c r="F26" s="9"/>
      <c r="G26" s="17"/>
      <c r="H26" s="30"/>
      <c r="I26" s="9"/>
      <c r="J26" s="35"/>
      <c r="K26" s="30"/>
      <c r="L26" s="9"/>
      <c r="M26" s="35"/>
      <c r="N26" s="47">
        <f t="shared" si="3"/>
        <v>1188.57</v>
      </c>
      <c r="O26" s="14"/>
    </row>
    <row r="27" spans="1:15" s="6" customFormat="1" ht="15">
      <c r="A27" s="4" t="s">
        <v>74</v>
      </c>
      <c r="B27" s="30"/>
      <c r="C27" s="9"/>
      <c r="D27" s="53"/>
      <c r="E27" s="45"/>
      <c r="F27" s="9"/>
      <c r="G27" s="17"/>
      <c r="H27" s="30"/>
      <c r="I27" s="9"/>
      <c r="J27" s="35"/>
      <c r="K27" s="30"/>
      <c r="L27" s="9"/>
      <c r="M27" s="35"/>
      <c r="N27" s="47">
        <f t="shared" si="3"/>
        <v>0</v>
      </c>
      <c r="O27" s="14"/>
    </row>
    <row r="28" spans="1:15" s="6" customFormat="1" ht="25.5">
      <c r="A28" s="4" t="s">
        <v>75</v>
      </c>
      <c r="B28" s="195" t="s">
        <v>188</v>
      </c>
      <c r="C28" s="196">
        <v>41838</v>
      </c>
      <c r="D28" s="65">
        <v>3263.51</v>
      </c>
      <c r="E28" s="45"/>
      <c r="F28" s="9"/>
      <c r="G28" s="53"/>
      <c r="H28" s="30"/>
      <c r="I28" s="9"/>
      <c r="J28" s="53"/>
      <c r="K28" s="30"/>
      <c r="L28" s="9"/>
      <c r="M28" s="53"/>
      <c r="N28" s="47">
        <f t="shared" si="3"/>
        <v>3263.51</v>
      </c>
      <c r="O28" s="14"/>
    </row>
    <row r="29" spans="1:15" s="5" customFormat="1" ht="15">
      <c r="A29" s="4" t="s">
        <v>76</v>
      </c>
      <c r="B29" s="28"/>
      <c r="C29" s="7"/>
      <c r="D29" s="53"/>
      <c r="E29" s="195" t="s">
        <v>211</v>
      </c>
      <c r="F29" s="196">
        <v>41908</v>
      </c>
      <c r="G29" s="65">
        <v>8173.64</v>
      </c>
      <c r="H29" s="28"/>
      <c r="I29" s="7"/>
      <c r="J29" s="34"/>
      <c r="K29" s="28"/>
      <c r="L29" s="7"/>
      <c r="M29" s="34"/>
      <c r="N29" s="47">
        <f t="shared" si="3"/>
        <v>8173.64</v>
      </c>
      <c r="O29" s="14"/>
    </row>
    <row r="30" spans="1:15" s="5" customFormat="1" ht="15">
      <c r="A30" s="103" t="s">
        <v>184</v>
      </c>
      <c r="B30" s="28"/>
      <c r="C30" s="7"/>
      <c r="D30" s="53"/>
      <c r="E30" s="43"/>
      <c r="F30" s="7"/>
      <c r="G30" s="16"/>
      <c r="H30" s="195" t="s">
        <v>238</v>
      </c>
      <c r="I30" s="196">
        <v>42020</v>
      </c>
      <c r="J30" s="65">
        <v>9457.64</v>
      </c>
      <c r="K30" s="28"/>
      <c r="L30" s="7"/>
      <c r="M30" s="34"/>
      <c r="N30" s="47">
        <f t="shared" si="3"/>
        <v>9457.64</v>
      </c>
      <c r="O30" s="14"/>
    </row>
    <row r="31" spans="1:15" s="6" customFormat="1" ht="15">
      <c r="A31" s="92" t="s">
        <v>86</v>
      </c>
      <c r="B31" s="54"/>
      <c r="C31" s="64"/>
      <c r="D31" s="65"/>
      <c r="E31" s="55"/>
      <c r="F31" s="64"/>
      <c r="G31" s="65"/>
      <c r="H31" s="54"/>
      <c r="I31" s="64"/>
      <c r="J31" s="65"/>
      <c r="K31" s="54"/>
      <c r="L31" s="64"/>
      <c r="M31" s="65"/>
      <c r="N31" s="47">
        <f t="shared" si="3"/>
        <v>0</v>
      </c>
      <c r="O31" s="14"/>
    </row>
    <row r="32" spans="1:15" s="6" customFormat="1" ht="15">
      <c r="A32" s="295" t="s">
        <v>91</v>
      </c>
      <c r="B32" s="193"/>
      <c r="C32" s="194"/>
      <c r="D32" s="65"/>
      <c r="E32" s="228" t="s">
        <v>196</v>
      </c>
      <c r="F32" s="229">
        <v>41866</v>
      </c>
      <c r="G32" s="230">
        <v>92.04</v>
      </c>
      <c r="H32" s="195" t="s">
        <v>227</v>
      </c>
      <c r="I32" s="196">
        <v>41964</v>
      </c>
      <c r="J32" s="65">
        <v>92.04</v>
      </c>
      <c r="K32" s="195" t="s">
        <v>244</v>
      </c>
      <c r="L32" s="196">
        <v>42062</v>
      </c>
      <c r="M32" s="65">
        <v>92.04</v>
      </c>
      <c r="N32" s="47">
        <f t="shared" si="3"/>
        <v>276.12</v>
      </c>
      <c r="O32" s="14"/>
    </row>
    <row r="33" spans="1:15" s="6" customFormat="1" ht="15">
      <c r="A33" s="296"/>
      <c r="B33" s="232"/>
      <c r="C33" s="233"/>
      <c r="D33" s="65"/>
      <c r="E33" s="228" t="s">
        <v>207</v>
      </c>
      <c r="F33" s="229">
        <v>41887</v>
      </c>
      <c r="G33" s="230">
        <v>92.04</v>
      </c>
      <c r="H33" s="195" t="s">
        <v>237</v>
      </c>
      <c r="I33" s="196">
        <v>42027</v>
      </c>
      <c r="J33" s="65">
        <v>92.04</v>
      </c>
      <c r="K33" s="195" t="s">
        <v>249</v>
      </c>
      <c r="L33" s="196">
        <v>42076</v>
      </c>
      <c r="M33" s="65">
        <v>92.04</v>
      </c>
      <c r="N33" s="47">
        <f t="shared" si="3"/>
        <v>276.12</v>
      </c>
      <c r="O33" s="212"/>
    </row>
    <row r="34" spans="1:15" s="6" customFormat="1" ht="15">
      <c r="A34" s="296"/>
      <c r="B34" s="232"/>
      <c r="C34" s="233"/>
      <c r="D34" s="65"/>
      <c r="E34" s="228" t="s">
        <v>211</v>
      </c>
      <c r="F34" s="229">
        <v>41908</v>
      </c>
      <c r="G34" s="230">
        <v>92.04</v>
      </c>
      <c r="H34" s="195"/>
      <c r="I34" s="196"/>
      <c r="J34" s="65"/>
      <c r="K34" s="195" t="s">
        <v>250</v>
      </c>
      <c r="L34" s="196">
        <v>42094</v>
      </c>
      <c r="M34" s="65">
        <v>92.04</v>
      </c>
      <c r="N34" s="47">
        <f t="shared" si="3"/>
        <v>184.08</v>
      </c>
      <c r="O34" s="212"/>
    </row>
    <row r="35" spans="1:15" s="6" customFormat="1" ht="15">
      <c r="A35" s="297"/>
      <c r="B35" s="232"/>
      <c r="C35" s="233"/>
      <c r="D35" s="65"/>
      <c r="E35" s="228" t="s">
        <v>221</v>
      </c>
      <c r="F35" s="229">
        <v>41943</v>
      </c>
      <c r="G35" s="230">
        <v>92.04</v>
      </c>
      <c r="H35" s="195"/>
      <c r="I35" s="196"/>
      <c r="J35" s="65"/>
      <c r="K35" s="195" t="s">
        <v>256</v>
      </c>
      <c r="L35" s="196">
        <v>42124</v>
      </c>
      <c r="M35" s="65">
        <v>92.04</v>
      </c>
      <c r="N35" s="47">
        <f t="shared" si="3"/>
        <v>184.08</v>
      </c>
      <c r="O35" s="212"/>
    </row>
    <row r="36" spans="1:15" s="6" customFormat="1" ht="15">
      <c r="A36" s="98" t="s">
        <v>87</v>
      </c>
      <c r="B36" s="54"/>
      <c r="C36" s="64"/>
      <c r="D36" s="65"/>
      <c r="E36" s="195"/>
      <c r="F36" s="196"/>
      <c r="G36" s="65"/>
      <c r="H36" s="54"/>
      <c r="I36" s="64"/>
      <c r="J36" s="65"/>
      <c r="K36" s="54">
        <v>118</v>
      </c>
      <c r="L36" s="233">
        <v>42097</v>
      </c>
      <c r="M36" s="65">
        <v>8283.19</v>
      </c>
      <c r="N36" s="47">
        <f t="shared" si="3"/>
        <v>8283.19</v>
      </c>
      <c r="O36" s="14"/>
    </row>
    <row r="37" spans="1:15" s="6" customFormat="1" ht="15">
      <c r="A37" s="98" t="s">
        <v>88</v>
      </c>
      <c r="B37" s="54"/>
      <c r="C37" s="64"/>
      <c r="D37" s="65"/>
      <c r="E37" s="55"/>
      <c r="F37" s="64"/>
      <c r="G37" s="65"/>
      <c r="H37" s="54"/>
      <c r="I37" s="64"/>
      <c r="J37" s="65"/>
      <c r="K37" s="195"/>
      <c r="L37" s="196"/>
      <c r="M37" s="65"/>
      <c r="N37" s="47">
        <f t="shared" si="3"/>
        <v>0</v>
      </c>
      <c r="O37" s="14"/>
    </row>
    <row r="38" spans="1:15" s="6" customFormat="1" ht="15">
      <c r="A38" s="102" t="s">
        <v>175</v>
      </c>
      <c r="B38" s="55"/>
      <c r="C38" s="64"/>
      <c r="D38" s="65"/>
      <c r="E38" s="55"/>
      <c r="F38" s="64"/>
      <c r="G38" s="65"/>
      <c r="H38" s="54"/>
      <c r="I38" s="64"/>
      <c r="J38" s="65"/>
      <c r="K38" s="54"/>
      <c r="L38" s="64"/>
      <c r="M38" s="65"/>
      <c r="N38" s="47">
        <f t="shared" si="3"/>
        <v>0</v>
      </c>
      <c r="O38" s="14"/>
    </row>
    <row r="39" spans="1:15" s="6" customFormat="1" ht="15">
      <c r="A39" s="103" t="s">
        <v>176</v>
      </c>
      <c r="B39" s="55"/>
      <c r="C39" s="64"/>
      <c r="D39" s="65"/>
      <c r="E39" s="55"/>
      <c r="F39" s="64"/>
      <c r="G39" s="65"/>
      <c r="H39" s="54"/>
      <c r="I39" s="64"/>
      <c r="J39" s="65"/>
      <c r="K39" s="54"/>
      <c r="L39" s="64"/>
      <c r="M39" s="65"/>
      <c r="N39" s="47">
        <f t="shared" si="3"/>
        <v>0</v>
      </c>
      <c r="O39" s="14"/>
    </row>
    <row r="40" spans="1:15" s="6" customFormat="1" ht="19.5" thickBot="1">
      <c r="A40" s="104" t="s">
        <v>89</v>
      </c>
      <c r="B40" s="55"/>
      <c r="C40" s="64"/>
      <c r="D40" s="53">
        <f>O40/4</f>
        <v>21423.29</v>
      </c>
      <c r="E40" s="55"/>
      <c r="F40" s="64"/>
      <c r="G40" s="53">
        <f>O40/4</f>
        <v>21423.29</v>
      </c>
      <c r="H40" s="54"/>
      <c r="I40" s="64"/>
      <c r="J40" s="53">
        <f>O40/4</f>
        <v>21423.29</v>
      </c>
      <c r="K40" s="54"/>
      <c r="L40" s="64"/>
      <c r="M40" s="53">
        <f>O40/4</f>
        <v>21423.29</v>
      </c>
      <c r="N40" s="47">
        <f t="shared" si="3"/>
        <v>85693.16</v>
      </c>
      <c r="O40" s="14">
        <v>85693.15</v>
      </c>
    </row>
    <row r="41" spans="1:15" s="5" customFormat="1" ht="20.25" thickBot="1">
      <c r="A41" s="60" t="s">
        <v>4</v>
      </c>
      <c r="B41" s="71"/>
      <c r="C41" s="72"/>
      <c r="D41" s="73">
        <f>SUM(D5:D40)</f>
        <v>140796.44</v>
      </c>
      <c r="E41" s="19"/>
      <c r="F41" s="72"/>
      <c r="G41" s="73">
        <f>SUM(G5:G40)</f>
        <v>130406.39</v>
      </c>
      <c r="H41" s="74"/>
      <c r="I41" s="72"/>
      <c r="J41" s="73">
        <f>SUM(J5:J40)</f>
        <v>131964.99</v>
      </c>
      <c r="K41" s="74"/>
      <c r="L41" s="72"/>
      <c r="M41" s="75">
        <f>SUM(M5:M40)</f>
        <v>132061.54</v>
      </c>
      <c r="N41" s="47">
        <f t="shared" si="3"/>
        <v>535229.36</v>
      </c>
      <c r="O41" s="22">
        <f>SUM(O5:O40)</f>
        <v>476072.06</v>
      </c>
    </row>
    <row r="42" spans="1:15" s="10" customFormat="1" ht="20.25" hidden="1" thickBot="1">
      <c r="A42" s="40" t="s">
        <v>2</v>
      </c>
      <c r="B42" s="66"/>
      <c r="C42" s="67"/>
      <c r="D42" s="68"/>
      <c r="E42" s="69"/>
      <c r="F42" s="67"/>
      <c r="G42" s="70"/>
      <c r="H42" s="66"/>
      <c r="I42" s="67"/>
      <c r="J42" s="68"/>
      <c r="K42" s="66"/>
      <c r="L42" s="67"/>
      <c r="M42" s="68"/>
      <c r="N42" s="46"/>
      <c r="O42" s="23"/>
    </row>
    <row r="43" spans="1:15" s="11" customFormat="1" ht="39.75" customHeight="1" thickBot="1">
      <c r="A43" s="284" t="s">
        <v>3</v>
      </c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6"/>
      <c r="O43" s="24"/>
    </row>
    <row r="44" spans="1:15" s="6" customFormat="1" ht="15">
      <c r="A44" s="103" t="s">
        <v>178</v>
      </c>
      <c r="B44" s="9"/>
      <c r="C44" s="9"/>
      <c r="D44" s="94"/>
      <c r="E44" s="9">
        <v>139</v>
      </c>
      <c r="F44" s="194">
        <v>41912</v>
      </c>
      <c r="G44" s="94">
        <v>115265.39</v>
      </c>
      <c r="H44" s="195"/>
      <c r="I44" s="196"/>
      <c r="J44" s="65"/>
      <c r="K44" s="9"/>
      <c r="L44" s="9"/>
      <c r="M44" s="53"/>
      <c r="N44" s="47">
        <f>M44+J44+G44+D44</f>
        <v>115265.39</v>
      </c>
      <c r="O44" s="14"/>
    </row>
    <row r="45" spans="1:15" s="6" customFormat="1" ht="15">
      <c r="A45" s="103" t="s">
        <v>179</v>
      </c>
      <c r="B45" s="9"/>
      <c r="C45" s="9"/>
      <c r="D45" s="94"/>
      <c r="E45" s="9"/>
      <c r="F45" s="9"/>
      <c r="G45" s="65"/>
      <c r="H45" s="9"/>
      <c r="I45" s="9"/>
      <c r="J45" s="65"/>
      <c r="K45" s="195"/>
      <c r="L45" s="196"/>
      <c r="M45" s="65"/>
      <c r="N45" s="47">
        <f>M45+J45+G45+D45</f>
        <v>0</v>
      </c>
      <c r="O45" s="14"/>
    </row>
    <row r="46" spans="1:15" s="6" customFormat="1" ht="15">
      <c r="A46" s="220" t="s">
        <v>212</v>
      </c>
      <c r="B46" s="222"/>
      <c r="C46" s="223"/>
      <c r="D46" s="224"/>
      <c r="E46" s="9">
        <v>139</v>
      </c>
      <c r="F46" s="194">
        <v>41912</v>
      </c>
      <c r="G46" s="65">
        <v>199168.48</v>
      </c>
      <c r="H46" s="9"/>
      <c r="I46" s="9"/>
      <c r="J46" s="65"/>
      <c r="K46" s="9"/>
      <c r="L46" s="9"/>
      <c r="M46" s="53"/>
      <c r="N46" s="47">
        <f>M46+J46+G46+D46</f>
        <v>199168.48</v>
      </c>
      <c r="O46" s="14"/>
    </row>
    <row r="47" spans="1:15" s="6" customFormat="1" ht="15.75" thickBot="1">
      <c r="A47" s="221" t="s">
        <v>181</v>
      </c>
      <c r="B47" s="222"/>
      <c r="C47" s="223"/>
      <c r="D47" s="224"/>
      <c r="E47" s="9"/>
      <c r="F47" s="9"/>
      <c r="G47" s="94"/>
      <c r="H47" s="45"/>
      <c r="I47" s="9"/>
      <c r="J47" s="94"/>
      <c r="K47" s="45"/>
      <c r="L47" s="9"/>
      <c r="M47" s="53"/>
      <c r="N47" s="47">
        <f>M47+J47+G47+D47</f>
        <v>0</v>
      </c>
      <c r="O47" s="14"/>
    </row>
    <row r="48" spans="1:15" s="81" customFormat="1" ht="20.25" thickBot="1">
      <c r="A48" s="76" t="s">
        <v>4</v>
      </c>
      <c r="B48" s="225"/>
      <c r="C48" s="87"/>
      <c r="D48" s="87">
        <f>SUM(D44:D47)</f>
        <v>0</v>
      </c>
      <c r="E48" s="106"/>
      <c r="F48" s="106"/>
      <c r="G48" s="87">
        <f>SUM(G44:G47)</f>
        <v>314433.87</v>
      </c>
      <c r="H48" s="226"/>
      <c r="I48" s="106"/>
      <c r="J48" s="87">
        <f>SUM(J44:J47)</f>
        <v>0</v>
      </c>
      <c r="K48" s="226"/>
      <c r="L48" s="106"/>
      <c r="M48" s="106">
        <f>SUM(M44:M47)</f>
        <v>0</v>
      </c>
      <c r="N48" s="47">
        <f>M48+J48+G48+D48</f>
        <v>314433.87</v>
      </c>
      <c r="O48" s="80">
        <f>M48+J48+G48+D48</f>
        <v>314433.87</v>
      </c>
    </row>
    <row r="49" spans="1:15" s="6" customFormat="1" ht="42" customHeight="1">
      <c r="A49" s="284" t="s">
        <v>29</v>
      </c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6"/>
      <c r="O49" s="15"/>
    </row>
    <row r="50" spans="1:15" s="6" customFormat="1" ht="15">
      <c r="A50" s="38" t="s">
        <v>186</v>
      </c>
      <c r="B50" s="195" t="s">
        <v>187</v>
      </c>
      <c r="C50" s="196">
        <v>41789</v>
      </c>
      <c r="D50" s="65">
        <v>571.39</v>
      </c>
      <c r="E50" s="21"/>
      <c r="F50" s="1"/>
      <c r="G50" s="234"/>
      <c r="H50" s="31"/>
      <c r="I50" s="1"/>
      <c r="J50" s="36"/>
      <c r="K50" s="31"/>
      <c r="L50" s="1"/>
      <c r="M50" s="36"/>
      <c r="N50" s="47">
        <f aca="true" t="shared" si="5" ref="N50:N87">M50+J50+G50+D50</f>
        <v>571.39</v>
      </c>
      <c r="O50" s="21"/>
    </row>
    <row r="51" spans="1:15" s="6" customFormat="1" ht="15">
      <c r="A51" s="38" t="s">
        <v>190</v>
      </c>
      <c r="B51" s="30">
        <v>105</v>
      </c>
      <c r="C51" s="194">
        <v>41845</v>
      </c>
      <c r="D51" s="34">
        <v>78.09</v>
      </c>
      <c r="E51" s="195"/>
      <c r="F51" s="196"/>
      <c r="G51" s="65"/>
      <c r="H51" s="30"/>
      <c r="I51" s="9"/>
      <c r="J51" s="35"/>
      <c r="K51" s="30"/>
      <c r="L51" s="9"/>
      <c r="M51" s="35"/>
      <c r="N51" s="47">
        <f t="shared" si="5"/>
        <v>78.09</v>
      </c>
      <c r="O51" s="21"/>
    </row>
    <row r="52" spans="1:15" s="6" customFormat="1" ht="15">
      <c r="A52" s="38" t="s">
        <v>192</v>
      </c>
      <c r="B52" s="195"/>
      <c r="C52" s="196"/>
      <c r="D52" s="65"/>
      <c r="E52" s="45">
        <v>122</v>
      </c>
      <c r="F52" s="194">
        <v>41873</v>
      </c>
      <c r="G52" s="16">
        <v>392.99</v>
      </c>
      <c r="H52" s="30"/>
      <c r="I52" s="9"/>
      <c r="J52" s="35"/>
      <c r="K52" s="30"/>
      <c r="L52" s="9"/>
      <c r="M52" s="35"/>
      <c r="N52" s="47">
        <f t="shared" si="5"/>
        <v>392.99</v>
      </c>
      <c r="O52" s="21"/>
    </row>
    <row r="53" spans="1:15" s="6" customFormat="1" ht="15">
      <c r="A53" s="38" t="s">
        <v>193</v>
      </c>
      <c r="B53" s="195"/>
      <c r="C53" s="196"/>
      <c r="D53" s="65"/>
      <c r="E53" s="45">
        <v>122</v>
      </c>
      <c r="F53" s="194">
        <v>41873</v>
      </c>
      <c r="G53" s="16">
        <v>392.99</v>
      </c>
      <c r="H53" s="30"/>
      <c r="I53" s="9"/>
      <c r="J53" s="35"/>
      <c r="K53" s="30"/>
      <c r="L53" s="9"/>
      <c r="M53" s="35"/>
      <c r="N53" s="47">
        <f t="shared" si="5"/>
        <v>392.99</v>
      </c>
      <c r="O53" s="21"/>
    </row>
    <row r="54" spans="1:15" s="6" customFormat="1" ht="15">
      <c r="A54" s="38" t="s">
        <v>195</v>
      </c>
      <c r="B54" s="30"/>
      <c r="C54" s="9"/>
      <c r="D54" s="35"/>
      <c r="E54" s="195" t="s">
        <v>194</v>
      </c>
      <c r="F54" s="196">
        <v>41859</v>
      </c>
      <c r="G54" s="65">
        <v>6299.79</v>
      </c>
      <c r="H54" s="30"/>
      <c r="I54" s="9"/>
      <c r="J54" s="35"/>
      <c r="K54" s="30"/>
      <c r="L54" s="9"/>
      <c r="M54" s="35"/>
      <c r="N54" s="47">
        <f t="shared" si="5"/>
        <v>6299.79</v>
      </c>
      <c r="O54" s="21"/>
    </row>
    <row r="55" spans="1:15" s="6" customFormat="1" ht="15">
      <c r="A55" s="38" t="s">
        <v>197</v>
      </c>
      <c r="B55" s="30"/>
      <c r="C55" s="9"/>
      <c r="D55" s="35"/>
      <c r="E55" s="45">
        <v>130</v>
      </c>
      <c r="F55" s="194">
        <v>41880</v>
      </c>
      <c r="G55" s="16">
        <v>396.2</v>
      </c>
      <c r="H55" s="195"/>
      <c r="I55" s="196"/>
      <c r="J55" s="65"/>
      <c r="K55" s="30"/>
      <c r="L55" s="9"/>
      <c r="M55" s="35"/>
      <c r="N55" s="47">
        <f t="shared" si="5"/>
        <v>396.2</v>
      </c>
      <c r="O55" s="21"/>
    </row>
    <row r="56" spans="1:15" s="6" customFormat="1" ht="15">
      <c r="A56" s="38" t="s">
        <v>198</v>
      </c>
      <c r="B56" s="30"/>
      <c r="C56" s="9"/>
      <c r="D56" s="35"/>
      <c r="E56" s="195" t="s">
        <v>199</v>
      </c>
      <c r="F56" s="196">
        <v>41880</v>
      </c>
      <c r="G56" s="65">
        <v>1389.41</v>
      </c>
      <c r="H56" s="30"/>
      <c r="I56" s="9"/>
      <c r="J56" s="35"/>
      <c r="K56" s="30"/>
      <c r="L56" s="9"/>
      <c r="M56" s="35"/>
      <c r="N56" s="47">
        <f t="shared" si="5"/>
        <v>1389.41</v>
      </c>
      <c r="O56" s="21"/>
    </row>
    <row r="57" spans="1:15" s="6" customFormat="1" ht="15">
      <c r="A57" s="38" t="s">
        <v>206</v>
      </c>
      <c r="B57" s="30"/>
      <c r="C57" s="9"/>
      <c r="D57" s="35"/>
      <c r="E57" s="195" t="s">
        <v>207</v>
      </c>
      <c r="F57" s="196">
        <v>41887</v>
      </c>
      <c r="G57" s="65">
        <v>1195.53</v>
      </c>
      <c r="H57" s="30"/>
      <c r="I57" s="9"/>
      <c r="J57" s="35"/>
      <c r="K57" s="30"/>
      <c r="L57" s="9"/>
      <c r="M57" s="35"/>
      <c r="N57" s="47">
        <f t="shared" si="5"/>
        <v>1195.53</v>
      </c>
      <c r="O57" s="21"/>
    </row>
    <row r="58" spans="1:15" s="6" customFormat="1" ht="15" customHeight="1">
      <c r="A58" s="38" t="s">
        <v>208</v>
      </c>
      <c r="B58" s="30"/>
      <c r="C58" s="9"/>
      <c r="D58" s="35"/>
      <c r="E58" s="195" t="s">
        <v>209</v>
      </c>
      <c r="F58" s="196">
        <v>41901</v>
      </c>
      <c r="G58" s="65">
        <v>396.2</v>
      </c>
      <c r="H58" s="30"/>
      <c r="I58" s="9"/>
      <c r="J58" s="35"/>
      <c r="K58" s="30"/>
      <c r="L58" s="9"/>
      <c r="M58" s="35"/>
      <c r="N58" s="47">
        <f t="shared" si="5"/>
        <v>396.2</v>
      </c>
      <c r="O58" s="21"/>
    </row>
    <row r="59" spans="1:15" s="6" customFormat="1" ht="15">
      <c r="A59" s="39" t="s">
        <v>210</v>
      </c>
      <c r="B59" s="54"/>
      <c r="C59" s="64"/>
      <c r="D59" s="48"/>
      <c r="E59" s="195" t="s">
        <v>209</v>
      </c>
      <c r="F59" s="196">
        <v>41901</v>
      </c>
      <c r="G59" s="65">
        <v>886.67</v>
      </c>
      <c r="H59" s="30"/>
      <c r="I59" s="9"/>
      <c r="J59" s="35"/>
      <c r="K59" s="30"/>
      <c r="L59" s="9"/>
      <c r="M59" s="35"/>
      <c r="N59" s="47">
        <f t="shared" si="5"/>
        <v>886.67</v>
      </c>
      <c r="O59" s="21"/>
    </row>
    <row r="60" spans="1:15" s="6" customFormat="1" ht="15">
      <c r="A60" s="39" t="s">
        <v>213</v>
      </c>
      <c r="B60" s="54"/>
      <c r="C60" s="64"/>
      <c r="D60" s="48"/>
      <c r="E60" s="195" t="s">
        <v>214</v>
      </c>
      <c r="F60" s="196">
        <v>41915</v>
      </c>
      <c r="G60" s="65">
        <v>783.84</v>
      </c>
      <c r="H60" s="30"/>
      <c r="I60" s="9"/>
      <c r="J60" s="35"/>
      <c r="K60" s="30"/>
      <c r="L60" s="9"/>
      <c r="M60" s="35"/>
      <c r="N60" s="47">
        <f t="shared" si="5"/>
        <v>783.84</v>
      </c>
      <c r="O60" s="21"/>
    </row>
    <row r="61" spans="1:15" s="6" customFormat="1" ht="15">
      <c r="A61" s="39" t="s">
        <v>215</v>
      </c>
      <c r="B61" s="54"/>
      <c r="C61" s="64"/>
      <c r="D61" s="48"/>
      <c r="E61" s="210" t="s">
        <v>216</v>
      </c>
      <c r="F61" s="196">
        <v>41922</v>
      </c>
      <c r="G61" s="211">
        <v>978.12</v>
      </c>
      <c r="H61" s="195"/>
      <c r="I61" s="196"/>
      <c r="J61" s="65"/>
      <c r="K61" s="30"/>
      <c r="L61" s="9"/>
      <c r="M61" s="35"/>
      <c r="N61" s="47">
        <f t="shared" si="5"/>
        <v>978.12</v>
      </c>
      <c r="O61" s="21"/>
    </row>
    <row r="62" spans="1:15" s="6" customFormat="1" ht="15">
      <c r="A62" s="39" t="s">
        <v>217</v>
      </c>
      <c r="B62" s="54"/>
      <c r="C62" s="64"/>
      <c r="D62" s="48"/>
      <c r="E62" s="210" t="s">
        <v>216</v>
      </c>
      <c r="F62" s="196">
        <v>41922</v>
      </c>
      <c r="G62" s="211">
        <v>1140.17</v>
      </c>
      <c r="H62" s="195"/>
      <c r="I62" s="196"/>
      <c r="J62" s="65"/>
      <c r="K62" s="30"/>
      <c r="L62" s="9"/>
      <c r="M62" s="35"/>
      <c r="N62" s="47">
        <f t="shared" si="5"/>
        <v>1140.17</v>
      </c>
      <c r="O62" s="21"/>
    </row>
    <row r="63" spans="1:15" s="6" customFormat="1" ht="15">
      <c r="A63" s="38" t="s">
        <v>218</v>
      </c>
      <c r="B63" s="195"/>
      <c r="C63" s="196"/>
      <c r="D63" s="65"/>
      <c r="E63" s="195" t="s">
        <v>216</v>
      </c>
      <c r="F63" s="196">
        <v>41922</v>
      </c>
      <c r="G63" s="65">
        <v>396.2</v>
      </c>
      <c r="H63" s="30"/>
      <c r="I63" s="9"/>
      <c r="J63" s="35"/>
      <c r="K63" s="30"/>
      <c r="L63" s="9"/>
      <c r="M63" s="35"/>
      <c r="N63" s="47">
        <f t="shared" si="5"/>
        <v>396.2</v>
      </c>
      <c r="O63" s="21"/>
    </row>
    <row r="64" spans="1:15" s="6" customFormat="1" ht="15">
      <c r="A64" s="39" t="s">
        <v>220</v>
      </c>
      <c r="B64" s="54"/>
      <c r="C64" s="64"/>
      <c r="D64" s="48"/>
      <c r="E64" s="195" t="s">
        <v>216</v>
      </c>
      <c r="F64" s="196">
        <v>41922</v>
      </c>
      <c r="G64" s="235">
        <v>2351.52</v>
      </c>
      <c r="H64" s="195"/>
      <c r="I64" s="196"/>
      <c r="J64" s="65"/>
      <c r="K64" s="54"/>
      <c r="L64" s="64"/>
      <c r="M64" s="48"/>
      <c r="N64" s="47">
        <f t="shared" si="5"/>
        <v>2351.52</v>
      </c>
      <c r="O64" s="21"/>
    </row>
    <row r="65" spans="1:15" s="6" customFormat="1" ht="15">
      <c r="A65" s="39" t="s">
        <v>219</v>
      </c>
      <c r="B65" s="54"/>
      <c r="C65" s="64"/>
      <c r="D65" s="48"/>
      <c r="E65" s="55">
        <v>151</v>
      </c>
      <c r="F65" s="233">
        <v>41929</v>
      </c>
      <c r="G65" s="235">
        <v>680.18</v>
      </c>
      <c r="H65" s="195"/>
      <c r="I65" s="196"/>
      <c r="J65" s="65"/>
      <c r="K65" s="54"/>
      <c r="L65" s="64"/>
      <c r="M65" s="48"/>
      <c r="N65" s="47">
        <f t="shared" si="5"/>
        <v>680.18</v>
      </c>
      <c r="O65" s="21"/>
    </row>
    <row r="66" spans="1:15" s="6" customFormat="1" ht="15">
      <c r="A66" s="38" t="s">
        <v>222</v>
      </c>
      <c r="B66" s="54"/>
      <c r="C66" s="64"/>
      <c r="D66" s="48"/>
      <c r="E66" s="55">
        <v>155</v>
      </c>
      <c r="F66" s="233">
        <v>41943</v>
      </c>
      <c r="G66" s="235">
        <v>680.18</v>
      </c>
      <c r="H66" s="195"/>
      <c r="I66" s="196"/>
      <c r="J66" s="65"/>
      <c r="K66" s="195"/>
      <c r="L66" s="196"/>
      <c r="M66" s="65"/>
      <c r="N66" s="47">
        <f t="shared" si="5"/>
        <v>680.18</v>
      </c>
      <c r="O66" s="21"/>
    </row>
    <row r="67" spans="1:15" s="6" customFormat="1" ht="15">
      <c r="A67" s="38" t="s">
        <v>223</v>
      </c>
      <c r="B67" s="30"/>
      <c r="C67" s="9"/>
      <c r="D67" s="35"/>
      <c r="E67" s="55">
        <v>155</v>
      </c>
      <c r="F67" s="233">
        <v>41943</v>
      </c>
      <c r="G67" s="16">
        <v>1577</v>
      </c>
      <c r="H67" s="30"/>
      <c r="I67" s="9"/>
      <c r="J67" s="35"/>
      <c r="K67" s="195"/>
      <c r="L67" s="196"/>
      <c r="M67" s="65"/>
      <c r="N67" s="47">
        <f t="shared" si="5"/>
        <v>1577</v>
      </c>
      <c r="O67" s="21"/>
    </row>
    <row r="68" spans="1:15" s="6" customFormat="1" ht="15">
      <c r="A68" s="38" t="s">
        <v>226</v>
      </c>
      <c r="B68" s="54"/>
      <c r="C68" s="64"/>
      <c r="D68" s="48"/>
      <c r="E68" s="55">
        <v>159</v>
      </c>
      <c r="F68" s="233">
        <v>41943</v>
      </c>
      <c r="G68" s="235">
        <v>10169</v>
      </c>
      <c r="H68" s="195"/>
      <c r="I68" s="196"/>
      <c r="J68" s="65"/>
      <c r="K68" s="195"/>
      <c r="L68" s="196"/>
      <c r="M68" s="65"/>
      <c r="N68" s="47">
        <f t="shared" si="5"/>
        <v>10169</v>
      </c>
      <c r="O68" s="21"/>
    </row>
    <row r="69" spans="1:15" s="6" customFormat="1" ht="15">
      <c r="A69" s="38" t="s">
        <v>228</v>
      </c>
      <c r="B69" s="54"/>
      <c r="C69" s="64"/>
      <c r="D69" s="48"/>
      <c r="E69" s="55"/>
      <c r="F69" s="64"/>
      <c r="G69" s="235"/>
      <c r="H69" s="195" t="s">
        <v>227</v>
      </c>
      <c r="I69" s="196">
        <v>41964</v>
      </c>
      <c r="J69" s="65">
        <v>914.59</v>
      </c>
      <c r="K69" s="195"/>
      <c r="L69" s="196"/>
      <c r="M69" s="65"/>
      <c r="N69" s="47">
        <f t="shared" si="5"/>
        <v>914.59</v>
      </c>
      <c r="O69" s="21"/>
    </row>
    <row r="70" spans="1:15" s="6" customFormat="1" ht="15">
      <c r="A70" s="38" t="s">
        <v>229</v>
      </c>
      <c r="B70" s="54"/>
      <c r="C70" s="64"/>
      <c r="D70" s="48"/>
      <c r="E70" s="55"/>
      <c r="F70" s="64"/>
      <c r="G70" s="235"/>
      <c r="H70" s="195" t="s">
        <v>230</v>
      </c>
      <c r="I70" s="196">
        <v>41971</v>
      </c>
      <c r="J70" s="65">
        <v>725.06</v>
      </c>
      <c r="K70" s="195"/>
      <c r="L70" s="196"/>
      <c r="M70" s="65"/>
      <c r="N70" s="47">
        <f t="shared" si="5"/>
        <v>725.06</v>
      </c>
      <c r="O70" s="21"/>
    </row>
    <row r="71" spans="1:15" s="6" customFormat="1" ht="15">
      <c r="A71" s="236" t="s">
        <v>218</v>
      </c>
      <c r="B71" s="9"/>
      <c r="C71" s="9"/>
      <c r="D71" s="9"/>
      <c r="E71" s="237"/>
      <c r="F71" s="238"/>
      <c r="G71" s="94"/>
      <c r="H71" s="237" t="s">
        <v>231</v>
      </c>
      <c r="I71" s="238">
        <v>41978</v>
      </c>
      <c r="J71" s="94">
        <v>396.2</v>
      </c>
      <c r="K71" s="9"/>
      <c r="L71" s="9"/>
      <c r="M71" s="9"/>
      <c r="N71" s="47">
        <f t="shared" si="5"/>
        <v>396.2</v>
      </c>
      <c r="O71" s="95"/>
    </row>
    <row r="72" spans="1:15" s="6" customFormat="1" ht="15">
      <c r="A72" s="236" t="s">
        <v>232</v>
      </c>
      <c r="B72" s="55"/>
      <c r="C72" s="64"/>
      <c r="D72" s="239"/>
      <c r="E72" s="210"/>
      <c r="F72" s="196"/>
      <c r="G72" s="240"/>
      <c r="H72" s="237" t="s">
        <v>231</v>
      </c>
      <c r="I72" s="238">
        <v>41978</v>
      </c>
      <c r="J72" s="240">
        <v>1169.83</v>
      </c>
      <c r="K72" s="55"/>
      <c r="L72" s="64"/>
      <c r="M72" s="239"/>
      <c r="N72" s="47">
        <f t="shared" si="5"/>
        <v>1169.83</v>
      </c>
      <c r="O72" s="21"/>
    </row>
    <row r="73" spans="1:15" s="6" customFormat="1" ht="33" customHeight="1">
      <c r="A73" s="4" t="s">
        <v>233</v>
      </c>
      <c r="B73" s="54"/>
      <c r="C73" s="64"/>
      <c r="D73" s="65"/>
      <c r="E73" s="55"/>
      <c r="F73" s="64"/>
      <c r="G73" s="65"/>
      <c r="H73" s="241" t="s">
        <v>234</v>
      </c>
      <c r="I73" s="233">
        <v>41951</v>
      </c>
      <c r="J73" s="65">
        <v>6603.39</v>
      </c>
      <c r="K73" s="195" t="s">
        <v>253</v>
      </c>
      <c r="L73" s="196">
        <v>42048</v>
      </c>
      <c r="M73" s="65">
        <v>7985.4</v>
      </c>
      <c r="N73" s="47">
        <f t="shared" si="5"/>
        <v>14588.79</v>
      </c>
      <c r="O73" s="212"/>
    </row>
    <row r="74" spans="1:15" s="6" customFormat="1" ht="22.5" customHeight="1">
      <c r="A74" s="4" t="s">
        <v>235</v>
      </c>
      <c r="B74" s="54"/>
      <c r="C74" s="64"/>
      <c r="D74" s="65"/>
      <c r="E74" s="55"/>
      <c r="F74" s="64"/>
      <c r="G74" s="211"/>
      <c r="H74" s="241" t="s">
        <v>234</v>
      </c>
      <c r="I74" s="233">
        <v>41951</v>
      </c>
      <c r="J74" s="65">
        <v>10800</v>
      </c>
      <c r="K74" s="195"/>
      <c r="L74" s="196"/>
      <c r="M74" s="65"/>
      <c r="N74" s="47">
        <f t="shared" si="5"/>
        <v>10800</v>
      </c>
      <c r="O74" s="242"/>
    </row>
    <row r="75" spans="1:15" s="6" customFormat="1" ht="15" customHeight="1">
      <c r="A75" s="38" t="s">
        <v>236</v>
      </c>
      <c r="B75" s="54"/>
      <c r="C75" s="64"/>
      <c r="D75" s="65"/>
      <c r="E75" s="55"/>
      <c r="F75" s="64"/>
      <c r="G75" s="211"/>
      <c r="H75" s="241">
        <v>190</v>
      </c>
      <c r="I75" s="233">
        <v>41999</v>
      </c>
      <c r="J75" s="65">
        <v>1192.48</v>
      </c>
      <c r="K75" s="195"/>
      <c r="L75" s="196"/>
      <c r="M75" s="65"/>
      <c r="N75" s="47">
        <f t="shared" si="5"/>
        <v>1192.48</v>
      </c>
      <c r="O75" s="242"/>
    </row>
    <row r="76" spans="1:15" s="6" customFormat="1" ht="15" customHeight="1">
      <c r="A76" s="38" t="s">
        <v>239</v>
      </c>
      <c r="B76" s="54"/>
      <c r="C76" s="64"/>
      <c r="D76" s="65"/>
      <c r="E76" s="55"/>
      <c r="F76" s="64"/>
      <c r="G76" s="211"/>
      <c r="H76" s="241">
        <v>18</v>
      </c>
      <c r="I76" s="233">
        <v>42034</v>
      </c>
      <c r="J76" s="65">
        <v>388.86</v>
      </c>
      <c r="K76" s="195"/>
      <c r="L76" s="196"/>
      <c r="M76" s="65"/>
      <c r="N76" s="47">
        <f t="shared" si="5"/>
        <v>388.86</v>
      </c>
      <c r="O76" s="242"/>
    </row>
    <row r="77" spans="1:15" s="6" customFormat="1" ht="15" customHeight="1">
      <c r="A77" s="38" t="s">
        <v>260</v>
      </c>
      <c r="B77" s="54"/>
      <c r="C77" s="64"/>
      <c r="D77" s="65"/>
      <c r="E77" s="55"/>
      <c r="F77" s="64"/>
      <c r="G77" s="211"/>
      <c r="H77" s="241"/>
      <c r="I77" s="233"/>
      <c r="J77" s="65"/>
      <c r="K77" s="195" t="s">
        <v>261</v>
      </c>
      <c r="L77" s="196">
        <v>42063</v>
      </c>
      <c r="M77" s="65">
        <v>364</v>
      </c>
      <c r="N77" s="47">
        <f t="shared" si="5"/>
        <v>364</v>
      </c>
      <c r="O77" s="242"/>
    </row>
    <row r="78" spans="1:15" s="6" customFormat="1" ht="15">
      <c r="A78" s="39" t="s">
        <v>240</v>
      </c>
      <c r="B78" s="54"/>
      <c r="C78" s="64"/>
      <c r="D78" s="48"/>
      <c r="E78" s="243"/>
      <c r="F78" s="233"/>
      <c r="G78" s="235"/>
      <c r="H78" s="195"/>
      <c r="I78" s="196"/>
      <c r="J78" s="65"/>
      <c r="K78" s="195" t="s">
        <v>241</v>
      </c>
      <c r="L78" s="196">
        <v>42041</v>
      </c>
      <c r="M78" s="65">
        <v>396.2</v>
      </c>
      <c r="N78" s="47">
        <f t="shared" si="5"/>
        <v>396.2</v>
      </c>
      <c r="O78" s="21"/>
    </row>
    <row r="79" spans="1:15" s="6" customFormat="1" ht="15">
      <c r="A79" s="39" t="s">
        <v>243</v>
      </c>
      <c r="B79" s="54"/>
      <c r="C79" s="64"/>
      <c r="D79" s="48"/>
      <c r="E79" s="243"/>
      <c r="F79" s="233"/>
      <c r="G79" s="235"/>
      <c r="H79" s="195"/>
      <c r="I79" s="196"/>
      <c r="J79" s="65"/>
      <c r="K79" s="195" t="s">
        <v>242</v>
      </c>
      <c r="L79" s="196">
        <v>42048</v>
      </c>
      <c r="M79" s="65">
        <v>1503.99</v>
      </c>
      <c r="N79" s="47">
        <f t="shared" si="5"/>
        <v>1503.99</v>
      </c>
      <c r="O79" s="21"/>
    </row>
    <row r="80" spans="1:15" s="6" customFormat="1" ht="15">
      <c r="A80" s="39" t="s">
        <v>245</v>
      </c>
      <c r="B80" s="54"/>
      <c r="C80" s="64"/>
      <c r="D80" s="48"/>
      <c r="E80" s="243"/>
      <c r="F80" s="233"/>
      <c r="G80" s="235"/>
      <c r="H80" s="195"/>
      <c r="I80" s="196"/>
      <c r="J80" s="65"/>
      <c r="K80" s="195" t="s">
        <v>246</v>
      </c>
      <c r="L80" s="196">
        <v>42062</v>
      </c>
      <c r="M80" s="65">
        <v>10633</v>
      </c>
      <c r="N80" s="47">
        <f t="shared" si="5"/>
        <v>10633</v>
      </c>
      <c r="O80" s="21"/>
    </row>
    <row r="81" spans="1:15" s="6" customFormat="1" ht="15">
      <c r="A81" s="39" t="s">
        <v>247</v>
      </c>
      <c r="B81" s="54"/>
      <c r="C81" s="64"/>
      <c r="D81" s="48"/>
      <c r="E81" s="243"/>
      <c r="F81" s="233"/>
      <c r="G81" s="235"/>
      <c r="H81" s="195"/>
      <c r="I81" s="196"/>
      <c r="J81" s="65"/>
      <c r="K81" s="195" t="s">
        <v>248</v>
      </c>
      <c r="L81" s="196">
        <v>42069</v>
      </c>
      <c r="M81" s="65">
        <v>1122.49</v>
      </c>
      <c r="N81" s="47">
        <f t="shared" si="5"/>
        <v>1122.49</v>
      </c>
      <c r="O81" s="21"/>
    </row>
    <row r="82" spans="1:15" s="6" customFormat="1" ht="15">
      <c r="A82" s="39" t="s">
        <v>251</v>
      </c>
      <c r="B82" s="54"/>
      <c r="C82" s="64"/>
      <c r="D82" s="48"/>
      <c r="E82" s="243"/>
      <c r="F82" s="233"/>
      <c r="G82" s="235"/>
      <c r="H82" s="195"/>
      <c r="I82" s="196"/>
      <c r="J82" s="65"/>
      <c r="K82" s="195" t="s">
        <v>252</v>
      </c>
      <c r="L82" s="196">
        <v>42094</v>
      </c>
      <c r="M82" s="65">
        <v>1166.3</v>
      </c>
      <c r="N82" s="47">
        <f t="shared" si="5"/>
        <v>1166.3</v>
      </c>
      <c r="O82" s="21"/>
    </row>
    <row r="83" spans="1:15" s="6" customFormat="1" ht="15">
      <c r="A83" s="39" t="s">
        <v>254</v>
      </c>
      <c r="B83" s="54"/>
      <c r="C83" s="64"/>
      <c r="D83" s="48"/>
      <c r="E83" s="243"/>
      <c r="F83" s="233"/>
      <c r="G83" s="235"/>
      <c r="H83" s="195"/>
      <c r="I83" s="196"/>
      <c r="J83" s="65"/>
      <c r="K83" s="195" t="s">
        <v>255</v>
      </c>
      <c r="L83" s="196">
        <v>42111</v>
      </c>
      <c r="M83" s="65">
        <v>849.63</v>
      </c>
      <c r="N83" s="47">
        <f t="shared" si="5"/>
        <v>849.63</v>
      </c>
      <c r="O83" s="21"/>
    </row>
    <row r="84" spans="1:15" s="6" customFormat="1" ht="15">
      <c r="A84" s="39" t="s">
        <v>257</v>
      </c>
      <c r="B84" s="54"/>
      <c r="C84" s="64"/>
      <c r="D84" s="48"/>
      <c r="E84" s="243"/>
      <c r="F84" s="233"/>
      <c r="G84" s="235"/>
      <c r="H84" s="195"/>
      <c r="I84" s="196"/>
      <c r="J84" s="65"/>
      <c r="K84" s="195" t="s">
        <v>258</v>
      </c>
      <c r="L84" s="196">
        <v>42124</v>
      </c>
      <c r="M84" s="65">
        <v>3814.09</v>
      </c>
      <c r="N84" s="47">
        <f t="shared" si="5"/>
        <v>3814.09</v>
      </c>
      <c r="O84" s="21"/>
    </row>
    <row r="85" spans="1:15" s="6" customFormat="1" ht="18.75" customHeight="1">
      <c r="A85" s="39" t="s">
        <v>262</v>
      </c>
      <c r="B85" s="54"/>
      <c r="C85" s="64"/>
      <c r="D85" s="48"/>
      <c r="E85" s="55"/>
      <c r="F85" s="64"/>
      <c r="G85" s="235"/>
      <c r="H85" s="195"/>
      <c r="I85" s="196"/>
      <c r="J85" s="65"/>
      <c r="K85" s="195" t="s">
        <v>263</v>
      </c>
      <c r="L85" s="196">
        <v>42088</v>
      </c>
      <c r="M85" s="65">
        <v>129.2</v>
      </c>
      <c r="N85" s="47">
        <f t="shared" si="5"/>
        <v>129.2</v>
      </c>
      <c r="O85" s="21"/>
    </row>
    <row r="86" spans="1:15" s="6" customFormat="1" ht="15.75" thickBot="1">
      <c r="A86" s="39"/>
      <c r="B86" s="54"/>
      <c r="C86" s="64"/>
      <c r="D86" s="48"/>
      <c r="E86" s="55"/>
      <c r="F86" s="64"/>
      <c r="G86" s="235"/>
      <c r="H86" s="54"/>
      <c r="I86" s="64"/>
      <c r="J86" s="48"/>
      <c r="K86" s="54"/>
      <c r="L86" s="64"/>
      <c r="M86" s="48"/>
      <c r="N86" s="47">
        <f t="shared" si="5"/>
        <v>0</v>
      </c>
      <c r="O86" s="21"/>
    </row>
    <row r="87" spans="1:15" s="81" customFormat="1" ht="20.25" thickBot="1">
      <c r="A87" s="76" t="s">
        <v>4</v>
      </c>
      <c r="B87" s="77"/>
      <c r="C87" s="78"/>
      <c r="D87" s="82">
        <f>SUM(D50:D86)</f>
        <v>649.48</v>
      </c>
      <c r="E87" s="83"/>
      <c r="F87" s="78"/>
      <c r="G87" s="82">
        <f>SUM(G50:G86)</f>
        <v>30105.99</v>
      </c>
      <c r="H87" s="84"/>
      <c r="I87" s="78"/>
      <c r="J87" s="82">
        <f>SUM(J50:J86)</f>
        <v>22190.41</v>
      </c>
      <c r="K87" s="84"/>
      <c r="L87" s="78"/>
      <c r="M87" s="82">
        <f>SUM(M50:M86)</f>
        <v>27964.3</v>
      </c>
      <c r="N87" s="47">
        <f t="shared" si="5"/>
        <v>80910.18</v>
      </c>
      <c r="O87" s="85"/>
    </row>
    <row r="88" spans="1:15" s="6" customFormat="1" ht="40.5" customHeight="1" hidden="1" thickBot="1">
      <c r="A88" s="292" t="s">
        <v>30</v>
      </c>
      <c r="B88" s="293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4"/>
      <c r="O88" s="56"/>
    </row>
    <row r="89" spans="1:15" s="6" customFormat="1" ht="12.75" hidden="1">
      <c r="A89" s="38"/>
      <c r="B89" s="30"/>
      <c r="C89" s="9"/>
      <c r="D89" s="35"/>
      <c r="E89" s="45"/>
      <c r="F89" s="9"/>
      <c r="G89" s="17"/>
      <c r="H89" s="30"/>
      <c r="I89" s="9"/>
      <c r="J89" s="35"/>
      <c r="K89" s="30"/>
      <c r="L89" s="9"/>
      <c r="M89" s="35"/>
      <c r="N89" s="45"/>
      <c r="O89" s="21"/>
    </row>
    <row r="90" spans="1:15" s="6" customFormat="1" ht="12.75" hidden="1">
      <c r="A90" s="38"/>
      <c r="B90" s="30"/>
      <c r="C90" s="9"/>
      <c r="D90" s="35"/>
      <c r="E90" s="45"/>
      <c r="F90" s="9"/>
      <c r="G90" s="17"/>
      <c r="H90" s="30"/>
      <c r="I90" s="9"/>
      <c r="J90" s="35"/>
      <c r="K90" s="30"/>
      <c r="L90" s="9"/>
      <c r="M90" s="35"/>
      <c r="N90" s="45"/>
      <c r="O90" s="21"/>
    </row>
    <row r="91" spans="1:15" s="6" customFormat="1" ht="12.75" hidden="1">
      <c r="A91" s="38"/>
      <c r="B91" s="30"/>
      <c r="C91" s="9"/>
      <c r="D91" s="35"/>
      <c r="E91" s="45"/>
      <c r="F91" s="9"/>
      <c r="G91" s="17"/>
      <c r="H91" s="30"/>
      <c r="I91" s="9"/>
      <c r="J91" s="35"/>
      <c r="K91" s="30"/>
      <c r="L91" s="9"/>
      <c r="M91" s="35"/>
      <c r="N91" s="45"/>
      <c r="O91" s="21"/>
    </row>
    <row r="92" spans="1:15" s="6" customFormat="1" ht="12.75" hidden="1">
      <c r="A92" s="38"/>
      <c r="B92" s="30"/>
      <c r="C92" s="9"/>
      <c r="D92" s="35"/>
      <c r="E92" s="45"/>
      <c r="F92" s="9"/>
      <c r="G92" s="17"/>
      <c r="H92" s="30"/>
      <c r="I92" s="9"/>
      <c r="J92" s="35"/>
      <c r="K92" s="30"/>
      <c r="L92" s="9"/>
      <c r="M92" s="35"/>
      <c r="N92" s="45"/>
      <c r="O92" s="21"/>
    </row>
    <row r="93" spans="1:15" s="6" customFormat="1" ht="13.5" hidden="1" thickBot="1">
      <c r="A93" s="38"/>
      <c r="B93" s="30"/>
      <c r="C93" s="9"/>
      <c r="D93" s="35"/>
      <c r="E93" s="45"/>
      <c r="F93" s="9"/>
      <c r="G93" s="17"/>
      <c r="H93" s="30"/>
      <c r="I93" s="9"/>
      <c r="J93" s="35"/>
      <c r="K93" s="30"/>
      <c r="L93" s="9"/>
      <c r="M93" s="35"/>
      <c r="N93" s="45"/>
      <c r="O93" s="21"/>
    </row>
    <row r="94" spans="1:15" s="81" customFormat="1" ht="20.25" hidden="1" thickBot="1">
      <c r="A94" s="76" t="s">
        <v>4</v>
      </c>
      <c r="B94" s="84"/>
      <c r="C94" s="86"/>
      <c r="D94" s="88">
        <f>SUM(D89:D93)</f>
        <v>0</v>
      </c>
      <c r="E94" s="89"/>
      <c r="F94" s="88"/>
      <c r="G94" s="88">
        <f>SUM(G89:G93)</f>
        <v>0</v>
      </c>
      <c r="H94" s="88"/>
      <c r="I94" s="88"/>
      <c r="J94" s="88">
        <f>SUM(J89:J93)</f>
        <v>0</v>
      </c>
      <c r="K94" s="88"/>
      <c r="L94" s="88"/>
      <c r="M94" s="88">
        <f>SUM(M89:M93)</f>
        <v>0</v>
      </c>
      <c r="N94" s="79"/>
      <c r="O94" s="87"/>
    </row>
    <row r="95" spans="1:15" s="6" customFormat="1" ht="20.25" thickBot="1">
      <c r="A95" s="60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56"/>
    </row>
    <row r="96" spans="1:15" s="2" customFormat="1" ht="20.25" thickBot="1">
      <c r="A96" s="41" t="s">
        <v>6</v>
      </c>
      <c r="B96" s="61"/>
      <c r="C96" s="57"/>
      <c r="D96" s="62">
        <f>D94+D87+D48+D41</f>
        <v>141445.92</v>
      </c>
      <c r="E96" s="58"/>
      <c r="F96" s="57"/>
      <c r="G96" s="62">
        <f>G94+G87+G48+G41</f>
        <v>474946.25</v>
      </c>
      <c r="H96" s="58"/>
      <c r="I96" s="57"/>
      <c r="J96" s="62">
        <f>J94+J87+J48+J41</f>
        <v>154155.4</v>
      </c>
      <c r="K96" s="58"/>
      <c r="L96" s="57"/>
      <c r="M96" s="62">
        <f>M94+M87+M48+M41</f>
        <v>160025.84</v>
      </c>
      <c r="N96" s="59"/>
      <c r="O96" s="25">
        <f>D96+G96+J96+M96</f>
        <v>930573.41</v>
      </c>
    </row>
    <row r="97" spans="1:13" s="2" customFormat="1" ht="13.5" thickBot="1">
      <c r="A97" s="51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</row>
    <row r="98" spans="1:14" s="2" customFormat="1" ht="13.5" thickBot="1">
      <c r="A98" s="49"/>
      <c r="B98" s="52" t="s">
        <v>18</v>
      </c>
      <c r="C98" s="52" t="s">
        <v>19</v>
      </c>
      <c r="D98" s="52" t="s">
        <v>20</v>
      </c>
      <c r="E98" s="52" t="s">
        <v>21</v>
      </c>
      <c r="F98" s="52" t="s">
        <v>22</v>
      </c>
      <c r="G98" s="52" t="s">
        <v>23</v>
      </c>
      <c r="H98" s="52" t="s">
        <v>24</v>
      </c>
      <c r="I98" s="52" t="s">
        <v>25</v>
      </c>
      <c r="J98" s="52" t="s">
        <v>14</v>
      </c>
      <c r="K98" s="52" t="s">
        <v>15</v>
      </c>
      <c r="L98" s="52" t="s">
        <v>16</v>
      </c>
      <c r="M98" s="52" t="s">
        <v>17</v>
      </c>
      <c r="N98" s="52" t="s">
        <v>27</v>
      </c>
    </row>
    <row r="99" spans="1:14" s="2" customFormat="1" ht="13.5" thickBot="1">
      <c r="A99" s="51" t="s">
        <v>13</v>
      </c>
      <c r="B99" s="101">
        <v>65244.11</v>
      </c>
      <c r="C99" s="49">
        <f>B104</f>
        <v>124795.48</v>
      </c>
      <c r="D99" s="49">
        <f aca="true" t="shared" si="6" ref="D99:M99">C104</f>
        <v>200836.83</v>
      </c>
      <c r="E99" s="50">
        <f>D104</f>
        <v>138702.52</v>
      </c>
      <c r="F99" s="49">
        <f t="shared" si="6"/>
        <v>208982.76</v>
      </c>
      <c r="G99" s="49">
        <f t="shared" si="6"/>
        <v>287313.96</v>
      </c>
      <c r="H99" s="50">
        <f t="shared" si="6"/>
        <v>-108499.44</v>
      </c>
      <c r="I99" s="49">
        <f t="shared" si="6"/>
        <v>-43662.91</v>
      </c>
      <c r="J99" s="49">
        <f t="shared" si="6"/>
        <v>36543.92</v>
      </c>
      <c r="K99" s="50">
        <f t="shared" si="6"/>
        <v>-41205.71</v>
      </c>
      <c r="L99" s="49">
        <f t="shared" si="6"/>
        <v>31272.91</v>
      </c>
      <c r="M99" s="49">
        <f t="shared" si="6"/>
        <v>104688.36</v>
      </c>
      <c r="N99" s="49"/>
    </row>
    <row r="100" spans="1:14" s="200" customFormat="1" ht="13.5" thickBot="1">
      <c r="A100" s="198" t="s">
        <v>11</v>
      </c>
      <c r="B100" s="199">
        <v>74234.1</v>
      </c>
      <c r="C100" s="199">
        <v>74234.1</v>
      </c>
      <c r="D100" s="199">
        <v>74271.64</v>
      </c>
      <c r="E100" s="199">
        <v>74294.88</v>
      </c>
      <c r="F100" s="199">
        <v>74294.88</v>
      </c>
      <c r="G100" s="199">
        <v>74294.88</v>
      </c>
      <c r="H100" s="199">
        <v>74294.88</v>
      </c>
      <c r="I100" s="199">
        <v>74294.88</v>
      </c>
      <c r="J100" s="199">
        <v>74294.88</v>
      </c>
      <c r="K100" s="199">
        <v>74294.88</v>
      </c>
      <c r="L100" s="199">
        <v>74294.88</v>
      </c>
      <c r="M100" s="199">
        <v>74294.88</v>
      </c>
      <c r="N100" s="199">
        <f>+SUM(B100:M100)</f>
        <v>891393.76</v>
      </c>
    </row>
    <row r="101" spans="1:14" s="200" customFormat="1" ht="13.5" thickBot="1">
      <c r="A101" s="198" t="s">
        <v>12</v>
      </c>
      <c r="B101" s="199">
        <v>59305.37</v>
      </c>
      <c r="C101" s="199">
        <v>75795.35</v>
      </c>
      <c r="D101" s="199">
        <v>79065.61</v>
      </c>
      <c r="E101" s="199">
        <v>70034.24</v>
      </c>
      <c r="F101" s="199">
        <v>78085.2</v>
      </c>
      <c r="G101" s="199">
        <v>78886.85</v>
      </c>
      <c r="H101" s="199">
        <v>64590.53</v>
      </c>
      <c r="I101" s="199">
        <v>79960.83</v>
      </c>
      <c r="J101" s="199">
        <v>76159.77</v>
      </c>
      <c r="K101" s="199">
        <v>72232.62</v>
      </c>
      <c r="L101" s="199">
        <v>73169.45</v>
      </c>
      <c r="M101" s="199">
        <v>72546.18</v>
      </c>
      <c r="N101" s="199">
        <f>+SUM(B101:M101)</f>
        <v>879832</v>
      </c>
    </row>
    <row r="102" spans="1:14" s="200" customFormat="1" ht="13.5" thickBot="1">
      <c r="A102" s="198" t="s">
        <v>160</v>
      </c>
      <c r="B102" s="209">
        <v>246</v>
      </c>
      <c r="C102" s="209">
        <v>246</v>
      </c>
      <c r="D102" s="209">
        <v>246</v>
      </c>
      <c r="E102" s="209">
        <v>246</v>
      </c>
      <c r="F102" s="209">
        <v>246</v>
      </c>
      <c r="G102" s="209">
        <v>246</v>
      </c>
      <c r="H102" s="209">
        <v>246</v>
      </c>
      <c r="I102" s="209">
        <v>246</v>
      </c>
      <c r="J102" s="209">
        <v>246</v>
      </c>
      <c r="K102" s="209">
        <v>246</v>
      </c>
      <c r="L102" s="209">
        <v>246</v>
      </c>
      <c r="M102" s="209">
        <v>246</v>
      </c>
      <c r="N102" s="199">
        <f>+SUM(B102:M102)</f>
        <v>2952</v>
      </c>
    </row>
    <row r="103" spans="1:14" s="2" customFormat="1" ht="13.5" thickBot="1">
      <c r="A103" s="51" t="s">
        <v>28</v>
      </c>
      <c r="B103" s="49">
        <f>B101-B100</f>
        <v>-14928.73</v>
      </c>
      <c r="C103" s="49">
        <f aca="true" t="shared" si="7" ref="C103:M103">C101-C100</f>
        <v>1561.25</v>
      </c>
      <c r="D103" s="49">
        <f t="shared" si="7"/>
        <v>4793.97</v>
      </c>
      <c r="E103" s="49">
        <f t="shared" si="7"/>
        <v>-4260.64</v>
      </c>
      <c r="F103" s="49">
        <f t="shared" si="7"/>
        <v>3790.31999999999</v>
      </c>
      <c r="G103" s="49">
        <f t="shared" si="7"/>
        <v>4591.97</v>
      </c>
      <c r="H103" s="49">
        <f t="shared" si="7"/>
        <v>-9704.35000000001</v>
      </c>
      <c r="I103" s="49">
        <f t="shared" si="7"/>
        <v>5665.95</v>
      </c>
      <c r="J103" s="49">
        <f t="shared" si="7"/>
        <v>1864.89</v>
      </c>
      <c r="K103" s="49">
        <f t="shared" si="7"/>
        <v>-2062.26</v>
      </c>
      <c r="L103" s="49">
        <f t="shared" si="7"/>
        <v>-1125.43000000001</v>
      </c>
      <c r="M103" s="49">
        <f t="shared" si="7"/>
        <v>-1748.70000000001</v>
      </c>
      <c r="N103" s="227">
        <f>+SUM(B103:M103)</f>
        <v>-11561.76</v>
      </c>
    </row>
    <row r="104" spans="1:14" s="2" customFormat="1" ht="13.5" thickBot="1">
      <c r="A104" s="51" t="s">
        <v>26</v>
      </c>
      <c r="B104" s="201">
        <f>B99+B101+B102</f>
        <v>124795.48</v>
      </c>
      <c r="C104" s="201">
        <f>C99+C101+C102</f>
        <v>200836.83</v>
      </c>
      <c r="D104" s="202">
        <f>D99+D101+D102-D96</f>
        <v>138702.52</v>
      </c>
      <c r="E104" s="201">
        <f>E99+E101+E102</f>
        <v>208982.76</v>
      </c>
      <c r="F104" s="201">
        <f>F99+F101+F102</f>
        <v>287313.96</v>
      </c>
      <c r="G104" s="202">
        <f>G99+G101+G102-G96</f>
        <v>-108499.44</v>
      </c>
      <c r="H104" s="201">
        <f>H99+H101+H102</f>
        <v>-43662.91</v>
      </c>
      <c r="I104" s="201">
        <f>I99+I101+I102</f>
        <v>36543.92</v>
      </c>
      <c r="J104" s="202">
        <f>J99+J101+J102-J96</f>
        <v>-41205.71</v>
      </c>
      <c r="K104" s="201">
        <f>K99+K101+K102</f>
        <v>31272.91</v>
      </c>
      <c r="L104" s="201">
        <f>L99+L101+L102</f>
        <v>104688.36</v>
      </c>
      <c r="M104" s="202">
        <f>M99+M101+M102-M96</f>
        <v>17454.7</v>
      </c>
      <c r="N104" s="49"/>
    </row>
    <row r="105" spans="7:14" s="2" customFormat="1" ht="57" customHeight="1">
      <c r="G105" s="32"/>
      <c r="H105" s="280" t="s">
        <v>162</v>
      </c>
      <c r="I105" s="280"/>
      <c r="J105" s="280"/>
      <c r="K105" s="280"/>
      <c r="L105" s="282" t="s">
        <v>163</v>
      </c>
      <c r="M105" s="282"/>
      <c r="N105" s="282"/>
    </row>
    <row r="106" spans="8:14" s="2" customFormat="1" ht="72" customHeight="1">
      <c r="H106" s="281" t="s">
        <v>164</v>
      </c>
      <c r="I106" s="281"/>
      <c r="J106" s="281"/>
      <c r="K106" s="281"/>
      <c r="L106" s="283" t="s">
        <v>191</v>
      </c>
      <c r="M106" s="283"/>
      <c r="N106" s="283"/>
    </row>
    <row r="107" s="2" customFormat="1" ht="12.75"/>
    <row r="108" s="2" customFormat="1" ht="12.75"/>
    <row r="109" spans="8:14" s="2" customFormat="1" ht="15">
      <c r="H109" s="298" t="s">
        <v>148</v>
      </c>
      <c r="I109" s="298"/>
      <c r="J109" s="298"/>
      <c r="K109" s="203">
        <f>O96</f>
        <v>930573.41</v>
      </c>
      <c r="L109" s="204">
        <v>930573.41</v>
      </c>
      <c r="M109" s="204"/>
      <c r="N109" s="255">
        <f>L109+M109</f>
        <v>930573.41</v>
      </c>
    </row>
    <row r="110" spans="8:14" s="2" customFormat="1" ht="15">
      <c r="H110" s="298" t="s">
        <v>149</v>
      </c>
      <c r="I110" s="298"/>
      <c r="J110" s="298"/>
      <c r="K110" s="203">
        <f>N100</f>
        <v>891393.76</v>
      </c>
      <c r="L110" s="204">
        <v>891393.76</v>
      </c>
      <c r="M110" s="204"/>
      <c r="N110" s="255">
        <f aca="true" t="shared" si="8" ref="N110:N115">L110+M110</f>
        <v>891393.76</v>
      </c>
    </row>
    <row r="111" spans="8:14" s="2" customFormat="1" ht="15">
      <c r="H111" s="298" t="s">
        <v>150</v>
      </c>
      <c r="I111" s="298"/>
      <c r="J111" s="298"/>
      <c r="K111" s="203">
        <f>N101</f>
        <v>879832</v>
      </c>
      <c r="L111" s="204">
        <v>879832</v>
      </c>
      <c r="M111" s="204">
        <v>2952</v>
      </c>
      <c r="N111" s="255">
        <f t="shared" si="8"/>
        <v>882784</v>
      </c>
    </row>
    <row r="112" spans="8:14" s="2" customFormat="1" ht="15">
      <c r="H112" s="298" t="s">
        <v>151</v>
      </c>
      <c r="I112" s="298"/>
      <c r="J112" s="298"/>
      <c r="K112" s="203">
        <f>K111-K110</f>
        <v>-11561.76</v>
      </c>
      <c r="L112" s="204">
        <v>-11561.76</v>
      </c>
      <c r="M112" s="204">
        <v>2952</v>
      </c>
      <c r="N112" s="255">
        <f t="shared" si="8"/>
        <v>-8609.76</v>
      </c>
    </row>
    <row r="113" spans="8:14" s="2" customFormat="1" ht="15">
      <c r="H113" s="273" t="s">
        <v>152</v>
      </c>
      <c r="I113" s="273"/>
      <c r="J113" s="273"/>
      <c r="K113" s="203">
        <f>K110-K109</f>
        <v>-39179.65</v>
      </c>
      <c r="L113" s="204">
        <v>-39179.65</v>
      </c>
      <c r="M113" s="204"/>
      <c r="N113" s="255">
        <f t="shared" si="8"/>
        <v>-39179.65</v>
      </c>
    </row>
    <row r="114" spans="8:14" s="2" customFormat="1" ht="15">
      <c r="H114" s="274" t="s">
        <v>224</v>
      </c>
      <c r="I114" s="275"/>
      <c r="J114" s="276"/>
      <c r="K114" s="203">
        <f>B99</f>
        <v>65244.11</v>
      </c>
      <c r="L114" s="204">
        <v>56292.11</v>
      </c>
      <c r="M114" s="204">
        <v>8952</v>
      </c>
      <c r="N114" s="255">
        <f t="shared" si="8"/>
        <v>65244.11</v>
      </c>
    </row>
    <row r="115" spans="8:14" s="2" customFormat="1" ht="15.75">
      <c r="H115" s="288" t="s">
        <v>225</v>
      </c>
      <c r="I115" s="288"/>
      <c r="J115" s="288"/>
      <c r="K115" s="205">
        <f>K114+K113+K112+K116</f>
        <v>17454.7</v>
      </c>
      <c r="L115" s="205">
        <f>L114+L113+L112+L116</f>
        <v>5550.7</v>
      </c>
      <c r="M115" s="205">
        <f>M114+M113+M112+M116</f>
        <v>11904</v>
      </c>
      <c r="N115" s="255">
        <f t="shared" si="8"/>
        <v>17454.7</v>
      </c>
    </row>
    <row r="116" spans="8:14" s="2" customFormat="1" ht="15">
      <c r="H116" s="287" t="s">
        <v>161</v>
      </c>
      <c r="I116" s="287"/>
      <c r="J116" s="287"/>
      <c r="K116" s="206">
        <f>N102</f>
        <v>2952</v>
      </c>
      <c r="L116" s="204"/>
      <c r="M116" s="204"/>
      <c r="N116" s="255"/>
    </row>
    <row r="117" spans="8:13" s="2" customFormat="1" ht="15">
      <c r="H117" s="273" t="s">
        <v>153</v>
      </c>
      <c r="I117" s="273"/>
      <c r="J117" s="273"/>
      <c r="K117" s="206">
        <f>D87+G87+J87+M87</f>
        <v>80910.18</v>
      </c>
      <c r="L117" s="272" t="s">
        <v>159</v>
      </c>
      <c r="M117" s="272"/>
    </row>
    <row r="118" spans="8:13" s="2" customFormat="1" ht="15">
      <c r="H118" s="287" t="s">
        <v>154</v>
      </c>
      <c r="I118" s="287"/>
      <c r="J118" s="287"/>
      <c r="K118" s="206">
        <v>55772.02</v>
      </c>
      <c r="L118" s="204"/>
      <c r="M118" s="204"/>
    </row>
    <row r="119" spans="8:13" ht="15">
      <c r="H119" s="287" t="s">
        <v>155</v>
      </c>
      <c r="I119" s="287"/>
      <c r="J119" s="287"/>
      <c r="K119" s="206">
        <v>-15039.82</v>
      </c>
      <c r="L119" s="204"/>
      <c r="M119" s="204"/>
    </row>
    <row r="120" spans="8:13" ht="15">
      <c r="H120" s="287" t="s">
        <v>156</v>
      </c>
      <c r="I120" s="287"/>
      <c r="J120" s="287"/>
      <c r="K120" s="206">
        <f>K118+K119</f>
        <v>40732.2</v>
      </c>
      <c r="L120" s="204"/>
      <c r="M120" s="204"/>
    </row>
    <row r="121" spans="8:13" ht="15">
      <c r="H121" s="287" t="s">
        <v>157</v>
      </c>
      <c r="I121" s="287"/>
      <c r="J121" s="287"/>
      <c r="K121" s="206">
        <f>K120-K117</f>
        <v>-40177.98</v>
      </c>
      <c r="L121" s="207"/>
      <c r="M121" s="204"/>
    </row>
    <row r="122" spans="8:13" ht="15.75">
      <c r="H122" s="287" t="s">
        <v>158</v>
      </c>
      <c r="I122" s="287"/>
      <c r="J122" s="287"/>
      <c r="K122" s="208">
        <f>K113-K121</f>
        <v>998.33</v>
      </c>
      <c r="L122" s="204"/>
      <c r="M122" s="204"/>
    </row>
  </sheetData>
  <sheetProtection/>
  <mergeCells count="29">
    <mergeCell ref="H109:J109"/>
    <mergeCell ref="H110:J110"/>
    <mergeCell ref="H111:J111"/>
    <mergeCell ref="H112:J112"/>
    <mergeCell ref="H121:J121"/>
    <mergeCell ref="H118:J118"/>
    <mergeCell ref="B2:D2"/>
    <mergeCell ref="E2:G2"/>
    <mergeCell ref="H2:J2"/>
    <mergeCell ref="A4:O4"/>
    <mergeCell ref="A88:N88"/>
    <mergeCell ref="A49:N49"/>
    <mergeCell ref="A32:A35"/>
    <mergeCell ref="H122:J122"/>
    <mergeCell ref="H115:J115"/>
    <mergeCell ref="H116:J116"/>
    <mergeCell ref="H117:J117"/>
    <mergeCell ref="H119:J119"/>
    <mergeCell ref="H120:J120"/>
    <mergeCell ref="A1:N1"/>
    <mergeCell ref="L117:M117"/>
    <mergeCell ref="H113:J113"/>
    <mergeCell ref="H114:J114"/>
    <mergeCell ref="K2:M2"/>
    <mergeCell ref="H105:K105"/>
    <mergeCell ref="H106:K106"/>
    <mergeCell ref="L105:N105"/>
    <mergeCell ref="L106:N106"/>
    <mergeCell ref="A43:N43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E7:I22"/>
  <sheetViews>
    <sheetView zoomScalePageLayoutView="0" workbookViewId="0" topLeftCell="A1">
      <selection activeCell="C6" sqref="C6:J26"/>
    </sheetView>
  </sheetViews>
  <sheetFormatPr defaultColWidth="9.00390625" defaultRowHeight="12.75"/>
  <cols>
    <col min="7" max="7" width="18.00390625" style="0" customWidth="1"/>
    <col min="9" max="9" width="18.125" style="0" customWidth="1"/>
  </cols>
  <sheetData>
    <row r="7" ht="12.75">
      <c r="E7" t="s">
        <v>265</v>
      </c>
    </row>
    <row r="10" ht="12.75">
      <c r="E10" t="s">
        <v>205</v>
      </c>
    </row>
    <row r="11" spans="7:9" ht="12.75">
      <c r="G11" s="299" t="s">
        <v>200</v>
      </c>
      <c r="I11" s="300" t="s">
        <v>201</v>
      </c>
    </row>
    <row r="12" spans="7:9" ht="12.75">
      <c r="G12" s="299"/>
      <c r="I12" s="300"/>
    </row>
    <row r="13" spans="7:9" ht="12.75">
      <c r="G13" s="299"/>
      <c r="I13" s="300"/>
    </row>
    <row r="14" ht="12.75">
      <c r="I14" s="231"/>
    </row>
    <row r="15" spans="5:9" ht="12.75">
      <c r="E15" t="s">
        <v>202</v>
      </c>
      <c r="G15">
        <v>3048</v>
      </c>
      <c r="I15">
        <v>3048</v>
      </c>
    </row>
    <row r="16" spans="5:9" ht="12.75">
      <c r="E16" t="s">
        <v>203</v>
      </c>
      <c r="G16">
        <v>2952</v>
      </c>
      <c r="I16">
        <v>2952</v>
      </c>
    </row>
    <row r="17" spans="5:9" ht="12.75">
      <c r="E17" t="s">
        <v>204</v>
      </c>
      <c r="G17">
        <v>2952</v>
      </c>
      <c r="I17">
        <v>2952</v>
      </c>
    </row>
    <row r="18" spans="5:9" ht="12.75">
      <c r="E18" t="s">
        <v>264</v>
      </c>
      <c r="G18">
        <v>2952</v>
      </c>
      <c r="I18">
        <v>2952</v>
      </c>
    </row>
    <row r="22" spans="5:9" ht="12.75">
      <c r="E22" t="s">
        <v>27</v>
      </c>
      <c r="G22">
        <v>11904</v>
      </c>
      <c r="I22">
        <v>11904</v>
      </c>
    </row>
  </sheetData>
  <sheetProtection/>
  <mergeCells count="2">
    <mergeCell ref="G11:G13"/>
    <mergeCell ref="I11:I13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2015-07-29T12:42:42Z</cp:lastPrinted>
  <dcterms:created xsi:type="dcterms:W3CDTF">2010-04-02T14:46:04Z</dcterms:created>
  <dcterms:modified xsi:type="dcterms:W3CDTF">2015-08-14T06:46:00Z</dcterms:modified>
  <cp:category/>
  <cp:version/>
  <cp:contentType/>
  <cp:contentStatus/>
</cp:coreProperties>
</file>