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по голосованию" sheetId="1" r:id="rId1"/>
    <sheet name="Лист1" sheetId="2" r:id="rId2"/>
  </sheets>
  <definedNames>
    <definedName name="_xlnm.Print_Area" localSheetId="0">'по голосованию'!$A$1:$H$152</definedName>
  </definedNames>
  <calcPr fullCalcOnLoad="1" fullPrecision="0"/>
</workbook>
</file>

<file path=xl/sharedStrings.xml><?xml version="1.0" encoding="utf-8"?>
<sst xmlns="http://schemas.openxmlformats.org/spreadsheetml/2006/main" count="362" uniqueCount="238">
  <si>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</si>
  <si>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</si>
  <si>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</si>
  <si>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</si>
  <si>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</si>
  <si>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</si>
  <si>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</si>
  <si>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</si>
  <si>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</si>
  <si>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</si>
  <si>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</si>
  <si>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</si>
  <si>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</si>
  <si>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</si>
  <si>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</si>
  <si>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</si>
  <si>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</si>
  <si>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</si>
  <si>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</si>
  <si>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</si>
  <si>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</si>
  <si>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</si>
  <si>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</si>
  <si>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</si>
  <si>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</si>
  <si>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</si>
  <si>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</si>
  <si>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</si>
  <si>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</si>
  <si>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</si>
  <si>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</si>
  <si>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</si>
  <si>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</si>
  <si>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</si>
  <si>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</si>
  <si>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</si>
  <si>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</si>
  <si>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</si>
  <si>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</si>
  <si>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</si>
  <si>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</si>
  <si>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</si>
  <si>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</si>
  <si>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</si>
  <si>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</si>
  <si>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</si>
  <si>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</si>
  <si>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</si>
  <si>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</si>
  <si>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</si>
  <si>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</si>
  <si>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</si>
  <si>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</si>
  <si>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</si>
  <si>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</si>
  <si>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</si>
  <si>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</si>
  <si>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</si>
  <si>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</si>
  <si>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</si>
  <si>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</si>
  <si>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</si>
  <si>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</si>
  <si>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</si>
  <si>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</si>
  <si>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</si>
  <si>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</si>
  <si>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</si>
  <si>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</si>
  <si>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</si>
  <si>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</si>
  <si>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</si>
  <si>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</si>
  <si>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</si>
  <si>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</si>
  <si>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</si>
  <si>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</si>
  <si>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</si>
  <si>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</si>
  <si>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</si>
  <si>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</si>
  <si>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</si>
  <si>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</si>
  <si>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</si>
  <si>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проверка работы регулятора температуры на бойлере</t>
  </si>
  <si>
    <t>обслуживание насосов холодного водоснабжения</t>
  </si>
  <si>
    <t>Регламентные работы по системе электроснабжени в т.числе:</t>
  </si>
  <si>
    <t>ревизия ШР, ЩЭ</t>
  </si>
  <si>
    <t>ревизия ВРУ</t>
  </si>
  <si>
    <t>Сбор, вывоз и утилизация ТБО, руб/м2</t>
  </si>
  <si>
    <t>1 раз в месяц</t>
  </si>
  <si>
    <t>перевод реле времени</t>
  </si>
  <si>
    <t>(многоквартирный дом с газовыми плитами )</t>
  </si>
  <si>
    <t>2-3 раза</t>
  </si>
  <si>
    <t>Обслуживание вводных и внутренних газопроводов жилого фонда</t>
  </si>
  <si>
    <t>восстановление подвального освещения</t>
  </si>
  <si>
    <t>восстановление чердачного освещения</t>
  </si>
  <si>
    <t>Работы заявочного характера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</si>
  <si>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</si>
  <si>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</si>
  <si>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восстановление подъездного освещения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</si>
  <si>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</si>
  <si>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</si>
  <si>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договорная и претензионно-исковая работа, взыскание задолженности по ЖКУ</t>
  </si>
  <si>
    <t>Поверка общедомовых приборов учета горячего водоснабжения</t>
  </si>
  <si>
    <t>ремонт отмостки</t>
  </si>
  <si>
    <t>окос травы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</si>
  <si>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</si>
  <si>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</si>
  <si>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теплоэнергии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</si>
  <si>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</si>
  <si>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</si>
  <si>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</si>
  <si>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замена ( поверка ) КИП</t>
  </si>
  <si>
    <t>смена запорной арматуры на отоплении</t>
  </si>
  <si>
    <t>восстановление изоляции</t>
  </si>
  <si>
    <t>Сбор, вывоз и утилизация ТБО*, руб/м2</t>
  </si>
  <si>
    <t>на 2013-2014гг.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</si>
  <si>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</si>
  <si>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</si>
  <si>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</si>
  <si>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4 месяца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</si>
  <si>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</si>
  <si>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</si>
  <si>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замена трансформатора тока</t>
  </si>
  <si>
    <t>по адресу: ул. Советская, д.2(S дома=4151,8 м2; S земли=2098,75 м2)</t>
  </si>
  <si>
    <t>ревизия задвижек отопления (диам.50мм-6шт., диам 80 мм - 4 шт.)                                      (в тепловом узле)</t>
  </si>
  <si>
    <t>смена  КИП манометры 12шт.</t>
  </si>
  <si>
    <t>1 ра в год</t>
  </si>
  <si>
    <t>установка КИП на ВВП</t>
  </si>
  <si>
    <t xml:space="preserve">1 раз </t>
  </si>
  <si>
    <t>обслуживание насосов горячего водоснабжения</t>
  </si>
  <si>
    <t>чеканка и замазка канализационных стыков</t>
  </si>
  <si>
    <t>замена трансформаторов тока(1 узел учета/ 3ТТ)</t>
  </si>
  <si>
    <t>1 раз в 4 года</t>
  </si>
  <si>
    <t>Регламентные работы по содержанию кровли в т.числе:</t>
  </si>
  <si>
    <t>ремонт кровли</t>
  </si>
  <si>
    <t>ремонт панельных швов</t>
  </si>
  <si>
    <t>ремонт цоколя</t>
  </si>
  <si>
    <t>ремонт входов в подвал</t>
  </si>
  <si>
    <t>установка дверей на кровлю</t>
  </si>
  <si>
    <t>канализационные вытяжки</t>
  </si>
  <si>
    <t>ремонт ливневой канализации</t>
  </si>
  <si>
    <t>уборка мусора на кровле</t>
  </si>
  <si>
    <t>ремонт крыльца</t>
  </si>
  <si>
    <r>
      <t>Работы заявочного характера в т.ч : (</t>
    </r>
    <r>
      <rPr>
        <sz val="11"/>
        <rFont val="Arial"/>
        <family val="2"/>
      </rPr>
      <t>восстановление общедомового уличного освещения, прочистка вентиляционных каналов и канализационных вытяжек, очистка кровли от снега и наледив районе водоприемных воронок, очистка о снега и льда водостоков, восстановление водостоков, очистка от снега и наледи подъездных козырьков))</t>
    </r>
  </si>
  <si>
    <t>Погашение задолженности прошлых периодов</t>
  </si>
  <si>
    <t>по состоянию на 1.05.2012г.</t>
  </si>
  <si>
    <t>Погашение задолженности прошлого периода</t>
  </si>
  <si>
    <t>руб./чел.</t>
  </si>
  <si>
    <t>Дополнительные работы по текущему ремонту, в т.ч.:</t>
  </si>
  <si>
    <t>ремонт крыльца (6 подъезд)- устройство ступени</t>
  </si>
  <si>
    <t>ремонт ливневой канализации и участка крыши ( 75 кв.)</t>
  </si>
  <si>
    <t>смена задвижек на отоплении диам.80мм - 2 шт., (на входе)</t>
  </si>
  <si>
    <t>смена задвижек на ХВС диам.80 - 3 шт.</t>
  </si>
  <si>
    <t>смена задвижек на ГВС диам.50 мм - 2 шт., диам.80 мм - 1 шт.</t>
  </si>
  <si>
    <t>ремонт панельных швов 300 м.п.</t>
  </si>
  <si>
    <t>115</t>
  </si>
  <si>
    <t>Лицевой счет многоквартирного дома по адресу: ул. Советская, д. 2 на период с 1 мая 2013 по 30 апреля 2014 года</t>
  </si>
  <si>
    <t>Ревизия эл.щитка  (кв.60)</t>
  </si>
  <si>
    <t>133</t>
  </si>
  <si>
    <t>113</t>
  </si>
  <si>
    <t>ремонт панельных швов 310 м.п.</t>
  </si>
  <si>
    <t>147</t>
  </si>
  <si>
    <t>152</t>
  </si>
  <si>
    <t>148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</si>
  <si>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</si>
  <si>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</si>
  <si>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</si>
  <si>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</si>
  <si>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164</t>
  </si>
  <si>
    <t>Демонтаж шар.кранов на эл.узлах, врезка кранов под опрессовку</t>
  </si>
  <si>
    <t>160</t>
  </si>
  <si>
    <t>166</t>
  </si>
  <si>
    <t>Подключение системы отопления после работ ТПК</t>
  </si>
  <si>
    <t>Ремонт канализационного стояка в подъезде</t>
  </si>
  <si>
    <t>Удаление воздушных пробок в системе ГВС после работ ТПК</t>
  </si>
  <si>
    <t>170</t>
  </si>
  <si>
    <t>Ревизия эл.щитка  (кв.22)</t>
  </si>
  <si>
    <t>185</t>
  </si>
  <si>
    <t>190</t>
  </si>
  <si>
    <t>191</t>
  </si>
  <si>
    <t>215</t>
  </si>
  <si>
    <t>236</t>
  </si>
  <si>
    <t>Ревизия эл.щитка  (кв.17,5)</t>
  </si>
  <si>
    <t>Устранение течи батареи (кв.76)</t>
  </si>
  <si>
    <t>217</t>
  </si>
  <si>
    <t>228</t>
  </si>
  <si>
    <t>Ревизия эл.щитка (кв.5)</t>
  </si>
  <si>
    <t>Замена лампочек в подъезде (кв.73)</t>
  </si>
  <si>
    <t>Замена 2х кранов Маевского (кв.75)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</si>
  <si>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</si>
  <si>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</si>
  <si>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</si>
  <si>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</si>
  <si>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</si>
  <si>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</si>
  <si>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</si>
  <si>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</si>
  <si>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</si>
  <si>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</si>
  <si>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</si>
  <si>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</si>
  <si>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</si>
  <si>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49821,6 (по тарифу)</t>
  </si>
  <si>
    <t>Поступления от Ростелекома</t>
  </si>
  <si>
    <t xml:space="preserve">Ростелеком </t>
  </si>
  <si>
    <t>229</t>
  </si>
  <si>
    <t>30.09.2013 (акт от 1.11.13)</t>
  </si>
  <si>
    <t>Замена патрона подвесного в под-де (кв.31)</t>
  </si>
  <si>
    <t>Прочистка ливневок</t>
  </si>
  <si>
    <t>30.09.2013 (акт от 15.11.13)</t>
  </si>
  <si>
    <t>Очистка от снега и льда водостоков</t>
  </si>
  <si>
    <t>257</t>
  </si>
  <si>
    <t>Восстановление общедомового уличного освещения</t>
  </si>
  <si>
    <t>2</t>
  </si>
  <si>
    <t>3</t>
  </si>
  <si>
    <t>18</t>
  </si>
  <si>
    <t>17</t>
  </si>
  <si>
    <t>Ремонт кровли в 1 слой (30 м2)</t>
  </si>
  <si>
    <t>23</t>
  </si>
  <si>
    <t>22</t>
  </si>
  <si>
    <t>Определение промочки (кв.27)</t>
  </si>
  <si>
    <t>24</t>
  </si>
  <si>
    <t>30</t>
  </si>
  <si>
    <t>Генеральный директор</t>
  </si>
  <si>
    <t>А.В. Митрофанов</t>
  </si>
  <si>
    <t>Экономист 2-ой категории по учету лицевых счетов МКД</t>
  </si>
  <si>
    <t>Удаление воздушных пробок в системе ГВС после работ ТПК в ЦТП №4</t>
  </si>
  <si>
    <t>34</t>
  </si>
  <si>
    <t>37</t>
  </si>
  <si>
    <t>Услуги типографии по печати доп.соглашений</t>
  </si>
  <si>
    <t>151</t>
  </si>
  <si>
    <t xml:space="preserve">ремонт ливневой канализации </t>
  </si>
  <si>
    <t>39</t>
  </si>
  <si>
    <t>43</t>
  </si>
  <si>
    <t>50</t>
  </si>
  <si>
    <t>Н.Ф.Каюткина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</si>
</sst>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 Black"/>
      <family val="2"/>
    </font>
    <font>
      <b/>
      <sz val="11"/>
      <name val="Arial Black"/>
      <family val="2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b/>
      <i/>
      <u val="single"/>
      <sz val="24"/>
      <name val="Arial Cyr"/>
      <family val="0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66FFCC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5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/>
    </xf>
    <xf numFmtId="0" fontId="38" fillId="24" borderId="18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left" vertical="center"/>
    </xf>
    <xf numFmtId="0" fontId="23" fillId="24" borderId="26" xfId="0" applyFont="1" applyFill="1" applyBorder="1" applyAlignment="1">
      <alignment horizontal="center" vertical="center"/>
    </xf>
    <xf numFmtId="2" fontId="18" fillId="24" borderId="21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left" vertical="center" wrapText="1"/>
    </xf>
    <xf numFmtId="0" fontId="0" fillId="24" borderId="32" xfId="0" applyFill="1" applyBorder="1" applyAlignment="1">
      <alignment horizontal="center" vertical="center"/>
    </xf>
    <xf numFmtId="2" fontId="23" fillId="24" borderId="33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22" fillId="24" borderId="35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18" fillId="24" borderId="38" xfId="0" applyFont="1" applyFill="1" applyBorder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16" xfId="0" applyNumberFormat="1" applyFont="1" applyFill="1" applyBorder="1" applyAlignment="1">
      <alignment horizontal="center"/>
    </xf>
    <xf numFmtId="0" fontId="18" fillId="24" borderId="40" xfId="0" applyFont="1" applyFill="1" applyBorder="1" applyAlignment="1">
      <alignment horizontal="center" vertical="center" wrapText="1"/>
    </xf>
    <xf numFmtId="2" fontId="22" fillId="24" borderId="41" xfId="0" applyNumberFormat="1" applyFont="1" applyFill="1" applyBorder="1" applyAlignment="1">
      <alignment horizontal="center"/>
    </xf>
    <xf numFmtId="0" fontId="24" fillId="24" borderId="24" xfId="0" applyFont="1" applyFill="1" applyBorder="1" applyAlignment="1">
      <alignment horizontal="left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2" xfId="0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left" vertical="center" wrapText="1"/>
    </xf>
    <xf numFmtId="2" fontId="18" fillId="25" borderId="46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2" fontId="18" fillId="25" borderId="47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7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2" fontId="18" fillId="25" borderId="34" xfId="0" applyNumberFormat="1" applyFont="1" applyFill="1" applyBorder="1" applyAlignment="1">
      <alignment horizontal="center" vertical="center" wrapText="1"/>
    </xf>
    <xf numFmtId="2" fontId="18" fillId="25" borderId="48" xfId="0" applyNumberFormat="1" applyFont="1" applyFill="1" applyBorder="1" applyAlignment="1">
      <alignment horizontal="center" vertical="center" wrapText="1"/>
    </xf>
    <xf numFmtId="2" fontId="39" fillId="25" borderId="26" xfId="0" applyNumberFormat="1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2" fontId="27" fillId="25" borderId="46" xfId="0" applyNumberFormat="1" applyFont="1" applyFill="1" applyBorder="1" applyAlignment="1">
      <alignment horizontal="center" vertical="center" wrapText="1"/>
    </xf>
    <xf numFmtId="0" fontId="25" fillId="24" borderId="49" xfId="0" applyFont="1" applyFill="1" applyBorder="1" applyAlignment="1">
      <alignment horizontal="center" vertical="center" wrapText="1"/>
    </xf>
    <xf numFmtId="2" fontId="25" fillId="24" borderId="50" xfId="0" applyNumberFormat="1" applyFont="1" applyFill="1" applyBorder="1" applyAlignment="1">
      <alignment horizontal="center" vertical="center" wrapText="1"/>
    </xf>
    <xf numFmtId="0" fontId="25" fillId="26" borderId="0" xfId="0" applyFont="1" applyFill="1" applyAlignment="1">
      <alignment horizontal="center"/>
    </xf>
    <xf numFmtId="2" fontId="27" fillId="25" borderId="13" xfId="0" applyNumberFormat="1" applyFont="1" applyFill="1" applyBorder="1" applyAlignment="1">
      <alignment horizontal="center" vertical="center" wrapText="1"/>
    </xf>
    <xf numFmtId="2" fontId="27" fillId="25" borderId="12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2" fontId="0" fillId="25" borderId="0" xfId="0" applyNumberFormat="1" applyFill="1" applyAlignment="1">
      <alignment/>
    </xf>
    <xf numFmtId="0" fontId="18" fillId="25" borderId="0" xfId="0" applyFont="1" applyFill="1" applyAlignment="1">
      <alignment horizontal="center" vertical="center"/>
    </xf>
    <xf numFmtId="0" fontId="19" fillId="25" borderId="0" xfId="0" applyFont="1" applyFill="1" applyAlignment="1">
      <alignment/>
    </xf>
    <xf numFmtId="2" fontId="19" fillId="25" borderId="0" xfId="0" applyNumberFormat="1" applyFont="1" applyFill="1" applyAlignment="1">
      <alignment/>
    </xf>
    <xf numFmtId="2" fontId="0" fillId="25" borderId="0" xfId="0" applyNumberForma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18" fillId="25" borderId="38" xfId="0" applyFont="1" applyFill="1" applyBorder="1" applyAlignment="1">
      <alignment horizontal="center" vertical="center" wrapText="1"/>
    </xf>
    <xf numFmtId="0" fontId="18" fillId="25" borderId="39" xfId="0" applyFont="1" applyFill="1" applyBorder="1" applyAlignment="1">
      <alignment horizontal="center" vertical="center" textRotation="90" wrapText="1"/>
    </xf>
    <xf numFmtId="0" fontId="18" fillId="25" borderId="39" xfId="0" applyFont="1" applyFill="1" applyBorder="1" applyAlignment="1">
      <alignment horizontal="center" vertical="center" wrapText="1"/>
    </xf>
    <xf numFmtId="0" fontId="18" fillId="25" borderId="51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0" fillId="25" borderId="52" xfId="0" applyFont="1" applyFill="1" applyBorder="1" applyAlignment="1">
      <alignment horizontal="center" vertical="center" wrapText="1"/>
    </xf>
    <xf numFmtId="0" fontId="0" fillId="25" borderId="53" xfId="0" applyFont="1" applyFill="1" applyBorder="1" applyAlignment="1">
      <alignment horizontal="center" vertical="center" wrapText="1"/>
    </xf>
    <xf numFmtId="0" fontId="0" fillId="25" borderId="54" xfId="0" applyFont="1" applyFill="1" applyBorder="1" applyAlignment="1">
      <alignment horizontal="center" vertical="center" wrapText="1"/>
    </xf>
    <xf numFmtId="0" fontId="0" fillId="25" borderId="55" xfId="0" applyFont="1" applyFill="1" applyBorder="1" applyAlignment="1">
      <alignment horizontal="center" vertical="center" wrapText="1"/>
    </xf>
    <xf numFmtId="0" fontId="0" fillId="25" borderId="56" xfId="0" applyFont="1" applyFill="1" applyBorder="1" applyAlignment="1">
      <alignment horizontal="center" vertical="center" wrapText="1"/>
    </xf>
    <xf numFmtId="0" fontId="0" fillId="25" borderId="57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18" fillId="25" borderId="45" xfId="0" applyFont="1" applyFill="1" applyBorder="1" applyAlignment="1">
      <alignment horizontal="left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27" fillId="25" borderId="45" xfId="0" applyFont="1" applyFill="1" applyBorder="1" applyAlignment="1">
      <alignment horizontal="left" vertical="center" wrapText="1"/>
    </xf>
    <xf numFmtId="0" fontId="27" fillId="25" borderId="12" xfId="0" applyFont="1" applyFill="1" applyBorder="1" applyAlignment="1">
      <alignment horizontal="center" vertical="center" wrapText="1"/>
    </xf>
    <xf numFmtId="0" fontId="18" fillId="25" borderId="12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58" xfId="0" applyFont="1" applyFill="1" applyBorder="1" applyAlignment="1">
      <alignment horizontal="left" vertical="center" wrapText="1"/>
    </xf>
    <xf numFmtId="0" fontId="0" fillId="25" borderId="34" xfId="0" applyFont="1" applyFill="1" applyBorder="1" applyAlignment="1">
      <alignment horizontal="center" vertical="center" wrapText="1"/>
    </xf>
    <xf numFmtId="0" fontId="0" fillId="25" borderId="59" xfId="0" applyFont="1" applyFill="1" applyBorder="1" applyAlignment="1">
      <alignment horizontal="left" vertical="center" wrapText="1"/>
    </xf>
    <xf numFmtId="0" fontId="0" fillId="25" borderId="60" xfId="0" applyFont="1" applyFill="1" applyBorder="1" applyAlignment="1">
      <alignment horizontal="center" vertical="center" wrapText="1"/>
    </xf>
    <xf numFmtId="0" fontId="21" fillId="25" borderId="0" xfId="0" applyFont="1" applyFill="1" applyAlignment="1">
      <alignment horizontal="center" vertical="center" wrapText="1"/>
    </xf>
    <xf numFmtId="0" fontId="18" fillId="25" borderId="34" xfId="0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2" fontId="0" fillId="25" borderId="34" xfId="0" applyNumberFormat="1" applyFont="1" applyFill="1" applyBorder="1" applyAlignment="1">
      <alignment horizontal="center" vertical="center" wrapText="1"/>
    </xf>
    <xf numFmtId="2" fontId="0" fillId="25" borderId="48" xfId="0" applyNumberFormat="1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left" vertical="center" wrapText="1"/>
    </xf>
    <xf numFmtId="0" fontId="20" fillId="25" borderId="58" xfId="0" applyFont="1" applyFill="1" applyBorder="1" applyAlignment="1">
      <alignment horizontal="left" vertical="center" wrapText="1"/>
    </xf>
    <xf numFmtId="0" fontId="0" fillId="25" borderId="58" xfId="0" applyFont="1" applyFill="1" applyBorder="1" applyAlignment="1">
      <alignment horizontal="left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18" fillId="25" borderId="38" xfId="0" applyFont="1" applyFill="1" applyBorder="1" applyAlignment="1">
      <alignment horizontal="left" vertical="center" wrapText="1"/>
    </xf>
    <xf numFmtId="2" fontId="18" fillId="25" borderId="39" xfId="0" applyNumberFormat="1" applyFont="1" applyFill="1" applyBorder="1" applyAlignment="1">
      <alignment horizontal="center" vertical="center" wrapText="1"/>
    </xf>
    <xf numFmtId="2" fontId="20" fillId="25" borderId="44" xfId="0" applyNumberFormat="1" applyFont="1" applyFill="1" applyBorder="1" applyAlignment="1">
      <alignment horizontal="center"/>
    </xf>
    <xf numFmtId="2" fontId="20" fillId="25" borderId="51" xfId="0" applyNumberFormat="1" applyFont="1" applyFill="1" applyBorder="1" applyAlignment="1">
      <alignment horizontal="center"/>
    </xf>
    <xf numFmtId="2" fontId="18" fillId="25" borderId="53" xfId="0" applyNumberFormat="1" applyFont="1" applyFill="1" applyBorder="1" applyAlignment="1">
      <alignment horizontal="center" vertical="center" wrapText="1"/>
    </xf>
    <xf numFmtId="2" fontId="20" fillId="25" borderId="55" xfId="0" applyNumberFormat="1" applyFont="1" applyFill="1" applyBorder="1" applyAlignment="1">
      <alignment horizontal="center"/>
    </xf>
    <xf numFmtId="0" fontId="20" fillId="25" borderId="38" xfId="0" applyFont="1" applyFill="1" applyBorder="1" applyAlignment="1">
      <alignment horizontal="left" vertical="center" wrapText="1"/>
    </xf>
    <xf numFmtId="0" fontId="18" fillId="25" borderId="39" xfId="0" applyFont="1" applyFill="1" applyBorder="1" applyAlignment="1">
      <alignment horizontal="center" vertical="center"/>
    </xf>
    <xf numFmtId="2" fontId="18" fillId="25" borderId="44" xfId="0" applyNumberFormat="1" applyFont="1" applyFill="1" applyBorder="1" applyAlignment="1">
      <alignment horizontal="center" vertical="center" wrapText="1"/>
    </xf>
    <xf numFmtId="2" fontId="18" fillId="25" borderId="24" xfId="0" applyNumberFormat="1" applyFont="1" applyFill="1" applyBorder="1" applyAlignment="1">
      <alignment horizontal="center" vertical="center" wrapText="1"/>
    </xf>
    <xf numFmtId="0" fontId="29" fillId="25" borderId="38" xfId="0" applyFont="1" applyFill="1" applyBorder="1" applyAlignment="1">
      <alignment horizontal="left" vertical="center" wrapText="1"/>
    </xf>
    <xf numFmtId="0" fontId="29" fillId="25" borderId="39" xfId="0" applyFont="1" applyFill="1" applyBorder="1" applyAlignment="1">
      <alignment horizontal="center" vertical="center" wrapText="1"/>
    </xf>
    <xf numFmtId="2" fontId="29" fillId="25" borderId="39" xfId="0" applyNumberFormat="1" applyFont="1" applyFill="1" applyBorder="1" applyAlignment="1">
      <alignment horizontal="center" vertical="center" wrapText="1"/>
    </xf>
    <xf numFmtId="2" fontId="29" fillId="25" borderId="44" xfId="0" applyNumberFormat="1" applyFont="1" applyFill="1" applyBorder="1" applyAlignment="1">
      <alignment horizontal="center" vertical="center" wrapText="1"/>
    </xf>
    <xf numFmtId="2" fontId="29" fillId="25" borderId="10" xfId="0" applyNumberFormat="1" applyFont="1" applyFill="1" applyBorder="1" applyAlignment="1">
      <alignment horizontal="center" vertical="center" wrapText="1"/>
    </xf>
    <xf numFmtId="0" fontId="29" fillId="25" borderId="0" xfId="0" applyFont="1" applyFill="1" applyAlignment="1">
      <alignment horizontal="center" vertical="center" wrapText="1"/>
    </xf>
    <xf numFmtId="2" fontId="29" fillId="25" borderId="0" xfId="0" applyNumberFormat="1" applyFont="1" applyFill="1" applyAlignment="1">
      <alignment horizontal="center" vertical="center" wrapText="1"/>
    </xf>
    <xf numFmtId="0" fontId="30" fillId="25" borderId="45" xfId="0" applyFont="1" applyFill="1" applyBorder="1" applyAlignment="1">
      <alignment horizontal="left" vertical="center" wrapText="1"/>
    </xf>
    <xf numFmtId="2" fontId="29" fillId="25" borderId="46" xfId="0" applyNumberFormat="1" applyFont="1" applyFill="1" applyBorder="1" applyAlignment="1">
      <alignment horizontal="center" vertical="center" wrapText="1"/>
    </xf>
    <xf numFmtId="0" fontId="18" fillId="25" borderId="44" xfId="0" applyFont="1" applyFill="1" applyBorder="1" applyAlignment="1">
      <alignment horizontal="center" vertical="center"/>
    </xf>
    <xf numFmtId="0" fontId="18" fillId="25" borderId="51" xfId="0" applyFont="1" applyFill="1" applyBorder="1" applyAlignment="1">
      <alignment horizontal="center" vertical="center"/>
    </xf>
    <xf numFmtId="0" fontId="22" fillId="25" borderId="0" xfId="0" applyFont="1" applyFill="1" applyAlignment="1">
      <alignment horizontal="center" vertical="center"/>
    </xf>
    <xf numFmtId="2" fontId="22" fillId="25" borderId="0" xfId="0" applyNumberFormat="1" applyFont="1" applyFill="1" applyAlignment="1">
      <alignment horizontal="center" vertical="center"/>
    </xf>
    <xf numFmtId="0" fontId="0" fillId="25" borderId="0" xfId="0" applyFill="1" applyAlignment="1">
      <alignment horizontal="left" vertical="center"/>
    </xf>
    <xf numFmtId="0" fontId="0" fillId="25" borderId="0" xfId="0" applyFill="1" applyAlignment="1">
      <alignment horizontal="center" vertical="center"/>
    </xf>
    <xf numFmtId="2" fontId="0" fillId="25" borderId="0" xfId="0" applyNumberFormat="1" applyFill="1" applyAlignment="1">
      <alignment horizontal="center" vertical="center"/>
    </xf>
    <xf numFmtId="0" fontId="0" fillId="25" borderId="45" xfId="0" applyFont="1" applyFill="1" applyBorder="1" applyAlignment="1">
      <alignment horizontal="left" vertical="center" wrapText="1"/>
    </xf>
    <xf numFmtId="0" fontId="0" fillId="25" borderId="12" xfId="0" applyFont="1" applyFill="1" applyBorder="1" applyAlignment="1">
      <alignment horizontal="center" vertical="center" wrapText="1"/>
    </xf>
    <xf numFmtId="2" fontId="0" fillId="25" borderId="46" xfId="0" applyNumberFormat="1" applyFont="1" applyFill="1" applyBorder="1" applyAlignment="1">
      <alignment horizontal="center" vertical="center" wrapText="1"/>
    </xf>
    <xf numFmtId="0" fontId="0" fillId="25" borderId="28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left" vertical="center" wrapText="1"/>
    </xf>
    <xf numFmtId="2" fontId="18" fillId="25" borderId="44" xfId="0" applyNumberFormat="1" applyFont="1" applyFill="1" applyBorder="1" applyAlignment="1">
      <alignment horizontal="center" vertical="center"/>
    </xf>
    <xf numFmtId="2" fontId="18" fillId="25" borderId="26" xfId="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left" vertical="center" wrapText="1"/>
    </xf>
    <xf numFmtId="0" fontId="20" fillId="25" borderId="0" xfId="0" applyFont="1" applyFill="1" applyBorder="1" applyAlignment="1">
      <alignment/>
    </xf>
    <xf numFmtId="2" fontId="20" fillId="25" borderId="0" xfId="0" applyNumberFormat="1" applyFont="1" applyFill="1" applyBorder="1" applyAlignment="1">
      <alignment horizontal="center"/>
    </xf>
    <xf numFmtId="0" fontId="20" fillId="25" borderId="0" xfId="0" applyFont="1" applyFill="1" applyAlignment="1">
      <alignment/>
    </xf>
    <xf numFmtId="2" fontId="20" fillId="25" borderId="0" xfId="0" applyNumberFormat="1" applyFont="1" applyFill="1" applyAlignment="1">
      <alignment/>
    </xf>
    <xf numFmtId="0" fontId="22" fillId="25" borderId="0" xfId="0" applyFont="1" applyFill="1" applyBorder="1" applyAlignment="1">
      <alignment horizontal="left" vertical="center"/>
    </xf>
    <xf numFmtId="0" fontId="22" fillId="25" borderId="0" xfId="0" applyFont="1" applyFill="1" applyBorder="1" applyAlignment="1">
      <alignment horizontal="center" vertical="center"/>
    </xf>
    <xf numFmtId="2" fontId="22" fillId="25" borderId="0" xfId="0" applyNumberFormat="1" applyFont="1" applyFill="1" applyBorder="1" applyAlignment="1">
      <alignment horizontal="center" vertical="center"/>
    </xf>
    <xf numFmtId="49" fontId="0" fillId="24" borderId="2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49" fontId="0" fillId="24" borderId="27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left" vertical="center"/>
    </xf>
    <xf numFmtId="0" fontId="0" fillId="26" borderId="26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0" fillId="24" borderId="26" xfId="0" applyNumberFormat="1" applyFill="1" applyBorder="1" applyAlignment="1">
      <alignment horizontal="center" vertical="center"/>
    </xf>
    <xf numFmtId="2" fontId="23" fillId="24" borderId="26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40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9" fillId="0" borderId="0" xfId="0" applyNumberFormat="1" applyFont="1" applyAlignment="1">
      <alignment/>
    </xf>
    <xf numFmtId="2" fontId="25" fillId="0" borderId="10" xfId="0" applyNumberFormat="1" applyFont="1" applyBorder="1" applyAlignment="1">
      <alignment horizontal="center"/>
    </xf>
    <xf numFmtId="2" fontId="0" fillId="26" borderId="26" xfId="0" applyNumberFormat="1" applyFill="1" applyBorder="1" applyAlignment="1">
      <alignment horizontal="center" vertical="center"/>
    </xf>
    <xf numFmtId="49" fontId="0" fillId="24" borderId="28" xfId="0" applyNumberFormat="1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0" fontId="0" fillId="27" borderId="11" xfId="0" applyFont="1" applyFill="1" applyBorder="1" applyAlignment="1">
      <alignment horizontal="left" vertical="center" wrapText="1"/>
    </xf>
    <xf numFmtId="0" fontId="0" fillId="28" borderId="28" xfId="0" applyFont="1" applyFill="1" applyBorder="1" applyAlignment="1">
      <alignment horizontal="left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6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20" fillId="25" borderId="61" xfId="0" applyNumberFormat="1" applyFont="1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20" fillId="25" borderId="23" xfId="0" applyFont="1" applyFill="1" applyBorder="1" applyAlignment="1">
      <alignment horizontal="center" vertical="center" wrapText="1"/>
    </xf>
    <xf numFmtId="0" fontId="20" fillId="25" borderId="62" xfId="0" applyFont="1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26" fillId="25" borderId="0" xfId="0" applyFont="1" applyFill="1" applyAlignment="1">
      <alignment horizontal="left" vertic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19" fillId="25" borderId="0" xfId="0" applyFont="1" applyFill="1" applyAlignment="1">
      <alignment horizontal="center"/>
    </xf>
    <xf numFmtId="0" fontId="26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2" fillId="24" borderId="64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22" fillId="24" borderId="65" xfId="0" applyFont="1" applyFill="1" applyBorder="1" applyAlignment="1">
      <alignment horizontal="center" vertical="center" wrapText="1"/>
    </xf>
    <xf numFmtId="0" fontId="22" fillId="24" borderId="66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49" fontId="0" fillId="24" borderId="28" xfId="0" applyNumberFormat="1" applyFont="1" applyFill="1" applyBorder="1" applyAlignment="1">
      <alignment horizontal="center" vertical="center" wrapText="1"/>
    </xf>
    <xf numFmtId="49" fontId="0" fillId="24" borderId="30" xfId="0" applyNumberFormat="1" applyFont="1" applyFill="1" applyBorder="1" applyAlignment="1">
      <alignment horizontal="center" vertical="center" wrapText="1"/>
    </xf>
    <xf numFmtId="49" fontId="0" fillId="24" borderId="37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14" fontId="0" fillId="24" borderId="67" xfId="0" applyNumberFormat="1" applyFont="1" applyFill="1" applyBorder="1" applyAlignment="1">
      <alignment horizontal="center" vertical="center" wrapText="1"/>
    </xf>
    <xf numFmtId="14" fontId="0" fillId="24" borderId="12" xfId="0" applyNumberFormat="1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2" fontId="18" fillId="24" borderId="29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0" fontId="34" fillId="24" borderId="68" xfId="0" applyFont="1" applyFill="1" applyBorder="1" applyAlignment="1">
      <alignment horizontal="left"/>
    </xf>
    <xf numFmtId="0" fontId="34" fillId="24" borderId="0" xfId="0" applyFont="1" applyFill="1" applyAlignment="1">
      <alignment horizontal="left" wrapText="1"/>
    </xf>
    <xf numFmtId="0" fontId="32" fillId="24" borderId="69" xfId="0" applyFont="1" applyFill="1" applyBorder="1" applyAlignment="1">
      <alignment horizontal="center" vertical="center" wrapText="1"/>
    </xf>
    <xf numFmtId="0" fontId="32" fillId="24" borderId="62" xfId="0" applyFont="1" applyFill="1" applyBorder="1" applyAlignment="1">
      <alignment horizontal="center" vertical="center" wrapText="1"/>
    </xf>
    <xf numFmtId="0" fontId="32" fillId="24" borderId="70" xfId="0" applyFont="1" applyFill="1" applyBorder="1" applyAlignment="1">
      <alignment horizontal="center" vertical="center" wrapText="1"/>
    </xf>
    <xf numFmtId="0" fontId="0" fillId="24" borderId="71" xfId="0" applyFont="1" applyFill="1" applyBorder="1" applyAlignment="1">
      <alignment horizontal="left" vertical="center" wrapText="1"/>
    </xf>
    <xf numFmtId="0" fontId="0" fillId="24" borderId="72" xfId="0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35" fillId="24" borderId="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6" fillId="0" borderId="14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62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34" fillId="24" borderId="68" xfId="0" applyFont="1" applyFill="1" applyBorder="1" applyAlignment="1">
      <alignment horizontal="right"/>
    </xf>
    <xf numFmtId="0" fontId="34" fillId="24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2"/>
  <sheetViews>
    <sheetView zoomScale="75" zoomScaleNormal="75" zoomScalePageLayoutView="0" workbookViewId="0" topLeftCell="A38">
      <selection activeCell="B117" sqref="B117"/>
    </sheetView>
  </sheetViews>
  <sheetFormatPr defaultColWidth="9.00390625" defaultRowHeight="12.75"/>
  <cols>
    <col min="1" max="1" width="72.75390625" style="111" customWidth="1"/>
    <col min="2" max="2" width="19.125" style="111" customWidth="1"/>
    <col min="3" max="3" width="13.875" style="111" hidden="1" customWidth="1"/>
    <col min="4" max="4" width="14.875" style="111" customWidth="1"/>
    <col min="5" max="5" width="13.875" style="111" hidden="1" customWidth="1"/>
    <col min="6" max="6" width="20.875" style="111" hidden="1" customWidth="1"/>
    <col min="7" max="7" width="13.875" style="111" customWidth="1"/>
    <col min="8" max="8" width="20.875" style="111" customWidth="1"/>
    <col min="9" max="9" width="15.375" style="111" customWidth="1"/>
    <col min="10" max="10" width="15.375" style="111" hidden="1" customWidth="1"/>
    <col min="11" max="11" width="15.375" style="112" hidden="1" customWidth="1"/>
    <col min="12" max="14" width="15.375" style="111" customWidth="1"/>
    <col min="15" max="16384" width="9.125" style="111" customWidth="1"/>
  </cols>
  <sheetData>
    <row r="1" spans="1:8" ht="16.5" customHeight="1">
      <c r="A1" s="232" t="s">
        <v>31</v>
      </c>
      <c r="B1" s="233"/>
      <c r="C1" s="233"/>
      <c r="D1" s="233"/>
      <c r="E1" s="233"/>
      <c r="F1" s="233"/>
      <c r="G1" s="233"/>
      <c r="H1" s="233"/>
    </row>
    <row r="2" spans="2:8" ht="12.75" customHeight="1">
      <c r="B2" s="234" t="s">
        <v>32</v>
      </c>
      <c r="C2" s="234"/>
      <c r="D2" s="234"/>
      <c r="E2" s="234"/>
      <c r="F2" s="234"/>
      <c r="G2" s="233"/>
      <c r="H2" s="233"/>
    </row>
    <row r="3" spans="1:8" ht="14.25" customHeight="1">
      <c r="A3" s="108" t="s">
        <v>117</v>
      </c>
      <c r="B3" s="234" t="s">
        <v>33</v>
      </c>
      <c r="C3" s="234"/>
      <c r="D3" s="234"/>
      <c r="E3" s="234"/>
      <c r="F3" s="234"/>
      <c r="G3" s="233"/>
      <c r="H3" s="233"/>
    </row>
    <row r="4" spans="2:8" ht="14.25" customHeight="1">
      <c r="B4" s="234" t="s">
        <v>34</v>
      </c>
      <c r="C4" s="234"/>
      <c r="D4" s="234"/>
      <c r="E4" s="234"/>
      <c r="F4" s="234"/>
      <c r="G4" s="233"/>
      <c r="H4" s="233"/>
    </row>
    <row r="5" spans="1:9" ht="35.25" customHeight="1">
      <c r="A5" s="235"/>
      <c r="B5" s="235"/>
      <c r="C5" s="235"/>
      <c r="D5" s="235"/>
      <c r="E5" s="235"/>
      <c r="F5" s="235"/>
      <c r="G5" s="235"/>
      <c r="H5" s="235"/>
      <c r="I5" s="113"/>
    </row>
    <row r="6" spans="1:11" s="114" customFormat="1" ht="22.5" customHeight="1">
      <c r="A6" s="221" t="s">
        <v>35</v>
      </c>
      <c r="B6" s="221"/>
      <c r="C6" s="221"/>
      <c r="D6" s="221"/>
      <c r="E6" s="222"/>
      <c r="F6" s="222"/>
      <c r="G6" s="222"/>
      <c r="H6" s="222"/>
      <c r="K6" s="115"/>
    </row>
    <row r="7" spans="1:8" s="116" customFormat="1" ht="18.75" customHeight="1">
      <c r="A7" s="221" t="s">
        <v>125</v>
      </c>
      <c r="B7" s="221"/>
      <c r="C7" s="221"/>
      <c r="D7" s="221"/>
      <c r="E7" s="222"/>
      <c r="F7" s="222"/>
      <c r="G7" s="222"/>
      <c r="H7" s="222"/>
    </row>
    <row r="8" spans="1:8" s="117" customFormat="1" ht="17.25" customHeight="1">
      <c r="A8" s="223" t="s">
        <v>92</v>
      </c>
      <c r="B8" s="223"/>
      <c r="C8" s="223"/>
      <c r="D8" s="223"/>
      <c r="E8" s="224"/>
      <c r="F8" s="224"/>
      <c r="G8" s="224"/>
      <c r="H8" s="224"/>
    </row>
    <row r="9" spans="1:8" s="116" customFormat="1" ht="30" customHeight="1" thickBot="1">
      <c r="A9" s="225" t="s">
        <v>36</v>
      </c>
      <c r="B9" s="225"/>
      <c r="C9" s="225"/>
      <c r="D9" s="225"/>
      <c r="E9" s="226"/>
      <c r="F9" s="226"/>
      <c r="G9" s="226"/>
      <c r="H9" s="226"/>
    </row>
    <row r="10" spans="1:11" s="122" customFormat="1" ht="139.5" customHeight="1" thickBot="1">
      <c r="A10" s="118" t="s">
        <v>0</v>
      </c>
      <c r="B10" s="119" t="s">
        <v>37</v>
      </c>
      <c r="C10" s="120" t="s">
        <v>38</v>
      </c>
      <c r="D10" s="120" t="s">
        <v>5</v>
      </c>
      <c r="E10" s="120" t="s">
        <v>38</v>
      </c>
      <c r="F10" s="121" t="s">
        <v>39</v>
      </c>
      <c r="G10" s="120" t="s">
        <v>38</v>
      </c>
      <c r="H10" s="121" t="s">
        <v>39</v>
      </c>
      <c r="K10" s="123"/>
    </row>
    <row r="11" spans="1:11" s="130" customFormat="1" ht="12.75">
      <c r="A11" s="124">
        <v>1</v>
      </c>
      <c r="B11" s="125">
        <v>2</v>
      </c>
      <c r="C11" s="125">
        <v>3</v>
      </c>
      <c r="D11" s="126"/>
      <c r="E11" s="125">
        <v>3</v>
      </c>
      <c r="F11" s="127">
        <v>4</v>
      </c>
      <c r="G11" s="128">
        <v>3</v>
      </c>
      <c r="H11" s="129">
        <v>4</v>
      </c>
      <c r="K11" s="131"/>
    </row>
    <row r="12" spans="1:11" s="130" customFormat="1" ht="49.5" customHeight="1">
      <c r="A12" s="227" t="s">
        <v>1</v>
      </c>
      <c r="B12" s="228"/>
      <c r="C12" s="228"/>
      <c r="D12" s="228"/>
      <c r="E12" s="228"/>
      <c r="F12" s="228"/>
      <c r="G12" s="229"/>
      <c r="H12" s="230"/>
      <c r="K12" s="131"/>
    </row>
    <row r="13" spans="1:11" s="122" customFormat="1" ht="15">
      <c r="A13" s="132" t="s">
        <v>40</v>
      </c>
      <c r="B13" s="133"/>
      <c r="C13" s="13">
        <f>F13*12</f>
        <v>0</v>
      </c>
      <c r="D13" s="14">
        <f>G13*I13</f>
        <v>119571.84</v>
      </c>
      <c r="E13" s="13">
        <f>H13*12</f>
        <v>28.8</v>
      </c>
      <c r="F13" s="91"/>
      <c r="G13" s="13">
        <f>H13*12</f>
        <v>28.8</v>
      </c>
      <c r="H13" s="13">
        <v>2.4</v>
      </c>
      <c r="I13" s="122">
        <v>4151.8</v>
      </c>
      <c r="J13" s="122">
        <v>1.07</v>
      </c>
      <c r="K13" s="123">
        <v>2.24</v>
      </c>
    </row>
    <row r="14" spans="1:11" s="122" customFormat="1" ht="29.25" customHeight="1">
      <c r="A14" s="134" t="s">
        <v>103</v>
      </c>
      <c r="B14" s="135" t="s">
        <v>41</v>
      </c>
      <c r="C14" s="110"/>
      <c r="D14" s="109"/>
      <c r="E14" s="110"/>
      <c r="F14" s="105"/>
      <c r="G14" s="110"/>
      <c r="H14" s="110"/>
      <c r="K14" s="123"/>
    </row>
    <row r="15" spans="1:11" s="122" customFormat="1" ht="15">
      <c r="A15" s="134" t="s">
        <v>42</v>
      </c>
      <c r="B15" s="135" t="s">
        <v>41</v>
      </c>
      <c r="C15" s="110"/>
      <c r="D15" s="109"/>
      <c r="E15" s="110"/>
      <c r="F15" s="105"/>
      <c r="G15" s="110"/>
      <c r="H15" s="110"/>
      <c r="K15" s="123"/>
    </row>
    <row r="16" spans="1:11" s="122" customFormat="1" ht="15">
      <c r="A16" s="134" t="s">
        <v>43</v>
      </c>
      <c r="B16" s="135" t="s">
        <v>44</v>
      </c>
      <c r="C16" s="110"/>
      <c r="D16" s="109"/>
      <c r="E16" s="110"/>
      <c r="F16" s="105"/>
      <c r="G16" s="110"/>
      <c r="H16" s="110"/>
      <c r="K16" s="123"/>
    </row>
    <row r="17" spans="1:11" s="122" customFormat="1" ht="15">
      <c r="A17" s="134" t="s">
        <v>45</v>
      </c>
      <c r="B17" s="135" t="s">
        <v>41</v>
      </c>
      <c r="C17" s="110"/>
      <c r="D17" s="109"/>
      <c r="E17" s="110"/>
      <c r="F17" s="105"/>
      <c r="G17" s="110"/>
      <c r="H17" s="110"/>
      <c r="K17" s="123"/>
    </row>
    <row r="18" spans="1:11" s="122" customFormat="1" ht="30">
      <c r="A18" s="132" t="s">
        <v>46</v>
      </c>
      <c r="B18" s="136"/>
      <c r="C18" s="13">
        <f>F18*12</f>
        <v>0</v>
      </c>
      <c r="D18" s="14">
        <f>G18*I18</f>
        <v>77721.7</v>
      </c>
      <c r="E18" s="13">
        <f>H18*12</f>
        <v>18.72</v>
      </c>
      <c r="F18" s="91"/>
      <c r="G18" s="13">
        <f>H18*12</f>
        <v>18.72</v>
      </c>
      <c r="H18" s="13">
        <v>1.56</v>
      </c>
      <c r="I18" s="122">
        <v>4151.8</v>
      </c>
      <c r="J18" s="122">
        <v>1.07</v>
      </c>
      <c r="K18" s="123">
        <v>1.47</v>
      </c>
    </row>
    <row r="19" spans="1:11" s="122" customFormat="1" ht="15">
      <c r="A19" s="137" t="s">
        <v>47</v>
      </c>
      <c r="B19" s="138" t="s">
        <v>48</v>
      </c>
      <c r="C19" s="13"/>
      <c r="D19" s="14"/>
      <c r="E19" s="13"/>
      <c r="F19" s="91"/>
      <c r="G19" s="13"/>
      <c r="H19" s="13"/>
      <c r="K19" s="123"/>
    </row>
    <row r="20" spans="1:11" s="122" customFormat="1" ht="15">
      <c r="A20" s="137" t="s">
        <v>49</v>
      </c>
      <c r="B20" s="138" t="s">
        <v>48</v>
      </c>
      <c r="C20" s="13"/>
      <c r="D20" s="14"/>
      <c r="E20" s="13"/>
      <c r="F20" s="91"/>
      <c r="G20" s="13"/>
      <c r="H20" s="13"/>
      <c r="K20" s="123"/>
    </row>
    <row r="21" spans="1:11" s="122" customFormat="1" ht="15">
      <c r="A21" s="139" t="s">
        <v>106</v>
      </c>
      <c r="B21" s="140" t="s">
        <v>93</v>
      </c>
      <c r="C21" s="13"/>
      <c r="D21" s="14"/>
      <c r="E21" s="13"/>
      <c r="F21" s="91"/>
      <c r="G21" s="13"/>
      <c r="H21" s="13"/>
      <c r="K21" s="123"/>
    </row>
    <row r="22" spans="1:11" s="122" customFormat="1" ht="15">
      <c r="A22" s="137" t="s">
        <v>50</v>
      </c>
      <c r="B22" s="138" t="s">
        <v>48</v>
      </c>
      <c r="C22" s="13"/>
      <c r="D22" s="14"/>
      <c r="E22" s="13"/>
      <c r="F22" s="91"/>
      <c r="G22" s="13"/>
      <c r="H22" s="13"/>
      <c r="K22" s="123"/>
    </row>
    <row r="23" spans="1:11" s="122" customFormat="1" ht="25.5">
      <c r="A23" s="137" t="s">
        <v>51</v>
      </c>
      <c r="B23" s="138" t="s">
        <v>52</v>
      </c>
      <c r="C23" s="13"/>
      <c r="D23" s="14"/>
      <c r="E23" s="13"/>
      <c r="F23" s="91"/>
      <c r="G23" s="13"/>
      <c r="H23" s="13"/>
      <c r="K23" s="123"/>
    </row>
    <row r="24" spans="1:11" s="122" customFormat="1" ht="15">
      <c r="A24" s="137" t="s">
        <v>118</v>
      </c>
      <c r="B24" s="138" t="s">
        <v>48</v>
      </c>
      <c r="C24" s="13"/>
      <c r="D24" s="14"/>
      <c r="E24" s="13"/>
      <c r="F24" s="91"/>
      <c r="G24" s="13"/>
      <c r="H24" s="13"/>
      <c r="K24" s="123"/>
    </row>
    <row r="25" spans="1:11" s="122" customFormat="1" ht="15">
      <c r="A25" s="141" t="s">
        <v>119</v>
      </c>
      <c r="B25" s="142" t="s">
        <v>48</v>
      </c>
      <c r="C25" s="13"/>
      <c r="D25" s="14"/>
      <c r="E25" s="13"/>
      <c r="F25" s="91"/>
      <c r="G25" s="13"/>
      <c r="H25" s="13"/>
      <c r="K25" s="123"/>
    </row>
    <row r="26" spans="1:11" s="122" customFormat="1" ht="26.25" thickBot="1">
      <c r="A26" s="143" t="s">
        <v>120</v>
      </c>
      <c r="B26" s="144" t="s">
        <v>53</v>
      </c>
      <c r="C26" s="13"/>
      <c r="D26" s="14"/>
      <c r="E26" s="13"/>
      <c r="F26" s="91"/>
      <c r="G26" s="13"/>
      <c r="H26" s="13"/>
      <c r="K26" s="123"/>
    </row>
    <row r="27" spans="1:11" s="145" customFormat="1" ht="15">
      <c r="A27" s="102" t="s">
        <v>54</v>
      </c>
      <c r="B27" s="133" t="s">
        <v>90</v>
      </c>
      <c r="C27" s="13">
        <f>F27*12</f>
        <v>0</v>
      </c>
      <c r="D27" s="14">
        <f>G27*I27</f>
        <v>31885.82</v>
      </c>
      <c r="E27" s="13">
        <f>H27*12</f>
        <v>7.68</v>
      </c>
      <c r="F27" s="93"/>
      <c r="G27" s="13">
        <f>H27*12</f>
        <v>7.68</v>
      </c>
      <c r="H27" s="13">
        <v>0.64</v>
      </c>
      <c r="I27" s="122">
        <v>4151.8</v>
      </c>
      <c r="J27" s="122">
        <v>1.07</v>
      </c>
      <c r="K27" s="123">
        <v>0.6</v>
      </c>
    </row>
    <row r="28" spans="1:11" s="122" customFormat="1" ht="15">
      <c r="A28" s="102" t="s">
        <v>56</v>
      </c>
      <c r="B28" s="133" t="s">
        <v>57</v>
      </c>
      <c r="C28" s="13">
        <f>F28*12</f>
        <v>0</v>
      </c>
      <c r="D28" s="14">
        <f>G28*I28</f>
        <v>103628.93</v>
      </c>
      <c r="E28" s="13">
        <f>H28*12</f>
        <v>24.96</v>
      </c>
      <c r="F28" s="93"/>
      <c r="G28" s="13">
        <f>H28*12</f>
        <v>24.96</v>
      </c>
      <c r="H28" s="13">
        <v>2.08</v>
      </c>
      <c r="I28" s="122">
        <v>4151.8</v>
      </c>
      <c r="J28" s="122">
        <v>1.07</v>
      </c>
      <c r="K28" s="123">
        <v>1.94</v>
      </c>
    </row>
    <row r="29" spans="1:11" s="130" customFormat="1" ht="30">
      <c r="A29" s="102" t="s">
        <v>58</v>
      </c>
      <c r="B29" s="133" t="s">
        <v>55</v>
      </c>
      <c r="C29" s="94"/>
      <c r="D29" s="14">
        <v>1733.72</v>
      </c>
      <c r="E29" s="94"/>
      <c r="F29" s="93"/>
      <c r="G29" s="13">
        <f>D29/I29</f>
        <v>0.42</v>
      </c>
      <c r="H29" s="13">
        <v>0.04</v>
      </c>
      <c r="I29" s="122">
        <v>4151.8</v>
      </c>
      <c r="J29" s="122">
        <v>1.07</v>
      </c>
      <c r="K29" s="123">
        <v>0.03</v>
      </c>
    </row>
    <row r="30" spans="1:11" s="130" customFormat="1" ht="30">
      <c r="A30" s="102" t="s">
        <v>59</v>
      </c>
      <c r="B30" s="133" t="s">
        <v>55</v>
      </c>
      <c r="C30" s="94"/>
      <c r="D30" s="14">
        <v>3467.44</v>
      </c>
      <c r="E30" s="94"/>
      <c r="F30" s="93"/>
      <c r="G30" s="13">
        <f>D30/I30</f>
        <v>0.84</v>
      </c>
      <c r="H30" s="13">
        <f>G30/12</f>
        <v>0.07</v>
      </c>
      <c r="I30" s="122">
        <v>4151.8</v>
      </c>
      <c r="J30" s="122">
        <v>1.07</v>
      </c>
      <c r="K30" s="123">
        <v>0.06</v>
      </c>
    </row>
    <row r="31" spans="1:11" s="130" customFormat="1" ht="15">
      <c r="A31" s="102" t="s">
        <v>107</v>
      </c>
      <c r="B31" s="133" t="s">
        <v>55</v>
      </c>
      <c r="C31" s="94"/>
      <c r="D31" s="14">
        <v>10948.1</v>
      </c>
      <c r="E31" s="94"/>
      <c r="F31" s="93"/>
      <c r="G31" s="13">
        <f>D31/I31</f>
        <v>2.64</v>
      </c>
      <c r="H31" s="13">
        <f>G31/12</f>
        <v>0.22</v>
      </c>
      <c r="I31" s="122">
        <v>4151.8</v>
      </c>
      <c r="J31" s="122">
        <v>1.07</v>
      </c>
      <c r="K31" s="123">
        <v>0.2</v>
      </c>
    </row>
    <row r="32" spans="1:11" s="130" customFormat="1" ht="30" hidden="1">
      <c r="A32" s="102" t="s">
        <v>108</v>
      </c>
      <c r="B32" s="133" t="s">
        <v>52</v>
      </c>
      <c r="C32" s="94"/>
      <c r="D32" s="14">
        <f>G32*I32</f>
        <v>0</v>
      </c>
      <c r="E32" s="94"/>
      <c r="F32" s="93"/>
      <c r="G32" s="13">
        <f>H32*12</f>
        <v>0</v>
      </c>
      <c r="H32" s="13"/>
      <c r="I32" s="122">
        <v>4151.8</v>
      </c>
      <c r="J32" s="122">
        <v>1.07</v>
      </c>
      <c r="K32" s="123">
        <v>0.05</v>
      </c>
    </row>
    <row r="33" spans="1:11" s="130" customFormat="1" ht="30" hidden="1">
      <c r="A33" s="102" t="s">
        <v>104</v>
      </c>
      <c r="B33" s="133" t="s">
        <v>52</v>
      </c>
      <c r="C33" s="94"/>
      <c r="D33" s="14">
        <f>G33*I33</f>
        <v>0</v>
      </c>
      <c r="E33" s="94"/>
      <c r="F33" s="93"/>
      <c r="G33" s="13">
        <f>H33*12</f>
        <v>0</v>
      </c>
      <c r="H33" s="13"/>
      <c r="I33" s="122">
        <v>4151.8</v>
      </c>
      <c r="J33" s="122">
        <v>1.07</v>
      </c>
      <c r="K33" s="123">
        <v>0</v>
      </c>
    </row>
    <row r="34" spans="1:11" s="130" customFormat="1" ht="30" hidden="1">
      <c r="A34" s="102" t="s">
        <v>109</v>
      </c>
      <c r="B34" s="133" t="s">
        <v>52</v>
      </c>
      <c r="C34" s="94"/>
      <c r="D34" s="14">
        <f>G34*I34</f>
        <v>0</v>
      </c>
      <c r="E34" s="94"/>
      <c r="F34" s="93"/>
      <c r="G34" s="13">
        <f>H34*12</f>
        <v>0</v>
      </c>
      <c r="H34" s="13"/>
      <c r="I34" s="122">
        <v>4151.8</v>
      </c>
      <c r="J34" s="122">
        <v>1.07</v>
      </c>
      <c r="K34" s="123">
        <v>0.19</v>
      </c>
    </row>
    <row r="35" spans="1:11" s="130" customFormat="1" ht="30">
      <c r="A35" s="102" t="s">
        <v>94</v>
      </c>
      <c r="B35" s="133"/>
      <c r="C35" s="94">
        <f>F35*12</f>
        <v>0</v>
      </c>
      <c r="D35" s="14">
        <f>G35*I35</f>
        <v>8967.89</v>
      </c>
      <c r="E35" s="94">
        <f>H35*12</f>
        <v>2.16</v>
      </c>
      <c r="F35" s="93"/>
      <c r="G35" s="13">
        <f>H35*12</f>
        <v>2.16</v>
      </c>
      <c r="H35" s="13">
        <v>0.18</v>
      </c>
      <c r="I35" s="122">
        <v>4151.8</v>
      </c>
      <c r="J35" s="122">
        <v>1.07</v>
      </c>
      <c r="K35" s="123">
        <v>0.14</v>
      </c>
    </row>
    <row r="36" spans="1:11" s="122" customFormat="1" ht="15">
      <c r="A36" s="102" t="s">
        <v>60</v>
      </c>
      <c r="B36" s="133" t="s">
        <v>61</v>
      </c>
      <c r="C36" s="94">
        <f>F36*12</f>
        <v>0</v>
      </c>
      <c r="D36" s="14">
        <f>G36*I36</f>
        <v>1992.86</v>
      </c>
      <c r="E36" s="94">
        <f>H36*12</f>
        <v>0.48</v>
      </c>
      <c r="F36" s="93"/>
      <c r="G36" s="13">
        <f>H36*12</f>
        <v>0.48</v>
      </c>
      <c r="H36" s="13">
        <v>0.04</v>
      </c>
      <c r="I36" s="122">
        <v>4151.8</v>
      </c>
      <c r="J36" s="122">
        <v>1.07</v>
      </c>
      <c r="K36" s="123">
        <v>0.03</v>
      </c>
    </row>
    <row r="37" spans="1:11" s="122" customFormat="1" ht="15">
      <c r="A37" s="102" t="s">
        <v>62</v>
      </c>
      <c r="B37" s="146" t="s">
        <v>63</v>
      </c>
      <c r="C37" s="99">
        <f>F37*12</f>
        <v>0</v>
      </c>
      <c r="D37" s="14">
        <v>1140.81</v>
      </c>
      <c r="E37" s="99">
        <f>H37*12</f>
        <v>0.24</v>
      </c>
      <c r="F37" s="100"/>
      <c r="G37" s="13">
        <f>D37/I37</f>
        <v>0.27</v>
      </c>
      <c r="H37" s="13">
        <f>G37/12</f>
        <v>0.02</v>
      </c>
      <c r="I37" s="122">
        <v>4151.8</v>
      </c>
      <c r="J37" s="122">
        <v>1.07</v>
      </c>
      <c r="K37" s="123">
        <v>0.02</v>
      </c>
    </row>
    <row r="38" spans="1:11" s="145" customFormat="1" ht="30">
      <c r="A38" s="102" t="s">
        <v>64</v>
      </c>
      <c r="B38" s="133" t="s">
        <v>121</v>
      </c>
      <c r="C38" s="94">
        <f>F38*12</f>
        <v>0</v>
      </c>
      <c r="D38" s="14">
        <v>1711.22</v>
      </c>
      <c r="E38" s="94">
        <f>H38*12</f>
        <v>0.36</v>
      </c>
      <c r="F38" s="93"/>
      <c r="G38" s="13">
        <f>D38/I38</f>
        <v>0.41</v>
      </c>
      <c r="H38" s="13">
        <f>G38/12</f>
        <v>0.03</v>
      </c>
      <c r="I38" s="122">
        <v>4151.8</v>
      </c>
      <c r="J38" s="122">
        <v>1.07</v>
      </c>
      <c r="K38" s="123">
        <v>0.03</v>
      </c>
    </row>
    <row r="39" spans="1:11" s="145" customFormat="1" ht="15">
      <c r="A39" s="102" t="s">
        <v>65</v>
      </c>
      <c r="B39" s="133"/>
      <c r="C39" s="13"/>
      <c r="D39" s="13">
        <f>D41+D42+D43+D44+D45+D46+D47+D48+D49+D53+D50</f>
        <v>42383.45</v>
      </c>
      <c r="E39" s="13"/>
      <c r="F39" s="93"/>
      <c r="G39" s="13">
        <f>D39/I39</f>
        <v>10.21</v>
      </c>
      <c r="H39" s="13">
        <f>G39/12</f>
        <v>0.85</v>
      </c>
      <c r="I39" s="122">
        <v>4151.8</v>
      </c>
      <c r="J39" s="122">
        <v>1.07</v>
      </c>
      <c r="K39" s="123">
        <v>1.24</v>
      </c>
    </row>
    <row r="40" spans="1:11" s="130" customFormat="1" ht="15" hidden="1">
      <c r="A40" s="103" t="s">
        <v>122</v>
      </c>
      <c r="B40" s="138" t="s">
        <v>67</v>
      </c>
      <c r="C40" s="95"/>
      <c r="D40" s="15">
        <f>G40*I40</f>
        <v>0</v>
      </c>
      <c r="E40" s="95"/>
      <c r="F40" s="96"/>
      <c r="G40" s="95">
        <f>H40*12</f>
        <v>0</v>
      </c>
      <c r="H40" s="95">
        <v>0</v>
      </c>
      <c r="I40" s="122">
        <v>4151.8</v>
      </c>
      <c r="J40" s="122">
        <v>1.07</v>
      </c>
      <c r="K40" s="123">
        <v>0</v>
      </c>
    </row>
    <row r="41" spans="1:11" s="130" customFormat="1" ht="15">
      <c r="A41" s="103" t="s">
        <v>66</v>
      </c>
      <c r="B41" s="138" t="s">
        <v>67</v>
      </c>
      <c r="C41" s="95"/>
      <c r="D41" s="15">
        <v>368.66</v>
      </c>
      <c r="E41" s="95"/>
      <c r="F41" s="96"/>
      <c r="G41" s="95"/>
      <c r="H41" s="95"/>
      <c r="I41" s="122">
        <v>4151.8</v>
      </c>
      <c r="J41" s="122">
        <v>1.07</v>
      </c>
      <c r="K41" s="123">
        <v>0.01</v>
      </c>
    </row>
    <row r="42" spans="1:11" s="130" customFormat="1" ht="15">
      <c r="A42" s="103" t="s">
        <v>68</v>
      </c>
      <c r="B42" s="138" t="s">
        <v>69</v>
      </c>
      <c r="C42" s="95">
        <f>F42*12</f>
        <v>0</v>
      </c>
      <c r="D42" s="15">
        <v>1170.21</v>
      </c>
      <c r="E42" s="95">
        <f>H42*12</f>
        <v>0</v>
      </c>
      <c r="F42" s="96"/>
      <c r="G42" s="95"/>
      <c r="H42" s="95"/>
      <c r="I42" s="122">
        <v>4151.8</v>
      </c>
      <c r="J42" s="122">
        <v>1.07</v>
      </c>
      <c r="K42" s="123">
        <v>0.02</v>
      </c>
    </row>
    <row r="43" spans="1:11" s="130" customFormat="1" ht="25.5">
      <c r="A43" s="103" t="s">
        <v>126</v>
      </c>
      <c r="B43" s="138" t="s">
        <v>67</v>
      </c>
      <c r="C43" s="95">
        <f>F43*12</f>
        <v>0</v>
      </c>
      <c r="D43" s="15">
        <v>6030.18</v>
      </c>
      <c r="E43" s="95">
        <f>H43*12</f>
        <v>0</v>
      </c>
      <c r="F43" s="96"/>
      <c r="G43" s="95"/>
      <c r="H43" s="95"/>
      <c r="I43" s="122">
        <v>4151.8</v>
      </c>
      <c r="J43" s="122">
        <v>1.07</v>
      </c>
      <c r="K43" s="123">
        <v>0.21</v>
      </c>
    </row>
    <row r="44" spans="1:11" s="130" customFormat="1" ht="15">
      <c r="A44" s="103" t="s">
        <v>70</v>
      </c>
      <c r="B44" s="138" t="s">
        <v>67</v>
      </c>
      <c r="C44" s="95">
        <f>F44*12</f>
        <v>0</v>
      </c>
      <c r="D44" s="15">
        <v>2230.05</v>
      </c>
      <c r="E44" s="95">
        <f>H44*12</f>
        <v>0</v>
      </c>
      <c r="F44" s="96"/>
      <c r="G44" s="95"/>
      <c r="H44" s="95"/>
      <c r="I44" s="122">
        <v>4151.8</v>
      </c>
      <c r="J44" s="122">
        <v>1.07</v>
      </c>
      <c r="K44" s="123">
        <v>0.04</v>
      </c>
    </row>
    <row r="45" spans="1:11" s="130" customFormat="1" ht="15">
      <c r="A45" s="103" t="s">
        <v>71</v>
      </c>
      <c r="B45" s="138" t="s">
        <v>67</v>
      </c>
      <c r="C45" s="95">
        <f>F45*12</f>
        <v>0</v>
      </c>
      <c r="D45" s="15">
        <v>6628.1</v>
      </c>
      <c r="E45" s="95">
        <f>H45*12</f>
        <v>0</v>
      </c>
      <c r="F45" s="96"/>
      <c r="G45" s="95"/>
      <c r="H45" s="95"/>
      <c r="I45" s="122">
        <v>4151.8</v>
      </c>
      <c r="J45" s="122">
        <v>1.07</v>
      </c>
      <c r="K45" s="123">
        <v>0.13</v>
      </c>
    </row>
    <row r="46" spans="1:11" s="130" customFormat="1" ht="15">
      <c r="A46" s="103" t="s">
        <v>72</v>
      </c>
      <c r="B46" s="138" t="s">
        <v>67</v>
      </c>
      <c r="C46" s="95">
        <f>F46*12</f>
        <v>0</v>
      </c>
      <c r="D46" s="15">
        <v>780.14</v>
      </c>
      <c r="E46" s="95">
        <f>H46*12</f>
        <v>0</v>
      </c>
      <c r="F46" s="96"/>
      <c r="G46" s="95"/>
      <c r="H46" s="95"/>
      <c r="I46" s="122">
        <v>4151.8</v>
      </c>
      <c r="J46" s="122">
        <v>1.07</v>
      </c>
      <c r="K46" s="123">
        <v>0.01</v>
      </c>
    </row>
    <row r="47" spans="1:11" s="130" customFormat="1" ht="15">
      <c r="A47" s="103" t="s">
        <v>73</v>
      </c>
      <c r="B47" s="138" t="s">
        <v>67</v>
      </c>
      <c r="C47" s="95"/>
      <c r="D47" s="15">
        <v>1114.98</v>
      </c>
      <c r="E47" s="95"/>
      <c r="F47" s="96"/>
      <c r="G47" s="95"/>
      <c r="H47" s="95"/>
      <c r="I47" s="122">
        <v>4151.8</v>
      </c>
      <c r="J47" s="122">
        <v>1.07</v>
      </c>
      <c r="K47" s="123">
        <v>0.02</v>
      </c>
    </row>
    <row r="48" spans="1:11" s="130" customFormat="1" ht="15">
      <c r="A48" s="103" t="s">
        <v>74</v>
      </c>
      <c r="B48" s="138" t="s">
        <v>69</v>
      </c>
      <c r="C48" s="95"/>
      <c r="D48" s="15">
        <v>4460.1</v>
      </c>
      <c r="E48" s="95"/>
      <c r="F48" s="96"/>
      <c r="G48" s="95"/>
      <c r="H48" s="95"/>
      <c r="I48" s="122">
        <v>4151.8</v>
      </c>
      <c r="J48" s="122">
        <v>1.07</v>
      </c>
      <c r="K48" s="123">
        <v>0.09</v>
      </c>
    </row>
    <row r="49" spans="1:11" s="130" customFormat="1" ht="25.5">
      <c r="A49" s="103" t="s">
        <v>75</v>
      </c>
      <c r="B49" s="138" t="s">
        <v>67</v>
      </c>
      <c r="C49" s="95">
        <f>F49*12</f>
        <v>0</v>
      </c>
      <c r="D49" s="15">
        <v>3061.38</v>
      </c>
      <c r="E49" s="95">
        <f>H49*12</f>
        <v>0</v>
      </c>
      <c r="F49" s="96"/>
      <c r="G49" s="95"/>
      <c r="H49" s="95"/>
      <c r="I49" s="122">
        <v>4151.8</v>
      </c>
      <c r="J49" s="122">
        <v>1.07</v>
      </c>
      <c r="K49" s="123">
        <v>0.05</v>
      </c>
    </row>
    <row r="50" spans="1:11" s="130" customFormat="1" ht="15">
      <c r="A50" s="103" t="s">
        <v>76</v>
      </c>
      <c r="B50" s="138" t="s">
        <v>67</v>
      </c>
      <c r="C50" s="95"/>
      <c r="D50" s="15">
        <v>7667.57</v>
      </c>
      <c r="E50" s="95"/>
      <c r="F50" s="96"/>
      <c r="G50" s="95"/>
      <c r="H50" s="95"/>
      <c r="I50" s="122">
        <v>4151.8</v>
      </c>
      <c r="J50" s="122">
        <v>1.07</v>
      </c>
      <c r="K50" s="123">
        <v>0.01</v>
      </c>
    </row>
    <row r="51" spans="1:11" s="130" customFormat="1" ht="15" hidden="1">
      <c r="A51" s="103" t="s">
        <v>123</v>
      </c>
      <c r="B51" s="138" t="s">
        <v>67</v>
      </c>
      <c r="C51" s="97"/>
      <c r="D51" s="15">
        <f>G51*I51</f>
        <v>0</v>
      </c>
      <c r="E51" s="97"/>
      <c r="F51" s="96"/>
      <c r="G51" s="95"/>
      <c r="H51" s="95"/>
      <c r="I51" s="122">
        <v>4151.8</v>
      </c>
      <c r="J51" s="122">
        <v>1.07</v>
      </c>
      <c r="K51" s="123">
        <v>0</v>
      </c>
    </row>
    <row r="52" spans="1:11" s="130" customFormat="1" ht="15" hidden="1">
      <c r="A52" s="103"/>
      <c r="B52" s="138"/>
      <c r="C52" s="95"/>
      <c r="D52" s="15"/>
      <c r="E52" s="95"/>
      <c r="F52" s="96"/>
      <c r="G52" s="95"/>
      <c r="H52" s="95"/>
      <c r="I52" s="122"/>
      <c r="J52" s="122"/>
      <c r="K52" s="123"/>
    </row>
    <row r="53" spans="1:11" s="130" customFormat="1" ht="25.5">
      <c r="A53" s="103" t="s">
        <v>127</v>
      </c>
      <c r="B53" s="140" t="s">
        <v>52</v>
      </c>
      <c r="C53" s="95"/>
      <c r="D53" s="15">
        <v>8872.08</v>
      </c>
      <c r="E53" s="95"/>
      <c r="F53" s="96"/>
      <c r="G53" s="95"/>
      <c r="H53" s="95"/>
      <c r="I53" s="122">
        <v>4151.8</v>
      </c>
      <c r="J53" s="122">
        <v>1.07</v>
      </c>
      <c r="K53" s="123">
        <v>0.49</v>
      </c>
    </row>
    <row r="54" spans="1:11" s="130" customFormat="1" ht="15" hidden="1">
      <c r="A54" s="103" t="s">
        <v>77</v>
      </c>
      <c r="B54" s="138" t="s">
        <v>78</v>
      </c>
      <c r="C54" s="95"/>
      <c r="D54" s="15">
        <f aca="true" t="shared" si="0" ref="D54:D64">G54*I54</f>
        <v>0</v>
      </c>
      <c r="E54" s="95"/>
      <c r="F54" s="96"/>
      <c r="G54" s="95">
        <f aca="true" t="shared" si="1" ref="G54:G64">H54*12</f>
        <v>0</v>
      </c>
      <c r="H54" s="95">
        <v>0</v>
      </c>
      <c r="I54" s="122">
        <v>4151.8</v>
      </c>
      <c r="J54" s="122">
        <v>1.07</v>
      </c>
      <c r="K54" s="123">
        <v>0</v>
      </c>
    </row>
    <row r="55" spans="1:11" s="130" customFormat="1" ht="25.5" hidden="1">
      <c r="A55" s="103" t="s">
        <v>79</v>
      </c>
      <c r="B55" s="138" t="s">
        <v>128</v>
      </c>
      <c r="C55" s="95"/>
      <c r="D55" s="15">
        <f t="shared" si="0"/>
        <v>0</v>
      </c>
      <c r="E55" s="95"/>
      <c r="F55" s="96"/>
      <c r="G55" s="95">
        <f t="shared" si="1"/>
        <v>0</v>
      </c>
      <c r="H55" s="95">
        <v>0</v>
      </c>
      <c r="I55" s="122">
        <v>4151.8</v>
      </c>
      <c r="J55" s="122">
        <v>1.07</v>
      </c>
      <c r="K55" s="123">
        <v>0</v>
      </c>
    </row>
    <row r="56" spans="1:11" s="130" customFormat="1" ht="15" hidden="1">
      <c r="A56" s="103" t="s">
        <v>80</v>
      </c>
      <c r="B56" s="138" t="s">
        <v>81</v>
      </c>
      <c r="C56" s="95"/>
      <c r="D56" s="15">
        <f t="shared" si="0"/>
        <v>0</v>
      </c>
      <c r="E56" s="95"/>
      <c r="F56" s="96"/>
      <c r="G56" s="95">
        <f t="shared" si="1"/>
        <v>0</v>
      </c>
      <c r="H56" s="95">
        <v>0</v>
      </c>
      <c r="I56" s="122">
        <v>4151.8</v>
      </c>
      <c r="J56" s="122">
        <v>1.07</v>
      </c>
      <c r="K56" s="123">
        <v>0</v>
      </c>
    </row>
    <row r="57" spans="1:11" s="130" customFormat="1" ht="25.5" hidden="1">
      <c r="A57" s="103" t="s">
        <v>82</v>
      </c>
      <c r="B57" s="138" t="s">
        <v>83</v>
      </c>
      <c r="C57" s="95"/>
      <c r="D57" s="15">
        <f t="shared" si="0"/>
        <v>0</v>
      </c>
      <c r="E57" s="95"/>
      <c r="F57" s="96"/>
      <c r="G57" s="95">
        <f t="shared" si="1"/>
        <v>0</v>
      </c>
      <c r="H57" s="95">
        <v>0</v>
      </c>
      <c r="I57" s="122">
        <v>4151.8</v>
      </c>
      <c r="J57" s="122">
        <v>1.07</v>
      </c>
      <c r="K57" s="123">
        <v>0</v>
      </c>
    </row>
    <row r="58" spans="1:11" s="130" customFormat="1" ht="15" hidden="1">
      <c r="A58" s="103" t="s">
        <v>129</v>
      </c>
      <c r="B58" s="138" t="s">
        <v>130</v>
      </c>
      <c r="C58" s="95"/>
      <c r="D58" s="15">
        <f t="shared" si="0"/>
        <v>0</v>
      </c>
      <c r="E58" s="95"/>
      <c r="F58" s="96"/>
      <c r="G58" s="95">
        <f t="shared" si="1"/>
        <v>0</v>
      </c>
      <c r="H58" s="95">
        <v>0</v>
      </c>
      <c r="I58" s="122">
        <v>4151.8</v>
      </c>
      <c r="J58" s="122">
        <v>1.07</v>
      </c>
      <c r="K58" s="123">
        <v>0</v>
      </c>
    </row>
    <row r="59" spans="1:11" s="130" customFormat="1" ht="15" hidden="1">
      <c r="A59" s="103" t="s">
        <v>110</v>
      </c>
      <c r="B59" s="138" t="s">
        <v>81</v>
      </c>
      <c r="C59" s="95"/>
      <c r="D59" s="15">
        <f t="shared" si="0"/>
        <v>0</v>
      </c>
      <c r="E59" s="95"/>
      <c r="F59" s="96"/>
      <c r="G59" s="95">
        <f t="shared" si="1"/>
        <v>0</v>
      </c>
      <c r="H59" s="95">
        <v>0</v>
      </c>
      <c r="I59" s="122">
        <v>4151.8</v>
      </c>
      <c r="J59" s="122">
        <v>1.07</v>
      </c>
      <c r="K59" s="123">
        <v>0</v>
      </c>
    </row>
    <row r="60" spans="1:11" s="130" customFormat="1" ht="15" hidden="1">
      <c r="A60" s="103" t="s">
        <v>111</v>
      </c>
      <c r="B60" s="138" t="s">
        <v>67</v>
      </c>
      <c r="C60" s="95"/>
      <c r="D60" s="15">
        <f t="shared" si="0"/>
        <v>0</v>
      </c>
      <c r="E60" s="95"/>
      <c r="F60" s="96"/>
      <c r="G60" s="95">
        <f t="shared" si="1"/>
        <v>0</v>
      </c>
      <c r="H60" s="95">
        <v>0</v>
      </c>
      <c r="I60" s="122">
        <v>4151.8</v>
      </c>
      <c r="J60" s="122">
        <v>1.07</v>
      </c>
      <c r="K60" s="123">
        <v>0</v>
      </c>
    </row>
    <row r="61" spans="1:11" s="130" customFormat="1" ht="25.5" hidden="1">
      <c r="A61" s="103" t="s">
        <v>112</v>
      </c>
      <c r="B61" s="138" t="s">
        <v>67</v>
      </c>
      <c r="C61" s="95"/>
      <c r="D61" s="15">
        <f t="shared" si="0"/>
        <v>0</v>
      </c>
      <c r="E61" s="95"/>
      <c r="F61" s="96"/>
      <c r="G61" s="95">
        <f t="shared" si="1"/>
        <v>0</v>
      </c>
      <c r="H61" s="95">
        <v>0</v>
      </c>
      <c r="I61" s="122">
        <v>4151.8</v>
      </c>
      <c r="J61" s="122">
        <v>1.07</v>
      </c>
      <c r="K61" s="123">
        <v>0</v>
      </c>
    </row>
    <row r="62" spans="1:11" s="130" customFormat="1" ht="15" hidden="1">
      <c r="A62" s="103" t="s">
        <v>131</v>
      </c>
      <c r="B62" s="138" t="s">
        <v>55</v>
      </c>
      <c r="C62" s="95"/>
      <c r="D62" s="15">
        <f t="shared" si="0"/>
        <v>0</v>
      </c>
      <c r="E62" s="95"/>
      <c r="F62" s="96"/>
      <c r="G62" s="95">
        <f t="shared" si="1"/>
        <v>0</v>
      </c>
      <c r="H62" s="95">
        <v>0</v>
      </c>
      <c r="I62" s="122">
        <v>4151.8</v>
      </c>
      <c r="J62" s="122">
        <v>1.07</v>
      </c>
      <c r="K62" s="123">
        <v>0</v>
      </c>
    </row>
    <row r="63" spans="1:11" s="130" customFormat="1" ht="15" hidden="1">
      <c r="A63" s="103" t="s">
        <v>84</v>
      </c>
      <c r="B63" s="138" t="s">
        <v>55</v>
      </c>
      <c r="C63" s="97"/>
      <c r="D63" s="15">
        <f t="shared" si="0"/>
        <v>0</v>
      </c>
      <c r="E63" s="97"/>
      <c r="F63" s="96"/>
      <c r="G63" s="95">
        <f t="shared" si="1"/>
        <v>0</v>
      </c>
      <c r="H63" s="95">
        <v>0</v>
      </c>
      <c r="I63" s="122">
        <v>4151.8</v>
      </c>
      <c r="J63" s="122">
        <v>1.07</v>
      </c>
      <c r="K63" s="123">
        <v>0</v>
      </c>
    </row>
    <row r="64" spans="1:11" s="130" customFormat="1" ht="15" hidden="1">
      <c r="A64" s="103" t="s">
        <v>113</v>
      </c>
      <c r="B64" s="138" t="s">
        <v>67</v>
      </c>
      <c r="C64" s="95"/>
      <c r="D64" s="15">
        <f t="shared" si="0"/>
        <v>0</v>
      </c>
      <c r="E64" s="95"/>
      <c r="F64" s="96"/>
      <c r="G64" s="95">
        <f t="shared" si="1"/>
        <v>0</v>
      </c>
      <c r="H64" s="95">
        <v>0</v>
      </c>
      <c r="I64" s="122">
        <v>4151.8</v>
      </c>
      <c r="J64" s="122">
        <v>1.07</v>
      </c>
      <c r="K64" s="123">
        <v>0</v>
      </c>
    </row>
    <row r="65" spans="1:11" s="130" customFormat="1" ht="15" hidden="1">
      <c r="A65" s="103" t="s">
        <v>85</v>
      </c>
      <c r="B65" s="138" t="s">
        <v>55</v>
      </c>
      <c r="C65" s="95"/>
      <c r="D65" s="15">
        <f>G65*I65</f>
        <v>0</v>
      </c>
      <c r="E65" s="95"/>
      <c r="F65" s="96"/>
      <c r="G65" s="95">
        <f>H65*12</f>
        <v>0</v>
      </c>
      <c r="H65" s="95">
        <v>0</v>
      </c>
      <c r="I65" s="122">
        <v>4151.8</v>
      </c>
      <c r="J65" s="122">
        <v>1.07</v>
      </c>
      <c r="K65" s="123">
        <v>0</v>
      </c>
    </row>
    <row r="66" spans="1:11" s="130" customFormat="1" ht="15">
      <c r="A66" s="102" t="s">
        <v>86</v>
      </c>
      <c r="B66" s="138"/>
      <c r="C66" s="95"/>
      <c r="D66" s="13">
        <f>D67+D68+D69+D79</f>
        <v>13018.19</v>
      </c>
      <c r="E66" s="95"/>
      <c r="F66" s="96"/>
      <c r="G66" s="13">
        <f>D66/I66</f>
        <v>3.14</v>
      </c>
      <c r="H66" s="13">
        <f>G66/12</f>
        <v>0.26</v>
      </c>
      <c r="I66" s="122">
        <v>4151.8</v>
      </c>
      <c r="J66" s="122">
        <v>1.07</v>
      </c>
      <c r="K66" s="123">
        <v>0.18</v>
      </c>
    </row>
    <row r="67" spans="1:11" s="130" customFormat="1" ht="15">
      <c r="A67" s="103" t="s">
        <v>91</v>
      </c>
      <c r="B67" s="138" t="s">
        <v>55</v>
      </c>
      <c r="C67" s="95"/>
      <c r="D67" s="15">
        <v>1036.08</v>
      </c>
      <c r="E67" s="95"/>
      <c r="F67" s="96"/>
      <c r="G67" s="95"/>
      <c r="H67" s="95"/>
      <c r="I67" s="122">
        <v>4151.8</v>
      </c>
      <c r="J67" s="122">
        <v>1.07</v>
      </c>
      <c r="K67" s="123">
        <v>0.02</v>
      </c>
    </row>
    <row r="68" spans="1:11" s="130" customFormat="1" ht="15">
      <c r="A68" s="103" t="s">
        <v>87</v>
      </c>
      <c r="B68" s="138" t="s">
        <v>67</v>
      </c>
      <c r="C68" s="95"/>
      <c r="D68" s="15">
        <v>7770.38</v>
      </c>
      <c r="E68" s="95"/>
      <c r="F68" s="96"/>
      <c r="G68" s="95"/>
      <c r="H68" s="95"/>
      <c r="I68" s="122">
        <v>4151.8</v>
      </c>
      <c r="J68" s="122">
        <v>1.07</v>
      </c>
      <c r="K68" s="123">
        <v>0.15</v>
      </c>
    </row>
    <row r="69" spans="1:11" s="130" customFormat="1" ht="15">
      <c r="A69" s="103" t="s">
        <v>88</v>
      </c>
      <c r="B69" s="138" t="s">
        <v>67</v>
      </c>
      <c r="C69" s="95"/>
      <c r="D69" s="15">
        <v>777.03</v>
      </c>
      <c r="E69" s="95"/>
      <c r="F69" s="96"/>
      <c r="G69" s="95"/>
      <c r="H69" s="95"/>
      <c r="I69" s="122">
        <v>4151.8</v>
      </c>
      <c r="J69" s="122">
        <v>1.07</v>
      </c>
      <c r="K69" s="123">
        <v>0.01</v>
      </c>
    </row>
    <row r="70" spans="1:11" s="130" customFormat="1" ht="27.75" customHeight="1" hidden="1">
      <c r="A70" s="103" t="s">
        <v>124</v>
      </c>
      <c r="B70" s="138" t="s">
        <v>52</v>
      </c>
      <c r="C70" s="95"/>
      <c r="D70" s="15">
        <f>G70*I70</f>
        <v>0</v>
      </c>
      <c r="E70" s="95"/>
      <c r="F70" s="96"/>
      <c r="G70" s="95">
        <f>H70*12</f>
        <v>0</v>
      </c>
      <c r="H70" s="95">
        <v>0</v>
      </c>
      <c r="I70" s="122">
        <v>4151.8</v>
      </c>
      <c r="J70" s="122">
        <v>1.07</v>
      </c>
      <c r="K70" s="123">
        <v>0</v>
      </c>
    </row>
    <row r="71" spans="1:11" s="130" customFormat="1" ht="25.5" hidden="1">
      <c r="A71" s="103" t="s">
        <v>100</v>
      </c>
      <c r="B71" s="138" t="s">
        <v>52</v>
      </c>
      <c r="C71" s="95"/>
      <c r="D71" s="15">
        <f>G71*I71</f>
        <v>0</v>
      </c>
      <c r="E71" s="95"/>
      <c r="F71" s="96"/>
      <c r="G71" s="95">
        <f>H71*12</f>
        <v>0</v>
      </c>
      <c r="H71" s="95">
        <v>0</v>
      </c>
      <c r="I71" s="122">
        <v>4151.8</v>
      </c>
      <c r="J71" s="122">
        <v>1.07</v>
      </c>
      <c r="K71" s="123">
        <v>0</v>
      </c>
    </row>
    <row r="72" spans="1:11" s="130" customFormat="1" ht="25.5" hidden="1">
      <c r="A72" s="103" t="s">
        <v>95</v>
      </c>
      <c r="B72" s="138" t="s">
        <v>52</v>
      </c>
      <c r="C72" s="95"/>
      <c r="D72" s="15">
        <f>G72*I72</f>
        <v>0</v>
      </c>
      <c r="E72" s="95"/>
      <c r="F72" s="96"/>
      <c r="G72" s="95">
        <f>H72*12</f>
        <v>0</v>
      </c>
      <c r="H72" s="95">
        <v>0</v>
      </c>
      <c r="I72" s="122">
        <v>4151.8</v>
      </c>
      <c r="J72" s="122">
        <v>1.07</v>
      </c>
      <c r="K72" s="123">
        <v>0</v>
      </c>
    </row>
    <row r="73" spans="1:11" s="130" customFormat="1" ht="25.5" hidden="1">
      <c r="A73" s="103" t="s">
        <v>96</v>
      </c>
      <c r="B73" s="138" t="s">
        <v>52</v>
      </c>
      <c r="C73" s="95"/>
      <c r="D73" s="15">
        <f>G73*I73</f>
        <v>0</v>
      </c>
      <c r="E73" s="95"/>
      <c r="F73" s="96"/>
      <c r="G73" s="95">
        <f>H73*12</f>
        <v>0</v>
      </c>
      <c r="H73" s="95">
        <v>0</v>
      </c>
      <c r="I73" s="122">
        <v>4151.8</v>
      </c>
      <c r="J73" s="122">
        <v>1.07</v>
      </c>
      <c r="K73" s="123">
        <v>0</v>
      </c>
    </row>
    <row r="74" spans="1:11" s="130" customFormat="1" ht="15" hidden="1">
      <c r="A74" s="103"/>
      <c r="B74" s="138"/>
      <c r="C74" s="95"/>
      <c r="D74" s="15"/>
      <c r="E74" s="95"/>
      <c r="F74" s="96"/>
      <c r="G74" s="95"/>
      <c r="H74" s="95"/>
      <c r="I74" s="122">
        <v>4151.8</v>
      </c>
      <c r="J74" s="122"/>
      <c r="K74" s="123"/>
    </row>
    <row r="75" spans="1:11" s="130" customFormat="1" ht="15" hidden="1">
      <c r="A75" s="102"/>
      <c r="B75" s="138"/>
      <c r="C75" s="95"/>
      <c r="D75" s="13"/>
      <c r="E75" s="95"/>
      <c r="F75" s="96"/>
      <c r="G75" s="13"/>
      <c r="H75" s="13"/>
      <c r="I75" s="122">
        <v>4151.8</v>
      </c>
      <c r="J75" s="122"/>
      <c r="K75" s="123"/>
    </row>
    <row r="76" spans="1:11" s="130" customFormat="1" ht="15" hidden="1">
      <c r="A76" s="103"/>
      <c r="B76" s="138"/>
      <c r="C76" s="95"/>
      <c r="D76" s="15"/>
      <c r="E76" s="95"/>
      <c r="F76" s="96"/>
      <c r="G76" s="95"/>
      <c r="H76" s="95"/>
      <c r="I76" s="122">
        <v>4151.8</v>
      </c>
      <c r="J76" s="122"/>
      <c r="K76" s="123"/>
    </row>
    <row r="77" spans="1:11" s="130" customFormat="1" ht="15" hidden="1">
      <c r="A77" s="103"/>
      <c r="B77" s="138"/>
      <c r="C77" s="95"/>
      <c r="D77" s="15"/>
      <c r="E77" s="95"/>
      <c r="F77" s="96"/>
      <c r="G77" s="95"/>
      <c r="H77" s="95"/>
      <c r="I77" s="122">
        <v>4151.8</v>
      </c>
      <c r="J77" s="122"/>
      <c r="K77" s="123"/>
    </row>
    <row r="78" spans="1:11" s="130" customFormat="1" ht="15" hidden="1">
      <c r="A78" s="103" t="s">
        <v>132</v>
      </c>
      <c r="B78" s="138" t="s">
        <v>67</v>
      </c>
      <c r="C78" s="95"/>
      <c r="D78" s="15">
        <f>G78*I78</f>
        <v>0</v>
      </c>
      <c r="E78" s="95"/>
      <c r="F78" s="96"/>
      <c r="G78" s="95">
        <f>H78*12</f>
        <v>0</v>
      </c>
      <c r="H78" s="95">
        <v>0</v>
      </c>
      <c r="I78" s="122">
        <v>4151.8</v>
      </c>
      <c r="J78" s="122">
        <v>1.07</v>
      </c>
      <c r="K78" s="123">
        <v>0</v>
      </c>
    </row>
    <row r="79" spans="1:11" s="130" customFormat="1" ht="15">
      <c r="A79" s="103" t="s">
        <v>133</v>
      </c>
      <c r="B79" s="140" t="s">
        <v>134</v>
      </c>
      <c r="C79" s="97"/>
      <c r="D79" s="147">
        <v>3434.7</v>
      </c>
      <c r="E79" s="97"/>
      <c r="F79" s="96"/>
      <c r="G79" s="97"/>
      <c r="H79" s="97"/>
      <c r="I79" s="122">
        <v>4151.8</v>
      </c>
      <c r="J79" s="122"/>
      <c r="K79" s="123"/>
    </row>
    <row r="80" spans="1:11" s="122" customFormat="1" ht="15">
      <c r="A80" s="102" t="s">
        <v>101</v>
      </c>
      <c r="B80" s="133"/>
      <c r="C80" s="13"/>
      <c r="D80" s="13">
        <f>D81</f>
        <v>1381.39</v>
      </c>
      <c r="E80" s="13"/>
      <c r="F80" s="93"/>
      <c r="G80" s="13">
        <f>D80/I80</f>
        <v>0.33</v>
      </c>
      <c r="H80" s="13">
        <f>G80/12</f>
        <v>0.03</v>
      </c>
      <c r="I80" s="122">
        <v>4151.8</v>
      </c>
      <c r="J80" s="122">
        <v>1.07</v>
      </c>
      <c r="K80" s="123">
        <v>0.02</v>
      </c>
    </row>
    <row r="81" spans="1:11" s="130" customFormat="1" ht="25.5">
      <c r="A81" s="103" t="s">
        <v>102</v>
      </c>
      <c r="B81" s="140" t="s">
        <v>52</v>
      </c>
      <c r="C81" s="95"/>
      <c r="D81" s="15">
        <v>1381.39</v>
      </c>
      <c r="E81" s="95"/>
      <c r="F81" s="96"/>
      <c r="G81" s="95"/>
      <c r="H81" s="95"/>
      <c r="I81" s="122">
        <v>4151.8</v>
      </c>
      <c r="J81" s="122">
        <v>1.07</v>
      </c>
      <c r="K81" s="123">
        <v>0.02</v>
      </c>
    </row>
    <row r="82" spans="1:11" s="130" customFormat="1" ht="15" hidden="1">
      <c r="A82" s="103"/>
      <c r="B82" s="138"/>
      <c r="C82" s="95"/>
      <c r="D82" s="15"/>
      <c r="E82" s="95"/>
      <c r="F82" s="96"/>
      <c r="G82" s="95"/>
      <c r="H82" s="95"/>
      <c r="I82" s="122">
        <v>4151.8</v>
      </c>
      <c r="J82" s="122"/>
      <c r="K82" s="123"/>
    </row>
    <row r="83" spans="1:11" s="122" customFormat="1" ht="15" hidden="1">
      <c r="A83" s="102" t="s">
        <v>135</v>
      </c>
      <c r="B83" s="133"/>
      <c r="C83" s="13"/>
      <c r="D83" s="13">
        <f>D84+D85+D86+D87</f>
        <v>0</v>
      </c>
      <c r="E83" s="13">
        <f>E84+E85+E86+E87</f>
        <v>0</v>
      </c>
      <c r="F83" s="13">
        <f>F84+F85+F86+F87</f>
        <v>0</v>
      </c>
      <c r="G83" s="13">
        <f>G84+G85+G86+G87</f>
        <v>0</v>
      </c>
      <c r="H83" s="13">
        <f>H84+H85+H86+H87</f>
        <v>0</v>
      </c>
      <c r="I83" s="122">
        <v>4151.8</v>
      </c>
      <c r="J83" s="122">
        <v>1.07</v>
      </c>
      <c r="K83" s="123">
        <v>0.15</v>
      </c>
    </row>
    <row r="84" spans="1:11" s="130" customFormat="1" ht="15" hidden="1">
      <c r="A84" s="103"/>
      <c r="B84" s="138"/>
      <c r="C84" s="95"/>
      <c r="D84" s="15"/>
      <c r="E84" s="95"/>
      <c r="F84" s="96"/>
      <c r="G84" s="95"/>
      <c r="H84" s="95"/>
      <c r="I84" s="122">
        <v>4151.8</v>
      </c>
      <c r="J84" s="122"/>
      <c r="K84" s="123"/>
    </row>
    <row r="85" spans="1:11" s="130" customFormat="1" ht="15" hidden="1">
      <c r="A85" s="103"/>
      <c r="B85" s="138"/>
      <c r="C85" s="95"/>
      <c r="D85" s="15"/>
      <c r="E85" s="95"/>
      <c r="F85" s="96"/>
      <c r="G85" s="95"/>
      <c r="H85" s="95"/>
      <c r="I85" s="122">
        <v>4151.8</v>
      </c>
      <c r="J85" s="122"/>
      <c r="K85" s="123"/>
    </row>
    <row r="86" spans="1:11" s="130" customFormat="1" ht="25.5" customHeight="1" hidden="1">
      <c r="A86" s="103"/>
      <c r="B86" s="138"/>
      <c r="C86" s="95"/>
      <c r="D86" s="15"/>
      <c r="E86" s="95"/>
      <c r="F86" s="96"/>
      <c r="G86" s="95"/>
      <c r="H86" s="95"/>
      <c r="I86" s="122">
        <v>4151.8</v>
      </c>
      <c r="J86" s="122"/>
      <c r="K86" s="123"/>
    </row>
    <row r="87" spans="1:11" s="130" customFormat="1" ht="25.5" customHeight="1" hidden="1">
      <c r="A87" s="103"/>
      <c r="B87" s="138"/>
      <c r="C87" s="148"/>
      <c r="D87" s="15"/>
      <c r="E87" s="148"/>
      <c r="F87" s="149"/>
      <c r="G87" s="148"/>
      <c r="H87" s="148"/>
      <c r="I87" s="122">
        <v>4151.8</v>
      </c>
      <c r="J87" s="122"/>
      <c r="K87" s="123"/>
    </row>
    <row r="88" spans="1:11" s="122" customFormat="1" ht="30" hidden="1">
      <c r="A88" s="150" t="s">
        <v>97</v>
      </c>
      <c r="B88" s="133" t="s">
        <v>52</v>
      </c>
      <c r="C88" s="99">
        <f>F88*12</f>
        <v>0</v>
      </c>
      <c r="D88" s="99">
        <f>G88*I88</f>
        <v>0</v>
      </c>
      <c r="E88" s="99">
        <f>H88*12</f>
        <v>0</v>
      </c>
      <c r="F88" s="100"/>
      <c r="G88" s="99">
        <f>H88*12</f>
        <v>0</v>
      </c>
      <c r="H88" s="100">
        <v>0</v>
      </c>
      <c r="I88" s="122">
        <v>4151.8</v>
      </c>
      <c r="K88" s="123"/>
    </row>
    <row r="89" spans="1:11" s="122" customFormat="1" ht="18.75" hidden="1">
      <c r="A89" s="151" t="s">
        <v>3</v>
      </c>
      <c r="B89" s="146"/>
      <c r="C89" s="99">
        <f>F89*12</f>
        <v>0</v>
      </c>
      <c r="D89" s="99"/>
      <c r="E89" s="99"/>
      <c r="F89" s="100"/>
      <c r="G89" s="99"/>
      <c r="H89" s="100"/>
      <c r="I89" s="122">
        <v>4151.8</v>
      </c>
      <c r="K89" s="123"/>
    </row>
    <row r="90" spans="1:11" s="130" customFormat="1" ht="15" hidden="1">
      <c r="A90" s="103" t="s">
        <v>136</v>
      </c>
      <c r="B90" s="138"/>
      <c r="C90" s="95"/>
      <c r="D90" s="15"/>
      <c r="E90" s="95"/>
      <c r="F90" s="96"/>
      <c r="G90" s="95"/>
      <c r="H90" s="96"/>
      <c r="I90" s="122">
        <v>4151.8</v>
      </c>
      <c r="K90" s="131"/>
    </row>
    <row r="91" spans="1:11" s="130" customFormat="1" ht="15" hidden="1">
      <c r="A91" s="103" t="s">
        <v>137</v>
      </c>
      <c r="B91" s="138"/>
      <c r="C91" s="95"/>
      <c r="D91" s="15"/>
      <c r="E91" s="95"/>
      <c r="F91" s="96"/>
      <c r="G91" s="95"/>
      <c r="H91" s="96"/>
      <c r="I91" s="122">
        <v>4151.8</v>
      </c>
      <c r="K91" s="131"/>
    </row>
    <row r="92" spans="1:11" s="130" customFormat="1" ht="15" hidden="1">
      <c r="A92" s="103" t="s">
        <v>105</v>
      </c>
      <c r="B92" s="138"/>
      <c r="C92" s="95"/>
      <c r="D92" s="15"/>
      <c r="E92" s="95"/>
      <c r="F92" s="96"/>
      <c r="G92" s="95"/>
      <c r="H92" s="96"/>
      <c r="I92" s="122">
        <v>4151.8</v>
      </c>
      <c r="K92" s="131"/>
    </row>
    <row r="93" spans="1:11" s="130" customFormat="1" ht="15" hidden="1">
      <c r="A93" s="103" t="s">
        <v>138</v>
      </c>
      <c r="B93" s="138"/>
      <c r="C93" s="95"/>
      <c r="D93" s="15"/>
      <c r="E93" s="95"/>
      <c r="F93" s="96"/>
      <c r="G93" s="95"/>
      <c r="H93" s="96"/>
      <c r="I93" s="122">
        <v>4151.8</v>
      </c>
      <c r="K93" s="131"/>
    </row>
    <row r="94" spans="1:11" s="130" customFormat="1" ht="15" hidden="1">
      <c r="A94" s="103" t="s">
        <v>139</v>
      </c>
      <c r="B94" s="138"/>
      <c r="C94" s="95"/>
      <c r="D94" s="15"/>
      <c r="E94" s="95"/>
      <c r="F94" s="96"/>
      <c r="G94" s="95"/>
      <c r="H94" s="96"/>
      <c r="I94" s="122">
        <v>4151.8</v>
      </c>
      <c r="K94" s="131"/>
    </row>
    <row r="95" spans="1:11" s="130" customFormat="1" ht="15" hidden="1">
      <c r="A95" s="103" t="s">
        <v>140</v>
      </c>
      <c r="B95" s="138"/>
      <c r="C95" s="95"/>
      <c r="D95" s="15"/>
      <c r="E95" s="95"/>
      <c r="F95" s="96"/>
      <c r="G95" s="95"/>
      <c r="H95" s="96"/>
      <c r="I95" s="122">
        <v>4151.8</v>
      </c>
      <c r="K95" s="131"/>
    </row>
    <row r="96" spans="1:11" s="130" customFormat="1" ht="15" hidden="1">
      <c r="A96" s="103" t="s">
        <v>141</v>
      </c>
      <c r="B96" s="138"/>
      <c r="C96" s="95"/>
      <c r="D96" s="15"/>
      <c r="E96" s="95"/>
      <c r="F96" s="96"/>
      <c r="G96" s="95"/>
      <c r="H96" s="96"/>
      <c r="I96" s="122">
        <v>4151.8</v>
      </c>
      <c r="K96" s="131"/>
    </row>
    <row r="97" spans="1:11" s="130" customFormat="1" ht="15" hidden="1">
      <c r="A97" s="103" t="s">
        <v>142</v>
      </c>
      <c r="B97" s="138"/>
      <c r="C97" s="95"/>
      <c r="D97" s="15"/>
      <c r="E97" s="95"/>
      <c r="F97" s="96"/>
      <c r="G97" s="95"/>
      <c r="H97" s="96"/>
      <c r="I97" s="122">
        <v>4151.8</v>
      </c>
      <c r="K97" s="131"/>
    </row>
    <row r="98" spans="1:11" s="130" customFormat="1" ht="15" hidden="1">
      <c r="A98" s="103" t="s">
        <v>143</v>
      </c>
      <c r="B98" s="138"/>
      <c r="C98" s="95"/>
      <c r="D98" s="15"/>
      <c r="E98" s="95"/>
      <c r="F98" s="96"/>
      <c r="G98" s="95"/>
      <c r="H98" s="96"/>
      <c r="I98" s="122">
        <v>4151.8</v>
      </c>
      <c r="K98" s="131"/>
    </row>
    <row r="99" spans="1:11" s="130" customFormat="1" ht="15" hidden="1">
      <c r="A99" s="103" t="s">
        <v>144</v>
      </c>
      <c r="B99" s="138"/>
      <c r="C99" s="95"/>
      <c r="D99" s="15"/>
      <c r="E99" s="95"/>
      <c r="F99" s="96"/>
      <c r="G99" s="95"/>
      <c r="H99" s="96"/>
      <c r="I99" s="122">
        <v>4151.8</v>
      </c>
      <c r="K99" s="131"/>
    </row>
    <row r="100" spans="1:11" s="130" customFormat="1" ht="15" hidden="1">
      <c r="A100" s="103" t="s">
        <v>114</v>
      </c>
      <c r="B100" s="138"/>
      <c r="C100" s="95"/>
      <c r="D100" s="15"/>
      <c r="E100" s="95"/>
      <c r="F100" s="96"/>
      <c r="G100" s="95"/>
      <c r="H100" s="96"/>
      <c r="I100" s="122">
        <v>4151.8</v>
      </c>
      <c r="K100" s="131"/>
    </row>
    <row r="101" spans="1:11" s="130" customFormat="1" ht="15" hidden="1">
      <c r="A101" s="152" t="s">
        <v>115</v>
      </c>
      <c r="B101" s="142"/>
      <c r="C101" s="148"/>
      <c r="D101" s="153"/>
      <c r="E101" s="148"/>
      <c r="F101" s="149"/>
      <c r="G101" s="148"/>
      <c r="H101" s="149"/>
      <c r="I101" s="122">
        <v>4151.8</v>
      </c>
      <c r="K101" s="131"/>
    </row>
    <row r="102" spans="1:10" s="122" customFormat="1" ht="29.25" customHeight="1" hidden="1">
      <c r="A102" s="150"/>
      <c r="B102" s="140"/>
      <c r="C102" s="99"/>
      <c r="D102" s="99"/>
      <c r="E102" s="99"/>
      <c r="F102" s="100"/>
      <c r="G102" s="99"/>
      <c r="H102" s="99"/>
      <c r="I102" s="122">
        <v>4151.8</v>
      </c>
      <c r="J102" s="123"/>
    </row>
    <row r="103" spans="1:10" s="122" customFormat="1" ht="96" customHeight="1" thickBot="1">
      <c r="A103" s="150" t="s">
        <v>145</v>
      </c>
      <c r="B103" s="133" t="s">
        <v>52</v>
      </c>
      <c r="C103" s="99">
        <f>F103*12</f>
        <v>0</v>
      </c>
      <c r="D103" s="99">
        <f>G103*I103</f>
        <v>49821.6</v>
      </c>
      <c r="E103" s="99">
        <f>H103*12</f>
        <v>12</v>
      </c>
      <c r="F103" s="100"/>
      <c r="G103" s="99">
        <f>H103*12</f>
        <v>12</v>
      </c>
      <c r="H103" s="99">
        <v>1</v>
      </c>
      <c r="I103" s="122">
        <v>4151.8</v>
      </c>
      <c r="J103" s="123">
        <v>0.3</v>
      </c>
    </row>
    <row r="104" spans="1:9" s="122" customFormat="1" ht="26.25" hidden="1" thickBot="1">
      <c r="A104" s="154" t="s">
        <v>146</v>
      </c>
      <c r="B104" s="140" t="s">
        <v>147</v>
      </c>
      <c r="C104" s="155"/>
      <c r="D104" s="156"/>
      <c r="E104" s="155"/>
      <c r="F104" s="157"/>
      <c r="G104" s="158">
        <f>H104*12</f>
        <v>0</v>
      </c>
      <c r="H104" s="159"/>
      <c r="I104" s="122">
        <v>4151.8</v>
      </c>
    </row>
    <row r="105" spans="1:9" s="122" customFormat="1" ht="28.5" customHeight="1" thickBot="1">
      <c r="A105" s="160" t="s">
        <v>116</v>
      </c>
      <c r="B105" s="161" t="s">
        <v>48</v>
      </c>
      <c r="C105" s="155"/>
      <c r="D105" s="156">
        <f>G105*I105</f>
        <v>70248.46</v>
      </c>
      <c r="E105" s="162"/>
      <c r="F105" s="156"/>
      <c r="G105" s="163">
        <f>12*H105</f>
        <v>16.92</v>
      </c>
      <c r="H105" s="159">
        <v>1.41</v>
      </c>
      <c r="I105" s="122">
        <v>4151.8</v>
      </c>
    </row>
    <row r="106" spans="1:11" s="169" customFormat="1" ht="24" customHeight="1" thickBot="1">
      <c r="A106" s="164" t="s">
        <v>4</v>
      </c>
      <c r="B106" s="165"/>
      <c r="C106" s="166"/>
      <c r="D106" s="167">
        <f>D105+D103+D80+D66+D39+D38+D37+D36+D35+D31+D30+D29+D28+D27+D18+D13</f>
        <v>539623.42</v>
      </c>
      <c r="E106" s="167">
        <f>E105+E103+E80+E66+E39+E38+E37+E36+E35+E31+E30+E29+E28+E27+E18+E13</f>
        <v>95.4</v>
      </c>
      <c r="F106" s="167">
        <f>F105+F103+F80+F66+F39+F38+F37+F36+F35+F31+F30+F29+F28+F27+F18+F13</f>
        <v>0</v>
      </c>
      <c r="G106" s="167">
        <v>129.98</v>
      </c>
      <c r="H106" s="168">
        <v>10.83</v>
      </c>
      <c r="I106" s="169">
        <v>4151.8</v>
      </c>
      <c r="K106" s="170"/>
    </row>
    <row r="107" spans="1:11" s="130" customFormat="1" ht="18.75" hidden="1">
      <c r="A107" s="171" t="s">
        <v>148</v>
      </c>
      <c r="B107" s="136"/>
      <c r="C107" s="13"/>
      <c r="D107" s="13"/>
      <c r="E107" s="13"/>
      <c r="F107" s="13"/>
      <c r="G107" s="13"/>
      <c r="H107" s="172"/>
      <c r="I107" s="122">
        <v>4151.8</v>
      </c>
      <c r="K107" s="131"/>
    </row>
    <row r="108" spans="1:11" s="122" customFormat="1" ht="19.5" hidden="1" thickBot="1">
      <c r="A108" s="154" t="s">
        <v>4</v>
      </c>
      <c r="B108" s="120"/>
      <c r="C108" s="155" t="e">
        <f>F108*12</f>
        <v>#REF!</v>
      </c>
      <c r="D108" s="157">
        <f>D106+D107</f>
        <v>539623.42</v>
      </c>
      <c r="E108" s="155">
        <f>H108*12</f>
        <v>129.96</v>
      </c>
      <c r="F108" s="157" t="e">
        <f>F13+F18+F27+F28+#REF!+#REF!+#REF!+#REF!+#REF!+F89+F88</f>
        <v>#REF!</v>
      </c>
      <c r="G108" s="155">
        <f>G106+G107</f>
        <v>129.98</v>
      </c>
      <c r="H108" s="157">
        <f>H106+H107</f>
        <v>10.83</v>
      </c>
      <c r="I108" s="122">
        <v>4151.8</v>
      </c>
      <c r="K108" s="123"/>
    </row>
    <row r="109" spans="1:11" s="175" customFormat="1" ht="20.25" hidden="1" thickBot="1">
      <c r="A109" s="160" t="s">
        <v>2</v>
      </c>
      <c r="B109" s="161" t="s">
        <v>48</v>
      </c>
      <c r="C109" s="161" t="s">
        <v>149</v>
      </c>
      <c r="D109" s="173"/>
      <c r="E109" s="161" t="s">
        <v>149</v>
      </c>
      <c r="F109" s="174"/>
      <c r="G109" s="161" t="s">
        <v>149</v>
      </c>
      <c r="H109" s="174"/>
      <c r="K109" s="176"/>
    </row>
    <row r="110" spans="1:11" s="178" customFormat="1" ht="12.75">
      <c r="A110" s="177"/>
      <c r="K110" s="179"/>
    </row>
    <row r="111" spans="1:11" s="178" customFormat="1" ht="12.75">
      <c r="A111" s="177"/>
      <c r="K111" s="179"/>
    </row>
    <row r="112" spans="1:11" s="178" customFormat="1" ht="13.5" thickBot="1">
      <c r="A112" s="177"/>
      <c r="K112" s="179"/>
    </row>
    <row r="113" spans="1:11" s="178" customFormat="1" ht="19.5" thickBot="1">
      <c r="A113" s="160" t="s">
        <v>150</v>
      </c>
      <c r="B113" s="120"/>
      <c r="C113" s="155">
        <f>F113*12</f>
        <v>0</v>
      </c>
      <c r="D113" s="155">
        <f>D115+D116+D117+D118+D119+D120</f>
        <v>224695.69</v>
      </c>
      <c r="E113" s="155">
        <f>E115+E116+E117+E118+E119+E120</f>
        <v>0</v>
      </c>
      <c r="F113" s="155">
        <f>F115+F116+F117+F118+F119+F120</f>
        <v>0</v>
      </c>
      <c r="G113" s="155">
        <v>54.13</v>
      </c>
      <c r="H113" s="155">
        <v>4.51</v>
      </c>
      <c r="I113" s="122">
        <v>4151.8</v>
      </c>
      <c r="K113" s="179"/>
    </row>
    <row r="114" spans="1:11" s="178" customFormat="1" ht="15" hidden="1">
      <c r="A114" s="180" t="s">
        <v>136</v>
      </c>
      <c r="B114" s="181"/>
      <c r="C114" s="97"/>
      <c r="D114" s="147"/>
      <c r="E114" s="97"/>
      <c r="F114" s="182"/>
      <c r="G114" s="97"/>
      <c r="H114" s="182"/>
      <c r="I114" s="122">
        <v>4151.8</v>
      </c>
      <c r="K114" s="179"/>
    </row>
    <row r="115" spans="1:11" s="178" customFormat="1" ht="15">
      <c r="A115" s="183" t="s">
        <v>151</v>
      </c>
      <c r="B115" s="142"/>
      <c r="C115" s="148"/>
      <c r="D115" s="153">
        <v>3614.72</v>
      </c>
      <c r="E115" s="148"/>
      <c r="F115" s="153"/>
      <c r="G115" s="148">
        <f aca="true" t="shared" si="2" ref="G115:G120">D115/I115</f>
        <v>0.87</v>
      </c>
      <c r="H115" s="95">
        <f>G115/12</f>
        <v>0.07</v>
      </c>
      <c r="I115" s="122">
        <v>4151.8</v>
      </c>
      <c r="K115" s="179"/>
    </row>
    <row r="116" spans="1:11" s="178" customFormat="1" ht="15">
      <c r="A116" s="183" t="s">
        <v>152</v>
      </c>
      <c r="B116" s="142"/>
      <c r="C116" s="148"/>
      <c r="D116" s="153">
        <v>2972.25</v>
      </c>
      <c r="E116" s="148"/>
      <c r="F116" s="153"/>
      <c r="G116" s="148">
        <f t="shared" si="2"/>
        <v>0.72</v>
      </c>
      <c r="H116" s="95">
        <v>0.07</v>
      </c>
      <c r="I116" s="122">
        <v>4151.8</v>
      </c>
      <c r="K116" s="179"/>
    </row>
    <row r="117" spans="1:11" s="178" customFormat="1" ht="15">
      <c r="A117" s="183" t="s">
        <v>153</v>
      </c>
      <c r="B117" s="142"/>
      <c r="C117" s="148"/>
      <c r="D117" s="153">
        <v>12691.25</v>
      </c>
      <c r="E117" s="148"/>
      <c r="F117" s="153"/>
      <c r="G117" s="148">
        <f t="shared" si="2"/>
        <v>3.06</v>
      </c>
      <c r="H117" s="95">
        <f>G117/12</f>
        <v>0.26</v>
      </c>
      <c r="I117" s="122">
        <v>4151.8</v>
      </c>
      <c r="K117" s="179"/>
    </row>
    <row r="118" spans="1:11" s="178" customFormat="1" ht="15">
      <c r="A118" s="183" t="s">
        <v>154</v>
      </c>
      <c r="B118" s="142"/>
      <c r="C118" s="148"/>
      <c r="D118" s="153">
        <v>19036.74</v>
      </c>
      <c r="E118" s="148"/>
      <c r="F118" s="153"/>
      <c r="G118" s="148">
        <f t="shared" si="2"/>
        <v>4.59</v>
      </c>
      <c r="H118" s="95">
        <f>G118/12</f>
        <v>0.38</v>
      </c>
      <c r="I118" s="122">
        <v>4151.8</v>
      </c>
      <c r="K118" s="179"/>
    </row>
    <row r="119" spans="1:11" s="178" customFormat="1" ht="15">
      <c r="A119" s="184" t="s">
        <v>155</v>
      </c>
      <c r="B119" s="138"/>
      <c r="C119" s="95"/>
      <c r="D119" s="95">
        <v>14444.57</v>
      </c>
      <c r="E119" s="95"/>
      <c r="F119" s="95"/>
      <c r="G119" s="95">
        <f t="shared" si="2"/>
        <v>3.48</v>
      </c>
      <c r="H119" s="95">
        <f>G119/12</f>
        <v>0.29</v>
      </c>
      <c r="I119" s="122">
        <v>4151.8</v>
      </c>
      <c r="K119" s="179"/>
    </row>
    <row r="120" spans="1:11" s="178" customFormat="1" ht="15">
      <c r="A120" s="184" t="s">
        <v>156</v>
      </c>
      <c r="B120" s="138"/>
      <c r="C120" s="95"/>
      <c r="D120" s="95">
        <v>171936.16</v>
      </c>
      <c r="E120" s="95"/>
      <c r="F120" s="95"/>
      <c r="G120" s="95">
        <f t="shared" si="2"/>
        <v>41.41</v>
      </c>
      <c r="H120" s="95">
        <f>G120/12</f>
        <v>3.45</v>
      </c>
      <c r="I120" s="122">
        <v>4151.8</v>
      </c>
      <c r="K120" s="179"/>
    </row>
    <row r="121" spans="1:11" s="178" customFormat="1" ht="12.75">
      <c r="A121" s="177"/>
      <c r="K121" s="179"/>
    </row>
    <row r="122" spans="1:11" s="178" customFormat="1" ht="13.5" thickBot="1">
      <c r="A122" s="177"/>
      <c r="K122" s="179"/>
    </row>
    <row r="123" spans="1:11" s="178" customFormat="1" ht="19.5" thickBot="1">
      <c r="A123" s="160" t="s">
        <v>6</v>
      </c>
      <c r="B123" s="161"/>
      <c r="C123" s="161" t="s">
        <v>149</v>
      </c>
      <c r="D123" s="185">
        <f>D106+D113</f>
        <v>764319.11</v>
      </c>
      <c r="E123" s="185">
        <f>E106+E113</f>
        <v>95.4</v>
      </c>
      <c r="F123" s="185">
        <f>F106+F113</f>
        <v>0</v>
      </c>
      <c r="G123" s="185">
        <f>G106+G113</f>
        <v>184.11</v>
      </c>
      <c r="H123" s="186">
        <f>H106+H113</f>
        <v>15.34</v>
      </c>
      <c r="K123" s="179"/>
    </row>
    <row r="124" spans="1:11" s="178" customFormat="1" ht="12.75">
      <c r="A124" s="177"/>
      <c r="K124" s="179"/>
    </row>
    <row r="125" spans="1:11" s="178" customFormat="1" ht="12.75">
      <c r="A125" s="177"/>
      <c r="K125" s="179"/>
    </row>
    <row r="126" spans="1:11" s="178" customFormat="1" ht="12.75">
      <c r="A126" s="177"/>
      <c r="K126" s="179"/>
    </row>
    <row r="127" spans="1:11" s="178" customFormat="1" ht="12.75">
      <c r="A127" s="177"/>
      <c r="K127" s="179"/>
    </row>
    <row r="128" spans="1:11" s="178" customFormat="1" ht="12.75">
      <c r="A128" s="177"/>
      <c r="K128" s="179"/>
    </row>
    <row r="129" spans="1:11" s="178" customFormat="1" ht="12.75">
      <c r="A129" s="177"/>
      <c r="K129" s="179"/>
    </row>
    <row r="130" spans="1:11" s="190" customFormat="1" ht="18.75">
      <c r="A130" s="187"/>
      <c r="B130" s="188"/>
      <c r="C130" s="189"/>
      <c r="D130" s="189"/>
      <c r="E130" s="189"/>
      <c r="F130" s="189"/>
      <c r="G130" s="189"/>
      <c r="H130" s="189"/>
      <c r="K130" s="191"/>
    </row>
    <row r="131" spans="1:11" s="175" customFormat="1" ht="19.5">
      <c r="A131" s="192"/>
      <c r="B131" s="193"/>
      <c r="C131" s="194"/>
      <c r="D131" s="194"/>
      <c r="E131" s="194"/>
      <c r="F131" s="194"/>
      <c r="G131" s="194"/>
      <c r="H131" s="194"/>
      <c r="K131" s="176"/>
    </row>
    <row r="132" spans="1:11" s="178" customFormat="1" ht="14.25">
      <c r="A132" s="231" t="s">
        <v>98</v>
      </c>
      <c r="B132" s="231"/>
      <c r="C132" s="231"/>
      <c r="D132" s="231"/>
      <c r="E132" s="231"/>
      <c r="F132" s="231"/>
      <c r="K132" s="179"/>
    </row>
    <row r="133" s="178" customFormat="1" ht="12.75">
      <c r="K133" s="179"/>
    </row>
    <row r="134" spans="1:11" s="178" customFormat="1" ht="12.75">
      <c r="A134" s="177" t="s">
        <v>99</v>
      </c>
      <c r="K134" s="179"/>
    </row>
    <row r="135" s="178" customFormat="1" ht="12.75">
      <c r="K135" s="179"/>
    </row>
    <row r="136" s="178" customFormat="1" ht="12.75">
      <c r="K136" s="179"/>
    </row>
    <row r="137" s="178" customFormat="1" ht="12.75">
      <c r="K137" s="179"/>
    </row>
    <row r="138" s="178" customFormat="1" ht="12.75">
      <c r="K138" s="179"/>
    </row>
    <row r="139" s="178" customFormat="1" ht="12.75">
      <c r="K139" s="179"/>
    </row>
    <row r="140" s="178" customFormat="1" ht="12.75">
      <c r="K140" s="179"/>
    </row>
    <row r="141" s="178" customFormat="1" ht="12.75">
      <c r="K141" s="179"/>
    </row>
    <row r="142" s="178" customFormat="1" ht="12.75">
      <c r="K142" s="179"/>
    </row>
    <row r="143" s="178" customFormat="1" ht="12.75">
      <c r="K143" s="179"/>
    </row>
    <row r="144" s="178" customFormat="1" ht="12.75">
      <c r="K144" s="179"/>
    </row>
    <row r="145" s="178" customFormat="1" ht="12.75">
      <c r="K145" s="179"/>
    </row>
    <row r="146" s="178" customFormat="1" ht="12.75">
      <c r="K146" s="179"/>
    </row>
    <row r="147" s="178" customFormat="1" ht="12.75">
      <c r="K147" s="179"/>
    </row>
    <row r="148" s="178" customFormat="1" ht="12.75">
      <c r="K148" s="179"/>
    </row>
    <row r="149" s="178" customFormat="1" ht="12.75">
      <c r="K149" s="179"/>
    </row>
    <row r="150" s="178" customFormat="1" ht="12.75">
      <c r="K150" s="179"/>
    </row>
    <row r="151" s="178" customFormat="1" ht="12.75">
      <c r="K151" s="179"/>
    </row>
    <row r="152" s="178" customFormat="1" ht="12.75">
      <c r="K152" s="179"/>
    </row>
  </sheetData>
  <sheetProtection/>
  <mergeCells count="11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2:H12"/>
    <mergeCell ref="A132:F132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tabSelected="1" zoomScale="80" zoomScaleNormal="80" zoomScalePageLayoutView="0" workbookViewId="0" topLeftCell="A1">
      <pane xSplit="1" ySplit="2" topLeftCell="G7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97" sqref="P97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8.25" customHeight="1" thickBot="1">
      <c r="A1" s="265" t="s">
        <v>158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</row>
    <row r="2" spans="1:15" s="5" customFormat="1" ht="78.75" customHeight="1" thickBot="1">
      <c r="A2" s="201" t="s">
        <v>0</v>
      </c>
      <c r="B2" s="257" t="s">
        <v>166</v>
      </c>
      <c r="C2" s="258"/>
      <c r="D2" s="259"/>
      <c r="E2" s="258" t="s">
        <v>167</v>
      </c>
      <c r="F2" s="258"/>
      <c r="G2" s="258"/>
      <c r="H2" s="257" t="s">
        <v>168</v>
      </c>
      <c r="I2" s="258"/>
      <c r="J2" s="259"/>
      <c r="K2" s="257" t="s">
        <v>169</v>
      </c>
      <c r="L2" s="258"/>
      <c r="M2" s="259"/>
      <c r="N2" s="44" t="s">
        <v>10</v>
      </c>
      <c r="O2" s="20" t="s">
        <v>5</v>
      </c>
    </row>
    <row r="3" spans="1:15" s="6" customFormat="1" ht="12.75">
      <c r="A3" s="38"/>
      <c r="B3" s="28" t="s">
        <v>7</v>
      </c>
      <c r="C3" s="12" t="s">
        <v>8</v>
      </c>
      <c r="D3" s="34" t="s">
        <v>9</v>
      </c>
      <c r="E3" s="43" t="s">
        <v>7</v>
      </c>
      <c r="F3" s="12" t="s">
        <v>8</v>
      </c>
      <c r="G3" s="18" t="s">
        <v>9</v>
      </c>
      <c r="H3" s="28" t="s">
        <v>7</v>
      </c>
      <c r="I3" s="12" t="s">
        <v>8</v>
      </c>
      <c r="J3" s="34" t="s">
        <v>9</v>
      </c>
      <c r="K3" s="28" t="s">
        <v>7</v>
      </c>
      <c r="L3" s="12" t="s">
        <v>8</v>
      </c>
      <c r="M3" s="34" t="s">
        <v>9</v>
      </c>
      <c r="N3" s="46"/>
      <c r="O3" s="21"/>
    </row>
    <row r="4" spans="1:15" s="6" customFormat="1" ht="49.5" customHeight="1">
      <c r="A4" s="270" t="s">
        <v>1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2"/>
    </row>
    <row r="5" spans="1:15" s="5" customFormat="1" ht="14.25" customHeight="1">
      <c r="A5" s="90" t="s">
        <v>40</v>
      </c>
      <c r="B5" s="29"/>
      <c r="C5" s="7"/>
      <c r="D5" s="54">
        <f>O5/4</f>
        <v>29892.96</v>
      </c>
      <c r="E5" s="44"/>
      <c r="F5" s="7"/>
      <c r="G5" s="54">
        <f>O5/4</f>
        <v>29892.96</v>
      </c>
      <c r="H5" s="29"/>
      <c r="I5" s="7"/>
      <c r="J5" s="54">
        <f>O5/4</f>
        <v>29892.96</v>
      </c>
      <c r="K5" s="29"/>
      <c r="L5" s="7"/>
      <c r="M5" s="54">
        <f>O5/4</f>
        <v>29892.96</v>
      </c>
      <c r="N5" s="48">
        <f>M5+J5+G5+D5</f>
        <v>119571.84</v>
      </c>
      <c r="O5" s="14">
        <v>119571.84</v>
      </c>
    </row>
    <row r="6" spans="1:15" s="5" customFormat="1" ht="30">
      <c r="A6" s="90" t="s">
        <v>46</v>
      </c>
      <c r="B6" s="29"/>
      <c r="C6" s="7"/>
      <c r="D6" s="54">
        <f aca="true" t="shared" si="0" ref="D6:D15">O6/4</f>
        <v>19430.43</v>
      </c>
      <c r="E6" s="44"/>
      <c r="F6" s="7"/>
      <c r="G6" s="54">
        <f aca="true" t="shared" si="1" ref="G6:G15">O6/4</f>
        <v>19430.43</v>
      </c>
      <c r="H6" s="29"/>
      <c r="I6" s="7"/>
      <c r="J6" s="54">
        <f aca="true" t="shared" si="2" ref="J6:J15">O6/4</f>
        <v>19430.43</v>
      </c>
      <c r="K6" s="29"/>
      <c r="L6" s="7"/>
      <c r="M6" s="54">
        <v>12289.13</v>
      </c>
      <c r="N6" s="48">
        <f aca="true" t="shared" si="3" ref="N6:N42">M6+J6+G6+D6</f>
        <v>70580.42</v>
      </c>
      <c r="O6" s="14">
        <v>77721.7</v>
      </c>
    </row>
    <row r="7" spans="1:15" s="5" customFormat="1" ht="15">
      <c r="A7" s="92" t="s">
        <v>54</v>
      </c>
      <c r="B7" s="29"/>
      <c r="C7" s="7"/>
      <c r="D7" s="54">
        <f t="shared" si="0"/>
        <v>7971.46</v>
      </c>
      <c r="E7" s="44"/>
      <c r="F7" s="7"/>
      <c r="G7" s="54">
        <f t="shared" si="1"/>
        <v>7971.46</v>
      </c>
      <c r="H7" s="29"/>
      <c r="I7" s="7"/>
      <c r="J7" s="54">
        <f t="shared" si="2"/>
        <v>7971.46</v>
      </c>
      <c r="K7" s="29"/>
      <c r="L7" s="7"/>
      <c r="M7" s="54">
        <f aca="true" t="shared" si="4" ref="M7:M15">O7/4</f>
        <v>7971.46</v>
      </c>
      <c r="N7" s="48">
        <f t="shared" si="3"/>
        <v>31885.84</v>
      </c>
      <c r="O7" s="14">
        <v>31885.82</v>
      </c>
    </row>
    <row r="8" spans="1:15" s="5" customFormat="1" ht="15">
      <c r="A8" s="92" t="s">
        <v>56</v>
      </c>
      <c r="B8" s="29"/>
      <c r="C8" s="7"/>
      <c r="D8" s="54">
        <f t="shared" si="0"/>
        <v>25907.23</v>
      </c>
      <c r="E8" s="44"/>
      <c r="F8" s="7"/>
      <c r="G8" s="54">
        <f t="shared" si="1"/>
        <v>25907.23</v>
      </c>
      <c r="H8" s="29"/>
      <c r="I8" s="7"/>
      <c r="J8" s="54">
        <f t="shared" si="2"/>
        <v>25907.23</v>
      </c>
      <c r="K8" s="29"/>
      <c r="L8" s="7"/>
      <c r="M8" s="54">
        <f t="shared" si="4"/>
        <v>25907.23</v>
      </c>
      <c r="N8" s="48">
        <f t="shared" si="3"/>
        <v>103628.92</v>
      </c>
      <c r="O8" s="14">
        <v>103628.93</v>
      </c>
    </row>
    <row r="9" spans="1:15" s="5" customFormat="1" ht="30">
      <c r="A9" s="92" t="s">
        <v>58</v>
      </c>
      <c r="B9" s="29"/>
      <c r="C9" s="7"/>
      <c r="D9" s="54">
        <f t="shared" si="0"/>
        <v>433.43</v>
      </c>
      <c r="E9" s="44"/>
      <c r="F9" s="7"/>
      <c r="G9" s="54">
        <f t="shared" si="1"/>
        <v>433.43</v>
      </c>
      <c r="H9" s="29"/>
      <c r="I9" s="7"/>
      <c r="J9" s="54">
        <f t="shared" si="2"/>
        <v>433.43</v>
      </c>
      <c r="K9" s="29"/>
      <c r="L9" s="7"/>
      <c r="M9" s="54">
        <f t="shared" si="4"/>
        <v>433.43</v>
      </c>
      <c r="N9" s="48">
        <f t="shared" si="3"/>
        <v>1733.72</v>
      </c>
      <c r="O9" s="14">
        <v>1733.72</v>
      </c>
    </row>
    <row r="10" spans="1:15" s="5" customFormat="1" ht="30">
      <c r="A10" s="92" t="s">
        <v>59</v>
      </c>
      <c r="B10" s="29"/>
      <c r="C10" s="7"/>
      <c r="D10" s="54">
        <f t="shared" si="0"/>
        <v>866.86</v>
      </c>
      <c r="E10" s="44"/>
      <c r="F10" s="7"/>
      <c r="G10" s="54">
        <f t="shared" si="1"/>
        <v>866.86</v>
      </c>
      <c r="H10" s="29"/>
      <c r="I10" s="7"/>
      <c r="J10" s="54">
        <f t="shared" si="2"/>
        <v>866.86</v>
      </c>
      <c r="K10" s="29"/>
      <c r="L10" s="7"/>
      <c r="M10" s="54">
        <f t="shared" si="4"/>
        <v>866.86</v>
      </c>
      <c r="N10" s="48">
        <f t="shared" si="3"/>
        <v>3467.44</v>
      </c>
      <c r="O10" s="14">
        <v>3467.44</v>
      </c>
    </row>
    <row r="11" spans="1:15" s="5" customFormat="1" ht="15">
      <c r="A11" s="102" t="s">
        <v>107</v>
      </c>
      <c r="B11" s="29"/>
      <c r="C11" s="7"/>
      <c r="D11" s="54">
        <f t="shared" si="0"/>
        <v>2737.03</v>
      </c>
      <c r="E11" s="44"/>
      <c r="F11" s="7"/>
      <c r="G11" s="54">
        <f t="shared" si="1"/>
        <v>2737.03</v>
      </c>
      <c r="H11" s="29"/>
      <c r="I11" s="7"/>
      <c r="J11" s="54">
        <f t="shared" si="2"/>
        <v>2737.03</v>
      </c>
      <c r="K11" s="29"/>
      <c r="L11" s="7"/>
      <c r="M11" s="54">
        <f t="shared" si="4"/>
        <v>2737.03</v>
      </c>
      <c r="N11" s="48">
        <f t="shared" si="3"/>
        <v>10948.12</v>
      </c>
      <c r="O11" s="14">
        <v>10948.1</v>
      </c>
    </row>
    <row r="12" spans="1:15" s="5" customFormat="1" ht="29.25" customHeight="1">
      <c r="A12" s="92" t="s">
        <v>94</v>
      </c>
      <c r="B12" s="29"/>
      <c r="C12" s="7"/>
      <c r="D12" s="54">
        <f t="shared" si="0"/>
        <v>2241.97</v>
      </c>
      <c r="E12" s="44"/>
      <c r="F12" s="7"/>
      <c r="G12" s="54">
        <f t="shared" si="1"/>
        <v>2241.97</v>
      </c>
      <c r="H12" s="29"/>
      <c r="I12" s="7"/>
      <c r="J12" s="54">
        <f t="shared" si="2"/>
        <v>2241.97</v>
      </c>
      <c r="K12" s="29"/>
      <c r="L12" s="7"/>
      <c r="M12" s="54">
        <f t="shared" si="4"/>
        <v>2241.97</v>
      </c>
      <c r="N12" s="48">
        <f t="shared" si="3"/>
        <v>8967.88</v>
      </c>
      <c r="O12" s="14">
        <v>8967.89</v>
      </c>
    </row>
    <row r="13" spans="1:15" s="8" customFormat="1" ht="15">
      <c r="A13" s="92" t="s">
        <v>60</v>
      </c>
      <c r="B13" s="30"/>
      <c r="C13" s="27"/>
      <c r="D13" s="54">
        <f t="shared" si="0"/>
        <v>498.22</v>
      </c>
      <c r="E13" s="45"/>
      <c r="F13" s="27"/>
      <c r="G13" s="54">
        <f t="shared" si="1"/>
        <v>498.22</v>
      </c>
      <c r="H13" s="30"/>
      <c r="I13" s="27"/>
      <c r="J13" s="54">
        <f t="shared" si="2"/>
        <v>498.22</v>
      </c>
      <c r="K13" s="30"/>
      <c r="L13" s="27"/>
      <c r="M13" s="54">
        <f t="shared" si="4"/>
        <v>498.22</v>
      </c>
      <c r="N13" s="48">
        <f t="shared" si="3"/>
        <v>1992.88</v>
      </c>
      <c r="O13" s="14">
        <v>1992.86</v>
      </c>
    </row>
    <row r="14" spans="1:15" s="5" customFormat="1" ht="15">
      <c r="A14" s="92" t="s">
        <v>62</v>
      </c>
      <c r="B14" s="29"/>
      <c r="C14" s="7"/>
      <c r="D14" s="54">
        <f t="shared" si="0"/>
        <v>285.2</v>
      </c>
      <c r="E14" s="44"/>
      <c r="F14" s="7"/>
      <c r="G14" s="54">
        <f t="shared" si="1"/>
        <v>285.2</v>
      </c>
      <c r="H14" s="29"/>
      <c r="I14" s="7"/>
      <c r="J14" s="54">
        <f t="shared" si="2"/>
        <v>285.2</v>
      </c>
      <c r="K14" s="29"/>
      <c r="L14" s="7"/>
      <c r="M14" s="54">
        <f t="shared" si="4"/>
        <v>285.2</v>
      </c>
      <c r="N14" s="48">
        <f t="shared" si="3"/>
        <v>1140.8</v>
      </c>
      <c r="O14" s="14">
        <v>1140.81</v>
      </c>
    </row>
    <row r="15" spans="1:15" s="5" customFormat="1" ht="30">
      <c r="A15" s="92" t="s">
        <v>64</v>
      </c>
      <c r="B15" s="29"/>
      <c r="C15" s="7"/>
      <c r="D15" s="54">
        <f t="shared" si="0"/>
        <v>0</v>
      </c>
      <c r="E15" s="44"/>
      <c r="F15" s="7"/>
      <c r="G15" s="54">
        <f t="shared" si="1"/>
        <v>0</v>
      </c>
      <c r="H15" s="29"/>
      <c r="I15" s="7"/>
      <c r="J15" s="54">
        <f t="shared" si="2"/>
        <v>0</v>
      </c>
      <c r="K15" s="29"/>
      <c r="L15" s="7"/>
      <c r="M15" s="54">
        <f t="shared" si="4"/>
        <v>0</v>
      </c>
      <c r="N15" s="48">
        <f t="shared" si="3"/>
        <v>0</v>
      </c>
      <c r="O15" s="14"/>
    </row>
    <row r="16" spans="1:15" s="5" customFormat="1" ht="15">
      <c r="A16" s="92" t="s">
        <v>65</v>
      </c>
      <c r="B16" s="29"/>
      <c r="C16" s="7"/>
      <c r="D16" s="54"/>
      <c r="E16" s="44"/>
      <c r="F16" s="7"/>
      <c r="G16" s="16"/>
      <c r="H16" s="29"/>
      <c r="I16" s="7"/>
      <c r="J16" s="35"/>
      <c r="K16" s="29"/>
      <c r="L16" s="7"/>
      <c r="M16" s="35"/>
      <c r="N16" s="48">
        <f t="shared" si="3"/>
        <v>0</v>
      </c>
      <c r="O16" s="14"/>
    </row>
    <row r="17" spans="1:15" s="5" customFormat="1" ht="15">
      <c r="A17" s="4" t="s">
        <v>66</v>
      </c>
      <c r="B17" s="29"/>
      <c r="C17" s="7"/>
      <c r="D17" s="54"/>
      <c r="E17" s="197" t="s">
        <v>173</v>
      </c>
      <c r="F17" s="198">
        <v>41509</v>
      </c>
      <c r="G17" s="65">
        <v>368.66</v>
      </c>
      <c r="H17" s="29"/>
      <c r="I17" s="7"/>
      <c r="J17" s="35"/>
      <c r="K17" s="197" t="s">
        <v>236</v>
      </c>
      <c r="L17" s="198">
        <v>41759</v>
      </c>
      <c r="M17" s="65">
        <v>368.66</v>
      </c>
      <c r="N17" s="48">
        <f t="shared" si="3"/>
        <v>737.32</v>
      </c>
      <c r="O17" s="14"/>
    </row>
    <row r="18" spans="1:15" s="5" customFormat="1" ht="15">
      <c r="A18" s="260" t="s">
        <v>68</v>
      </c>
      <c r="B18" s="197" t="s">
        <v>161</v>
      </c>
      <c r="C18" s="198">
        <v>41411</v>
      </c>
      <c r="D18" s="65">
        <v>585.1</v>
      </c>
      <c r="E18" s="197" t="s">
        <v>180</v>
      </c>
      <c r="F18" s="198">
        <v>41537</v>
      </c>
      <c r="G18" s="65">
        <v>585.1</v>
      </c>
      <c r="H18" s="29"/>
      <c r="I18" s="7"/>
      <c r="J18" s="35"/>
      <c r="K18" s="29"/>
      <c r="L18" s="7"/>
      <c r="M18" s="35"/>
      <c r="N18" s="48">
        <f t="shared" si="3"/>
        <v>1170.2</v>
      </c>
      <c r="O18" s="14"/>
    </row>
    <row r="19" spans="1:15" s="5" customFormat="1" ht="15">
      <c r="A19" s="261"/>
      <c r="B19" s="31">
        <v>151</v>
      </c>
      <c r="C19" s="196">
        <v>41486</v>
      </c>
      <c r="D19" s="65">
        <v>1170.18</v>
      </c>
      <c r="E19" s="44"/>
      <c r="F19" s="7"/>
      <c r="G19" s="16"/>
      <c r="H19" s="29"/>
      <c r="I19" s="7"/>
      <c r="J19" s="35"/>
      <c r="K19" s="29"/>
      <c r="L19" s="7"/>
      <c r="M19" s="35"/>
      <c r="N19" s="48">
        <f t="shared" si="3"/>
        <v>1170.18</v>
      </c>
      <c r="O19" s="14"/>
    </row>
    <row r="20" spans="1:15" s="5" customFormat="1" ht="25.5">
      <c r="A20" s="103" t="s">
        <v>126</v>
      </c>
      <c r="B20" s="197" t="s">
        <v>165</v>
      </c>
      <c r="C20" s="198">
        <v>41481</v>
      </c>
      <c r="D20" s="65">
        <v>6030.18</v>
      </c>
      <c r="E20" s="44"/>
      <c r="F20" s="7"/>
      <c r="G20" s="16"/>
      <c r="H20" s="29"/>
      <c r="I20" s="7"/>
      <c r="J20" s="35"/>
      <c r="K20" s="29"/>
      <c r="L20" s="7"/>
      <c r="M20" s="35"/>
      <c r="N20" s="48">
        <f t="shared" si="3"/>
        <v>6030.18</v>
      </c>
      <c r="O20" s="14"/>
    </row>
    <row r="21" spans="1:15" s="5" customFormat="1" ht="15">
      <c r="A21" s="4" t="s">
        <v>70</v>
      </c>
      <c r="B21" s="197" t="s">
        <v>165</v>
      </c>
      <c r="C21" s="198">
        <v>41481</v>
      </c>
      <c r="D21" s="65">
        <v>2230.05</v>
      </c>
      <c r="E21" s="44"/>
      <c r="F21" s="7"/>
      <c r="G21" s="16"/>
      <c r="H21" s="29"/>
      <c r="I21" s="7"/>
      <c r="J21" s="35"/>
      <c r="K21" s="29"/>
      <c r="L21" s="7"/>
      <c r="M21" s="35"/>
      <c r="N21" s="48">
        <f t="shared" si="3"/>
        <v>2230.05</v>
      </c>
      <c r="O21" s="14"/>
    </row>
    <row r="22" spans="1:15" s="5" customFormat="1" ht="15">
      <c r="A22" s="4" t="s">
        <v>71</v>
      </c>
      <c r="B22" s="197" t="s">
        <v>165</v>
      </c>
      <c r="C22" s="198">
        <v>41481</v>
      </c>
      <c r="D22" s="65">
        <v>6628.1</v>
      </c>
      <c r="E22" s="44"/>
      <c r="F22" s="7"/>
      <c r="G22" s="16"/>
      <c r="H22" s="29"/>
      <c r="I22" s="7"/>
      <c r="J22" s="35"/>
      <c r="K22" s="29"/>
      <c r="L22" s="7"/>
      <c r="M22" s="35"/>
      <c r="N22" s="48">
        <f t="shared" si="3"/>
        <v>6628.1</v>
      </c>
      <c r="O22" s="14"/>
    </row>
    <row r="23" spans="1:15" s="5" customFormat="1" ht="15">
      <c r="A23" s="4" t="s">
        <v>72</v>
      </c>
      <c r="B23" s="197" t="s">
        <v>165</v>
      </c>
      <c r="C23" s="198">
        <v>41481</v>
      </c>
      <c r="D23" s="65">
        <v>780.14</v>
      </c>
      <c r="E23" s="44"/>
      <c r="F23" s="7"/>
      <c r="G23" s="16"/>
      <c r="H23" s="29"/>
      <c r="I23" s="7"/>
      <c r="J23" s="35"/>
      <c r="K23" s="29"/>
      <c r="L23" s="7"/>
      <c r="M23" s="35"/>
      <c r="N23" s="48">
        <f t="shared" si="3"/>
        <v>780.14</v>
      </c>
      <c r="O23" s="14"/>
    </row>
    <row r="24" spans="1:15" s="6" customFormat="1" ht="15">
      <c r="A24" s="4" t="s">
        <v>73</v>
      </c>
      <c r="B24" s="197" t="s">
        <v>165</v>
      </c>
      <c r="C24" s="198">
        <v>41481</v>
      </c>
      <c r="D24" s="65">
        <v>1114.98</v>
      </c>
      <c r="E24" s="46"/>
      <c r="F24" s="9"/>
      <c r="G24" s="17"/>
      <c r="H24" s="31"/>
      <c r="I24" s="9"/>
      <c r="J24" s="36"/>
      <c r="K24" s="31"/>
      <c r="L24" s="9"/>
      <c r="M24" s="36"/>
      <c r="N24" s="48">
        <f t="shared" si="3"/>
        <v>1114.98</v>
      </c>
      <c r="O24" s="14"/>
    </row>
    <row r="25" spans="1:15" s="6" customFormat="1" ht="15">
      <c r="A25" s="4" t="s">
        <v>74</v>
      </c>
      <c r="B25" s="31"/>
      <c r="C25" s="9"/>
      <c r="D25" s="54"/>
      <c r="E25" s="46"/>
      <c r="F25" s="9"/>
      <c r="G25" s="17"/>
      <c r="H25" s="31"/>
      <c r="I25" s="9"/>
      <c r="J25" s="36"/>
      <c r="K25" s="31"/>
      <c r="L25" s="9"/>
      <c r="M25" s="36"/>
      <c r="N25" s="48">
        <f t="shared" si="3"/>
        <v>0</v>
      </c>
      <c r="O25" s="14"/>
    </row>
    <row r="26" spans="1:15" s="6" customFormat="1" ht="25.5">
      <c r="A26" s="4" t="s">
        <v>75</v>
      </c>
      <c r="B26" s="197" t="s">
        <v>165</v>
      </c>
      <c r="C26" s="198">
        <v>41481</v>
      </c>
      <c r="D26" s="65">
        <v>3061.38</v>
      </c>
      <c r="E26" s="46"/>
      <c r="F26" s="9"/>
      <c r="G26" s="54"/>
      <c r="H26" s="31"/>
      <c r="I26" s="9"/>
      <c r="J26" s="54"/>
      <c r="K26" s="31"/>
      <c r="L26" s="9"/>
      <c r="M26" s="54"/>
      <c r="N26" s="48">
        <f t="shared" si="3"/>
        <v>3061.38</v>
      </c>
      <c r="O26" s="14"/>
    </row>
    <row r="27" spans="1:15" s="5" customFormat="1" ht="15">
      <c r="A27" s="4" t="s">
        <v>76</v>
      </c>
      <c r="B27" s="29"/>
      <c r="C27" s="7"/>
      <c r="D27" s="54"/>
      <c r="E27" s="197" t="s">
        <v>180</v>
      </c>
      <c r="F27" s="198">
        <v>41537</v>
      </c>
      <c r="G27" s="65">
        <v>7667.57</v>
      </c>
      <c r="H27" s="29"/>
      <c r="I27" s="7"/>
      <c r="J27" s="35"/>
      <c r="K27" s="29"/>
      <c r="L27" s="7"/>
      <c r="M27" s="35"/>
      <c r="N27" s="48">
        <f t="shared" si="3"/>
        <v>7667.57</v>
      </c>
      <c r="O27" s="14"/>
    </row>
    <row r="28" spans="1:15" s="5" customFormat="1" ht="15">
      <c r="A28" s="216" t="s">
        <v>127</v>
      </c>
      <c r="B28" s="29"/>
      <c r="C28" s="7"/>
      <c r="D28" s="54"/>
      <c r="E28" s="44"/>
      <c r="F28" s="7"/>
      <c r="G28" s="16"/>
      <c r="H28" s="197" t="s">
        <v>215</v>
      </c>
      <c r="I28" s="198">
        <v>41649</v>
      </c>
      <c r="J28" s="65">
        <v>3852.84</v>
      </c>
      <c r="K28" s="29"/>
      <c r="L28" s="7"/>
      <c r="M28" s="35"/>
      <c r="N28" s="48">
        <f t="shared" si="3"/>
        <v>3852.84</v>
      </c>
      <c r="O28" s="14"/>
    </row>
    <row r="29" spans="1:15" s="6" customFormat="1" ht="15">
      <c r="A29" s="92" t="s">
        <v>86</v>
      </c>
      <c r="B29" s="55"/>
      <c r="C29" s="64"/>
      <c r="D29" s="65"/>
      <c r="E29" s="56"/>
      <c r="F29" s="64"/>
      <c r="G29" s="65"/>
      <c r="H29" s="55"/>
      <c r="I29" s="64"/>
      <c r="J29" s="65"/>
      <c r="K29" s="55"/>
      <c r="L29" s="64"/>
      <c r="M29" s="65"/>
      <c r="N29" s="48">
        <f t="shared" si="3"/>
        <v>0</v>
      </c>
      <c r="O29" s="14"/>
    </row>
    <row r="30" spans="1:15" s="6" customFormat="1" ht="25.5">
      <c r="A30" s="262" t="s">
        <v>91</v>
      </c>
      <c r="B30" s="195">
        <v>107</v>
      </c>
      <c r="C30" s="196">
        <v>41402</v>
      </c>
      <c r="D30" s="65">
        <v>86.34</v>
      </c>
      <c r="E30" s="197" t="s">
        <v>181</v>
      </c>
      <c r="F30" s="198">
        <v>41537</v>
      </c>
      <c r="G30" s="65">
        <v>86.34</v>
      </c>
      <c r="H30" s="197" t="s">
        <v>207</v>
      </c>
      <c r="I30" s="198" t="s">
        <v>208</v>
      </c>
      <c r="J30" s="65">
        <v>86.34</v>
      </c>
      <c r="K30" s="197" t="s">
        <v>217</v>
      </c>
      <c r="L30" s="198">
        <v>41677</v>
      </c>
      <c r="M30" s="65">
        <v>86.34</v>
      </c>
      <c r="N30" s="48">
        <f t="shared" si="3"/>
        <v>345.36</v>
      </c>
      <c r="O30" s="14"/>
    </row>
    <row r="31" spans="1:15" s="6" customFormat="1" ht="15">
      <c r="A31" s="263"/>
      <c r="B31" s="197" t="s">
        <v>157</v>
      </c>
      <c r="C31" s="198">
        <v>41418</v>
      </c>
      <c r="D31" s="65">
        <v>86.34</v>
      </c>
      <c r="E31" s="197" t="s">
        <v>183</v>
      </c>
      <c r="F31" s="198">
        <v>41558</v>
      </c>
      <c r="G31" s="65">
        <v>86.34</v>
      </c>
      <c r="H31" s="197" t="s">
        <v>216</v>
      </c>
      <c r="I31" s="198">
        <v>41656</v>
      </c>
      <c r="J31" s="65">
        <v>86.34</v>
      </c>
      <c r="K31" s="197" t="s">
        <v>221</v>
      </c>
      <c r="L31" s="198">
        <v>41692</v>
      </c>
      <c r="M31" s="65">
        <v>86.34</v>
      </c>
      <c r="N31" s="48">
        <f t="shared" si="3"/>
        <v>345.36</v>
      </c>
      <c r="O31" s="14"/>
    </row>
    <row r="32" spans="1:15" s="6" customFormat="1" ht="15">
      <c r="A32" s="263"/>
      <c r="B32" s="197" t="s">
        <v>164</v>
      </c>
      <c r="C32" s="198">
        <v>41486</v>
      </c>
      <c r="D32" s="65">
        <v>86.34</v>
      </c>
      <c r="E32" s="197" t="s">
        <v>187</v>
      </c>
      <c r="F32" s="198">
        <v>41547</v>
      </c>
      <c r="G32" s="65">
        <v>86.34</v>
      </c>
      <c r="H32" s="55"/>
      <c r="I32" s="64"/>
      <c r="J32" s="65"/>
      <c r="K32" s="197" t="s">
        <v>224</v>
      </c>
      <c r="L32" s="198">
        <v>41712</v>
      </c>
      <c r="M32" s="65">
        <v>86.34</v>
      </c>
      <c r="N32" s="48">
        <f t="shared" si="3"/>
        <v>259.02</v>
      </c>
      <c r="O32" s="14"/>
    </row>
    <row r="33" spans="1:15" s="6" customFormat="1" ht="15">
      <c r="A33" s="263"/>
      <c r="B33" s="197"/>
      <c r="C33" s="198"/>
      <c r="D33" s="65"/>
      <c r="E33" s="197"/>
      <c r="F33" s="198"/>
      <c r="G33" s="65"/>
      <c r="H33" s="55"/>
      <c r="I33" s="64"/>
      <c r="J33" s="65"/>
      <c r="K33" s="197" t="s">
        <v>230</v>
      </c>
      <c r="L33" s="198">
        <v>41726</v>
      </c>
      <c r="M33" s="65">
        <v>86.34</v>
      </c>
      <c r="N33" s="48">
        <f t="shared" si="3"/>
        <v>86.34</v>
      </c>
      <c r="O33" s="218"/>
    </row>
    <row r="34" spans="1:15" s="6" customFormat="1" ht="15">
      <c r="A34" s="263"/>
      <c r="B34" s="197"/>
      <c r="C34" s="198"/>
      <c r="D34" s="65"/>
      <c r="E34" s="197"/>
      <c r="F34" s="198"/>
      <c r="G34" s="65"/>
      <c r="H34" s="55"/>
      <c r="I34" s="64"/>
      <c r="J34" s="65"/>
      <c r="K34" s="197" t="s">
        <v>235</v>
      </c>
      <c r="L34" s="198">
        <v>41747</v>
      </c>
      <c r="M34" s="65">
        <v>86.34</v>
      </c>
      <c r="N34" s="48">
        <f t="shared" si="3"/>
        <v>86.34</v>
      </c>
      <c r="O34" s="219"/>
    </row>
    <row r="35" spans="1:15" s="6" customFormat="1" ht="15">
      <c r="A35" s="264"/>
      <c r="B35" s="197"/>
      <c r="C35" s="198"/>
      <c r="D35" s="65"/>
      <c r="E35" s="197"/>
      <c r="F35" s="198"/>
      <c r="G35" s="65"/>
      <c r="H35" s="55"/>
      <c r="I35" s="64"/>
      <c r="J35" s="65"/>
      <c r="K35" s="197" t="s">
        <v>236</v>
      </c>
      <c r="L35" s="198">
        <v>41759</v>
      </c>
      <c r="M35" s="65">
        <v>86.34</v>
      </c>
      <c r="N35" s="48">
        <f t="shared" si="3"/>
        <v>86.34</v>
      </c>
      <c r="O35" s="220"/>
    </row>
    <row r="36" spans="1:15" s="6" customFormat="1" ht="15">
      <c r="A36" s="98" t="s">
        <v>87</v>
      </c>
      <c r="B36" s="55"/>
      <c r="C36" s="64"/>
      <c r="D36" s="65"/>
      <c r="E36" s="197" t="s">
        <v>182</v>
      </c>
      <c r="F36" s="198">
        <v>41551</v>
      </c>
      <c r="G36" s="65">
        <v>7770.38</v>
      </c>
      <c r="H36" s="55"/>
      <c r="I36" s="64"/>
      <c r="J36" s="65"/>
      <c r="K36" s="55"/>
      <c r="L36" s="64"/>
      <c r="M36" s="65"/>
      <c r="N36" s="48">
        <f t="shared" si="3"/>
        <v>7770.38</v>
      </c>
      <c r="O36" s="14"/>
    </row>
    <row r="37" spans="1:15" s="6" customFormat="1" ht="15">
      <c r="A37" s="98" t="s">
        <v>88</v>
      </c>
      <c r="B37" s="55"/>
      <c r="C37" s="64"/>
      <c r="D37" s="65"/>
      <c r="E37" s="56"/>
      <c r="F37" s="64"/>
      <c r="G37" s="65"/>
      <c r="H37" s="55"/>
      <c r="I37" s="64"/>
      <c r="J37" s="65"/>
      <c r="K37" s="197" t="s">
        <v>224</v>
      </c>
      <c r="L37" s="198">
        <v>41712</v>
      </c>
      <c r="M37" s="65">
        <v>777.03</v>
      </c>
      <c r="N37" s="48">
        <f t="shared" si="3"/>
        <v>777.03</v>
      </c>
      <c r="O37" s="14"/>
    </row>
    <row r="38" spans="1:15" s="6" customFormat="1" ht="15">
      <c r="A38" s="103" t="s">
        <v>133</v>
      </c>
      <c r="B38" s="55"/>
      <c r="C38" s="64"/>
      <c r="D38" s="65"/>
      <c r="E38" s="197" t="s">
        <v>170</v>
      </c>
      <c r="F38" s="198">
        <v>41502</v>
      </c>
      <c r="G38" s="65">
        <v>3434.7</v>
      </c>
      <c r="H38" s="55"/>
      <c r="I38" s="64"/>
      <c r="J38" s="65"/>
      <c r="K38" s="55"/>
      <c r="L38" s="64"/>
      <c r="M38" s="65"/>
      <c r="N38" s="48">
        <f t="shared" si="3"/>
        <v>3434.7</v>
      </c>
      <c r="O38" s="14"/>
    </row>
    <row r="39" spans="1:15" s="6" customFormat="1" ht="15">
      <c r="A39" s="102" t="s">
        <v>101</v>
      </c>
      <c r="B39" s="56"/>
      <c r="C39" s="64"/>
      <c r="D39" s="65"/>
      <c r="E39" s="56"/>
      <c r="F39" s="64"/>
      <c r="G39" s="65"/>
      <c r="H39" s="55"/>
      <c r="I39" s="64"/>
      <c r="J39" s="65"/>
      <c r="K39" s="55"/>
      <c r="L39" s="64"/>
      <c r="M39" s="65"/>
      <c r="N39" s="48">
        <f t="shared" si="3"/>
        <v>0</v>
      </c>
      <c r="O39" s="14"/>
    </row>
    <row r="40" spans="1:15" s="6" customFormat="1" ht="15">
      <c r="A40" s="103" t="s">
        <v>102</v>
      </c>
      <c r="B40" s="56"/>
      <c r="C40" s="64"/>
      <c r="D40" s="65"/>
      <c r="E40" s="56"/>
      <c r="F40" s="64"/>
      <c r="G40" s="65"/>
      <c r="H40" s="55"/>
      <c r="I40" s="64"/>
      <c r="J40" s="65"/>
      <c r="K40" s="55"/>
      <c r="L40" s="64"/>
      <c r="M40" s="65"/>
      <c r="N40" s="48">
        <f t="shared" si="3"/>
        <v>0</v>
      </c>
      <c r="O40" s="14"/>
    </row>
    <row r="41" spans="1:15" s="6" customFormat="1" ht="19.5" thickBot="1">
      <c r="A41" s="104" t="s">
        <v>89</v>
      </c>
      <c r="B41" s="56"/>
      <c r="C41" s="64"/>
      <c r="D41" s="54">
        <f>O41/4</f>
        <v>17562.12</v>
      </c>
      <c r="E41" s="56"/>
      <c r="F41" s="64"/>
      <c r="G41" s="54">
        <f>O41/4</f>
        <v>17562.12</v>
      </c>
      <c r="H41" s="55"/>
      <c r="I41" s="64"/>
      <c r="J41" s="54">
        <f>O41/4</f>
        <v>17562.12</v>
      </c>
      <c r="K41" s="55"/>
      <c r="L41" s="64"/>
      <c r="M41" s="54">
        <f>O41/4</f>
        <v>17562.12</v>
      </c>
      <c r="N41" s="48">
        <f t="shared" si="3"/>
        <v>70248.48</v>
      </c>
      <c r="O41" s="14">
        <v>70248.46</v>
      </c>
    </row>
    <row r="42" spans="1:15" s="5" customFormat="1" ht="20.25" thickBot="1">
      <c r="A42" s="60" t="s">
        <v>4</v>
      </c>
      <c r="B42" s="71"/>
      <c r="C42" s="72"/>
      <c r="D42" s="73">
        <f>SUM(D5:D41)</f>
        <v>129686.04</v>
      </c>
      <c r="E42" s="20"/>
      <c r="F42" s="72"/>
      <c r="G42" s="73">
        <f>SUM(G5:G41)</f>
        <v>127912.34</v>
      </c>
      <c r="H42" s="74"/>
      <c r="I42" s="72"/>
      <c r="J42" s="73">
        <f>SUM(J5:J41)</f>
        <v>111852.43</v>
      </c>
      <c r="K42" s="74"/>
      <c r="L42" s="72"/>
      <c r="M42" s="75">
        <f>SUM(M5:M41)</f>
        <v>102349.34</v>
      </c>
      <c r="N42" s="48">
        <f t="shared" si="3"/>
        <v>471800.15</v>
      </c>
      <c r="O42" s="23">
        <f>SUM(O5:O41)</f>
        <v>431307.57</v>
      </c>
    </row>
    <row r="43" spans="1:15" s="10" customFormat="1" ht="20.25" hidden="1" thickBot="1">
      <c r="A43" s="41" t="s">
        <v>2</v>
      </c>
      <c r="B43" s="66"/>
      <c r="C43" s="67"/>
      <c r="D43" s="68"/>
      <c r="E43" s="69"/>
      <c r="F43" s="67"/>
      <c r="G43" s="70"/>
      <c r="H43" s="66"/>
      <c r="I43" s="67"/>
      <c r="J43" s="68"/>
      <c r="K43" s="66"/>
      <c r="L43" s="67"/>
      <c r="M43" s="68"/>
      <c r="N43" s="47"/>
      <c r="O43" s="24"/>
    </row>
    <row r="44" spans="1:15" s="11" customFormat="1" ht="39.75" customHeight="1" thickBot="1">
      <c r="A44" s="242" t="s">
        <v>3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4"/>
      <c r="O44" s="25"/>
    </row>
    <row r="45" spans="1:15" s="6" customFormat="1" ht="15">
      <c r="A45" s="217" t="s">
        <v>151</v>
      </c>
      <c r="B45" s="9"/>
      <c r="C45" s="9"/>
      <c r="D45" s="94"/>
      <c r="E45" s="9"/>
      <c r="F45" s="9"/>
      <c r="G45" s="94"/>
      <c r="H45" s="197" t="s">
        <v>220</v>
      </c>
      <c r="I45" s="198">
        <v>41663</v>
      </c>
      <c r="J45" s="65">
        <v>3614.72</v>
      </c>
      <c r="K45" s="9"/>
      <c r="L45" s="9"/>
      <c r="M45" s="54"/>
      <c r="N45" s="48">
        <f aca="true" t="shared" si="5" ref="N45:N51">M45+J45+G45+D45</f>
        <v>3614.72</v>
      </c>
      <c r="O45" s="14"/>
    </row>
    <row r="46" spans="1:15" s="6" customFormat="1" ht="15">
      <c r="A46" s="217" t="s">
        <v>233</v>
      </c>
      <c r="B46" s="9"/>
      <c r="C46" s="9"/>
      <c r="D46" s="94"/>
      <c r="E46" s="9"/>
      <c r="F46" s="9"/>
      <c r="G46" s="65"/>
      <c r="H46" s="9"/>
      <c r="I46" s="9"/>
      <c r="J46" s="65"/>
      <c r="K46" s="197" t="s">
        <v>234</v>
      </c>
      <c r="L46" s="198">
        <v>41733</v>
      </c>
      <c r="M46" s="65">
        <v>2442.65</v>
      </c>
      <c r="N46" s="48">
        <f t="shared" si="5"/>
        <v>2442.65</v>
      </c>
      <c r="O46" s="14"/>
    </row>
    <row r="47" spans="1:15" s="6" customFormat="1" ht="15">
      <c r="A47" s="217" t="s">
        <v>153</v>
      </c>
      <c r="B47" s="246" t="s">
        <v>165</v>
      </c>
      <c r="C47" s="249">
        <v>41481</v>
      </c>
      <c r="D47" s="252">
        <v>46172.62</v>
      </c>
      <c r="E47" s="9"/>
      <c r="F47" s="9"/>
      <c r="G47" s="65"/>
      <c r="H47" s="9"/>
      <c r="I47" s="9"/>
      <c r="J47" s="65"/>
      <c r="K47" s="9"/>
      <c r="L47" s="9"/>
      <c r="M47" s="54"/>
      <c r="N47" s="48">
        <f t="shared" si="5"/>
        <v>46172.62</v>
      </c>
      <c r="O47" s="14"/>
    </row>
    <row r="48" spans="1:15" s="6" customFormat="1" ht="15">
      <c r="A48" s="217" t="s">
        <v>154</v>
      </c>
      <c r="B48" s="247"/>
      <c r="C48" s="250"/>
      <c r="D48" s="253"/>
      <c r="E48" s="9"/>
      <c r="F48" s="9"/>
      <c r="G48" s="65"/>
      <c r="H48" s="9"/>
      <c r="I48" s="9"/>
      <c r="J48" s="65"/>
      <c r="K48" s="9"/>
      <c r="L48" s="9"/>
      <c r="M48" s="54"/>
      <c r="N48" s="48">
        <f t="shared" si="5"/>
        <v>0</v>
      </c>
      <c r="O48" s="14"/>
    </row>
    <row r="49" spans="1:15" s="6" customFormat="1" ht="15">
      <c r="A49" s="217" t="s">
        <v>155</v>
      </c>
      <c r="B49" s="248"/>
      <c r="C49" s="251"/>
      <c r="D49" s="254"/>
      <c r="E49" s="9"/>
      <c r="F49" s="9"/>
      <c r="G49" s="65"/>
      <c r="H49" s="9"/>
      <c r="I49" s="9"/>
      <c r="J49" s="65"/>
      <c r="K49" s="9"/>
      <c r="L49" s="9"/>
      <c r="M49" s="54"/>
      <c r="N49" s="48">
        <f t="shared" si="5"/>
        <v>0</v>
      </c>
      <c r="O49" s="14"/>
    </row>
    <row r="50" spans="1:15" s="6" customFormat="1" ht="15.75" thickBot="1">
      <c r="A50" s="217" t="s">
        <v>162</v>
      </c>
      <c r="B50" s="199" t="s">
        <v>163</v>
      </c>
      <c r="C50" s="200">
        <v>41474</v>
      </c>
      <c r="D50" s="94">
        <v>177667.27</v>
      </c>
      <c r="E50" s="46"/>
      <c r="F50" s="9"/>
      <c r="G50" s="54"/>
      <c r="H50" s="9"/>
      <c r="I50" s="9"/>
      <c r="J50" s="54"/>
      <c r="K50" s="9"/>
      <c r="L50" s="9"/>
      <c r="M50" s="54"/>
      <c r="N50" s="48">
        <f t="shared" si="5"/>
        <v>177667.27</v>
      </c>
      <c r="O50" s="14"/>
    </row>
    <row r="51" spans="1:15" s="81" customFormat="1" ht="20.25" thickBot="1">
      <c r="A51" s="76" t="s">
        <v>4</v>
      </c>
      <c r="B51" s="106"/>
      <c r="C51" s="107"/>
      <c r="D51" s="107">
        <f>SUM(D45:D50)</f>
        <v>223839.89</v>
      </c>
      <c r="E51" s="107"/>
      <c r="F51" s="107"/>
      <c r="G51" s="107">
        <f>SUM(G45:G50)</f>
        <v>0</v>
      </c>
      <c r="H51" s="107"/>
      <c r="I51" s="107"/>
      <c r="J51" s="107">
        <f>SUM(J45:J50)</f>
        <v>3614.72</v>
      </c>
      <c r="K51" s="107"/>
      <c r="L51" s="107"/>
      <c r="M51" s="107">
        <f>SUM(M45:M50)</f>
        <v>2442.65</v>
      </c>
      <c r="N51" s="48">
        <f t="shared" si="5"/>
        <v>229897.26</v>
      </c>
      <c r="O51" s="80">
        <f>M51+J51+G51+D51</f>
        <v>229897.26</v>
      </c>
    </row>
    <row r="52" spans="1:15" s="6" customFormat="1" ht="42" customHeight="1">
      <c r="A52" s="242" t="s">
        <v>29</v>
      </c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4"/>
      <c r="O52" s="15"/>
    </row>
    <row r="53" spans="1:15" s="6" customFormat="1" ht="15">
      <c r="A53" s="39" t="s">
        <v>159</v>
      </c>
      <c r="B53" s="197" t="s">
        <v>160</v>
      </c>
      <c r="C53" s="198">
        <v>41453</v>
      </c>
      <c r="D53" s="65">
        <v>237.28</v>
      </c>
      <c r="E53" s="22"/>
      <c r="F53" s="1"/>
      <c r="G53" s="15"/>
      <c r="H53" s="32"/>
      <c r="I53" s="1"/>
      <c r="J53" s="37"/>
      <c r="K53" s="32"/>
      <c r="L53" s="1"/>
      <c r="M53" s="37"/>
      <c r="N53" s="46"/>
      <c r="O53" s="22"/>
    </row>
    <row r="54" spans="1:15" s="6" customFormat="1" ht="15">
      <c r="A54" s="39" t="s">
        <v>171</v>
      </c>
      <c r="B54" s="31"/>
      <c r="C54" s="9"/>
      <c r="D54" s="36"/>
      <c r="E54" s="197" t="s">
        <v>172</v>
      </c>
      <c r="F54" s="198">
        <v>41495</v>
      </c>
      <c r="G54" s="65">
        <v>3774.19</v>
      </c>
      <c r="H54" s="31"/>
      <c r="I54" s="9"/>
      <c r="J54" s="36"/>
      <c r="K54" s="31"/>
      <c r="L54" s="9"/>
      <c r="M54" s="36"/>
      <c r="N54" s="46"/>
      <c r="O54" s="22"/>
    </row>
    <row r="55" spans="1:15" s="6" customFormat="1" ht="15">
      <c r="A55" s="39" t="s">
        <v>174</v>
      </c>
      <c r="B55" s="31"/>
      <c r="C55" s="9"/>
      <c r="D55" s="36"/>
      <c r="E55" s="197" t="s">
        <v>173</v>
      </c>
      <c r="F55" s="198">
        <v>41509</v>
      </c>
      <c r="G55" s="65">
        <v>368.66</v>
      </c>
      <c r="H55" s="31"/>
      <c r="I55" s="9"/>
      <c r="J55" s="36"/>
      <c r="K55" s="31"/>
      <c r="L55" s="9"/>
      <c r="M55" s="36"/>
      <c r="N55" s="46"/>
      <c r="O55" s="22"/>
    </row>
    <row r="56" spans="1:15" s="6" customFormat="1" ht="15">
      <c r="A56" s="39" t="s">
        <v>175</v>
      </c>
      <c r="B56" s="31"/>
      <c r="C56" s="9"/>
      <c r="D56" s="36"/>
      <c r="E56" s="197" t="s">
        <v>173</v>
      </c>
      <c r="F56" s="198">
        <v>41509</v>
      </c>
      <c r="G56" s="65">
        <v>2131.32</v>
      </c>
      <c r="H56" s="31"/>
      <c r="I56" s="9"/>
      <c r="J56" s="36"/>
      <c r="K56" s="31"/>
      <c r="L56" s="9"/>
      <c r="M56" s="36"/>
      <c r="N56" s="46"/>
      <c r="O56" s="22"/>
    </row>
    <row r="57" spans="1:15" s="6" customFormat="1" ht="15">
      <c r="A57" s="39" t="s">
        <v>176</v>
      </c>
      <c r="B57" s="31"/>
      <c r="C57" s="9"/>
      <c r="D57" s="36"/>
      <c r="E57" s="197" t="s">
        <v>177</v>
      </c>
      <c r="F57" s="198">
        <v>41516</v>
      </c>
      <c r="G57" s="65">
        <v>371.67</v>
      </c>
      <c r="H57" s="31"/>
      <c r="I57" s="9"/>
      <c r="J57" s="36"/>
      <c r="K57" s="31"/>
      <c r="L57" s="9"/>
      <c r="M57" s="36"/>
      <c r="N57" s="46"/>
      <c r="O57" s="22"/>
    </row>
    <row r="58" spans="1:15" s="6" customFormat="1" ht="15">
      <c r="A58" s="39" t="s">
        <v>178</v>
      </c>
      <c r="B58" s="31"/>
      <c r="C58" s="9"/>
      <c r="D58" s="36"/>
      <c r="E58" s="197" t="s">
        <v>179</v>
      </c>
      <c r="F58" s="198">
        <v>41530</v>
      </c>
      <c r="G58" s="65">
        <v>237.28</v>
      </c>
      <c r="H58" s="31"/>
      <c r="I58" s="9"/>
      <c r="J58" s="36"/>
      <c r="K58" s="31"/>
      <c r="L58" s="9"/>
      <c r="M58" s="36"/>
      <c r="N58" s="46"/>
      <c r="O58" s="22"/>
    </row>
    <row r="59" spans="1:15" s="6" customFormat="1" ht="15">
      <c r="A59" s="39" t="s">
        <v>184</v>
      </c>
      <c r="B59" s="31"/>
      <c r="C59" s="9"/>
      <c r="D59" s="36"/>
      <c r="E59" s="197" t="s">
        <v>183</v>
      </c>
      <c r="F59" s="198">
        <v>41558</v>
      </c>
      <c r="G59" s="65">
        <v>474.56</v>
      </c>
      <c r="H59" s="31"/>
      <c r="I59" s="9"/>
      <c r="J59" s="36"/>
      <c r="K59" s="31"/>
      <c r="L59" s="9"/>
      <c r="M59" s="36"/>
      <c r="N59" s="46"/>
      <c r="O59" s="22"/>
    </row>
    <row r="60" spans="1:15" s="6" customFormat="1" ht="15">
      <c r="A60" s="39" t="s">
        <v>185</v>
      </c>
      <c r="B60" s="31"/>
      <c r="C60" s="9"/>
      <c r="D60" s="36"/>
      <c r="E60" s="197" t="s">
        <v>186</v>
      </c>
      <c r="F60" s="198">
        <v>41558</v>
      </c>
      <c r="G60" s="65">
        <v>2045.74</v>
      </c>
      <c r="H60" s="31"/>
      <c r="I60" s="9"/>
      <c r="J60" s="36"/>
      <c r="K60" s="31"/>
      <c r="L60" s="9"/>
      <c r="M60" s="36"/>
      <c r="N60" s="46"/>
      <c r="O60" s="22"/>
    </row>
    <row r="61" spans="1:15" s="6" customFormat="1" ht="15">
      <c r="A61" s="39" t="s">
        <v>188</v>
      </c>
      <c r="B61" s="31"/>
      <c r="C61" s="9"/>
      <c r="D61" s="36"/>
      <c r="E61" s="197" t="s">
        <v>187</v>
      </c>
      <c r="F61" s="198">
        <v>41547</v>
      </c>
      <c r="G61" s="65">
        <v>237.28</v>
      </c>
      <c r="H61" s="31"/>
      <c r="I61" s="9"/>
      <c r="J61" s="36"/>
      <c r="K61" s="31"/>
      <c r="L61" s="9"/>
      <c r="M61" s="36"/>
      <c r="N61" s="46"/>
      <c r="O61" s="22"/>
    </row>
    <row r="62" spans="1:15" s="6" customFormat="1" ht="15">
      <c r="A62" s="40" t="s">
        <v>189</v>
      </c>
      <c r="B62" s="55"/>
      <c r="C62" s="64"/>
      <c r="D62" s="49"/>
      <c r="E62" s="197" t="s">
        <v>187</v>
      </c>
      <c r="F62" s="198">
        <v>41547</v>
      </c>
      <c r="G62" s="65">
        <v>146.5</v>
      </c>
      <c r="H62" s="31"/>
      <c r="I62" s="9"/>
      <c r="J62" s="36"/>
      <c r="K62" s="31"/>
      <c r="L62" s="9"/>
      <c r="M62" s="36"/>
      <c r="N62" s="46"/>
      <c r="O62" s="22"/>
    </row>
    <row r="63" spans="1:15" s="6" customFormat="1" ht="15">
      <c r="A63" s="40" t="s">
        <v>190</v>
      </c>
      <c r="B63" s="55"/>
      <c r="C63" s="64"/>
      <c r="D63" s="49"/>
      <c r="E63" s="197" t="s">
        <v>187</v>
      </c>
      <c r="F63" s="198">
        <v>41547</v>
      </c>
      <c r="G63" s="65">
        <v>1141.39</v>
      </c>
      <c r="H63" s="31"/>
      <c r="I63" s="9"/>
      <c r="J63" s="36"/>
      <c r="K63" s="31"/>
      <c r="L63" s="9"/>
      <c r="M63" s="36"/>
      <c r="N63" s="46"/>
      <c r="O63" s="22"/>
    </row>
    <row r="64" spans="1:15" s="6" customFormat="1" ht="25.5">
      <c r="A64" s="40" t="s">
        <v>209</v>
      </c>
      <c r="B64" s="55"/>
      <c r="C64" s="64"/>
      <c r="D64" s="49"/>
      <c r="E64" s="214"/>
      <c r="F64" s="198"/>
      <c r="G64" s="215"/>
      <c r="H64" s="197" t="s">
        <v>207</v>
      </c>
      <c r="I64" s="198" t="s">
        <v>208</v>
      </c>
      <c r="J64" s="65">
        <v>183.24</v>
      </c>
      <c r="K64" s="31"/>
      <c r="L64" s="9"/>
      <c r="M64" s="36"/>
      <c r="N64" s="46"/>
      <c r="O64" s="22"/>
    </row>
    <row r="65" spans="1:15" s="6" customFormat="1" ht="25.5">
      <c r="A65" s="40" t="s">
        <v>210</v>
      </c>
      <c r="B65" s="55"/>
      <c r="C65" s="64"/>
      <c r="D65" s="49"/>
      <c r="E65" s="214"/>
      <c r="F65" s="198"/>
      <c r="G65" s="215"/>
      <c r="H65" s="197" t="s">
        <v>207</v>
      </c>
      <c r="I65" s="198" t="s">
        <v>211</v>
      </c>
      <c r="J65" s="65">
        <v>578.79</v>
      </c>
      <c r="K65" s="31"/>
      <c r="L65" s="9"/>
      <c r="M65" s="36"/>
      <c r="N65" s="46"/>
      <c r="O65" s="22"/>
    </row>
    <row r="66" spans="1:15" s="6" customFormat="1" ht="15">
      <c r="A66" s="40" t="s">
        <v>212</v>
      </c>
      <c r="B66" s="31"/>
      <c r="C66" s="9"/>
      <c r="D66" s="36"/>
      <c r="E66" s="46"/>
      <c r="F66" s="9"/>
      <c r="G66" s="17"/>
      <c r="H66" s="197" t="s">
        <v>213</v>
      </c>
      <c r="I66" s="198">
        <v>41628</v>
      </c>
      <c r="J66" s="65">
        <v>690.7</v>
      </c>
      <c r="K66" s="31"/>
      <c r="L66" s="9"/>
      <c r="M66" s="36"/>
      <c r="N66" s="46"/>
      <c r="O66" s="22"/>
    </row>
    <row r="67" spans="1:15" s="6" customFormat="1" ht="15">
      <c r="A67" s="40" t="s">
        <v>214</v>
      </c>
      <c r="B67" s="55"/>
      <c r="C67" s="64"/>
      <c r="D67" s="49"/>
      <c r="E67" s="56"/>
      <c r="F67" s="64"/>
      <c r="G67" s="19"/>
      <c r="H67" s="197" t="s">
        <v>213</v>
      </c>
      <c r="I67" s="198">
        <v>41628</v>
      </c>
      <c r="J67" s="65">
        <v>1303.77</v>
      </c>
      <c r="K67" s="55"/>
      <c r="L67" s="64"/>
      <c r="M67" s="49"/>
      <c r="N67" s="46"/>
      <c r="O67" s="22"/>
    </row>
    <row r="68" spans="1:15" s="6" customFormat="1" ht="15">
      <c r="A68" s="40" t="s">
        <v>219</v>
      </c>
      <c r="B68" s="55"/>
      <c r="C68" s="64"/>
      <c r="D68" s="49"/>
      <c r="E68" s="56"/>
      <c r="F68" s="64"/>
      <c r="G68" s="19"/>
      <c r="H68" s="197" t="s">
        <v>220</v>
      </c>
      <c r="I68" s="198">
        <v>41663</v>
      </c>
      <c r="J68" s="65">
        <v>11529.32</v>
      </c>
      <c r="K68" s="55"/>
      <c r="L68" s="64"/>
      <c r="M68" s="49"/>
      <c r="N68" s="46"/>
      <c r="O68" s="22"/>
    </row>
    <row r="69" spans="1:15" s="6" customFormat="1" ht="15">
      <c r="A69" s="39" t="s">
        <v>176</v>
      </c>
      <c r="B69" s="55"/>
      <c r="C69" s="64"/>
      <c r="D69" s="49"/>
      <c r="E69" s="56"/>
      <c r="F69" s="64"/>
      <c r="G69" s="19"/>
      <c r="H69" s="197"/>
      <c r="I69" s="198"/>
      <c r="J69" s="65"/>
      <c r="K69" s="197" t="s">
        <v>218</v>
      </c>
      <c r="L69" s="198">
        <v>41684</v>
      </c>
      <c r="M69" s="65">
        <v>371.67</v>
      </c>
      <c r="N69" s="46"/>
      <c r="O69" s="22"/>
    </row>
    <row r="70" spans="1:15" s="6" customFormat="1" ht="15">
      <c r="A70" s="39" t="s">
        <v>231</v>
      </c>
      <c r="B70" s="31"/>
      <c r="C70" s="9"/>
      <c r="D70" s="36"/>
      <c r="E70" s="46"/>
      <c r="F70" s="9"/>
      <c r="G70" s="17"/>
      <c r="H70" s="31"/>
      <c r="I70" s="9"/>
      <c r="J70" s="36"/>
      <c r="K70" s="197" t="s">
        <v>232</v>
      </c>
      <c r="L70" s="198">
        <v>41696</v>
      </c>
      <c r="M70" s="65">
        <v>1228.92</v>
      </c>
      <c r="N70" s="46"/>
      <c r="O70" s="22"/>
    </row>
    <row r="71" spans="1:15" s="6" customFormat="1" ht="15">
      <c r="A71" s="39" t="s">
        <v>222</v>
      </c>
      <c r="B71" s="55"/>
      <c r="C71" s="64"/>
      <c r="D71" s="49"/>
      <c r="E71" s="56"/>
      <c r="F71" s="64"/>
      <c r="G71" s="19"/>
      <c r="H71" s="197"/>
      <c r="I71" s="198"/>
      <c r="J71" s="65"/>
      <c r="K71" s="197" t="s">
        <v>223</v>
      </c>
      <c r="L71" s="198">
        <v>41698</v>
      </c>
      <c r="M71" s="65">
        <v>390.78</v>
      </c>
      <c r="N71" s="46"/>
      <c r="O71" s="22"/>
    </row>
    <row r="72" spans="1:15" s="6" customFormat="1" ht="15">
      <c r="A72" s="39" t="s">
        <v>228</v>
      </c>
      <c r="B72" s="55"/>
      <c r="C72" s="64"/>
      <c r="D72" s="49"/>
      <c r="E72" s="56"/>
      <c r="F72" s="64"/>
      <c r="G72" s="19"/>
      <c r="H72" s="197"/>
      <c r="I72" s="198"/>
      <c r="J72" s="65"/>
      <c r="K72" s="197" t="s">
        <v>229</v>
      </c>
      <c r="L72" s="198">
        <v>41719</v>
      </c>
      <c r="M72" s="65">
        <v>371.67</v>
      </c>
      <c r="N72" s="46"/>
      <c r="O72" s="22"/>
    </row>
    <row r="73" spans="1:15" s="6" customFormat="1" ht="15">
      <c r="A73" s="39"/>
      <c r="B73" s="55"/>
      <c r="C73" s="64"/>
      <c r="D73" s="49"/>
      <c r="E73" s="56"/>
      <c r="F73" s="64"/>
      <c r="G73" s="19"/>
      <c r="H73" s="197"/>
      <c r="I73" s="198"/>
      <c r="J73" s="65"/>
      <c r="K73" s="197"/>
      <c r="L73" s="198"/>
      <c r="M73" s="65"/>
      <c r="N73" s="46"/>
      <c r="O73" s="22"/>
    </row>
    <row r="74" spans="1:15" s="6" customFormat="1" ht="13.5" thickBot="1">
      <c r="A74" s="40"/>
      <c r="B74" s="55"/>
      <c r="C74" s="64"/>
      <c r="D74" s="49"/>
      <c r="E74" s="56"/>
      <c r="F74" s="64"/>
      <c r="G74" s="19"/>
      <c r="H74" s="55"/>
      <c r="I74" s="64"/>
      <c r="J74" s="49"/>
      <c r="K74" s="55"/>
      <c r="L74" s="64"/>
      <c r="M74" s="49"/>
      <c r="N74" s="46"/>
      <c r="O74" s="22"/>
    </row>
    <row r="75" spans="1:15" s="81" customFormat="1" ht="20.25" thickBot="1">
      <c r="A75" s="76" t="s">
        <v>4</v>
      </c>
      <c r="B75" s="77"/>
      <c r="C75" s="78"/>
      <c r="D75" s="82">
        <f>SUM(D53:D74)</f>
        <v>237.28</v>
      </c>
      <c r="E75" s="83"/>
      <c r="F75" s="78"/>
      <c r="G75" s="82">
        <f>SUM(G53:G74)</f>
        <v>10928.59</v>
      </c>
      <c r="H75" s="84"/>
      <c r="I75" s="78"/>
      <c r="J75" s="82">
        <f>SUM(J53:J74)</f>
        <v>14285.82</v>
      </c>
      <c r="K75" s="84"/>
      <c r="L75" s="78"/>
      <c r="M75" s="82">
        <f>SUM(M53:M74)</f>
        <v>2363.04</v>
      </c>
      <c r="N75" s="48">
        <f>M75+J75+G75+D75</f>
        <v>27814.73</v>
      </c>
      <c r="O75" s="85"/>
    </row>
    <row r="76" spans="1:15" s="6" customFormat="1" ht="40.5" customHeight="1" hidden="1" thickBot="1">
      <c r="A76" s="239" t="s">
        <v>30</v>
      </c>
      <c r="B76" s="24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1"/>
      <c r="O76" s="57"/>
    </row>
    <row r="77" spans="1:15" s="6" customFormat="1" ht="12.75" hidden="1">
      <c r="A77" s="39"/>
      <c r="B77" s="31"/>
      <c r="C77" s="9"/>
      <c r="D77" s="36"/>
      <c r="E77" s="46"/>
      <c r="F77" s="9"/>
      <c r="G77" s="17"/>
      <c r="H77" s="31"/>
      <c r="I77" s="9"/>
      <c r="J77" s="36"/>
      <c r="K77" s="31"/>
      <c r="L77" s="9"/>
      <c r="M77" s="36"/>
      <c r="N77" s="46"/>
      <c r="O77" s="22"/>
    </row>
    <row r="78" spans="1:15" s="6" customFormat="1" ht="12.75" hidden="1">
      <c r="A78" s="39"/>
      <c r="B78" s="31"/>
      <c r="C78" s="9"/>
      <c r="D78" s="36"/>
      <c r="E78" s="46"/>
      <c r="F78" s="9"/>
      <c r="G78" s="17"/>
      <c r="H78" s="31"/>
      <c r="I78" s="9"/>
      <c r="J78" s="36"/>
      <c r="K78" s="31"/>
      <c r="L78" s="9"/>
      <c r="M78" s="36"/>
      <c r="N78" s="46"/>
      <c r="O78" s="22"/>
    </row>
    <row r="79" spans="1:15" s="6" customFormat="1" ht="12.75" hidden="1">
      <c r="A79" s="39"/>
      <c r="B79" s="31"/>
      <c r="C79" s="9"/>
      <c r="D79" s="36"/>
      <c r="E79" s="46"/>
      <c r="F79" s="9"/>
      <c r="G79" s="17"/>
      <c r="H79" s="31"/>
      <c r="I79" s="9"/>
      <c r="J79" s="36"/>
      <c r="K79" s="31"/>
      <c r="L79" s="9"/>
      <c r="M79" s="36"/>
      <c r="N79" s="46"/>
      <c r="O79" s="22"/>
    </row>
    <row r="80" spans="1:15" s="6" customFormat="1" ht="12.75" hidden="1">
      <c r="A80" s="39"/>
      <c r="B80" s="31"/>
      <c r="C80" s="9"/>
      <c r="D80" s="36"/>
      <c r="E80" s="46"/>
      <c r="F80" s="9"/>
      <c r="G80" s="17"/>
      <c r="H80" s="31"/>
      <c r="I80" s="9"/>
      <c r="J80" s="36"/>
      <c r="K80" s="31"/>
      <c r="L80" s="9"/>
      <c r="M80" s="36"/>
      <c r="N80" s="46"/>
      <c r="O80" s="22"/>
    </row>
    <row r="81" spans="1:15" s="6" customFormat="1" ht="13.5" hidden="1" thickBot="1">
      <c r="A81" s="39"/>
      <c r="B81" s="31"/>
      <c r="C81" s="9"/>
      <c r="D81" s="36"/>
      <c r="E81" s="46"/>
      <c r="F81" s="9"/>
      <c r="G81" s="17"/>
      <c r="H81" s="31"/>
      <c r="I81" s="9"/>
      <c r="J81" s="36"/>
      <c r="K81" s="31"/>
      <c r="L81" s="9"/>
      <c r="M81" s="36"/>
      <c r="N81" s="46"/>
      <c r="O81" s="22"/>
    </row>
    <row r="82" spans="1:15" s="81" customFormat="1" ht="20.25" hidden="1" thickBot="1">
      <c r="A82" s="76" t="s">
        <v>4</v>
      </c>
      <c r="B82" s="84"/>
      <c r="C82" s="86"/>
      <c r="D82" s="88">
        <f>SUM(D77:D81)</f>
        <v>0</v>
      </c>
      <c r="E82" s="89"/>
      <c r="F82" s="88"/>
      <c r="G82" s="88">
        <f>SUM(G77:G81)</f>
        <v>0</v>
      </c>
      <c r="H82" s="88"/>
      <c r="I82" s="88"/>
      <c r="J82" s="88">
        <f>SUM(J77:J81)</f>
        <v>0</v>
      </c>
      <c r="K82" s="88"/>
      <c r="L82" s="88"/>
      <c r="M82" s="88">
        <f>SUM(M77:M81)</f>
        <v>0</v>
      </c>
      <c r="N82" s="79"/>
      <c r="O82" s="87"/>
    </row>
    <row r="83" spans="1:15" s="6" customFormat="1" ht="20.25" thickBot="1">
      <c r="A83" s="60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48"/>
      <c r="O83" s="57"/>
    </row>
    <row r="84" spans="1:15" s="2" customFormat="1" ht="20.25" thickBot="1">
      <c r="A84" s="42" t="s">
        <v>6</v>
      </c>
      <c r="B84" s="61"/>
      <c r="C84" s="58"/>
      <c r="D84" s="62">
        <f>D82+D75+D51+D42</f>
        <v>353763.21</v>
      </c>
      <c r="E84" s="59"/>
      <c r="F84" s="58"/>
      <c r="G84" s="62">
        <f>G82+G75+G51+G42</f>
        <v>138840.93</v>
      </c>
      <c r="H84" s="59"/>
      <c r="I84" s="58"/>
      <c r="J84" s="62">
        <f>J82+J75+J51+J42</f>
        <v>129752.97</v>
      </c>
      <c r="K84" s="59"/>
      <c r="L84" s="58"/>
      <c r="M84" s="62">
        <f>M82+M75+M51+M42</f>
        <v>107155.03</v>
      </c>
      <c r="N84" s="48">
        <f>M84+J84+G84+D84</f>
        <v>729512.14</v>
      </c>
      <c r="O84" s="26">
        <f>D84+G84+J84+M84</f>
        <v>729512.14</v>
      </c>
    </row>
    <row r="85" spans="1:13" s="2" customFormat="1" ht="13.5" thickBot="1">
      <c r="A85" s="52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</row>
    <row r="86" spans="1:14" s="2" customFormat="1" ht="13.5" thickBot="1">
      <c r="A86" s="50"/>
      <c r="B86" s="53" t="s">
        <v>18</v>
      </c>
      <c r="C86" s="53" t="s">
        <v>19</v>
      </c>
      <c r="D86" s="53" t="s">
        <v>20</v>
      </c>
      <c r="E86" s="53" t="s">
        <v>21</v>
      </c>
      <c r="F86" s="53" t="s">
        <v>22</v>
      </c>
      <c r="G86" s="53" t="s">
        <v>23</v>
      </c>
      <c r="H86" s="53" t="s">
        <v>24</v>
      </c>
      <c r="I86" s="53" t="s">
        <v>25</v>
      </c>
      <c r="J86" s="53" t="s">
        <v>14</v>
      </c>
      <c r="K86" s="53" t="s">
        <v>15</v>
      </c>
      <c r="L86" s="53" t="s">
        <v>16</v>
      </c>
      <c r="M86" s="53" t="s">
        <v>17</v>
      </c>
      <c r="N86" s="53" t="s">
        <v>27</v>
      </c>
    </row>
    <row r="87" spans="1:14" s="2" customFormat="1" ht="13.5" thickBot="1">
      <c r="A87" s="52" t="s">
        <v>13</v>
      </c>
      <c r="B87" s="101">
        <v>49216.68</v>
      </c>
      <c r="C87" s="50">
        <f>B92</f>
        <v>95175.37</v>
      </c>
      <c r="D87" s="50">
        <f aca="true" t="shared" si="6" ref="D87:M87">C92</f>
        <v>140741.27</v>
      </c>
      <c r="E87" s="51">
        <f>D92</f>
        <v>-134254.68</v>
      </c>
      <c r="F87" s="50">
        <f t="shared" si="6"/>
        <v>-70964.46</v>
      </c>
      <c r="G87" s="50">
        <f t="shared" si="6"/>
        <v>-7372.58</v>
      </c>
      <c r="H87" s="51">
        <f t="shared" si="6"/>
        <v>-76115.02</v>
      </c>
      <c r="I87" s="50">
        <f t="shared" si="6"/>
        <v>-12444.16</v>
      </c>
      <c r="J87" s="50">
        <f t="shared" si="6"/>
        <v>50398.02</v>
      </c>
      <c r="K87" s="51">
        <f t="shared" si="6"/>
        <v>-7459.59</v>
      </c>
      <c r="L87" s="50">
        <f t="shared" si="6"/>
        <v>52386.22</v>
      </c>
      <c r="M87" s="50">
        <f t="shared" si="6"/>
        <v>116634.32</v>
      </c>
      <c r="N87" s="50"/>
    </row>
    <row r="88" spans="1:14" s="204" customFormat="1" ht="13.5" thickBot="1">
      <c r="A88" s="202" t="s">
        <v>11</v>
      </c>
      <c r="B88" s="203">
        <v>46915.4</v>
      </c>
      <c r="C88" s="203">
        <v>80461.96</v>
      </c>
      <c r="D88" s="203">
        <v>63688.68</v>
      </c>
      <c r="E88" s="203">
        <v>63688.68</v>
      </c>
      <c r="F88" s="203">
        <v>63688.68</v>
      </c>
      <c r="G88" s="203">
        <v>63688.68</v>
      </c>
      <c r="H88" s="203">
        <v>63688.68</v>
      </c>
      <c r="I88" s="203">
        <v>63688.68</v>
      </c>
      <c r="J88" s="203">
        <v>63688.68</v>
      </c>
      <c r="K88" s="203">
        <v>63688.68</v>
      </c>
      <c r="L88" s="203">
        <v>56547.38</v>
      </c>
      <c r="M88" s="203">
        <v>63688.68</v>
      </c>
      <c r="N88" s="203">
        <f>SUM(B88:M88)</f>
        <v>757122.86</v>
      </c>
    </row>
    <row r="89" spans="1:14" s="204" customFormat="1" ht="13.5" thickBot="1">
      <c r="A89" s="202" t="s">
        <v>12</v>
      </c>
      <c r="B89" s="203">
        <v>45712.69</v>
      </c>
      <c r="C89" s="203">
        <v>45319.9</v>
      </c>
      <c r="D89" s="203">
        <v>78521.26</v>
      </c>
      <c r="E89" s="203">
        <v>63044.22</v>
      </c>
      <c r="F89" s="203">
        <v>63345.88</v>
      </c>
      <c r="G89" s="203">
        <v>69852.49</v>
      </c>
      <c r="H89" s="203">
        <v>63424.86</v>
      </c>
      <c r="I89" s="203">
        <v>62596.18</v>
      </c>
      <c r="J89" s="203">
        <v>71649.36</v>
      </c>
      <c r="K89" s="203">
        <v>59599.81</v>
      </c>
      <c r="L89" s="203">
        <v>64002.1</v>
      </c>
      <c r="M89" s="203">
        <v>55518.82</v>
      </c>
      <c r="N89" s="203">
        <f>SUM(B89:M89)</f>
        <v>742587.57</v>
      </c>
    </row>
    <row r="90" spans="1:14" s="204" customFormat="1" ht="13.5" thickBot="1">
      <c r="A90" s="202" t="s">
        <v>205</v>
      </c>
      <c r="B90" s="213">
        <v>246</v>
      </c>
      <c r="C90" s="213">
        <v>246</v>
      </c>
      <c r="D90" s="213">
        <v>246</v>
      </c>
      <c r="E90" s="213">
        <v>246</v>
      </c>
      <c r="F90" s="213">
        <v>246</v>
      </c>
      <c r="G90" s="213">
        <v>246</v>
      </c>
      <c r="H90" s="213">
        <v>246</v>
      </c>
      <c r="I90" s="213">
        <v>246</v>
      </c>
      <c r="J90" s="213">
        <v>246</v>
      </c>
      <c r="K90" s="213">
        <v>246</v>
      </c>
      <c r="L90" s="213">
        <v>246</v>
      </c>
      <c r="M90" s="213">
        <v>246</v>
      </c>
      <c r="N90" s="213">
        <f>SUM(B90:M90)</f>
        <v>2952</v>
      </c>
    </row>
    <row r="91" spans="1:14" s="2" customFormat="1" ht="13.5" thickBot="1">
      <c r="A91" s="52" t="s">
        <v>28</v>
      </c>
      <c r="B91" s="50">
        <f>B89-B88</f>
        <v>-1202.71</v>
      </c>
      <c r="C91" s="50">
        <f aca="true" t="shared" si="7" ref="C91:M91">C89-C88</f>
        <v>-35142.06</v>
      </c>
      <c r="D91" s="50">
        <f t="shared" si="7"/>
        <v>14832.58</v>
      </c>
      <c r="E91" s="50">
        <f t="shared" si="7"/>
        <v>-644.459999999999</v>
      </c>
      <c r="F91" s="50">
        <f t="shared" si="7"/>
        <v>-342.800000000003</v>
      </c>
      <c r="G91" s="50">
        <f t="shared" si="7"/>
        <v>6163.81</v>
      </c>
      <c r="H91" s="50">
        <f t="shared" si="7"/>
        <v>-263.82</v>
      </c>
      <c r="I91" s="50">
        <f t="shared" si="7"/>
        <v>-1092.5</v>
      </c>
      <c r="J91" s="50">
        <f t="shared" si="7"/>
        <v>7960.68</v>
      </c>
      <c r="K91" s="50">
        <f t="shared" si="7"/>
        <v>-4088.87</v>
      </c>
      <c r="L91" s="50">
        <f t="shared" si="7"/>
        <v>7454.72</v>
      </c>
      <c r="M91" s="50">
        <f t="shared" si="7"/>
        <v>-8169.86</v>
      </c>
      <c r="N91" s="50">
        <f>M91+L91+K91+J91+I91+H91+G91+F91+E91+D91+C91+B91</f>
        <v>-14535.29</v>
      </c>
    </row>
    <row r="92" spans="1:14" s="2" customFormat="1" ht="13.5" thickBot="1">
      <c r="A92" s="52" t="s">
        <v>26</v>
      </c>
      <c r="B92" s="205">
        <f>B87+B89+B90</f>
        <v>95175.37</v>
      </c>
      <c r="C92" s="205">
        <f>C87+C89+C90</f>
        <v>140741.27</v>
      </c>
      <c r="D92" s="206">
        <f>D87+D89+D90-D84</f>
        <v>-134254.68</v>
      </c>
      <c r="E92" s="205">
        <f>E87+E89+E90</f>
        <v>-70964.46</v>
      </c>
      <c r="F92" s="205">
        <f>F87+F89+F90</f>
        <v>-7372.58</v>
      </c>
      <c r="G92" s="206">
        <f>G87+G89+G90-G84</f>
        <v>-76115.02</v>
      </c>
      <c r="H92" s="205">
        <f>H87+H89+H90</f>
        <v>-12444.16</v>
      </c>
      <c r="I92" s="205">
        <f>I87+I89+I90</f>
        <v>50398.02</v>
      </c>
      <c r="J92" s="206">
        <f>J87+J89+J90-J84</f>
        <v>-7459.59</v>
      </c>
      <c r="K92" s="205">
        <f>K87+K89+K90</f>
        <v>52386.22</v>
      </c>
      <c r="L92" s="205">
        <f>L87+L89+L90</f>
        <v>116634.32</v>
      </c>
      <c r="M92" s="206">
        <f>M87+M89+M90-M84</f>
        <v>65244.11</v>
      </c>
      <c r="N92" s="50"/>
    </row>
    <row r="93" spans="7:14" s="2" customFormat="1" ht="57" customHeight="1">
      <c r="G93" s="33"/>
      <c r="H93" s="255" t="s">
        <v>225</v>
      </c>
      <c r="I93" s="255"/>
      <c r="J93" s="255"/>
      <c r="K93" s="255"/>
      <c r="L93" s="273" t="s">
        <v>226</v>
      </c>
      <c r="M93" s="273"/>
      <c r="N93" s="273"/>
    </row>
    <row r="94" spans="8:14" s="2" customFormat="1" ht="72" customHeight="1">
      <c r="H94" s="256" t="s">
        <v>227</v>
      </c>
      <c r="I94" s="256"/>
      <c r="J94" s="256"/>
      <c r="K94" s="256"/>
      <c r="L94" s="274" t="s">
        <v>237</v>
      </c>
      <c r="M94" s="274"/>
      <c r="N94" s="274"/>
    </row>
    <row r="95" s="2" customFormat="1" ht="12.75"/>
    <row r="96" s="2" customFormat="1" ht="12.75"/>
    <row r="97" spans="8:13" s="2" customFormat="1" ht="15">
      <c r="H97" s="245" t="s">
        <v>191</v>
      </c>
      <c r="I97" s="245"/>
      <c r="J97" s="245"/>
      <c r="K97" s="207">
        <f>O84</f>
        <v>729512.14</v>
      </c>
      <c r="L97" s="208"/>
      <c r="M97" s="208"/>
    </row>
    <row r="98" spans="8:13" s="2" customFormat="1" ht="15">
      <c r="H98" s="245" t="s">
        <v>192</v>
      </c>
      <c r="I98" s="245"/>
      <c r="J98" s="245"/>
      <c r="K98" s="207">
        <f>N88</f>
        <v>757122.86</v>
      </c>
      <c r="L98" s="208"/>
      <c r="M98" s="208"/>
    </row>
    <row r="99" spans="8:13" s="2" customFormat="1" ht="15">
      <c r="H99" s="245" t="s">
        <v>193</v>
      </c>
      <c r="I99" s="245"/>
      <c r="J99" s="245"/>
      <c r="K99" s="207">
        <f>N89</f>
        <v>742587.57</v>
      </c>
      <c r="L99" s="208"/>
      <c r="M99" s="208"/>
    </row>
    <row r="100" spans="8:13" s="2" customFormat="1" ht="15">
      <c r="H100" s="245" t="s">
        <v>194</v>
      </c>
      <c r="I100" s="245"/>
      <c r="J100" s="245"/>
      <c r="K100" s="207">
        <f>K99-K98</f>
        <v>-14535.29</v>
      </c>
      <c r="L100" s="208"/>
      <c r="M100" s="208"/>
    </row>
    <row r="101" spans="8:13" s="2" customFormat="1" ht="15">
      <c r="H101" s="238" t="s">
        <v>195</v>
      </c>
      <c r="I101" s="238"/>
      <c r="J101" s="238"/>
      <c r="K101" s="207">
        <f>K98-K97</f>
        <v>27610.72</v>
      </c>
      <c r="L101" s="208"/>
      <c r="M101" s="208"/>
    </row>
    <row r="102" spans="8:13" s="2" customFormat="1" ht="15">
      <c r="H102" s="267" t="s">
        <v>196</v>
      </c>
      <c r="I102" s="268"/>
      <c r="J102" s="269"/>
      <c r="K102" s="207">
        <f>B87</f>
        <v>49216.68</v>
      </c>
      <c r="L102" s="208"/>
      <c r="M102" s="208"/>
    </row>
    <row r="103" spans="8:13" s="2" customFormat="1" ht="15.75">
      <c r="H103" s="237" t="s">
        <v>197</v>
      </c>
      <c r="I103" s="237"/>
      <c r="J103" s="237"/>
      <c r="K103" s="209">
        <f>K102+K101+K100+K104</f>
        <v>65244.11</v>
      </c>
      <c r="L103" s="208"/>
      <c r="M103" s="208"/>
    </row>
    <row r="104" spans="8:13" s="2" customFormat="1" ht="15">
      <c r="H104" s="236" t="s">
        <v>206</v>
      </c>
      <c r="I104" s="236"/>
      <c r="J104" s="236"/>
      <c r="K104" s="210">
        <f>N90</f>
        <v>2952</v>
      </c>
      <c r="L104" s="208"/>
      <c r="M104" s="208"/>
    </row>
    <row r="105" spans="8:13" s="2" customFormat="1" ht="15">
      <c r="H105" s="238" t="s">
        <v>198</v>
      </c>
      <c r="I105" s="238"/>
      <c r="J105" s="238"/>
      <c r="K105" s="210">
        <f>D75+G75+J75+M75</f>
        <v>27814.73</v>
      </c>
      <c r="L105" s="266" t="s">
        <v>204</v>
      </c>
      <c r="M105" s="266"/>
    </row>
    <row r="106" spans="8:13" s="2" customFormat="1" ht="15">
      <c r="H106" s="236" t="s">
        <v>199</v>
      </c>
      <c r="I106" s="236"/>
      <c r="J106" s="236"/>
      <c r="K106" s="210">
        <v>67823.32</v>
      </c>
      <c r="L106" s="208"/>
      <c r="M106" s="208"/>
    </row>
    <row r="107" spans="8:13" ht="15">
      <c r="H107" s="236" t="s">
        <v>200</v>
      </c>
      <c r="I107" s="236"/>
      <c r="J107" s="236"/>
      <c r="K107" s="210">
        <v>-5201.57</v>
      </c>
      <c r="L107" s="208"/>
      <c r="M107" s="208"/>
    </row>
    <row r="108" spans="8:13" ht="15">
      <c r="H108" s="236" t="s">
        <v>201</v>
      </c>
      <c r="I108" s="236"/>
      <c r="J108" s="236"/>
      <c r="K108" s="210">
        <f>K106+K107</f>
        <v>62621.75</v>
      </c>
      <c r="L108" s="208"/>
      <c r="M108" s="208"/>
    </row>
    <row r="109" spans="8:13" ht="15">
      <c r="H109" s="236" t="s">
        <v>202</v>
      </c>
      <c r="I109" s="236"/>
      <c r="J109" s="236"/>
      <c r="K109" s="210">
        <f>K108-K105</f>
        <v>34807.02</v>
      </c>
      <c r="L109" s="211"/>
      <c r="M109" s="208"/>
    </row>
    <row r="110" spans="8:13" ht="15.75">
      <c r="H110" s="236" t="s">
        <v>203</v>
      </c>
      <c r="I110" s="236"/>
      <c r="J110" s="236"/>
      <c r="K110" s="212">
        <f>K101-K109</f>
        <v>-7196.3</v>
      </c>
      <c r="L110" s="208"/>
      <c r="M110" s="208"/>
    </row>
  </sheetData>
  <sheetProtection/>
  <mergeCells count="33">
    <mergeCell ref="A1:N1"/>
    <mergeCell ref="L105:M105"/>
    <mergeCell ref="H101:J101"/>
    <mergeCell ref="H102:J102"/>
    <mergeCell ref="K2:M2"/>
    <mergeCell ref="A4:O4"/>
    <mergeCell ref="L93:N93"/>
    <mergeCell ref="L94:N94"/>
    <mergeCell ref="H99:J99"/>
    <mergeCell ref="H100:J100"/>
    <mergeCell ref="A44:N44"/>
    <mergeCell ref="B2:D2"/>
    <mergeCell ref="E2:G2"/>
    <mergeCell ref="H2:J2"/>
    <mergeCell ref="A18:A19"/>
    <mergeCell ref="A30:A35"/>
    <mergeCell ref="A76:N76"/>
    <mergeCell ref="A52:N52"/>
    <mergeCell ref="H97:J97"/>
    <mergeCell ref="H98:J98"/>
    <mergeCell ref="B47:B49"/>
    <mergeCell ref="C47:C49"/>
    <mergeCell ref="D47:D49"/>
    <mergeCell ref="H93:K93"/>
    <mergeCell ref="H94:K94"/>
    <mergeCell ref="H108:J108"/>
    <mergeCell ref="H109:J109"/>
    <mergeCell ref="H110:J110"/>
    <mergeCell ref="H103:J103"/>
    <mergeCell ref="H104:J104"/>
    <mergeCell ref="H105:J105"/>
    <mergeCell ref="H107:J107"/>
    <mergeCell ref="H106:J106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2014-07-10T11:41:31Z</cp:lastPrinted>
  <dcterms:created xsi:type="dcterms:W3CDTF">2010-04-02T14:46:04Z</dcterms:created>
  <dcterms:modified xsi:type="dcterms:W3CDTF">2014-07-10T11:43:24Z</dcterms:modified>
  <cp:category/>
  <cp:version/>
  <cp:contentType/>
  <cp:contentStatus/>
</cp:coreProperties>
</file>