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по голосованию" sheetId="1" r:id="rId1"/>
    <sheet name="Лист1" sheetId="2" r:id="rId2"/>
  </sheets>
  <definedNames>
    <definedName name="_xlnm.Print_Area" localSheetId="0">'по голосованию'!$A$1:$H$140</definedName>
  </definedNames>
  <calcPr fullCalcOnLoad="1" fullPrecision="0"/>
</workbook>
</file>

<file path=xl/sharedStrings.xml><?xml version="1.0" encoding="utf-8"?>
<sst xmlns="http://schemas.openxmlformats.org/spreadsheetml/2006/main" count="405" uniqueCount="252">
  <si>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</si>
  <si>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</si>
  <si>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</si>
  <si>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</si>
  <si>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</si>
  <si>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</si>
  <si>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</si>
  <si>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</si>
  <si>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</si>
  <si>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</si>
  <si>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</si>
  <si>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</si>
  <si>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</si>
  <si>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</si>
  <si>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</si>
  <si>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</si>
  <si>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</si>
  <si>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</si>
  <si>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</si>
  <si>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</si>
  <si>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</si>
  <si>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</si>
  <si>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</si>
  <si>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</si>
  <si>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</si>
  <si>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</si>
  <si>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</si>
  <si>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</si>
  <si>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</si>
  <si>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</si>
  <si>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</si>
  <si>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</si>
  <si>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</si>
  <si>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</si>
  <si>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</si>
  <si>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</si>
  <si>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</si>
  <si>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</si>
  <si>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</si>
  <si>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</si>
  <si>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</si>
  <si>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</si>
  <si>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</si>
  <si>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</si>
  <si>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</si>
  <si>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</si>
  <si>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</si>
  <si>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</si>
  <si>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</si>
  <si>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</si>
  <si>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</si>
  <si>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</si>
  <si>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</si>
  <si>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</si>
  <si>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</si>
  <si>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</si>
  <si>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</si>
  <si>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</si>
  <si>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</si>
  <si>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</si>
  <si>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</si>
  <si>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</si>
  <si>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</si>
  <si>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</si>
  <si>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</si>
  <si>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</si>
  <si>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</si>
  <si>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</si>
  <si>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</si>
  <si>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</si>
  <si>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</si>
  <si>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</si>
  <si>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</si>
  <si>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</si>
  <si>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</si>
  <si>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</si>
  <si>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</si>
  <si>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</si>
  <si>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</si>
  <si>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</si>
  <si>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</si>
  <si>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</si>
  <si>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</si>
  <si>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</si>
  <si>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</si>
  <si>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</si>
  <si>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</si>
  <si>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</si>
  <si>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</si>
  <si>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</si>
  <si>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</si>
  <si>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</si>
  <si>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Сбор, вывоз и утилизация ТБО, руб/м2</t>
  </si>
  <si>
    <t>1 раз в месяц</t>
  </si>
  <si>
    <t>восстановление общедомового уличного освещения</t>
  </si>
  <si>
    <t>перевод реле времени</t>
  </si>
  <si>
    <t>(многоквартирный дом с газовыми плитами )</t>
  </si>
  <si>
    <t>2-3 раза</t>
  </si>
  <si>
    <t>Обслуживание вводных и внутренних газопроводов жилого фонда</t>
  </si>
  <si>
    <t>восстановление подвального освещения</t>
  </si>
  <si>
    <t>восстановление чердачного освещения</t>
  </si>
  <si>
    <t>Работы заявочного характера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</si>
  <si>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</si>
  <si>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</si>
  <si>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восстановление подъездного освещения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</si>
  <si>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</si>
  <si>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</si>
  <si>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договорная и претензионно-исковая работа, взыскание задолженности по ЖКУ</t>
  </si>
  <si>
    <t>Поверка общедомовых приборов учета горячего водоснабжения</t>
  </si>
  <si>
    <t>Поверка общедомовых приборов учета  горячего водоснабжения</t>
  </si>
  <si>
    <t>восстановление водостоков ( мелкий ремонт после очистки от снега и льда )</t>
  </si>
  <si>
    <t>ремонт отмостки</t>
  </si>
  <si>
    <t>окос травы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</si>
  <si>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</si>
  <si>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</si>
  <si>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теплоэнергии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</si>
  <si>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</si>
  <si>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</si>
  <si>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</si>
  <si>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замена ( поверка ) КИП</t>
  </si>
  <si>
    <t>смена запорной арматуры на отоплении</t>
  </si>
  <si>
    <t>восстановление изоляции</t>
  </si>
  <si>
    <t>Сбор, вывоз и утилизация ТБО*, руб/м2</t>
  </si>
  <si>
    <t>изоляция трубопроводов отопления</t>
  </si>
  <si>
    <t>на 2013-2014гг.</t>
  </si>
  <si>
    <t>по адресу: ул. Пионерская , д.4(S общ.=2388,6 м2, S зем.уч.= 2260,74 м2)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</si>
  <si>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</si>
  <si>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</si>
  <si>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</si>
  <si>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Поверка общедомовых  приборов учета теплоэнергии</t>
  </si>
  <si>
    <t>1 раз в 4 месяца</t>
  </si>
  <si>
    <t>отключение системы отопления в местах общего пользования</t>
  </si>
  <si>
    <t>ревизия задвижек отопления (диам.100мм-6 шт, диам.80мм-2шт, диам.50мм 1 шт.)</t>
  </si>
  <si>
    <t>подключение системы отопления в местах общего пользования</t>
  </si>
  <si>
    <t>замена  КИП манометры 4 шт.,термометры 4 шт.</t>
  </si>
  <si>
    <t>замена  КИП  на ВВП манометры 4 шт., термометры 4 шт.</t>
  </si>
  <si>
    <t>замена насоса гвс / резерв /</t>
  </si>
  <si>
    <t>замена  КИП  манометры 1 шт.</t>
  </si>
  <si>
    <t>ревизия задвижек  ХВС (диам.50мм-3 шт)</t>
  </si>
  <si>
    <t>замена трансформатора тока</t>
  </si>
  <si>
    <t>Дополнительные работы (по текущему ремонту), в т.ч.:</t>
  </si>
  <si>
    <t>ремонт кровли (в т.ч. перенос ливневых труб)</t>
  </si>
  <si>
    <t>смена КИП</t>
  </si>
  <si>
    <t>смена запорной арматуры на системе холодного водоснабжения</t>
  </si>
  <si>
    <t>смена запорной арматуры на системе горячего водоснабжения</t>
  </si>
  <si>
    <t>смена трубопроводов ГВС</t>
  </si>
  <si>
    <t>электроосвещение</t>
  </si>
  <si>
    <t>ремонт кровли 200 м2</t>
  </si>
  <si>
    <t>установка модуля (задвижки) на ГВС диам.50 - 1 шт.</t>
  </si>
  <si>
    <t>смена задвижек на ХВС диам.50 - 2 шт.</t>
  </si>
  <si>
    <t>смена задвижек на отоплении диам.100 мм - 3 шт.</t>
  </si>
  <si>
    <t>крепление трубопроводов отопления диам.57</t>
  </si>
  <si>
    <t>смена элеватора</t>
  </si>
  <si>
    <t>115</t>
  </si>
  <si>
    <t>119</t>
  </si>
  <si>
    <t>108</t>
  </si>
  <si>
    <t>Лицевой счет многоквартирного дома по адресу: ул. Пионерская, д. 4 на период с 1 мая 2013 по 30 апреля 2014 года</t>
  </si>
  <si>
    <t>113</t>
  </si>
  <si>
    <t>Ремонт грязевика</t>
  </si>
  <si>
    <t>Смена регулятора РТДО ф25</t>
  </si>
  <si>
    <t>152</t>
  </si>
  <si>
    <t>148</t>
  </si>
  <si>
    <t>Ревизия задвижек ГВС ф 50мм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</si>
  <si>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</si>
  <si>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</si>
  <si>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</si>
  <si>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</si>
  <si>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167</t>
  </si>
  <si>
    <t>166</t>
  </si>
  <si>
    <t>Подключение системы отопления после работ ТПК</t>
  </si>
  <si>
    <t>172</t>
  </si>
  <si>
    <t>189</t>
  </si>
  <si>
    <t>Замок навесной</t>
  </si>
  <si>
    <t>А/о 26</t>
  </si>
  <si>
    <t>170</t>
  </si>
  <si>
    <t xml:space="preserve">Замена выключателя в подвале </t>
  </si>
  <si>
    <t>185</t>
  </si>
  <si>
    <t>190</t>
  </si>
  <si>
    <t>Замена патрона подвесного, лампочек в подъезде (кв.60)</t>
  </si>
  <si>
    <t>198</t>
  </si>
  <si>
    <t>191</t>
  </si>
  <si>
    <t>192</t>
  </si>
  <si>
    <t>193</t>
  </si>
  <si>
    <t>Перевод ВВП на зимнюю схему</t>
  </si>
  <si>
    <t>Замена общедомового эл.счетчика</t>
  </si>
  <si>
    <t>215</t>
  </si>
  <si>
    <t>236</t>
  </si>
  <si>
    <t>217</t>
  </si>
  <si>
    <t>228</t>
  </si>
  <si>
    <t>Замена стекол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</si>
  <si>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</si>
  <si>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</si>
  <si>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</si>
  <si>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</si>
  <si>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</si>
  <si>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</si>
  <si>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</si>
  <si>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</si>
  <si>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</si>
  <si>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</si>
  <si>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</si>
  <si>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</si>
  <si>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</si>
  <si>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9172,22 (по тарифу)</t>
  </si>
  <si>
    <t>А/о 35</t>
  </si>
  <si>
    <t>229</t>
  </si>
  <si>
    <t>30.09.2013 (акт от 5.11.13)</t>
  </si>
  <si>
    <t>30.09.2013 (акт от 19.11.13)</t>
  </si>
  <si>
    <t>Замена вентиля на чердаке</t>
  </si>
  <si>
    <t>30.09.2013 (акт от 21.10.13)</t>
  </si>
  <si>
    <t>30.09.2013 (акт от 29.11.13)</t>
  </si>
  <si>
    <t xml:space="preserve">Прочистка подвальной канализации </t>
  </si>
  <si>
    <t>30.09.2013 (акт от 1.11.13)</t>
  </si>
  <si>
    <t>30.09.2013 (акт от 20.09.13)</t>
  </si>
  <si>
    <t>30.09.2013 (акт от 25.10.13)</t>
  </si>
  <si>
    <t>30.09.2013 (акт от 8.11.13)</t>
  </si>
  <si>
    <t>30.09.2013 (акт от 3.12.13)</t>
  </si>
  <si>
    <t>30.09.2013 (акт от 12.12.13)</t>
  </si>
  <si>
    <t>Демонтаж, монтаж двери (4 этаж)</t>
  </si>
  <si>
    <t>257</t>
  </si>
  <si>
    <t>3</t>
  </si>
  <si>
    <t>Заделка окна в болерной</t>
  </si>
  <si>
    <t>Смена задвижки ХВС на ВВП (ф50-1шт.)</t>
  </si>
  <si>
    <t>6</t>
  </si>
  <si>
    <t>18</t>
  </si>
  <si>
    <t>Ревизия эл.щитка, замена деталей (кв.57)</t>
  </si>
  <si>
    <t xml:space="preserve">Ремонт канализации </t>
  </si>
  <si>
    <t>Смена сопла на расчетное</t>
  </si>
  <si>
    <t>ревизия ШР, ЩЭ + замена пакетного выключателя ПВ2-40А</t>
  </si>
  <si>
    <t>22</t>
  </si>
  <si>
    <t>30</t>
  </si>
  <si>
    <t>Генеральный директор</t>
  </si>
  <si>
    <t>А.В. Митрофанов</t>
  </si>
  <si>
    <t>Экономист 2-ой категории по учету лицевых счетов МКД</t>
  </si>
  <si>
    <t>А/о 3</t>
  </si>
  <si>
    <t>37</t>
  </si>
  <si>
    <t>Замена реле времени на уличное освещение (кв.28)</t>
  </si>
  <si>
    <t>38</t>
  </si>
  <si>
    <t>Услуги типографии по печати доп.соглашений</t>
  </si>
  <si>
    <t>151</t>
  </si>
  <si>
    <t>39</t>
  </si>
  <si>
    <t>Устранение течи батареи в подъезде ( кв. 28)</t>
  </si>
  <si>
    <t>42</t>
  </si>
  <si>
    <t>Смена  регулятора РТДО 25</t>
  </si>
  <si>
    <t>30.09.2013 (акт от 07.11.13)</t>
  </si>
  <si>
    <t>43</t>
  </si>
  <si>
    <t>50</t>
  </si>
  <si>
    <t>Перевод ВВП на летнюю схему</t>
  </si>
  <si>
    <t>А/о 49</t>
  </si>
  <si>
    <t>371</t>
  </si>
  <si>
    <t>Сопло ( мат.отчет за март)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</si>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</sst>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11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4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18" fillId="24" borderId="35" xfId="0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37" xfId="0" applyFont="1" applyFill="1" applyBorder="1" applyAlignment="1">
      <alignment horizontal="center" vertical="center" wrapText="1"/>
    </xf>
    <xf numFmtId="2" fontId="22" fillId="24" borderId="38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35" xfId="0" applyFont="1" applyFill="1" applyBorder="1" applyAlignment="1">
      <alignment horizontal="center" vertical="center" wrapText="1"/>
    </xf>
    <xf numFmtId="0" fontId="25" fillId="24" borderId="36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37" xfId="0" applyFont="1" applyFill="1" applyBorder="1" applyAlignment="1">
      <alignment horizontal="center" vertical="center" wrapText="1"/>
    </xf>
    <xf numFmtId="2" fontId="25" fillId="25" borderId="40" xfId="0" applyNumberFormat="1" applyFont="1" applyFill="1" applyBorder="1" applyAlignment="1">
      <alignment horizontal="center" vertical="center" wrapText="1"/>
    </xf>
    <xf numFmtId="0" fontId="25" fillId="24" borderId="41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6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18" fillId="24" borderId="42" xfId="0" applyFont="1" applyFill="1" applyBorder="1" applyAlignment="1">
      <alignment horizontal="left" vertical="center" wrapText="1"/>
    </xf>
    <xf numFmtId="2" fontId="18" fillId="25" borderId="43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4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4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45" xfId="0" applyNumberFormat="1" applyFont="1" applyFill="1" applyBorder="1" applyAlignment="1">
      <alignment horizontal="center" vertical="center" wrapText="1"/>
    </xf>
    <xf numFmtId="2" fontId="37" fillId="25" borderId="26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2" fontId="28" fillId="25" borderId="43" xfId="0" applyNumberFormat="1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2" fontId="28" fillId="25" borderId="34" xfId="0" applyNumberFormat="1" applyFont="1" applyFill="1" applyBorder="1" applyAlignment="1">
      <alignment horizontal="center" vertical="center" wrapText="1"/>
    </xf>
    <xf numFmtId="2" fontId="28" fillId="25" borderId="45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5" fillId="24" borderId="46" xfId="0" applyFont="1" applyFill="1" applyBorder="1" applyAlignment="1">
      <alignment horizontal="center" vertical="center" wrapText="1"/>
    </xf>
    <xf numFmtId="2" fontId="25" fillId="24" borderId="4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5" fillId="26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textRotation="90" wrapText="1"/>
    </xf>
    <xf numFmtId="0" fontId="18" fillId="0" borderId="36" xfId="0" applyFont="1" applyFill="1" applyBorder="1" applyAlignment="1">
      <alignment horizontal="center" vertical="center" wrapText="1"/>
    </xf>
    <xf numFmtId="0" fontId="18" fillId="24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55" xfId="0" applyFont="1" applyFill="1" applyBorder="1" applyAlignment="1">
      <alignment horizontal="left" vertical="center" wrapText="1"/>
    </xf>
    <xf numFmtId="0" fontId="0" fillId="24" borderId="56" xfId="0" applyFont="1" applyFill="1" applyBorder="1" applyAlignment="1">
      <alignment horizontal="left" vertical="center" wrapText="1"/>
    </xf>
    <xf numFmtId="0" fontId="0" fillId="24" borderId="57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2" fontId="18" fillId="0" borderId="3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2" fillId="0" borderId="46" xfId="0" applyFont="1" applyFill="1" applyBorder="1" applyAlignment="1">
      <alignment horizontal="left" vertical="center" wrapText="1"/>
    </xf>
    <xf numFmtId="0" fontId="22" fillId="0" borderId="47" xfId="0" applyFont="1" applyFill="1" applyBorder="1" applyAlignment="1">
      <alignment horizontal="center" vertical="center" wrapText="1"/>
    </xf>
    <xf numFmtId="2" fontId="22" fillId="0" borderId="47" xfId="0" applyNumberFormat="1" applyFont="1" applyFill="1" applyBorder="1" applyAlignment="1">
      <alignment horizontal="center" vertical="center" wrapText="1"/>
    </xf>
    <xf numFmtId="2" fontId="22" fillId="24" borderId="58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2" fontId="18" fillId="0" borderId="59" xfId="0" applyNumberFormat="1" applyFont="1" applyFill="1" applyBorder="1" applyAlignment="1">
      <alignment horizontal="center" vertical="center" wrapText="1"/>
    </xf>
    <xf numFmtId="2" fontId="18" fillId="24" borderId="6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8" fillId="24" borderId="44" xfId="0" applyNumberFormat="1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2" fontId="28" fillId="0" borderId="34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center" vertical="center"/>
    </xf>
    <xf numFmtId="2" fontId="18" fillId="24" borderId="15" xfId="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2" fillId="0" borderId="35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center" vertical="center" wrapText="1"/>
    </xf>
    <xf numFmtId="2" fontId="22" fillId="0" borderId="3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2" fontId="28" fillId="25" borderId="44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2" fontId="28" fillId="25" borderId="0" xfId="0" applyNumberFormat="1" applyFont="1" applyFill="1" applyBorder="1" applyAlignment="1">
      <alignment horizontal="center" vertical="center" wrapText="1"/>
    </xf>
    <xf numFmtId="2" fontId="18" fillId="25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24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29" fillId="27" borderId="11" xfId="0" applyFont="1" applyFill="1" applyBorder="1" applyAlignment="1">
      <alignment horizontal="left" vertical="center" wrapText="1"/>
    </xf>
    <xf numFmtId="49" fontId="0" fillId="24" borderId="28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4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3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28" fillId="0" borderId="23" xfId="0" applyFont="1" applyFill="1" applyBorder="1" applyAlignment="1">
      <alignment horizontal="left" vertical="center" wrapText="1"/>
    </xf>
    <xf numFmtId="0" fontId="0" fillId="28" borderId="11" xfId="0" applyFont="1" applyFill="1" applyBorder="1" applyAlignment="1">
      <alignment horizontal="left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0" fontId="18" fillId="29" borderId="11" xfId="0" applyFont="1" applyFill="1" applyBorder="1" applyAlignment="1">
      <alignment horizontal="left" vertical="center" wrapText="1"/>
    </xf>
    <xf numFmtId="0" fontId="18" fillId="29" borderId="20" xfId="0" applyFont="1" applyFill="1" applyBorder="1" applyAlignment="1">
      <alignment horizontal="center" vertical="center" wrapText="1"/>
    </xf>
    <xf numFmtId="0" fontId="18" fillId="29" borderId="10" xfId="0" applyFont="1" applyFill="1" applyBorder="1" applyAlignment="1">
      <alignment horizontal="center" vertical="center" wrapText="1"/>
    </xf>
    <xf numFmtId="2" fontId="18" fillId="29" borderId="21" xfId="0" applyNumberFormat="1" applyFont="1" applyFill="1" applyBorder="1" applyAlignment="1">
      <alignment horizontal="center" vertical="center" wrapText="1"/>
    </xf>
    <xf numFmtId="49" fontId="0" fillId="29" borderId="27" xfId="0" applyNumberFormat="1" applyFont="1" applyFill="1" applyBorder="1" applyAlignment="1">
      <alignment horizontal="center" vertical="center" wrapText="1"/>
    </xf>
    <xf numFmtId="14" fontId="0" fillId="29" borderId="34" xfId="0" applyNumberFormat="1" applyFont="1" applyFill="1" applyBorder="1" applyAlignment="1">
      <alignment horizontal="center" vertical="center" wrapText="1"/>
    </xf>
    <xf numFmtId="2" fontId="18" fillId="29" borderId="25" xfId="0" applyNumberFormat="1" applyFont="1" applyFill="1" applyBorder="1" applyAlignment="1">
      <alignment horizontal="center" vertical="center" wrapText="1"/>
    </xf>
    <xf numFmtId="0" fontId="36" fillId="29" borderId="18" xfId="0" applyFont="1" applyFill="1" applyBorder="1" applyAlignment="1">
      <alignment horizontal="center" vertical="center" wrapText="1"/>
    </xf>
    <xf numFmtId="2" fontId="18" fillId="29" borderId="13" xfId="0" applyNumberFormat="1" applyFont="1" applyFill="1" applyBorder="1" applyAlignment="1">
      <alignment horizontal="center" vertical="center" wrapText="1"/>
    </xf>
    <xf numFmtId="0" fontId="18" fillId="29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0" fillId="25" borderId="61" xfId="0" applyNumberFormat="1" applyFont="1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3" fillId="24" borderId="64" xfId="0" applyFont="1" applyFill="1" applyBorder="1" applyAlignment="1">
      <alignment horizontal="right"/>
    </xf>
    <xf numFmtId="0" fontId="33" fillId="24" borderId="0" xfId="0" applyFont="1" applyFill="1" applyAlignment="1">
      <alignment horizontal="left" wrapText="1"/>
    </xf>
    <xf numFmtId="0" fontId="33" fillId="24" borderId="0" xfId="0" applyFont="1" applyFill="1" applyAlignment="1">
      <alignment horizontal="right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24" borderId="65" xfId="0" applyFont="1" applyFill="1" applyBorder="1" applyAlignment="1">
      <alignment horizontal="left" vertical="center" wrapText="1"/>
    </xf>
    <xf numFmtId="0" fontId="0" fillId="24" borderId="66" xfId="0" applyFont="1" applyFill="1" applyBorder="1" applyAlignment="1">
      <alignment horizontal="left" vertical="center" wrapText="1"/>
    </xf>
    <xf numFmtId="49" fontId="0" fillId="24" borderId="28" xfId="0" applyNumberFormat="1" applyFont="1" applyFill="1" applyBorder="1" applyAlignment="1">
      <alignment horizontal="center" vertical="center" wrapText="1"/>
    </xf>
    <xf numFmtId="49" fontId="0" fillId="24" borderId="30" xfId="0" applyNumberFormat="1" applyFont="1" applyFill="1" applyBorder="1" applyAlignment="1">
      <alignment horizontal="center" vertical="center" wrapText="1"/>
    </xf>
    <xf numFmtId="49" fontId="0" fillId="24" borderId="67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14" fontId="0" fillId="24" borderId="59" xfId="0" applyNumberFormat="1" applyFont="1" applyFill="1" applyBorder="1" applyAlignment="1">
      <alignment horizontal="center" vertical="center" wrapText="1"/>
    </xf>
    <xf numFmtId="14" fontId="0" fillId="24" borderId="12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0" fontId="33" fillId="24" borderId="64" xfId="0" applyFont="1" applyFill="1" applyBorder="1" applyAlignment="1">
      <alignment horizontal="left"/>
    </xf>
    <xf numFmtId="0" fontId="26" fillId="24" borderId="0" xfId="0" applyFont="1" applyFill="1" applyBorder="1" applyAlignment="1">
      <alignment horizontal="center" vertical="center"/>
    </xf>
    <xf numFmtId="0" fontId="22" fillId="24" borderId="68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67" xfId="0" applyFont="1" applyFill="1" applyBorder="1" applyAlignment="1">
      <alignment horizontal="center" vertical="center" wrapText="1"/>
    </xf>
    <xf numFmtId="0" fontId="31" fillId="24" borderId="71" xfId="0" applyFont="1" applyFill="1" applyBorder="1" applyAlignment="1">
      <alignment horizontal="center" vertical="center" wrapText="1"/>
    </xf>
    <xf numFmtId="0" fontId="31" fillId="24" borderId="62" xfId="0" applyFont="1" applyFill="1" applyBorder="1" applyAlignment="1">
      <alignment horizontal="center" vertical="center" wrapText="1"/>
    </xf>
    <xf numFmtId="0" fontId="31" fillId="24" borderId="72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2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zoomScale="75" zoomScaleNormal="75" zoomScalePageLayoutView="0" workbookViewId="0" topLeftCell="A65">
      <selection activeCell="D61" sqref="D61"/>
    </sheetView>
  </sheetViews>
  <sheetFormatPr defaultColWidth="9.00390625" defaultRowHeight="12.75"/>
  <cols>
    <col min="1" max="1" width="72.75390625" style="105" customWidth="1"/>
    <col min="2" max="2" width="19.125" style="105" customWidth="1"/>
    <col min="3" max="3" width="13.875" style="105" hidden="1" customWidth="1"/>
    <col min="4" max="4" width="17.75390625" style="105" bestFit="1" customWidth="1"/>
    <col min="5" max="5" width="13.875" style="105" hidden="1" customWidth="1"/>
    <col min="6" max="6" width="20.875" style="3" hidden="1" customWidth="1"/>
    <col min="7" max="7" width="13.875" style="105" customWidth="1"/>
    <col min="8" max="8" width="20.875" style="3" customWidth="1"/>
    <col min="9" max="9" width="15.375" style="105" customWidth="1"/>
    <col min="10" max="10" width="15.375" style="105" hidden="1" customWidth="1"/>
    <col min="11" max="11" width="15.375" style="106" hidden="1" customWidth="1"/>
    <col min="12" max="14" width="15.375" style="105" customWidth="1"/>
    <col min="15" max="16384" width="9.125" style="105" customWidth="1"/>
  </cols>
  <sheetData>
    <row r="1" spans="1:8" ht="16.5" customHeight="1">
      <c r="A1" s="240" t="s">
        <v>30</v>
      </c>
      <c r="B1" s="241"/>
      <c r="C1" s="241"/>
      <c r="D1" s="241"/>
      <c r="E1" s="241"/>
      <c r="F1" s="241"/>
      <c r="G1" s="241"/>
      <c r="H1" s="241"/>
    </row>
    <row r="2" spans="2:8" ht="12.75" customHeight="1">
      <c r="B2" s="242" t="s">
        <v>31</v>
      </c>
      <c r="C2" s="242"/>
      <c r="D2" s="242"/>
      <c r="E2" s="242"/>
      <c r="F2" s="242"/>
      <c r="G2" s="241"/>
      <c r="H2" s="241"/>
    </row>
    <row r="3" spans="1:8" ht="21" customHeight="1">
      <c r="A3" s="107" t="s">
        <v>124</v>
      </c>
      <c r="B3" s="242" t="s">
        <v>32</v>
      </c>
      <c r="C3" s="242"/>
      <c r="D3" s="242"/>
      <c r="E3" s="242"/>
      <c r="F3" s="242"/>
      <c r="G3" s="241"/>
      <c r="H3" s="241"/>
    </row>
    <row r="4" spans="2:8" ht="14.25" customHeight="1">
      <c r="B4" s="242" t="s">
        <v>33</v>
      </c>
      <c r="C4" s="242"/>
      <c r="D4" s="242"/>
      <c r="E4" s="242"/>
      <c r="F4" s="242"/>
      <c r="G4" s="241"/>
      <c r="H4" s="241"/>
    </row>
    <row r="5" spans="1:11" ht="33" customHeight="1">
      <c r="A5" s="243"/>
      <c r="B5" s="244"/>
      <c r="C5" s="244"/>
      <c r="D5" s="244"/>
      <c r="E5" s="244"/>
      <c r="F5" s="244"/>
      <c r="G5" s="244"/>
      <c r="H5" s="244"/>
      <c r="K5" s="105"/>
    </row>
    <row r="6" spans="1:11" s="108" customFormat="1" ht="22.5" customHeight="1">
      <c r="A6" s="229" t="s">
        <v>34</v>
      </c>
      <c r="B6" s="229"/>
      <c r="C6" s="229"/>
      <c r="D6" s="229"/>
      <c r="E6" s="230"/>
      <c r="F6" s="230"/>
      <c r="G6" s="230"/>
      <c r="H6" s="230"/>
      <c r="K6" s="109"/>
    </row>
    <row r="7" spans="1:8" s="110" customFormat="1" ht="18.75" customHeight="1">
      <c r="A7" s="229" t="s">
        <v>125</v>
      </c>
      <c r="B7" s="229"/>
      <c r="C7" s="229"/>
      <c r="D7" s="229"/>
      <c r="E7" s="230"/>
      <c r="F7" s="230"/>
      <c r="G7" s="230"/>
      <c r="H7" s="230"/>
    </row>
    <row r="8" spans="1:8" s="111" customFormat="1" ht="17.25" customHeight="1">
      <c r="A8" s="231" t="s">
        <v>96</v>
      </c>
      <c r="B8" s="231"/>
      <c r="C8" s="231"/>
      <c r="D8" s="231"/>
      <c r="E8" s="232"/>
      <c r="F8" s="232"/>
      <c r="G8" s="232"/>
      <c r="H8" s="232"/>
    </row>
    <row r="9" spans="1:8" s="110" customFormat="1" ht="30" customHeight="1" thickBot="1">
      <c r="A9" s="233" t="s">
        <v>35</v>
      </c>
      <c r="B9" s="233"/>
      <c r="C9" s="233"/>
      <c r="D9" s="233"/>
      <c r="E9" s="234"/>
      <c r="F9" s="234"/>
      <c r="G9" s="234"/>
      <c r="H9" s="234"/>
    </row>
    <row r="10" spans="1:11" s="102" customFormat="1" ht="139.5" customHeight="1" thickBot="1">
      <c r="A10" s="112" t="s">
        <v>0</v>
      </c>
      <c r="B10" s="113" t="s">
        <v>36</v>
      </c>
      <c r="C10" s="114" t="s">
        <v>37</v>
      </c>
      <c r="D10" s="114" t="s">
        <v>4</v>
      </c>
      <c r="E10" s="114" t="s">
        <v>37</v>
      </c>
      <c r="F10" s="115" t="s">
        <v>38</v>
      </c>
      <c r="G10" s="114" t="s">
        <v>37</v>
      </c>
      <c r="H10" s="115" t="s">
        <v>38</v>
      </c>
      <c r="K10" s="101"/>
    </row>
    <row r="11" spans="1:11" s="122" customFormat="1" ht="12.75">
      <c r="A11" s="116">
        <v>1</v>
      </c>
      <c r="B11" s="117">
        <v>2</v>
      </c>
      <c r="C11" s="117">
        <v>3</v>
      </c>
      <c r="D11" s="118"/>
      <c r="E11" s="117">
        <v>3</v>
      </c>
      <c r="F11" s="119">
        <v>4</v>
      </c>
      <c r="G11" s="120">
        <v>3</v>
      </c>
      <c r="H11" s="121">
        <v>4</v>
      </c>
      <c r="K11" s="123"/>
    </row>
    <row r="12" spans="1:11" s="122" customFormat="1" ht="49.5" customHeight="1">
      <c r="A12" s="235" t="s">
        <v>1</v>
      </c>
      <c r="B12" s="236"/>
      <c r="C12" s="236"/>
      <c r="D12" s="236"/>
      <c r="E12" s="236"/>
      <c r="F12" s="236"/>
      <c r="G12" s="237"/>
      <c r="H12" s="238"/>
      <c r="K12" s="123"/>
    </row>
    <row r="13" spans="1:11" s="102" customFormat="1" ht="15">
      <c r="A13" s="124" t="s">
        <v>39</v>
      </c>
      <c r="B13" s="125"/>
      <c r="C13" s="126">
        <f>F13*12</f>
        <v>0</v>
      </c>
      <c r="D13" s="13">
        <f>G13*I13</f>
        <v>68791.68</v>
      </c>
      <c r="E13" s="12">
        <f>H13*12</f>
        <v>28.8</v>
      </c>
      <c r="F13" s="82"/>
      <c r="G13" s="12">
        <f>H13*12</f>
        <v>28.8</v>
      </c>
      <c r="H13" s="12">
        <v>2.4</v>
      </c>
      <c r="I13" s="102">
        <v>2388.6</v>
      </c>
      <c r="J13" s="102">
        <v>1.07</v>
      </c>
      <c r="K13" s="101">
        <v>2.24</v>
      </c>
    </row>
    <row r="14" spans="1:11" s="102" customFormat="1" ht="29.25" customHeight="1">
      <c r="A14" s="127" t="s">
        <v>107</v>
      </c>
      <c r="B14" s="128" t="s">
        <v>40</v>
      </c>
      <c r="C14" s="129"/>
      <c r="D14" s="130"/>
      <c r="E14" s="131"/>
      <c r="F14" s="96"/>
      <c r="G14" s="131"/>
      <c r="H14" s="131"/>
      <c r="K14" s="101"/>
    </row>
    <row r="15" spans="1:11" s="102" customFormat="1" ht="15">
      <c r="A15" s="127" t="s">
        <v>41</v>
      </c>
      <c r="B15" s="128" t="s">
        <v>40</v>
      </c>
      <c r="C15" s="129"/>
      <c r="D15" s="130"/>
      <c r="E15" s="131"/>
      <c r="F15" s="96"/>
      <c r="G15" s="131"/>
      <c r="H15" s="131"/>
      <c r="K15" s="101"/>
    </row>
    <row r="16" spans="1:11" s="102" customFormat="1" ht="15">
      <c r="A16" s="127" t="s">
        <v>42</v>
      </c>
      <c r="B16" s="128" t="s">
        <v>43</v>
      </c>
      <c r="C16" s="129"/>
      <c r="D16" s="130"/>
      <c r="E16" s="131"/>
      <c r="F16" s="96"/>
      <c r="G16" s="131"/>
      <c r="H16" s="131"/>
      <c r="K16" s="101"/>
    </row>
    <row r="17" spans="1:11" s="102" customFormat="1" ht="15">
      <c r="A17" s="127" t="s">
        <v>44</v>
      </c>
      <c r="B17" s="128" t="s">
        <v>40</v>
      </c>
      <c r="C17" s="129"/>
      <c r="D17" s="130"/>
      <c r="E17" s="131"/>
      <c r="F17" s="96"/>
      <c r="G17" s="131"/>
      <c r="H17" s="131"/>
      <c r="K17" s="101"/>
    </row>
    <row r="18" spans="1:11" s="102" customFormat="1" ht="30">
      <c r="A18" s="124" t="s">
        <v>45</v>
      </c>
      <c r="B18" s="132"/>
      <c r="C18" s="126">
        <f>F18*12</f>
        <v>0</v>
      </c>
      <c r="D18" s="13">
        <f>G18*I18</f>
        <v>83983.18</v>
      </c>
      <c r="E18" s="12">
        <f>H18*12</f>
        <v>35.16</v>
      </c>
      <c r="F18" s="82"/>
      <c r="G18" s="12">
        <f>H18*12</f>
        <v>35.16</v>
      </c>
      <c r="H18" s="12">
        <v>2.93</v>
      </c>
      <c r="I18" s="102">
        <v>2388.6</v>
      </c>
      <c r="J18" s="102">
        <v>1.07</v>
      </c>
      <c r="K18" s="101">
        <v>2.74</v>
      </c>
    </row>
    <row r="19" spans="1:11" s="102" customFormat="1" ht="15">
      <c r="A19" s="133" t="s">
        <v>46</v>
      </c>
      <c r="B19" s="9" t="s">
        <v>47</v>
      </c>
      <c r="C19" s="126"/>
      <c r="D19" s="13"/>
      <c r="E19" s="12"/>
      <c r="F19" s="82"/>
      <c r="G19" s="12"/>
      <c r="H19" s="12"/>
      <c r="K19" s="101"/>
    </row>
    <row r="20" spans="1:11" s="102" customFormat="1" ht="15">
      <c r="A20" s="133" t="s">
        <v>48</v>
      </c>
      <c r="B20" s="9" t="s">
        <v>47</v>
      </c>
      <c r="C20" s="126"/>
      <c r="D20" s="13"/>
      <c r="E20" s="12"/>
      <c r="F20" s="82"/>
      <c r="G20" s="12"/>
      <c r="H20" s="12"/>
      <c r="K20" s="101"/>
    </row>
    <row r="21" spans="1:11" s="102" customFormat="1" ht="15">
      <c r="A21" s="134" t="s">
        <v>112</v>
      </c>
      <c r="B21" s="11" t="s">
        <v>97</v>
      </c>
      <c r="C21" s="126"/>
      <c r="D21" s="13"/>
      <c r="E21" s="12"/>
      <c r="F21" s="82"/>
      <c r="G21" s="12"/>
      <c r="H21" s="12"/>
      <c r="K21" s="101"/>
    </row>
    <row r="22" spans="1:11" s="102" customFormat="1" ht="15">
      <c r="A22" s="133" t="s">
        <v>49</v>
      </c>
      <c r="B22" s="9" t="s">
        <v>47</v>
      </c>
      <c r="C22" s="126"/>
      <c r="D22" s="13"/>
      <c r="E22" s="12"/>
      <c r="F22" s="82"/>
      <c r="G22" s="12"/>
      <c r="H22" s="12"/>
      <c r="K22" s="101"/>
    </row>
    <row r="23" spans="1:11" s="102" customFormat="1" ht="25.5">
      <c r="A23" s="133" t="s">
        <v>50</v>
      </c>
      <c r="B23" s="9" t="s">
        <v>51</v>
      </c>
      <c r="C23" s="126"/>
      <c r="D23" s="13"/>
      <c r="E23" s="12"/>
      <c r="F23" s="82"/>
      <c r="G23" s="12"/>
      <c r="H23" s="12"/>
      <c r="K23" s="101"/>
    </row>
    <row r="24" spans="1:11" s="102" customFormat="1" ht="15">
      <c r="A24" s="133" t="s">
        <v>126</v>
      </c>
      <c r="B24" s="9" t="s">
        <v>47</v>
      </c>
      <c r="C24" s="126"/>
      <c r="D24" s="13"/>
      <c r="E24" s="12"/>
      <c r="F24" s="82"/>
      <c r="G24" s="12"/>
      <c r="H24" s="12"/>
      <c r="K24" s="101"/>
    </row>
    <row r="25" spans="1:11" s="102" customFormat="1" ht="15">
      <c r="A25" s="135" t="s">
        <v>127</v>
      </c>
      <c r="B25" s="60" t="s">
        <v>47</v>
      </c>
      <c r="C25" s="126"/>
      <c r="D25" s="13"/>
      <c r="E25" s="12"/>
      <c r="F25" s="82"/>
      <c r="G25" s="12"/>
      <c r="H25" s="12"/>
      <c r="K25" s="101"/>
    </row>
    <row r="26" spans="1:11" s="102" customFormat="1" ht="26.25" thickBot="1">
      <c r="A26" s="136" t="s">
        <v>128</v>
      </c>
      <c r="B26" s="137" t="s">
        <v>52</v>
      </c>
      <c r="C26" s="126"/>
      <c r="D26" s="13"/>
      <c r="E26" s="12"/>
      <c r="F26" s="82"/>
      <c r="G26" s="12"/>
      <c r="H26" s="12"/>
      <c r="K26" s="101"/>
    </row>
    <row r="27" spans="1:11" s="138" customFormat="1" ht="15">
      <c r="A27" s="98" t="s">
        <v>53</v>
      </c>
      <c r="B27" s="125" t="s">
        <v>93</v>
      </c>
      <c r="C27" s="126">
        <f>F27*12</f>
        <v>0</v>
      </c>
      <c r="D27" s="13">
        <f aca="true" t="shared" si="0" ref="D27:D37">G27*I27</f>
        <v>18344.45</v>
      </c>
      <c r="E27" s="12">
        <f>H27*12</f>
        <v>7.68</v>
      </c>
      <c r="F27" s="84"/>
      <c r="G27" s="12">
        <f aca="true" t="shared" si="1" ref="G27:G37">H27*12</f>
        <v>7.68</v>
      </c>
      <c r="H27" s="12">
        <v>0.64</v>
      </c>
      <c r="I27" s="102">
        <v>2388.6</v>
      </c>
      <c r="J27" s="102">
        <v>1.07</v>
      </c>
      <c r="K27" s="101">
        <v>0.6</v>
      </c>
    </row>
    <row r="28" spans="1:11" s="102" customFormat="1" ht="15">
      <c r="A28" s="98" t="s">
        <v>55</v>
      </c>
      <c r="B28" s="125" t="s">
        <v>56</v>
      </c>
      <c r="C28" s="126">
        <f>F28*12</f>
        <v>0</v>
      </c>
      <c r="D28" s="13">
        <f t="shared" si="0"/>
        <v>59619.46</v>
      </c>
      <c r="E28" s="12">
        <f>H28*12</f>
        <v>24.96</v>
      </c>
      <c r="F28" s="84"/>
      <c r="G28" s="12">
        <f t="shared" si="1"/>
        <v>24.96</v>
      </c>
      <c r="H28" s="12">
        <v>2.08</v>
      </c>
      <c r="I28" s="102">
        <v>2388.6</v>
      </c>
      <c r="J28" s="102">
        <v>1.07</v>
      </c>
      <c r="K28" s="101">
        <v>1.94</v>
      </c>
    </row>
    <row r="29" spans="1:11" s="122" customFormat="1" ht="30">
      <c r="A29" s="98" t="s">
        <v>57</v>
      </c>
      <c r="B29" s="125" t="s">
        <v>54</v>
      </c>
      <c r="C29" s="139"/>
      <c r="D29" s="13">
        <v>1733.72</v>
      </c>
      <c r="E29" s="85">
        <f>H29*12</f>
        <v>0.72</v>
      </c>
      <c r="F29" s="84"/>
      <c r="G29" s="12">
        <f>D29/I29</f>
        <v>0.73</v>
      </c>
      <c r="H29" s="12">
        <f>G29/12</f>
        <v>0.06</v>
      </c>
      <c r="I29" s="102">
        <v>2388.6</v>
      </c>
      <c r="J29" s="102">
        <v>1.07</v>
      </c>
      <c r="K29" s="101">
        <v>0.05</v>
      </c>
    </row>
    <row r="30" spans="1:11" s="122" customFormat="1" ht="30">
      <c r="A30" s="98" t="s">
        <v>58</v>
      </c>
      <c r="B30" s="125" t="s">
        <v>54</v>
      </c>
      <c r="C30" s="139"/>
      <c r="D30" s="13">
        <v>1733.72</v>
      </c>
      <c r="E30" s="85">
        <f>H30*12</f>
        <v>0.72</v>
      </c>
      <c r="F30" s="84"/>
      <c r="G30" s="12">
        <f>D30/I30</f>
        <v>0.73</v>
      </c>
      <c r="H30" s="12">
        <f>G30/12</f>
        <v>0.06</v>
      </c>
      <c r="I30" s="102">
        <v>2388.6</v>
      </c>
      <c r="J30" s="102">
        <v>1.07</v>
      </c>
      <c r="K30" s="101">
        <v>0.05</v>
      </c>
    </row>
    <row r="31" spans="1:11" s="122" customFormat="1" ht="17.25" customHeight="1">
      <c r="A31" s="98" t="s">
        <v>113</v>
      </c>
      <c r="B31" s="125" t="s">
        <v>54</v>
      </c>
      <c r="C31" s="139"/>
      <c r="D31" s="13">
        <v>10948.1</v>
      </c>
      <c r="E31" s="85">
        <f>H31*12</f>
        <v>4.56</v>
      </c>
      <c r="F31" s="84"/>
      <c r="G31" s="12">
        <f>D31/I31</f>
        <v>4.58</v>
      </c>
      <c r="H31" s="12">
        <f>G31/12</f>
        <v>0.38</v>
      </c>
      <c r="I31" s="102">
        <v>2388.6</v>
      </c>
      <c r="J31" s="102">
        <v>1.07</v>
      </c>
      <c r="K31" s="101">
        <v>0.35</v>
      </c>
    </row>
    <row r="32" spans="1:11" s="122" customFormat="1" ht="30" hidden="1">
      <c r="A32" s="98" t="s">
        <v>114</v>
      </c>
      <c r="B32" s="125" t="s">
        <v>51</v>
      </c>
      <c r="C32" s="139"/>
      <c r="D32" s="13">
        <f t="shared" si="0"/>
        <v>10318.75</v>
      </c>
      <c r="E32" s="85"/>
      <c r="F32" s="84"/>
      <c r="G32" s="12">
        <f t="shared" si="1"/>
        <v>4.32</v>
      </c>
      <c r="H32" s="12">
        <v>0.36</v>
      </c>
      <c r="I32" s="102">
        <v>2388.6</v>
      </c>
      <c r="J32" s="102">
        <v>1.07</v>
      </c>
      <c r="K32" s="101">
        <v>0</v>
      </c>
    </row>
    <row r="33" spans="1:11" s="122" customFormat="1" ht="30" hidden="1">
      <c r="A33" s="98" t="s">
        <v>108</v>
      </c>
      <c r="B33" s="125" t="s">
        <v>51</v>
      </c>
      <c r="C33" s="139"/>
      <c r="D33" s="13">
        <f t="shared" si="0"/>
        <v>10318.75</v>
      </c>
      <c r="E33" s="85"/>
      <c r="F33" s="84"/>
      <c r="G33" s="12">
        <f t="shared" si="1"/>
        <v>4.32</v>
      </c>
      <c r="H33" s="12">
        <v>0.36</v>
      </c>
      <c r="I33" s="102">
        <v>2388.6</v>
      </c>
      <c r="J33" s="102">
        <v>1.07</v>
      </c>
      <c r="K33" s="101">
        <v>0</v>
      </c>
    </row>
    <row r="34" spans="1:11" s="122" customFormat="1" ht="30" hidden="1">
      <c r="A34" s="98" t="s">
        <v>115</v>
      </c>
      <c r="B34" s="125" t="s">
        <v>51</v>
      </c>
      <c r="C34" s="139"/>
      <c r="D34" s="13">
        <f t="shared" si="0"/>
        <v>10318.75</v>
      </c>
      <c r="E34" s="85"/>
      <c r="F34" s="84"/>
      <c r="G34" s="12">
        <f t="shared" si="1"/>
        <v>4.32</v>
      </c>
      <c r="H34" s="12">
        <v>0.36</v>
      </c>
      <c r="I34" s="102">
        <v>2388.6</v>
      </c>
      <c r="J34" s="102">
        <v>1.07</v>
      </c>
      <c r="K34" s="101">
        <v>0</v>
      </c>
    </row>
    <row r="35" spans="1:11" s="122" customFormat="1" ht="30">
      <c r="A35" s="98" t="s">
        <v>108</v>
      </c>
      <c r="B35" s="125" t="s">
        <v>51</v>
      </c>
      <c r="C35" s="139"/>
      <c r="D35" s="13">
        <v>3100.59</v>
      </c>
      <c r="E35" s="85"/>
      <c r="F35" s="84"/>
      <c r="G35" s="12">
        <f>D35/I35</f>
        <v>1.3</v>
      </c>
      <c r="H35" s="12">
        <f>G35/12</f>
        <v>0.11</v>
      </c>
      <c r="I35" s="102">
        <v>2388.6</v>
      </c>
      <c r="J35" s="102"/>
      <c r="K35" s="101"/>
    </row>
    <row r="36" spans="1:11" s="122" customFormat="1" ht="30">
      <c r="A36" s="98" t="s">
        <v>129</v>
      </c>
      <c r="B36" s="125" t="s">
        <v>51</v>
      </c>
      <c r="C36" s="139"/>
      <c r="D36" s="13">
        <v>10948.11</v>
      </c>
      <c r="E36" s="85"/>
      <c r="F36" s="84"/>
      <c r="G36" s="12">
        <f>D36/I36</f>
        <v>4.58</v>
      </c>
      <c r="H36" s="12">
        <f>G36/12</f>
        <v>0.38</v>
      </c>
      <c r="I36" s="102">
        <v>2388.6</v>
      </c>
      <c r="J36" s="102"/>
      <c r="K36" s="101"/>
    </row>
    <row r="37" spans="1:11" s="122" customFormat="1" ht="30">
      <c r="A37" s="98" t="s">
        <v>98</v>
      </c>
      <c r="B37" s="125"/>
      <c r="C37" s="139">
        <f>F37*12</f>
        <v>0</v>
      </c>
      <c r="D37" s="13">
        <f t="shared" si="0"/>
        <v>5159.38</v>
      </c>
      <c r="E37" s="85">
        <f>H37*12</f>
        <v>2.16</v>
      </c>
      <c r="F37" s="84"/>
      <c r="G37" s="12">
        <f t="shared" si="1"/>
        <v>2.16</v>
      </c>
      <c r="H37" s="12">
        <v>0.18</v>
      </c>
      <c r="I37" s="102">
        <v>2388.6</v>
      </c>
      <c r="J37" s="102">
        <v>1.07</v>
      </c>
      <c r="K37" s="101">
        <v>0.14</v>
      </c>
    </row>
    <row r="38" spans="1:11" s="102" customFormat="1" ht="15">
      <c r="A38" s="98" t="s">
        <v>59</v>
      </c>
      <c r="B38" s="125" t="s">
        <v>60</v>
      </c>
      <c r="C38" s="139">
        <f>F38*12</f>
        <v>0</v>
      </c>
      <c r="D38" s="13">
        <f>G38*I38</f>
        <v>1146.53</v>
      </c>
      <c r="E38" s="85">
        <f>H38*12</f>
        <v>0.48</v>
      </c>
      <c r="F38" s="84"/>
      <c r="G38" s="12">
        <f>12*H38</f>
        <v>0.48</v>
      </c>
      <c r="H38" s="12">
        <v>0.04</v>
      </c>
      <c r="I38" s="102">
        <v>2388.6</v>
      </c>
      <c r="J38" s="102">
        <v>1.07</v>
      </c>
      <c r="K38" s="101">
        <v>0.03</v>
      </c>
    </row>
    <row r="39" spans="1:11" s="102" customFormat="1" ht="15">
      <c r="A39" s="98" t="s">
        <v>61</v>
      </c>
      <c r="B39" s="140" t="s">
        <v>62</v>
      </c>
      <c r="C39" s="141">
        <f>F39*12</f>
        <v>0</v>
      </c>
      <c r="D39" s="13">
        <v>613.39</v>
      </c>
      <c r="E39" s="90">
        <f>H39*12</f>
        <v>0.24</v>
      </c>
      <c r="F39" s="91"/>
      <c r="G39" s="12">
        <f>D39/I39</f>
        <v>0.26</v>
      </c>
      <c r="H39" s="12">
        <f>G39/12</f>
        <v>0.02</v>
      </c>
      <c r="I39" s="102">
        <v>2388.6</v>
      </c>
      <c r="J39" s="102">
        <v>1.07</v>
      </c>
      <c r="K39" s="101">
        <v>0.02</v>
      </c>
    </row>
    <row r="40" spans="1:11" s="138" customFormat="1" ht="30">
      <c r="A40" s="98" t="s">
        <v>63</v>
      </c>
      <c r="B40" s="125" t="s">
        <v>130</v>
      </c>
      <c r="C40" s="139">
        <f>F40*12</f>
        <v>0</v>
      </c>
      <c r="D40" s="13">
        <v>920.09</v>
      </c>
      <c r="E40" s="85">
        <f>H40*12</f>
        <v>0.36</v>
      </c>
      <c r="F40" s="84"/>
      <c r="G40" s="12">
        <f>D40/I40</f>
        <v>0.39</v>
      </c>
      <c r="H40" s="12">
        <f>G40/12</f>
        <v>0.03</v>
      </c>
      <c r="I40" s="102">
        <v>2388.6</v>
      </c>
      <c r="J40" s="102">
        <v>1.07</v>
      </c>
      <c r="K40" s="101">
        <v>0.03</v>
      </c>
    </row>
    <row r="41" spans="1:11" s="138" customFormat="1" ht="15">
      <c r="A41" s="98" t="s">
        <v>64</v>
      </c>
      <c r="B41" s="125"/>
      <c r="C41" s="126"/>
      <c r="D41" s="12">
        <f>D43+D44+D45+D46+D47+D48+D49+D50+D51+D52+D55</f>
        <v>21268.48</v>
      </c>
      <c r="E41" s="12"/>
      <c r="F41" s="84"/>
      <c r="G41" s="12">
        <f>D41/I41</f>
        <v>8.9</v>
      </c>
      <c r="H41" s="12">
        <f>G41/12</f>
        <v>0.74</v>
      </c>
      <c r="I41" s="102">
        <v>2388.6</v>
      </c>
      <c r="J41" s="102">
        <v>1.07</v>
      </c>
      <c r="K41" s="101">
        <v>0.67</v>
      </c>
    </row>
    <row r="42" spans="1:11" s="122" customFormat="1" ht="15" hidden="1">
      <c r="A42" s="89" t="s">
        <v>131</v>
      </c>
      <c r="B42" s="142" t="s">
        <v>66</v>
      </c>
      <c r="C42" s="1"/>
      <c r="D42" s="14">
        <f>G42*I42</f>
        <v>0</v>
      </c>
      <c r="E42" s="86"/>
      <c r="F42" s="87"/>
      <c r="G42" s="86">
        <f>H42*12</f>
        <v>0</v>
      </c>
      <c r="H42" s="86">
        <v>0</v>
      </c>
      <c r="I42" s="102">
        <v>2388.6</v>
      </c>
      <c r="J42" s="102">
        <v>1.07</v>
      </c>
      <c r="K42" s="101">
        <v>0</v>
      </c>
    </row>
    <row r="43" spans="1:11" s="122" customFormat="1" ht="15">
      <c r="A43" s="89" t="s">
        <v>65</v>
      </c>
      <c r="B43" s="142" t="s">
        <v>66</v>
      </c>
      <c r="C43" s="1"/>
      <c r="D43" s="14">
        <v>184.33</v>
      </c>
      <c r="E43" s="86"/>
      <c r="F43" s="87"/>
      <c r="G43" s="86"/>
      <c r="H43" s="86"/>
      <c r="I43" s="102">
        <v>2388.6</v>
      </c>
      <c r="J43" s="102">
        <v>1.07</v>
      </c>
      <c r="K43" s="101">
        <v>0.01</v>
      </c>
    </row>
    <row r="44" spans="1:11" s="122" customFormat="1" ht="15">
      <c r="A44" s="89" t="s">
        <v>67</v>
      </c>
      <c r="B44" s="142" t="s">
        <v>68</v>
      </c>
      <c r="C44" s="1">
        <f>F44*12</f>
        <v>0</v>
      </c>
      <c r="D44" s="14">
        <v>390.07</v>
      </c>
      <c r="E44" s="86">
        <f>H44*12</f>
        <v>0</v>
      </c>
      <c r="F44" s="87"/>
      <c r="G44" s="86"/>
      <c r="H44" s="86"/>
      <c r="I44" s="102">
        <v>2388.6</v>
      </c>
      <c r="J44" s="102">
        <v>1.07</v>
      </c>
      <c r="K44" s="101">
        <v>0.01</v>
      </c>
    </row>
    <row r="45" spans="1:11" s="122" customFormat="1" ht="25.5">
      <c r="A45" s="89" t="s">
        <v>132</v>
      </c>
      <c r="B45" s="142" t="s">
        <v>66</v>
      </c>
      <c r="C45" s="1">
        <f>F45*12</f>
        <v>0</v>
      </c>
      <c r="D45" s="14">
        <v>6244.11</v>
      </c>
      <c r="E45" s="86">
        <f>H45*12</f>
        <v>0</v>
      </c>
      <c r="F45" s="87"/>
      <c r="G45" s="86"/>
      <c r="H45" s="86"/>
      <c r="I45" s="102">
        <v>2388.6</v>
      </c>
      <c r="J45" s="102">
        <v>1.07</v>
      </c>
      <c r="K45" s="101">
        <v>0.21</v>
      </c>
    </row>
    <row r="46" spans="1:11" s="122" customFormat="1" ht="15">
      <c r="A46" s="89" t="s">
        <v>69</v>
      </c>
      <c r="B46" s="142" t="s">
        <v>66</v>
      </c>
      <c r="C46" s="1">
        <f>F46*12</f>
        <v>0</v>
      </c>
      <c r="D46" s="14">
        <v>743.35</v>
      </c>
      <c r="E46" s="86">
        <f>H46*12</f>
        <v>0</v>
      </c>
      <c r="F46" s="87"/>
      <c r="G46" s="86"/>
      <c r="H46" s="86"/>
      <c r="I46" s="102">
        <v>2388.6</v>
      </c>
      <c r="J46" s="102">
        <v>1.07</v>
      </c>
      <c r="K46" s="101">
        <v>0.02</v>
      </c>
    </row>
    <row r="47" spans="1:11" s="122" customFormat="1" ht="15">
      <c r="A47" s="89" t="s">
        <v>70</v>
      </c>
      <c r="B47" s="142" t="s">
        <v>66</v>
      </c>
      <c r="C47" s="1">
        <f>F47*12</f>
        <v>0</v>
      </c>
      <c r="D47" s="14">
        <v>3314.05</v>
      </c>
      <c r="E47" s="86">
        <f>H47*12</f>
        <v>0</v>
      </c>
      <c r="F47" s="87"/>
      <c r="G47" s="86"/>
      <c r="H47" s="86"/>
      <c r="I47" s="102">
        <v>2388.6</v>
      </c>
      <c r="J47" s="102">
        <v>1.07</v>
      </c>
      <c r="K47" s="101">
        <v>0.11</v>
      </c>
    </row>
    <row r="48" spans="1:11" s="122" customFormat="1" ht="15">
      <c r="A48" s="89" t="s">
        <v>71</v>
      </c>
      <c r="B48" s="142" t="s">
        <v>66</v>
      </c>
      <c r="C48" s="1">
        <f>F48*12</f>
        <v>0</v>
      </c>
      <c r="D48" s="14">
        <v>780.14</v>
      </c>
      <c r="E48" s="86">
        <f>H48*12</f>
        <v>0</v>
      </c>
      <c r="F48" s="87"/>
      <c r="G48" s="86"/>
      <c r="H48" s="86"/>
      <c r="I48" s="102">
        <v>2388.6</v>
      </c>
      <c r="J48" s="102">
        <v>1.07</v>
      </c>
      <c r="K48" s="101">
        <v>0.02</v>
      </c>
    </row>
    <row r="49" spans="1:11" s="122" customFormat="1" ht="15">
      <c r="A49" s="89" t="s">
        <v>72</v>
      </c>
      <c r="B49" s="142" t="s">
        <v>66</v>
      </c>
      <c r="C49" s="1"/>
      <c r="D49" s="14">
        <v>371.66</v>
      </c>
      <c r="E49" s="86"/>
      <c r="F49" s="87"/>
      <c r="G49" s="86"/>
      <c r="H49" s="86"/>
      <c r="I49" s="102">
        <v>2388.6</v>
      </c>
      <c r="J49" s="102">
        <v>1.07</v>
      </c>
      <c r="K49" s="101">
        <v>0.01</v>
      </c>
    </row>
    <row r="50" spans="1:11" s="122" customFormat="1" ht="15">
      <c r="A50" s="89" t="s">
        <v>73</v>
      </c>
      <c r="B50" s="142" t="s">
        <v>68</v>
      </c>
      <c r="C50" s="1"/>
      <c r="D50" s="14">
        <v>1486.7</v>
      </c>
      <c r="E50" s="86"/>
      <c r="F50" s="87"/>
      <c r="G50" s="86"/>
      <c r="H50" s="86"/>
      <c r="I50" s="102">
        <v>2388.6</v>
      </c>
      <c r="J50" s="102">
        <v>1.07</v>
      </c>
      <c r="K50" s="101">
        <v>0.05</v>
      </c>
    </row>
    <row r="51" spans="1:11" s="122" customFormat="1" ht="25.5">
      <c r="A51" s="89" t="s">
        <v>74</v>
      </c>
      <c r="B51" s="142" t="s">
        <v>66</v>
      </c>
      <c r="C51" s="1">
        <f>F51*12</f>
        <v>0</v>
      </c>
      <c r="D51" s="14">
        <v>2179.16</v>
      </c>
      <c r="E51" s="86">
        <f>H51*12</f>
        <v>0</v>
      </c>
      <c r="F51" s="87"/>
      <c r="G51" s="86"/>
      <c r="H51" s="86"/>
      <c r="I51" s="102">
        <v>2388.6</v>
      </c>
      <c r="J51" s="102">
        <v>1.07</v>
      </c>
      <c r="K51" s="101">
        <v>0.07</v>
      </c>
    </row>
    <row r="52" spans="1:11" s="122" customFormat="1" ht="15">
      <c r="A52" s="89" t="s">
        <v>75</v>
      </c>
      <c r="B52" s="142" t="s">
        <v>66</v>
      </c>
      <c r="C52" s="1"/>
      <c r="D52" s="14">
        <v>2617.3</v>
      </c>
      <c r="E52" s="86"/>
      <c r="F52" s="87"/>
      <c r="G52" s="86"/>
      <c r="H52" s="86"/>
      <c r="I52" s="102">
        <v>2388.6</v>
      </c>
      <c r="J52" s="102">
        <v>1.07</v>
      </c>
      <c r="K52" s="101">
        <v>0.01</v>
      </c>
    </row>
    <row r="53" spans="1:11" s="122" customFormat="1" ht="15" hidden="1">
      <c r="A53" s="89" t="s">
        <v>133</v>
      </c>
      <c r="B53" s="142" t="s">
        <v>66</v>
      </c>
      <c r="C53" s="88"/>
      <c r="D53" s="14">
        <f>G53*I53</f>
        <v>0</v>
      </c>
      <c r="E53" s="88"/>
      <c r="F53" s="87"/>
      <c r="G53" s="86"/>
      <c r="H53" s="86"/>
      <c r="I53" s="102">
        <v>2388.6</v>
      </c>
      <c r="J53" s="102">
        <v>1.07</v>
      </c>
      <c r="K53" s="101">
        <v>0</v>
      </c>
    </row>
    <row r="54" spans="1:11" s="122" customFormat="1" ht="15" hidden="1">
      <c r="A54" s="4"/>
      <c r="B54" s="142"/>
      <c r="C54" s="1"/>
      <c r="D54" s="14"/>
      <c r="E54" s="86"/>
      <c r="F54" s="87"/>
      <c r="G54" s="86"/>
      <c r="H54" s="86"/>
      <c r="I54" s="102"/>
      <c r="J54" s="102"/>
      <c r="K54" s="101"/>
    </row>
    <row r="55" spans="1:11" s="122" customFormat="1" ht="25.5">
      <c r="A55" s="4" t="s">
        <v>134</v>
      </c>
      <c r="B55" s="143" t="s">
        <v>51</v>
      </c>
      <c r="C55" s="1"/>
      <c r="D55" s="14">
        <v>2957.61</v>
      </c>
      <c r="E55" s="86"/>
      <c r="F55" s="87"/>
      <c r="G55" s="86"/>
      <c r="H55" s="86"/>
      <c r="I55" s="102">
        <v>2388.6</v>
      </c>
      <c r="J55" s="102">
        <v>1.07</v>
      </c>
      <c r="K55" s="101">
        <v>0.04</v>
      </c>
    </row>
    <row r="56" spans="1:11" s="138" customFormat="1" ht="30">
      <c r="A56" s="98" t="s">
        <v>76</v>
      </c>
      <c r="B56" s="125"/>
      <c r="C56" s="126"/>
      <c r="D56" s="12">
        <f>D57+D58+D59+D60+D61+D65+D66</f>
        <v>25369.51</v>
      </c>
      <c r="E56" s="12"/>
      <c r="F56" s="84"/>
      <c r="G56" s="12">
        <f>D56/I56</f>
        <v>10.62</v>
      </c>
      <c r="H56" s="12">
        <f>G56/12</f>
        <v>0.89</v>
      </c>
      <c r="I56" s="102">
        <v>2388.6</v>
      </c>
      <c r="J56" s="102">
        <v>1.07</v>
      </c>
      <c r="K56" s="101">
        <v>1.03</v>
      </c>
    </row>
    <row r="57" spans="1:11" s="122" customFormat="1" ht="15">
      <c r="A57" s="89" t="s">
        <v>77</v>
      </c>
      <c r="B57" s="142" t="s">
        <v>78</v>
      </c>
      <c r="C57" s="1"/>
      <c r="D57" s="14">
        <v>2230.05</v>
      </c>
      <c r="E57" s="86"/>
      <c r="F57" s="87"/>
      <c r="G57" s="86"/>
      <c r="H57" s="86"/>
      <c r="I57" s="102">
        <v>2388.6</v>
      </c>
      <c r="J57" s="102">
        <v>1.07</v>
      </c>
      <c r="K57" s="101">
        <v>0.07</v>
      </c>
    </row>
    <row r="58" spans="1:11" s="122" customFormat="1" ht="25.5">
      <c r="A58" s="89" t="s">
        <v>79</v>
      </c>
      <c r="B58" s="143" t="s">
        <v>66</v>
      </c>
      <c r="C58" s="1"/>
      <c r="D58" s="14">
        <v>1486.7</v>
      </c>
      <c r="E58" s="86"/>
      <c r="F58" s="87"/>
      <c r="G58" s="86"/>
      <c r="H58" s="86"/>
      <c r="I58" s="102">
        <v>2388.6</v>
      </c>
      <c r="J58" s="102">
        <v>1.07</v>
      </c>
      <c r="K58" s="101">
        <v>0.05</v>
      </c>
    </row>
    <row r="59" spans="1:11" s="122" customFormat="1" ht="15">
      <c r="A59" s="89" t="s">
        <v>80</v>
      </c>
      <c r="B59" s="142" t="s">
        <v>81</v>
      </c>
      <c r="C59" s="1"/>
      <c r="D59" s="14">
        <v>1560.23</v>
      </c>
      <c r="E59" s="86"/>
      <c r="F59" s="87"/>
      <c r="G59" s="86"/>
      <c r="H59" s="86"/>
      <c r="I59" s="102">
        <v>2388.6</v>
      </c>
      <c r="J59" s="102">
        <v>1.07</v>
      </c>
      <c r="K59" s="101">
        <v>0.05</v>
      </c>
    </row>
    <row r="60" spans="1:11" s="122" customFormat="1" ht="27.75" customHeight="1">
      <c r="A60" s="89" t="s">
        <v>82</v>
      </c>
      <c r="B60" s="142" t="s">
        <v>83</v>
      </c>
      <c r="C60" s="1"/>
      <c r="D60" s="14">
        <v>1486.68</v>
      </c>
      <c r="E60" s="86"/>
      <c r="F60" s="87"/>
      <c r="G60" s="86"/>
      <c r="H60" s="86"/>
      <c r="I60" s="102">
        <v>2388.6</v>
      </c>
      <c r="J60" s="102">
        <v>1.07</v>
      </c>
      <c r="K60" s="101">
        <v>0.05</v>
      </c>
    </row>
    <row r="61" spans="1:11" s="122" customFormat="1" ht="25.5">
      <c r="A61" s="4" t="s">
        <v>135</v>
      </c>
      <c r="B61" s="143" t="s">
        <v>51</v>
      </c>
      <c r="C61" s="1"/>
      <c r="D61" s="14">
        <v>2957.61</v>
      </c>
      <c r="E61" s="86"/>
      <c r="F61" s="87"/>
      <c r="G61" s="86"/>
      <c r="H61" s="86"/>
      <c r="I61" s="102">
        <v>2388.6</v>
      </c>
      <c r="J61" s="102">
        <v>1.07</v>
      </c>
      <c r="K61" s="101">
        <v>0.25</v>
      </c>
    </row>
    <row r="62" spans="1:11" s="122" customFormat="1" ht="15" hidden="1">
      <c r="A62" s="89" t="s">
        <v>116</v>
      </c>
      <c r="B62" s="142" t="s">
        <v>81</v>
      </c>
      <c r="C62" s="1"/>
      <c r="D62" s="14">
        <f aca="true" t="shared" si="2" ref="D62:D67">G62*I62</f>
        <v>0</v>
      </c>
      <c r="E62" s="86"/>
      <c r="F62" s="87"/>
      <c r="G62" s="86"/>
      <c r="H62" s="86"/>
      <c r="I62" s="102">
        <v>2388.6</v>
      </c>
      <c r="J62" s="102">
        <v>1.07</v>
      </c>
      <c r="K62" s="101">
        <v>0</v>
      </c>
    </row>
    <row r="63" spans="1:11" s="122" customFormat="1" ht="15" hidden="1">
      <c r="A63" s="89" t="s">
        <v>117</v>
      </c>
      <c r="B63" s="142" t="s">
        <v>66</v>
      </c>
      <c r="C63" s="1"/>
      <c r="D63" s="14">
        <f t="shared" si="2"/>
        <v>0</v>
      </c>
      <c r="E63" s="86"/>
      <c r="F63" s="87"/>
      <c r="G63" s="86"/>
      <c r="H63" s="86"/>
      <c r="I63" s="102">
        <v>2388.6</v>
      </c>
      <c r="J63" s="102">
        <v>1.07</v>
      </c>
      <c r="K63" s="101">
        <v>0</v>
      </c>
    </row>
    <row r="64" spans="1:11" s="122" customFormat="1" ht="25.5" hidden="1">
      <c r="A64" s="89" t="s">
        <v>118</v>
      </c>
      <c r="B64" s="142" t="s">
        <v>66</v>
      </c>
      <c r="C64" s="1"/>
      <c r="D64" s="14">
        <f t="shared" si="2"/>
        <v>0</v>
      </c>
      <c r="E64" s="86"/>
      <c r="F64" s="87"/>
      <c r="G64" s="86"/>
      <c r="H64" s="86"/>
      <c r="I64" s="102">
        <v>2388.6</v>
      </c>
      <c r="J64" s="102">
        <v>1.07</v>
      </c>
      <c r="K64" s="101">
        <v>0</v>
      </c>
    </row>
    <row r="65" spans="1:11" s="122" customFormat="1" ht="25.5">
      <c r="A65" s="89" t="s">
        <v>136</v>
      </c>
      <c r="B65" s="142" t="s">
        <v>51</v>
      </c>
      <c r="C65" s="1"/>
      <c r="D65" s="14">
        <v>10360.56</v>
      </c>
      <c r="E65" s="86"/>
      <c r="F65" s="87"/>
      <c r="G65" s="86"/>
      <c r="H65" s="86"/>
      <c r="I65" s="102">
        <v>2388.6</v>
      </c>
      <c r="J65" s="102">
        <v>1.07</v>
      </c>
      <c r="K65" s="101">
        <v>0.34</v>
      </c>
    </row>
    <row r="66" spans="1:11" s="122" customFormat="1" ht="15">
      <c r="A66" s="4" t="s">
        <v>84</v>
      </c>
      <c r="B66" s="142" t="s">
        <v>54</v>
      </c>
      <c r="C66" s="88"/>
      <c r="D66" s="14">
        <v>5287.68</v>
      </c>
      <c r="E66" s="88"/>
      <c r="F66" s="87"/>
      <c r="G66" s="86"/>
      <c r="H66" s="86"/>
      <c r="I66" s="102">
        <v>2388.6</v>
      </c>
      <c r="J66" s="102">
        <v>1.07</v>
      </c>
      <c r="K66" s="101">
        <v>0.17</v>
      </c>
    </row>
    <row r="67" spans="1:11" s="122" customFormat="1" ht="15" hidden="1">
      <c r="A67" s="4" t="s">
        <v>119</v>
      </c>
      <c r="B67" s="142" t="s">
        <v>66</v>
      </c>
      <c r="C67" s="1"/>
      <c r="D67" s="14">
        <f t="shared" si="2"/>
        <v>0</v>
      </c>
      <c r="E67" s="86"/>
      <c r="F67" s="87"/>
      <c r="G67" s="86">
        <f>H67*12</f>
        <v>0</v>
      </c>
      <c r="H67" s="86">
        <v>0</v>
      </c>
      <c r="I67" s="102">
        <v>2388.6</v>
      </c>
      <c r="J67" s="102">
        <v>1.07</v>
      </c>
      <c r="K67" s="101">
        <v>0</v>
      </c>
    </row>
    <row r="68" spans="1:11" s="122" customFormat="1" ht="30">
      <c r="A68" s="98" t="s">
        <v>85</v>
      </c>
      <c r="B68" s="142"/>
      <c r="C68" s="1"/>
      <c r="D68" s="12">
        <f>D69+D70+D71</f>
        <v>1907.32</v>
      </c>
      <c r="E68" s="86"/>
      <c r="F68" s="87"/>
      <c r="G68" s="12">
        <f>D68/I68</f>
        <v>0.8</v>
      </c>
      <c r="H68" s="12">
        <f>G68/12</f>
        <v>0.07</v>
      </c>
      <c r="I68" s="102">
        <v>2388.6</v>
      </c>
      <c r="J68" s="102">
        <v>1.07</v>
      </c>
      <c r="K68" s="101">
        <v>0.11</v>
      </c>
    </row>
    <row r="69" spans="1:11" s="122" customFormat="1" ht="25.5">
      <c r="A69" s="4" t="s">
        <v>137</v>
      </c>
      <c r="B69" s="143" t="s">
        <v>51</v>
      </c>
      <c r="C69" s="1"/>
      <c r="D69" s="14">
        <v>321.07</v>
      </c>
      <c r="E69" s="86"/>
      <c r="F69" s="87"/>
      <c r="G69" s="86"/>
      <c r="H69" s="86"/>
      <c r="I69" s="102">
        <v>2388.6</v>
      </c>
      <c r="J69" s="102">
        <v>1.07</v>
      </c>
      <c r="K69" s="101">
        <v>0.05</v>
      </c>
    </row>
    <row r="70" spans="1:11" s="122" customFormat="1" ht="15">
      <c r="A70" s="89" t="s">
        <v>138</v>
      </c>
      <c r="B70" s="142" t="s">
        <v>66</v>
      </c>
      <c r="C70" s="1"/>
      <c r="D70" s="14">
        <v>1586.25</v>
      </c>
      <c r="E70" s="86"/>
      <c r="F70" s="87"/>
      <c r="G70" s="86"/>
      <c r="H70" s="86"/>
      <c r="I70" s="102">
        <v>2388.6</v>
      </c>
      <c r="J70" s="102">
        <v>1.07</v>
      </c>
      <c r="K70" s="101">
        <v>0.05</v>
      </c>
    </row>
    <row r="71" spans="1:11" s="122" customFormat="1" ht="15" hidden="1">
      <c r="A71" s="89" t="s">
        <v>86</v>
      </c>
      <c r="B71" s="142" t="s">
        <v>54</v>
      </c>
      <c r="C71" s="1"/>
      <c r="D71" s="14">
        <f>G71*I71</f>
        <v>0</v>
      </c>
      <c r="E71" s="86"/>
      <c r="F71" s="87"/>
      <c r="G71" s="86">
        <f>H71*12</f>
        <v>0</v>
      </c>
      <c r="H71" s="86">
        <v>0</v>
      </c>
      <c r="I71" s="102">
        <v>2388.6</v>
      </c>
      <c r="J71" s="102">
        <v>1.07</v>
      </c>
      <c r="K71" s="101">
        <v>0</v>
      </c>
    </row>
    <row r="72" spans="1:11" s="122" customFormat="1" ht="15">
      <c r="A72" s="98" t="s">
        <v>87</v>
      </c>
      <c r="B72" s="142"/>
      <c r="C72" s="1"/>
      <c r="D72" s="12">
        <f>D73+D74+D75+D80</f>
        <v>13839.92</v>
      </c>
      <c r="E72" s="86"/>
      <c r="F72" s="87"/>
      <c r="G72" s="12">
        <f>D72/I72</f>
        <v>5.79</v>
      </c>
      <c r="H72" s="12">
        <f>G72/12</f>
        <v>0.48</v>
      </c>
      <c r="I72" s="102">
        <v>2388.6</v>
      </c>
      <c r="J72" s="102">
        <v>1.07</v>
      </c>
      <c r="K72" s="101">
        <v>0.45</v>
      </c>
    </row>
    <row r="73" spans="1:11" s="122" customFormat="1" ht="15">
      <c r="A73" s="89" t="s">
        <v>95</v>
      </c>
      <c r="B73" s="142" t="s">
        <v>54</v>
      </c>
      <c r="C73" s="1"/>
      <c r="D73" s="14">
        <v>1036.08</v>
      </c>
      <c r="E73" s="86"/>
      <c r="F73" s="87"/>
      <c r="G73" s="86"/>
      <c r="H73" s="86"/>
      <c r="I73" s="102">
        <v>2388.6</v>
      </c>
      <c r="J73" s="102">
        <v>1.07</v>
      </c>
      <c r="K73" s="101">
        <v>0.03</v>
      </c>
    </row>
    <row r="74" spans="1:11" s="122" customFormat="1" ht="15">
      <c r="A74" s="89" t="s">
        <v>88</v>
      </c>
      <c r="B74" s="142" t="s">
        <v>66</v>
      </c>
      <c r="C74" s="1"/>
      <c r="D74" s="14">
        <v>8115.5</v>
      </c>
      <c r="E74" s="86"/>
      <c r="F74" s="87"/>
      <c r="G74" s="86"/>
      <c r="H74" s="86"/>
      <c r="I74" s="102">
        <v>2388.6</v>
      </c>
      <c r="J74" s="102">
        <v>1.07</v>
      </c>
      <c r="K74" s="101">
        <v>0.2675</v>
      </c>
    </row>
    <row r="75" spans="1:11" s="122" customFormat="1" ht="15">
      <c r="A75" s="89" t="s">
        <v>89</v>
      </c>
      <c r="B75" s="142" t="s">
        <v>66</v>
      </c>
      <c r="C75" s="1"/>
      <c r="D75" s="14">
        <v>777.03</v>
      </c>
      <c r="E75" s="86"/>
      <c r="F75" s="87"/>
      <c r="G75" s="86"/>
      <c r="H75" s="86"/>
      <c r="I75" s="102">
        <v>2388.6</v>
      </c>
      <c r="J75" s="102">
        <v>1.07</v>
      </c>
      <c r="K75" s="101">
        <v>0.02</v>
      </c>
    </row>
    <row r="76" spans="1:11" s="122" customFormat="1" ht="27.75" customHeight="1" hidden="1">
      <c r="A76" s="4" t="s">
        <v>139</v>
      </c>
      <c r="B76" s="142" t="s">
        <v>51</v>
      </c>
      <c r="C76" s="1"/>
      <c r="D76" s="14">
        <f>G76*I76</f>
        <v>0</v>
      </c>
      <c r="E76" s="86"/>
      <c r="F76" s="87"/>
      <c r="G76" s="86"/>
      <c r="H76" s="86"/>
      <c r="I76" s="102">
        <v>2388.6</v>
      </c>
      <c r="J76" s="102">
        <v>1.07</v>
      </c>
      <c r="K76" s="101">
        <v>0</v>
      </c>
    </row>
    <row r="77" spans="1:11" s="122" customFormat="1" ht="25.5" hidden="1">
      <c r="A77" s="4" t="s">
        <v>104</v>
      </c>
      <c r="B77" s="142" t="s">
        <v>51</v>
      </c>
      <c r="C77" s="1"/>
      <c r="D77" s="14">
        <f>G77*I77</f>
        <v>0</v>
      </c>
      <c r="E77" s="86"/>
      <c r="F77" s="87"/>
      <c r="G77" s="86"/>
      <c r="H77" s="86"/>
      <c r="I77" s="102">
        <v>2388.6</v>
      </c>
      <c r="J77" s="102">
        <v>1.07</v>
      </c>
      <c r="K77" s="101">
        <v>0</v>
      </c>
    </row>
    <row r="78" spans="1:11" s="122" customFormat="1" ht="25.5" hidden="1">
      <c r="A78" s="4" t="s">
        <v>99</v>
      </c>
      <c r="B78" s="142" t="s">
        <v>51</v>
      </c>
      <c r="C78" s="1"/>
      <c r="D78" s="14">
        <f>G78*I78</f>
        <v>0</v>
      </c>
      <c r="E78" s="86"/>
      <c r="F78" s="87"/>
      <c r="G78" s="86"/>
      <c r="H78" s="86"/>
      <c r="I78" s="102">
        <v>2388.6</v>
      </c>
      <c r="J78" s="102">
        <v>1.07</v>
      </c>
      <c r="K78" s="101">
        <v>0</v>
      </c>
    </row>
    <row r="79" spans="1:11" s="122" customFormat="1" ht="25.5" hidden="1">
      <c r="A79" s="4" t="s">
        <v>100</v>
      </c>
      <c r="B79" s="142" t="s">
        <v>51</v>
      </c>
      <c r="C79" s="1"/>
      <c r="D79" s="14">
        <f>G79*I79</f>
        <v>0</v>
      </c>
      <c r="E79" s="86"/>
      <c r="F79" s="87"/>
      <c r="G79" s="86"/>
      <c r="H79" s="86"/>
      <c r="I79" s="102">
        <v>2388.6</v>
      </c>
      <c r="J79" s="102">
        <v>1.07</v>
      </c>
      <c r="K79" s="101">
        <v>0</v>
      </c>
    </row>
    <row r="80" spans="1:11" s="122" customFormat="1" ht="25.5">
      <c r="A80" s="4" t="s">
        <v>94</v>
      </c>
      <c r="B80" s="142" t="s">
        <v>51</v>
      </c>
      <c r="C80" s="1"/>
      <c r="D80" s="14">
        <v>3911.31</v>
      </c>
      <c r="E80" s="86"/>
      <c r="F80" s="87"/>
      <c r="G80" s="86"/>
      <c r="H80" s="86"/>
      <c r="I80" s="102">
        <v>2388.6</v>
      </c>
      <c r="J80" s="102">
        <v>1.07</v>
      </c>
      <c r="K80" s="101">
        <v>0.13</v>
      </c>
    </row>
    <row r="81" spans="1:11" s="122" customFormat="1" ht="15">
      <c r="A81" s="98" t="s">
        <v>90</v>
      </c>
      <c r="B81" s="142"/>
      <c r="C81" s="1"/>
      <c r="D81" s="12">
        <f>D82</f>
        <v>932.26</v>
      </c>
      <c r="E81" s="86"/>
      <c r="F81" s="87"/>
      <c r="G81" s="12">
        <f>D81/I81</f>
        <v>0.39</v>
      </c>
      <c r="H81" s="12">
        <f>G81/12</f>
        <v>0.03</v>
      </c>
      <c r="I81" s="102">
        <v>2388.6</v>
      </c>
      <c r="J81" s="102">
        <v>1.07</v>
      </c>
      <c r="K81" s="101">
        <v>0.18</v>
      </c>
    </row>
    <row r="82" spans="1:11" s="122" customFormat="1" ht="15">
      <c r="A82" s="89" t="s">
        <v>91</v>
      </c>
      <c r="B82" s="142" t="s">
        <v>66</v>
      </c>
      <c r="C82" s="1"/>
      <c r="D82" s="14">
        <v>932.26</v>
      </c>
      <c r="E82" s="86"/>
      <c r="F82" s="87"/>
      <c r="G82" s="86"/>
      <c r="H82" s="86"/>
      <c r="I82" s="102">
        <v>2388.6</v>
      </c>
      <c r="J82" s="102">
        <v>1.07</v>
      </c>
      <c r="K82" s="101">
        <v>0.03</v>
      </c>
    </row>
    <row r="83" spans="1:11" s="102" customFormat="1" ht="15">
      <c r="A83" s="98" t="s">
        <v>105</v>
      </c>
      <c r="B83" s="125"/>
      <c r="C83" s="126"/>
      <c r="D83" s="12">
        <f>D84</f>
        <v>1381.39</v>
      </c>
      <c r="E83" s="12"/>
      <c r="F83" s="84"/>
      <c r="G83" s="12">
        <f>D83/I83</f>
        <v>0.58</v>
      </c>
      <c r="H83" s="12">
        <f>G83/12</f>
        <v>0.05</v>
      </c>
      <c r="I83" s="102">
        <v>2388.6</v>
      </c>
      <c r="J83" s="102">
        <v>1.07</v>
      </c>
      <c r="K83" s="101">
        <v>0.48</v>
      </c>
    </row>
    <row r="84" spans="1:11" s="122" customFormat="1" ht="25.5">
      <c r="A84" s="89" t="s">
        <v>106</v>
      </c>
      <c r="B84" s="143" t="s">
        <v>51</v>
      </c>
      <c r="C84" s="1"/>
      <c r="D84" s="14">
        <v>1381.39</v>
      </c>
      <c r="E84" s="86"/>
      <c r="F84" s="87"/>
      <c r="G84" s="86"/>
      <c r="H84" s="86"/>
      <c r="I84" s="102">
        <v>2388.6</v>
      </c>
      <c r="J84" s="102">
        <v>1.07</v>
      </c>
      <c r="K84" s="101">
        <v>0.04</v>
      </c>
    </row>
    <row r="85" spans="1:11" s="122" customFormat="1" ht="25.5" customHeight="1" hidden="1">
      <c r="A85" s="89" t="s">
        <v>110</v>
      </c>
      <c r="B85" s="142" t="s">
        <v>66</v>
      </c>
      <c r="C85" s="1"/>
      <c r="D85" s="14"/>
      <c r="E85" s="86"/>
      <c r="F85" s="87"/>
      <c r="G85" s="86"/>
      <c r="H85" s="86">
        <v>0</v>
      </c>
      <c r="I85" s="102">
        <v>2388.6</v>
      </c>
      <c r="J85" s="102">
        <v>1.07</v>
      </c>
      <c r="K85" s="101">
        <v>0</v>
      </c>
    </row>
    <row r="86" spans="1:11" s="102" customFormat="1" ht="30.75" thickBot="1">
      <c r="A86" s="144" t="s">
        <v>101</v>
      </c>
      <c r="B86" s="125" t="s">
        <v>51</v>
      </c>
      <c r="C86" s="139">
        <f>F86*12</f>
        <v>0</v>
      </c>
      <c r="D86" s="85">
        <f>G86*I86</f>
        <v>9172.22</v>
      </c>
      <c r="E86" s="85">
        <f>H86*12</f>
        <v>3.84</v>
      </c>
      <c r="F86" s="84"/>
      <c r="G86" s="85">
        <f>H86*12</f>
        <v>3.84</v>
      </c>
      <c r="H86" s="85">
        <v>0.32</v>
      </c>
      <c r="I86" s="102">
        <v>2388.6</v>
      </c>
      <c r="J86" s="102">
        <v>1.07</v>
      </c>
      <c r="K86" s="101">
        <v>0.3</v>
      </c>
    </row>
    <row r="87" spans="1:11" s="102" customFormat="1" ht="39.75" hidden="1" thickBot="1">
      <c r="A87" s="145" t="s">
        <v>140</v>
      </c>
      <c r="B87" s="146"/>
      <c r="C87" s="147" t="e">
        <f>F87*12</f>
        <v>#REF!</v>
      </c>
      <c r="D87" s="147">
        <f>SUM(D88:D95)</f>
        <v>0</v>
      </c>
      <c r="E87" s="147">
        <f>H87*12</f>
        <v>0</v>
      </c>
      <c r="F87" s="148" t="e">
        <f>#REF!+#REF!+#REF!+#REF!+#REF!+#REF!+#REF!+#REF!+#REF!+#REF!</f>
        <v>#REF!</v>
      </c>
      <c r="G87" s="147">
        <f>H87*12</f>
        <v>0</v>
      </c>
      <c r="H87" s="148">
        <f>SUM(H88:H95)</f>
        <v>0</v>
      </c>
      <c r="I87" s="102">
        <v>2388.6</v>
      </c>
      <c r="K87" s="101"/>
    </row>
    <row r="88" spans="1:11" s="102" customFormat="1" ht="15.75" hidden="1" thickBot="1">
      <c r="A88" s="149" t="s">
        <v>141</v>
      </c>
      <c r="B88" s="128"/>
      <c r="C88" s="129"/>
      <c r="D88" s="150"/>
      <c r="E88" s="150"/>
      <c r="F88" s="151"/>
      <c r="G88" s="150"/>
      <c r="H88" s="96"/>
      <c r="I88" s="102">
        <v>2388.6</v>
      </c>
      <c r="K88" s="101"/>
    </row>
    <row r="89" spans="1:11" s="102" customFormat="1" ht="15.75" hidden="1" thickBot="1">
      <c r="A89" s="152" t="s">
        <v>111</v>
      </c>
      <c r="B89" s="153"/>
      <c r="C89" s="154"/>
      <c r="D89" s="141"/>
      <c r="E89" s="141"/>
      <c r="F89" s="91"/>
      <c r="G89" s="141"/>
      <c r="H89" s="155"/>
      <c r="I89" s="102">
        <v>2388.6</v>
      </c>
      <c r="K89" s="101"/>
    </row>
    <row r="90" spans="1:11" s="102" customFormat="1" ht="15.75" hidden="1" thickBot="1">
      <c r="A90" s="152" t="s">
        <v>142</v>
      </c>
      <c r="B90" s="153"/>
      <c r="C90" s="154"/>
      <c r="D90" s="141"/>
      <c r="E90" s="141"/>
      <c r="F90" s="91"/>
      <c r="G90" s="141"/>
      <c r="H90" s="155"/>
      <c r="I90" s="102">
        <v>2388.6</v>
      </c>
      <c r="K90" s="101"/>
    </row>
    <row r="91" spans="1:11" s="102" customFormat="1" ht="15.75" hidden="1" thickBot="1">
      <c r="A91" s="152" t="s">
        <v>120</v>
      </c>
      <c r="B91" s="153"/>
      <c r="C91" s="154"/>
      <c r="D91" s="141"/>
      <c r="E91" s="141"/>
      <c r="F91" s="91"/>
      <c r="G91" s="141"/>
      <c r="H91" s="155"/>
      <c r="I91" s="102">
        <v>2388.6</v>
      </c>
      <c r="K91" s="101"/>
    </row>
    <row r="92" spans="1:11" s="102" customFormat="1" ht="15.75" hidden="1" thickBot="1">
      <c r="A92" s="152" t="s">
        <v>143</v>
      </c>
      <c r="B92" s="153"/>
      <c r="C92" s="154"/>
      <c r="D92" s="141"/>
      <c r="E92" s="141"/>
      <c r="F92" s="91"/>
      <c r="G92" s="141"/>
      <c r="H92" s="155"/>
      <c r="I92" s="102">
        <v>2388.6</v>
      </c>
      <c r="K92" s="101"/>
    </row>
    <row r="93" spans="1:11" s="102" customFormat="1" ht="15.75" hidden="1" thickBot="1">
      <c r="A93" s="152" t="s">
        <v>144</v>
      </c>
      <c r="B93" s="153"/>
      <c r="C93" s="154"/>
      <c r="D93" s="141"/>
      <c r="E93" s="141"/>
      <c r="F93" s="91"/>
      <c r="G93" s="141"/>
      <c r="H93" s="155"/>
      <c r="I93" s="102">
        <v>2388.6</v>
      </c>
      <c r="K93" s="101"/>
    </row>
    <row r="94" spans="1:11" s="102" customFormat="1" ht="15.75" hidden="1" thickBot="1">
      <c r="A94" s="152" t="s">
        <v>121</v>
      </c>
      <c r="B94" s="153"/>
      <c r="C94" s="154"/>
      <c r="D94" s="141"/>
      <c r="E94" s="141"/>
      <c r="F94" s="91"/>
      <c r="G94" s="141"/>
      <c r="H94" s="155"/>
      <c r="I94" s="102">
        <v>2388.6</v>
      </c>
      <c r="K94" s="101"/>
    </row>
    <row r="95" spans="1:11" s="102" customFormat="1" ht="15.75" hidden="1" thickBot="1">
      <c r="A95" s="152" t="s">
        <v>145</v>
      </c>
      <c r="B95" s="153"/>
      <c r="C95" s="154"/>
      <c r="D95" s="141"/>
      <c r="E95" s="141"/>
      <c r="F95" s="91"/>
      <c r="G95" s="141"/>
      <c r="H95" s="155"/>
      <c r="I95" s="102">
        <v>2388.6</v>
      </c>
      <c r="K95" s="101"/>
    </row>
    <row r="96" spans="1:11" s="102" customFormat="1" ht="15.75" hidden="1" thickBot="1">
      <c r="A96" s="152" t="s">
        <v>146</v>
      </c>
      <c r="B96" s="156"/>
      <c r="C96" s="157"/>
      <c r="D96" s="141">
        <f>G96*I96</f>
        <v>0</v>
      </c>
      <c r="E96" s="141">
        <f>H96*12</f>
        <v>0</v>
      </c>
      <c r="F96" s="91" t="e">
        <f>#REF!+#REF!+#REF!+#REF!+#REF!+#REF!+#REF!+#REF!+#REF!+#REF!</f>
        <v>#REF!</v>
      </c>
      <c r="G96" s="141">
        <f>H96*12</f>
        <v>0</v>
      </c>
      <c r="H96" s="100"/>
      <c r="I96" s="102">
        <v>2388.6</v>
      </c>
      <c r="K96" s="101"/>
    </row>
    <row r="97" spans="1:11" s="102" customFormat="1" ht="20.25" thickBot="1">
      <c r="A97" s="158" t="s">
        <v>122</v>
      </c>
      <c r="B97" s="159" t="s">
        <v>47</v>
      </c>
      <c r="C97" s="157"/>
      <c r="D97" s="141">
        <f>G97*I97</f>
        <v>40415.11</v>
      </c>
      <c r="E97" s="141"/>
      <c r="F97" s="160"/>
      <c r="G97" s="141">
        <f>12*H97</f>
        <v>16.92</v>
      </c>
      <c r="H97" s="85">
        <v>1.41</v>
      </c>
      <c r="I97" s="102">
        <v>2388.6</v>
      </c>
      <c r="K97" s="101"/>
    </row>
    <row r="98" spans="1:11" s="102" customFormat="1" ht="18.75">
      <c r="A98" s="144" t="s">
        <v>3</v>
      </c>
      <c r="B98" s="125"/>
      <c r="C98" s="139">
        <f>F98*12</f>
        <v>0</v>
      </c>
      <c r="D98" s="139">
        <v>381328.61</v>
      </c>
      <c r="E98" s="139">
        <f>E97+E86+E83+E81+E72+E68+E56+E41+E40+E39+E38+E37+E36+E35+E31+E30+E29+E28+E27+E18+E13</f>
        <v>109.68</v>
      </c>
      <c r="F98" s="139">
        <f>F97+F86+F83+F81+F72+F68+F56+F41+F40+F39+F38+F37+F36+F35+F31+F30+F29+F28+F27+F18+F13</f>
        <v>0</v>
      </c>
      <c r="G98" s="139">
        <f>G97+G86+G83+G81+G72+G68+G56+G41+G40+G39+G38+G37+G36+G35+G31+G30+G29+G28+G27+G18+G13</f>
        <v>159.65</v>
      </c>
      <c r="H98" s="139">
        <f>H97+H86+H83+H81+H72+H68+H56+H41+H40+H39+H38+H37+H36+H35+H31+H30+H29+H28+H27+H18+H13</f>
        <v>13.3</v>
      </c>
      <c r="I98" s="102">
        <v>2388.6</v>
      </c>
      <c r="K98" s="101"/>
    </row>
    <row r="99" spans="1:11" s="164" customFormat="1" ht="19.5">
      <c r="A99" s="161"/>
      <c r="B99" s="162"/>
      <c r="C99" s="162"/>
      <c r="D99" s="163"/>
      <c r="E99" s="163"/>
      <c r="F99" s="163"/>
      <c r="G99" s="163"/>
      <c r="H99" s="163"/>
      <c r="K99" s="165"/>
    </row>
    <row r="100" spans="1:11" s="164" customFormat="1" ht="19.5">
      <c r="A100" s="161"/>
      <c r="B100" s="162"/>
      <c r="C100" s="162"/>
      <c r="D100" s="163"/>
      <c r="E100" s="163"/>
      <c r="F100" s="163"/>
      <c r="G100" s="163"/>
      <c r="H100" s="163"/>
      <c r="K100" s="165"/>
    </row>
    <row r="101" spans="1:11" s="164" customFormat="1" ht="19.5">
      <c r="A101" s="161"/>
      <c r="B101" s="162"/>
      <c r="C101" s="162"/>
      <c r="D101" s="163"/>
      <c r="E101" s="163"/>
      <c r="F101" s="163"/>
      <c r="G101" s="163"/>
      <c r="H101" s="163"/>
      <c r="K101" s="165"/>
    </row>
    <row r="102" spans="1:11" s="167" customFormat="1" ht="13.5" thickBot="1">
      <c r="A102" s="166"/>
      <c r="F102" s="2"/>
      <c r="H102" s="2"/>
      <c r="K102" s="168"/>
    </row>
    <row r="103" spans="1:11" s="102" customFormat="1" ht="39.75" thickBot="1">
      <c r="A103" s="169" t="s">
        <v>140</v>
      </c>
      <c r="B103" s="170"/>
      <c r="C103" s="171">
        <f>F103*12</f>
        <v>0</v>
      </c>
      <c r="D103" s="171">
        <f>D104+D105+D106+D107+D108+D109+D110</f>
        <v>172995.11</v>
      </c>
      <c r="E103" s="171">
        <f>E104+E105+E106+E107+E108+E109+E110</f>
        <v>0</v>
      </c>
      <c r="F103" s="171">
        <f>F104+F105+F106+F107+F108+F109+F110</f>
        <v>0</v>
      </c>
      <c r="G103" s="171">
        <f>G104+G105+G106+G107+G108+G109+G110</f>
        <v>72.43</v>
      </c>
      <c r="H103" s="171">
        <v>6.04</v>
      </c>
      <c r="I103" s="172">
        <v>2388.6</v>
      </c>
      <c r="K103" s="101"/>
    </row>
    <row r="104" spans="1:11" s="102" customFormat="1" ht="15">
      <c r="A104" s="173" t="s">
        <v>147</v>
      </c>
      <c r="B104" s="153"/>
      <c r="C104" s="154"/>
      <c r="D104" s="99">
        <v>94323.44</v>
      </c>
      <c r="E104" s="99"/>
      <c r="F104" s="100"/>
      <c r="G104" s="99">
        <f>D104/I104</f>
        <v>39.49</v>
      </c>
      <c r="H104" s="174">
        <v>3.29</v>
      </c>
      <c r="I104" s="102">
        <v>2388.6</v>
      </c>
      <c r="K104" s="101"/>
    </row>
    <row r="105" spans="1:11" s="102" customFormat="1" ht="15">
      <c r="A105" s="173" t="s">
        <v>148</v>
      </c>
      <c r="B105" s="153"/>
      <c r="C105" s="154"/>
      <c r="D105" s="99">
        <v>4794.37</v>
      </c>
      <c r="E105" s="157"/>
      <c r="F105" s="100"/>
      <c r="G105" s="99">
        <f aca="true" t="shared" si="3" ref="G105:G111">D105/I105</f>
        <v>2.01</v>
      </c>
      <c r="H105" s="174">
        <f aca="true" t="shared" si="4" ref="H105:H111">G105/12</f>
        <v>0.17</v>
      </c>
      <c r="I105" s="102">
        <v>2388.6</v>
      </c>
      <c r="K105" s="101"/>
    </row>
    <row r="106" spans="1:11" s="102" customFormat="1" ht="15">
      <c r="A106" s="173" t="s">
        <v>149</v>
      </c>
      <c r="B106" s="153"/>
      <c r="C106" s="154"/>
      <c r="D106" s="99">
        <v>8869.65</v>
      </c>
      <c r="E106" s="157"/>
      <c r="F106" s="100"/>
      <c r="G106" s="99">
        <f t="shared" si="3"/>
        <v>3.71</v>
      </c>
      <c r="H106" s="174">
        <f t="shared" si="4"/>
        <v>0.31</v>
      </c>
      <c r="I106" s="102">
        <v>2388.6</v>
      </c>
      <c r="K106" s="101"/>
    </row>
    <row r="107" spans="1:11" s="102" customFormat="1" ht="15">
      <c r="A107" s="173" t="s">
        <v>150</v>
      </c>
      <c r="B107" s="153"/>
      <c r="C107" s="154"/>
      <c r="D107" s="99">
        <v>21682.99</v>
      </c>
      <c r="E107" s="157"/>
      <c r="F107" s="100"/>
      <c r="G107" s="99">
        <f t="shared" si="3"/>
        <v>9.08</v>
      </c>
      <c r="H107" s="174">
        <f t="shared" si="4"/>
        <v>0.76</v>
      </c>
      <c r="I107" s="102">
        <v>2388.6</v>
      </c>
      <c r="K107" s="101"/>
    </row>
    <row r="108" spans="1:11" s="102" customFormat="1" ht="15">
      <c r="A108" s="173" t="s">
        <v>123</v>
      </c>
      <c r="B108" s="153"/>
      <c r="C108" s="154"/>
      <c r="D108" s="99">
        <v>22062.48</v>
      </c>
      <c r="E108" s="157"/>
      <c r="F108" s="100"/>
      <c r="G108" s="99">
        <f t="shared" si="3"/>
        <v>9.24</v>
      </c>
      <c r="H108" s="174">
        <f t="shared" si="4"/>
        <v>0.77</v>
      </c>
      <c r="I108" s="102">
        <v>2388.6</v>
      </c>
      <c r="K108" s="101"/>
    </row>
    <row r="109" spans="1:11" s="102" customFormat="1" ht="15">
      <c r="A109" s="173" t="s">
        <v>151</v>
      </c>
      <c r="B109" s="153"/>
      <c r="C109" s="154"/>
      <c r="D109" s="99">
        <v>11410.69</v>
      </c>
      <c r="E109" s="157"/>
      <c r="F109" s="100"/>
      <c r="G109" s="99">
        <f t="shared" si="3"/>
        <v>4.78</v>
      </c>
      <c r="H109" s="174">
        <f t="shared" si="4"/>
        <v>0.4</v>
      </c>
      <c r="I109" s="102">
        <v>2388.6</v>
      </c>
      <c r="K109" s="101"/>
    </row>
    <row r="110" spans="1:11" s="102" customFormat="1" ht="15">
      <c r="A110" s="173" t="s">
        <v>152</v>
      </c>
      <c r="B110" s="153"/>
      <c r="C110" s="154"/>
      <c r="D110" s="97">
        <v>9851.49</v>
      </c>
      <c r="E110" s="154"/>
      <c r="F110" s="97"/>
      <c r="G110" s="97">
        <f t="shared" si="3"/>
        <v>4.12</v>
      </c>
      <c r="H110" s="97">
        <f t="shared" si="4"/>
        <v>0.34</v>
      </c>
      <c r="I110" s="102">
        <v>2388.6</v>
      </c>
      <c r="K110" s="101"/>
    </row>
    <row r="111" spans="1:11" s="102" customFormat="1" ht="15" hidden="1">
      <c r="A111" s="173"/>
      <c r="B111" s="153"/>
      <c r="C111" s="154"/>
      <c r="D111" s="157"/>
      <c r="E111" s="157"/>
      <c r="F111" s="100"/>
      <c r="G111" s="99">
        <f t="shared" si="3"/>
        <v>0</v>
      </c>
      <c r="H111" s="174">
        <f t="shared" si="4"/>
        <v>0</v>
      </c>
      <c r="I111" s="102">
        <v>2388.6</v>
      </c>
      <c r="K111" s="101"/>
    </row>
    <row r="112" spans="1:11" s="102" customFormat="1" ht="15">
      <c r="A112" s="175"/>
      <c r="B112" s="176"/>
      <c r="C112" s="177"/>
      <c r="D112" s="178"/>
      <c r="E112" s="179"/>
      <c r="F112" s="179"/>
      <c r="G112" s="179"/>
      <c r="H112" s="179"/>
      <c r="K112" s="101"/>
    </row>
    <row r="113" spans="1:11" s="102" customFormat="1" ht="15">
      <c r="A113" s="175"/>
      <c r="B113" s="176"/>
      <c r="C113" s="177"/>
      <c r="D113" s="180"/>
      <c r="E113" s="180"/>
      <c r="F113" s="179"/>
      <c r="G113" s="180"/>
      <c r="H113" s="178"/>
      <c r="K113" s="101"/>
    </row>
    <row r="114" spans="1:11" s="102" customFormat="1" ht="15.75" thickBot="1">
      <c r="A114" s="175"/>
      <c r="B114" s="176"/>
      <c r="C114" s="177"/>
      <c r="D114" s="180"/>
      <c r="E114" s="180"/>
      <c r="F114" s="179"/>
      <c r="G114" s="180"/>
      <c r="H114" s="178"/>
      <c r="K114" s="101"/>
    </row>
    <row r="115" spans="1:11" s="102" customFormat="1" ht="20.25" thickBot="1">
      <c r="A115" s="169" t="s">
        <v>5</v>
      </c>
      <c r="B115" s="170"/>
      <c r="C115" s="171">
        <f>F115*12</f>
        <v>0</v>
      </c>
      <c r="D115" s="171">
        <f>D98+D103</f>
        <v>554323.72</v>
      </c>
      <c r="E115" s="171">
        <f>E98+E103</f>
        <v>109.68</v>
      </c>
      <c r="F115" s="171">
        <f>F98+F103</f>
        <v>0</v>
      </c>
      <c r="G115" s="171">
        <v>232.08</v>
      </c>
      <c r="H115" s="171">
        <f>H98+H103</f>
        <v>19.34</v>
      </c>
      <c r="K115" s="101"/>
    </row>
    <row r="116" spans="1:11" s="102" customFormat="1" ht="15">
      <c r="A116" s="175"/>
      <c r="B116" s="176"/>
      <c r="C116" s="177"/>
      <c r="D116" s="180"/>
      <c r="E116" s="180"/>
      <c r="F116" s="179"/>
      <c r="G116" s="180"/>
      <c r="H116" s="178"/>
      <c r="K116" s="101"/>
    </row>
    <row r="117" spans="1:11" s="185" customFormat="1" ht="18.75">
      <c r="A117" s="181"/>
      <c r="B117" s="182"/>
      <c r="C117" s="183"/>
      <c r="D117" s="183"/>
      <c r="E117" s="183"/>
      <c r="F117" s="184"/>
      <c r="G117" s="183"/>
      <c r="H117" s="184"/>
      <c r="K117" s="186"/>
    </row>
    <row r="118" spans="1:11" s="164" customFormat="1" ht="19.5">
      <c r="A118" s="187"/>
      <c r="B118" s="188"/>
      <c r="C118" s="189"/>
      <c r="D118" s="189"/>
      <c r="E118" s="189"/>
      <c r="F118" s="190"/>
      <c r="G118" s="189"/>
      <c r="H118" s="190"/>
      <c r="K118" s="165"/>
    </row>
    <row r="119" spans="1:11" s="167" customFormat="1" ht="14.25">
      <c r="A119" s="239" t="s">
        <v>102</v>
      </c>
      <c r="B119" s="239"/>
      <c r="C119" s="239"/>
      <c r="D119" s="239"/>
      <c r="E119" s="239"/>
      <c r="F119" s="239"/>
      <c r="K119" s="168"/>
    </row>
    <row r="120" spans="6:11" s="167" customFormat="1" ht="12.75">
      <c r="F120" s="2"/>
      <c r="H120" s="2"/>
      <c r="K120" s="168"/>
    </row>
    <row r="121" spans="1:11" s="167" customFormat="1" ht="12.75">
      <c r="A121" s="166" t="s">
        <v>103</v>
      </c>
      <c r="F121" s="2"/>
      <c r="H121" s="2"/>
      <c r="K121" s="168"/>
    </row>
    <row r="122" spans="6:11" s="167" customFormat="1" ht="12.75">
      <c r="F122" s="2"/>
      <c r="H122" s="2"/>
      <c r="K122" s="168"/>
    </row>
    <row r="123" spans="6:11" s="167" customFormat="1" ht="12.75">
      <c r="F123" s="2"/>
      <c r="H123" s="2"/>
      <c r="K123" s="168"/>
    </row>
    <row r="124" spans="6:11" s="167" customFormat="1" ht="12.75">
      <c r="F124" s="2"/>
      <c r="H124" s="2"/>
      <c r="K124" s="168"/>
    </row>
    <row r="125" spans="6:11" s="167" customFormat="1" ht="12.75">
      <c r="F125" s="2"/>
      <c r="H125" s="2"/>
      <c r="K125" s="168"/>
    </row>
    <row r="126" spans="6:11" s="167" customFormat="1" ht="12.75">
      <c r="F126" s="2"/>
      <c r="H126" s="2"/>
      <c r="K126" s="168"/>
    </row>
    <row r="127" spans="6:11" s="167" customFormat="1" ht="12.75">
      <c r="F127" s="2"/>
      <c r="H127" s="2"/>
      <c r="K127" s="168"/>
    </row>
    <row r="128" spans="6:11" s="167" customFormat="1" ht="12.75">
      <c r="F128" s="2"/>
      <c r="H128" s="2"/>
      <c r="K128" s="168"/>
    </row>
    <row r="129" spans="6:11" s="167" customFormat="1" ht="12.75">
      <c r="F129" s="2"/>
      <c r="H129" s="2"/>
      <c r="K129" s="168"/>
    </row>
    <row r="130" spans="6:11" s="167" customFormat="1" ht="12.75">
      <c r="F130" s="2"/>
      <c r="H130" s="2"/>
      <c r="K130" s="168"/>
    </row>
    <row r="131" spans="6:11" s="167" customFormat="1" ht="12.75">
      <c r="F131" s="2"/>
      <c r="H131" s="2"/>
      <c r="K131" s="168"/>
    </row>
    <row r="132" spans="6:11" s="167" customFormat="1" ht="12.75">
      <c r="F132" s="2"/>
      <c r="H132" s="2"/>
      <c r="K132" s="168"/>
    </row>
    <row r="133" spans="6:11" s="167" customFormat="1" ht="12.75">
      <c r="F133" s="2"/>
      <c r="H133" s="2"/>
      <c r="K133" s="168"/>
    </row>
    <row r="134" spans="6:11" s="167" customFormat="1" ht="12.75">
      <c r="F134" s="2"/>
      <c r="H134" s="2"/>
      <c r="K134" s="168"/>
    </row>
    <row r="135" spans="6:11" s="167" customFormat="1" ht="12.75">
      <c r="F135" s="2"/>
      <c r="H135" s="2"/>
      <c r="K135" s="168"/>
    </row>
    <row r="136" spans="6:11" s="167" customFormat="1" ht="12.75">
      <c r="F136" s="2"/>
      <c r="H136" s="2"/>
      <c r="K136" s="168"/>
    </row>
    <row r="137" spans="6:11" s="167" customFormat="1" ht="12.75">
      <c r="F137" s="2"/>
      <c r="H137" s="2"/>
      <c r="K137" s="168"/>
    </row>
    <row r="138" spans="6:11" s="167" customFormat="1" ht="12.75">
      <c r="F138" s="2"/>
      <c r="H138" s="2"/>
      <c r="K138" s="168"/>
    </row>
    <row r="139" spans="6:11" s="167" customFormat="1" ht="12.75">
      <c r="F139" s="2"/>
      <c r="H139" s="2"/>
      <c r="K139" s="168"/>
    </row>
  </sheetData>
  <sheetProtection/>
  <mergeCells count="11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2:H12"/>
    <mergeCell ref="A119:F119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tabSelected="1" zoomScale="80" zoomScaleNormal="80" zoomScalePageLayoutView="0" workbookViewId="0" topLeftCell="A1">
      <pane xSplit="1" ySplit="2" topLeftCell="G9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N1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68" t="s">
        <v>156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5" s="5" customFormat="1" ht="79.5" customHeight="1" thickBot="1">
      <c r="A2" s="195" t="s">
        <v>0</v>
      </c>
      <c r="B2" s="275" t="s">
        <v>163</v>
      </c>
      <c r="C2" s="276"/>
      <c r="D2" s="277"/>
      <c r="E2" s="276" t="s">
        <v>164</v>
      </c>
      <c r="F2" s="276"/>
      <c r="G2" s="276"/>
      <c r="H2" s="275" t="s">
        <v>165</v>
      </c>
      <c r="I2" s="276"/>
      <c r="J2" s="277"/>
      <c r="K2" s="275" t="s">
        <v>166</v>
      </c>
      <c r="L2" s="276"/>
      <c r="M2" s="277"/>
      <c r="N2" s="41" t="s">
        <v>9</v>
      </c>
      <c r="O2" s="19" t="s">
        <v>4</v>
      </c>
    </row>
    <row r="3" spans="1:15" s="6" customFormat="1" ht="12.75">
      <c r="A3" s="36"/>
      <c r="B3" s="26" t="s">
        <v>6</v>
      </c>
      <c r="C3" s="11" t="s">
        <v>7</v>
      </c>
      <c r="D3" s="32" t="s">
        <v>8</v>
      </c>
      <c r="E3" s="40" t="s">
        <v>6</v>
      </c>
      <c r="F3" s="11" t="s">
        <v>7</v>
      </c>
      <c r="G3" s="17" t="s">
        <v>8</v>
      </c>
      <c r="H3" s="26" t="s">
        <v>6</v>
      </c>
      <c r="I3" s="11" t="s">
        <v>7</v>
      </c>
      <c r="J3" s="32" t="s">
        <v>8</v>
      </c>
      <c r="K3" s="26" t="s">
        <v>6</v>
      </c>
      <c r="L3" s="11" t="s">
        <v>7</v>
      </c>
      <c r="M3" s="32" t="s">
        <v>8</v>
      </c>
      <c r="N3" s="43"/>
      <c r="O3" s="20"/>
    </row>
    <row r="4" spans="1:15" s="6" customFormat="1" ht="49.5" customHeight="1">
      <c r="A4" s="278" t="s">
        <v>1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80"/>
    </row>
    <row r="5" spans="1:15" s="5" customFormat="1" ht="14.25" customHeight="1">
      <c r="A5" s="81" t="s">
        <v>39</v>
      </c>
      <c r="B5" s="27"/>
      <c r="C5" s="7"/>
      <c r="D5" s="50">
        <f>O5/4</f>
        <v>17197.92</v>
      </c>
      <c r="E5" s="41"/>
      <c r="F5" s="7"/>
      <c r="G5" s="50">
        <f>O5/4</f>
        <v>17197.92</v>
      </c>
      <c r="H5" s="27"/>
      <c r="I5" s="7"/>
      <c r="J5" s="50">
        <f>O5/4</f>
        <v>17197.92</v>
      </c>
      <c r="K5" s="27"/>
      <c r="L5" s="7"/>
      <c r="M5" s="50">
        <f>O5/4</f>
        <v>17197.92</v>
      </c>
      <c r="N5" s="44">
        <f>M5+J5+G5+D5</f>
        <v>68791.68</v>
      </c>
      <c r="O5" s="13">
        <v>68791.68</v>
      </c>
    </row>
    <row r="6" spans="1:15" s="5" customFormat="1" ht="30">
      <c r="A6" s="81" t="s">
        <v>45</v>
      </c>
      <c r="B6" s="27"/>
      <c r="C6" s="7"/>
      <c r="D6" s="50">
        <f aca="true" t="shared" si="0" ref="D6:D17">O6/4</f>
        <v>20995.8</v>
      </c>
      <c r="E6" s="41"/>
      <c r="F6" s="7"/>
      <c r="G6" s="50">
        <f aca="true" t="shared" si="1" ref="G6:G17">O6/4</f>
        <v>20995.8</v>
      </c>
      <c r="H6" s="27"/>
      <c r="I6" s="7"/>
      <c r="J6" s="50">
        <f aca="true" t="shared" si="2" ref="J6:J17">O6/4</f>
        <v>20995.8</v>
      </c>
      <c r="K6" s="27"/>
      <c r="L6" s="7"/>
      <c r="M6" s="50">
        <f aca="true" t="shared" si="3" ref="M6:M17">O6/4</f>
        <v>20995.8</v>
      </c>
      <c r="N6" s="44">
        <f aca="true" t="shared" si="4" ref="N6:N57">M6+J6+G6+D6</f>
        <v>83983.2</v>
      </c>
      <c r="O6" s="13">
        <v>83983.18</v>
      </c>
    </row>
    <row r="7" spans="1:15" s="5" customFormat="1" ht="15">
      <c r="A7" s="83" t="s">
        <v>53</v>
      </c>
      <c r="B7" s="27"/>
      <c r="C7" s="7"/>
      <c r="D7" s="50">
        <f t="shared" si="0"/>
        <v>4586.11</v>
      </c>
      <c r="E7" s="41"/>
      <c r="F7" s="7"/>
      <c r="G7" s="50">
        <f t="shared" si="1"/>
        <v>4586.11</v>
      </c>
      <c r="H7" s="27"/>
      <c r="I7" s="7"/>
      <c r="J7" s="50">
        <f t="shared" si="2"/>
        <v>4586.11</v>
      </c>
      <c r="K7" s="27"/>
      <c r="L7" s="7"/>
      <c r="M7" s="50">
        <f t="shared" si="3"/>
        <v>4586.11</v>
      </c>
      <c r="N7" s="44">
        <f t="shared" si="4"/>
        <v>18344.44</v>
      </c>
      <c r="O7" s="13">
        <v>18344.45</v>
      </c>
    </row>
    <row r="8" spans="1:15" s="5" customFormat="1" ht="15">
      <c r="A8" s="83" t="s">
        <v>55</v>
      </c>
      <c r="B8" s="27"/>
      <c r="C8" s="7"/>
      <c r="D8" s="50">
        <f t="shared" si="0"/>
        <v>14904.87</v>
      </c>
      <c r="E8" s="41"/>
      <c r="F8" s="7"/>
      <c r="G8" s="50">
        <f t="shared" si="1"/>
        <v>14904.87</v>
      </c>
      <c r="H8" s="27"/>
      <c r="I8" s="7"/>
      <c r="J8" s="50">
        <f t="shared" si="2"/>
        <v>14904.87</v>
      </c>
      <c r="K8" s="27"/>
      <c r="L8" s="7"/>
      <c r="M8" s="50">
        <f t="shared" si="3"/>
        <v>14904.87</v>
      </c>
      <c r="N8" s="44">
        <f t="shared" si="4"/>
        <v>59619.48</v>
      </c>
      <c r="O8" s="13">
        <v>59619.46</v>
      </c>
    </row>
    <row r="9" spans="1:15" s="5" customFormat="1" ht="30">
      <c r="A9" s="83" t="s">
        <v>57</v>
      </c>
      <c r="B9" s="27"/>
      <c r="C9" s="7"/>
      <c r="D9" s="50">
        <f t="shared" si="0"/>
        <v>433.43</v>
      </c>
      <c r="E9" s="41"/>
      <c r="F9" s="7"/>
      <c r="G9" s="50">
        <f t="shared" si="1"/>
        <v>433.43</v>
      </c>
      <c r="H9" s="27"/>
      <c r="I9" s="7"/>
      <c r="J9" s="50">
        <f t="shared" si="2"/>
        <v>433.43</v>
      </c>
      <c r="K9" s="27"/>
      <c r="L9" s="7"/>
      <c r="M9" s="50">
        <f t="shared" si="3"/>
        <v>433.43</v>
      </c>
      <c r="N9" s="44">
        <f t="shared" si="4"/>
        <v>1733.72</v>
      </c>
      <c r="O9" s="13">
        <v>1733.72</v>
      </c>
    </row>
    <row r="10" spans="1:15" s="5" customFormat="1" ht="30">
      <c r="A10" s="83" t="s">
        <v>58</v>
      </c>
      <c r="B10" s="27"/>
      <c r="C10" s="7"/>
      <c r="D10" s="50">
        <f t="shared" si="0"/>
        <v>433.43</v>
      </c>
      <c r="E10" s="41"/>
      <c r="F10" s="7"/>
      <c r="G10" s="50">
        <f t="shared" si="1"/>
        <v>433.43</v>
      </c>
      <c r="H10" s="27"/>
      <c r="I10" s="7"/>
      <c r="J10" s="50">
        <f t="shared" si="2"/>
        <v>433.43</v>
      </c>
      <c r="K10" s="27"/>
      <c r="L10" s="7"/>
      <c r="M10" s="50">
        <f t="shared" si="3"/>
        <v>433.43</v>
      </c>
      <c r="N10" s="44">
        <f t="shared" si="4"/>
        <v>1733.72</v>
      </c>
      <c r="O10" s="13">
        <v>1733.72</v>
      </c>
    </row>
    <row r="11" spans="1:15" s="5" customFormat="1" ht="15">
      <c r="A11" s="93" t="s">
        <v>113</v>
      </c>
      <c r="B11" s="27"/>
      <c r="C11" s="7"/>
      <c r="D11" s="50">
        <f t="shared" si="0"/>
        <v>2737.03</v>
      </c>
      <c r="E11" s="41"/>
      <c r="F11" s="7"/>
      <c r="G11" s="50">
        <f t="shared" si="1"/>
        <v>2737.03</v>
      </c>
      <c r="H11" s="27"/>
      <c r="I11" s="7"/>
      <c r="J11" s="50">
        <f t="shared" si="2"/>
        <v>2737.03</v>
      </c>
      <c r="K11" s="27"/>
      <c r="L11" s="7"/>
      <c r="M11" s="50">
        <f t="shared" si="3"/>
        <v>2737.03</v>
      </c>
      <c r="N11" s="44">
        <f t="shared" si="4"/>
        <v>10948.12</v>
      </c>
      <c r="O11" s="13">
        <v>10948.1</v>
      </c>
    </row>
    <row r="12" spans="1:15" s="228" customFormat="1" ht="30">
      <c r="A12" s="219" t="s">
        <v>109</v>
      </c>
      <c r="B12" s="220"/>
      <c r="C12" s="221"/>
      <c r="D12" s="222">
        <f t="shared" si="0"/>
        <v>0</v>
      </c>
      <c r="E12" s="223" t="s">
        <v>205</v>
      </c>
      <c r="F12" s="224" t="s">
        <v>214</v>
      </c>
      <c r="G12" s="225">
        <v>3100.59</v>
      </c>
      <c r="H12" s="220"/>
      <c r="I12" s="221"/>
      <c r="J12" s="222">
        <f t="shared" si="2"/>
        <v>0</v>
      </c>
      <c r="K12" s="220"/>
      <c r="L12" s="221"/>
      <c r="M12" s="222">
        <f t="shared" si="3"/>
        <v>0</v>
      </c>
      <c r="N12" s="226">
        <f t="shared" si="4"/>
        <v>3100.59</v>
      </c>
      <c r="O12" s="227"/>
    </row>
    <row r="13" spans="1:15" s="228" customFormat="1" ht="25.5">
      <c r="A13" s="219" t="s">
        <v>129</v>
      </c>
      <c r="B13" s="220"/>
      <c r="C13" s="221"/>
      <c r="D13" s="222">
        <f t="shared" si="0"/>
        <v>0</v>
      </c>
      <c r="E13" s="223" t="s">
        <v>205</v>
      </c>
      <c r="F13" s="224" t="s">
        <v>213</v>
      </c>
      <c r="G13" s="225">
        <v>10948.11</v>
      </c>
      <c r="H13" s="220"/>
      <c r="I13" s="221"/>
      <c r="J13" s="222">
        <f t="shared" si="2"/>
        <v>0</v>
      </c>
      <c r="K13" s="220"/>
      <c r="L13" s="221"/>
      <c r="M13" s="222">
        <f t="shared" si="3"/>
        <v>0</v>
      </c>
      <c r="N13" s="226">
        <f t="shared" si="4"/>
        <v>10948.11</v>
      </c>
      <c r="O13" s="227"/>
    </row>
    <row r="14" spans="1:15" s="5" customFormat="1" ht="29.25" customHeight="1">
      <c r="A14" s="83" t="s">
        <v>98</v>
      </c>
      <c r="B14" s="27"/>
      <c r="C14" s="7"/>
      <c r="D14" s="50">
        <f t="shared" si="0"/>
        <v>1289.85</v>
      </c>
      <c r="E14" s="41"/>
      <c r="F14" s="7"/>
      <c r="G14" s="50">
        <f t="shared" si="1"/>
        <v>1289.85</v>
      </c>
      <c r="H14" s="27"/>
      <c r="I14" s="7"/>
      <c r="J14" s="50">
        <f t="shared" si="2"/>
        <v>1289.85</v>
      </c>
      <c r="K14" s="27"/>
      <c r="L14" s="7"/>
      <c r="M14" s="50">
        <f t="shared" si="3"/>
        <v>1289.85</v>
      </c>
      <c r="N14" s="44">
        <f t="shared" si="4"/>
        <v>5159.4</v>
      </c>
      <c r="O14" s="13">
        <v>5159.38</v>
      </c>
    </row>
    <row r="15" spans="1:15" s="8" customFormat="1" ht="15">
      <c r="A15" s="83" t="s">
        <v>59</v>
      </c>
      <c r="B15" s="28"/>
      <c r="C15" s="25"/>
      <c r="D15" s="50">
        <f t="shared" si="0"/>
        <v>286.63</v>
      </c>
      <c r="E15" s="42"/>
      <c r="F15" s="25"/>
      <c r="G15" s="50">
        <f t="shared" si="1"/>
        <v>286.63</v>
      </c>
      <c r="H15" s="28"/>
      <c r="I15" s="25"/>
      <c r="J15" s="50">
        <f t="shared" si="2"/>
        <v>286.63</v>
      </c>
      <c r="K15" s="28"/>
      <c r="L15" s="25"/>
      <c r="M15" s="50">
        <f t="shared" si="3"/>
        <v>286.63</v>
      </c>
      <c r="N15" s="44">
        <f t="shared" si="4"/>
        <v>1146.52</v>
      </c>
      <c r="O15" s="13">
        <v>1146.53</v>
      </c>
    </row>
    <row r="16" spans="1:15" s="5" customFormat="1" ht="15">
      <c r="A16" s="83" t="s">
        <v>61</v>
      </c>
      <c r="B16" s="27"/>
      <c r="C16" s="7"/>
      <c r="D16" s="50">
        <f t="shared" si="0"/>
        <v>153.35</v>
      </c>
      <c r="E16" s="41"/>
      <c r="F16" s="7"/>
      <c r="G16" s="50">
        <f t="shared" si="1"/>
        <v>153.35</v>
      </c>
      <c r="H16" s="27"/>
      <c r="I16" s="7"/>
      <c r="J16" s="50">
        <f t="shared" si="2"/>
        <v>153.35</v>
      </c>
      <c r="K16" s="27"/>
      <c r="L16" s="7"/>
      <c r="M16" s="50">
        <f t="shared" si="3"/>
        <v>153.35</v>
      </c>
      <c r="N16" s="44">
        <f t="shared" si="4"/>
        <v>613.4</v>
      </c>
      <c r="O16" s="13">
        <v>613.39</v>
      </c>
    </row>
    <row r="17" spans="1:15" s="5" customFormat="1" ht="30">
      <c r="A17" s="83" t="s">
        <v>63</v>
      </c>
      <c r="B17" s="27"/>
      <c r="C17" s="7"/>
      <c r="D17" s="50">
        <f t="shared" si="0"/>
        <v>0</v>
      </c>
      <c r="E17" s="41"/>
      <c r="F17" s="7"/>
      <c r="G17" s="50">
        <f t="shared" si="1"/>
        <v>0</v>
      </c>
      <c r="H17" s="27"/>
      <c r="I17" s="7"/>
      <c r="J17" s="50">
        <f t="shared" si="2"/>
        <v>0</v>
      </c>
      <c r="K17" s="27"/>
      <c r="L17" s="7"/>
      <c r="M17" s="50">
        <f t="shared" si="3"/>
        <v>0</v>
      </c>
      <c r="N17" s="44">
        <f t="shared" si="4"/>
        <v>0</v>
      </c>
      <c r="O17" s="13"/>
    </row>
    <row r="18" spans="1:15" s="5" customFormat="1" ht="15">
      <c r="A18" s="83" t="s">
        <v>64</v>
      </c>
      <c r="B18" s="27"/>
      <c r="C18" s="7"/>
      <c r="D18" s="50"/>
      <c r="E18" s="41"/>
      <c r="F18" s="7"/>
      <c r="G18" s="15"/>
      <c r="H18" s="27"/>
      <c r="I18" s="7"/>
      <c r="J18" s="33"/>
      <c r="K18" s="27"/>
      <c r="L18" s="7"/>
      <c r="M18" s="33"/>
      <c r="N18" s="44">
        <f t="shared" si="4"/>
        <v>0</v>
      </c>
      <c r="O18" s="13"/>
    </row>
    <row r="19" spans="1:15" s="5" customFormat="1" ht="15">
      <c r="A19" s="4" t="s">
        <v>65</v>
      </c>
      <c r="B19" s="193" t="s">
        <v>155</v>
      </c>
      <c r="C19" s="194">
        <v>41402</v>
      </c>
      <c r="D19" s="61">
        <v>184.33</v>
      </c>
      <c r="E19" s="193" t="s">
        <v>168</v>
      </c>
      <c r="F19" s="194">
        <v>41509</v>
      </c>
      <c r="G19" s="61">
        <v>184.33</v>
      </c>
      <c r="H19" s="27"/>
      <c r="I19" s="7"/>
      <c r="J19" s="33"/>
      <c r="K19" s="193" t="s">
        <v>246</v>
      </c>
      <c r="L19" s="194">
        <v>41759</v>
      </c>
      <c r="M19" s="61">
        <v>184.33</v>
      </c>
      <c r="N19" s="44">
        <f>M19+J19+G19+D19</f>
        <v>552.99</v>
      </c>
      <c r="O19" s="13"/>
    </row>
    <row r="20" spans="1:15" s="5" customFormat="1" ht="15">
      <c r="A20" s="256" t="s">
        <v>67</v>
      </c>
      <c r="B20" s="193" t="s">
        <v>157</v>
      </c>
      <c r="C20" s="194">
        <v>41411</v>
      </c>
      <c r="D20" s="61">
        <v>195.03</v>
      </c>
      <c r="E20" s="193" t="s">
        <v>177</v>
      </c>
      <c r="F20" s="194">
        <v>41537</v>
      </c>
      <c r="G20" s="61">
        <v>195.04</v>
      </c>
      <c r="H20" s="27"/>
      <c r="I20" s="7"/>
      <c r="J20" s="33"/>
      <c r="K20" s="27"/>
      <c r="L20" s="7"/>
      <c r="M20" s="33"/>
      <c r="N20" s="44">
        <f t="shared" si="4"/>
        <v>390.07</v>
      </c>
      <c r="O20" s="13"/>
    </row>
    <row r="21" spans="1:15" s="5" customFormat="1" ht="15">
      <c r="A21" s="257"/>
      <c r="B21" s="29">
        <v>151</v>
      </c>
      <c r="C21" s="192">
        <v>41486</v>
      </c>
      <c r="D21" s="61">
        <v>390.06</v>
      </c>
      <c r="E21" s="41"/>
      <c r="F21" s="7"/>
      <c r="G21" s="15"/>
      <c r="H21" s="27"/>
      <c r="I21" s="7"/>
      <c r="J21" s="33"/>
      <c r="K21" s="27"/>
      <c r="L21" s="7"/>
      <c r="M21" s="33"/>
      <c r="N21" s="44">
        <f>M21+J21+G21+D21</f>
        <v>390.06</v>
      </c>
      <c r="O21" s="13"/>
    </row>
    <row r="22" spans="1:15" s="5" customFormat="1" ht="25.5">
      <c r="A22" s="89" t="s">
        <v>132</v>
      </c>
      <c r="B22" s="193" t="s">
        <v>161</v>
      </c>
      <c r="C22" s="194">
        <v>41481</v>
      </c>
      <c r="D22" s="61">
        <v>1428.84</v>
      </c>
      <c r="E22" s="41"/>
      <c r="F22" s="7"/>
      <c r="G22" s="15"/>
      <c r="H22" s="27"/>
      <c r="I22" s="7"/>
      <c r="J22" s="33"/>
      <c r="K22" s="27"/>
      <c r="L22" s="7"/>
      <c r="M22" s="33"/>
      <c r="N22" s="44">
        <f t="shared" si="4"/>
        <v>1428.84</v>
      </c>
      <c r="O22" s="13"/>
    </row>
    <row r="23" spans="1:15" s="5" customFormat="1" ht="15">
      <c r="A23" s="4" t="s">
        <v>69</v>
      </c>
      <c r="B23" s="193" t="s">
        <v>161</v>
      </c>
      <c r="C23" s="194">
        <v>41481</v>
      </c>
      <c r="D23" s="61">
        <v>743.35</v>
      </c>
      <c r="E23" s="41"/>
      <c r="F23" s="7"/>
      <c r="G23" s="15"/>
      <c r="H23" s="27"/>
      <c r="I23" s="7"/>
      <c r="J23" s="33"/>
      <c r="K23" s="27"/>
      <c r="L23" s="7"/>
      <c r="M23" s="33"/>
      <c r="N23" s="44">
        <f t="shared" si="4"/>
        <v>743.35</v>
      </c>
      <c r="O23" s="13"/>
    </row>
    <row r="24" spans="1:15" s="5" customFormat="1" ht="15">
      <c r="A24" s="4" t="s">
        <v>70</v>
      </c>
      <c r="B24" s="193" t="s">
        <v>161</v>
      </c>
      <c r="C24" s="194">
        <v>41481</v>
      </c>
      <c r="D24" s="61">
        <v>3314.05</v>
      </c>
      <c r="E24" s="41"/>
      <c r="F24" s="7"/>
      <c r="G24" s="15"/>
      <c r="H24" s="27"/>
      <c r="I24" s="7"/>
      <c r="J24" s="33"/>
      <c r="K24" s="27"/>
      <c r="L24" s="7"/>
      <c r="M24" s="33"/>
      <c r="N24" s="44">
        <f t="shared" si="4"/>
        <v>3314.05</v>
      </c>
      <c r="O24" s="13"/>
    </row>
    <row r="25" spans="1:15" s="5" customFormat="1" ht="15">
      <c r="A25" s="4" t="s">
        <v>71</v>
      </c>
      <c r="B25" s="193" t="s">
        <v>161</v>
      </c>
      <c r="C25" s="194">
        <v>41481</v>
      </c>
      <c r="D25" s="61">
        <v>780.14</v>
      </c>
      <c r="E25" s="41"/>
      <c r="F25" s="7"/>
      <c r="G25" s="15"/>
      <c r="H25" s="27"/>
      <c r="I25" s="7"/>
      <c r="J25" s="33"/>
      <c r="K25" s="27"/>
      <c r="L25" s="7"/>
      <c r="M25" s="33"/>
      <c r="N25" s="44">
        <f t="shared" si="4"/>
        <v>780.14</v>
      </c>
      <c r="O25" s="13"/>
    </row>
    <row r="26" spans="1:15" s="6" customFormat="1" ht="15">
      <c r="A26" s="4" t="s">
        <v>72</v>
      </c>
      <c r="B26" s="193" t="s">
        <v>161</v>
      </c>
      <c r="C26" s="194">
        <v>41481</v>
      </c>
      <c r="D26" s="61">
        <v>371.66</v>
      </c>
      <c r="E26" s="43"/>
      <c r="F26" s="9"/>
      <c r="G26" s="16"/>
      <c r="H26" s="29"/>
      <c r="I26" s="9"/>
      <c r="J26" s="34"/>
      <c r="K26" s="29"/>
      <c r="L26" s="9"/>
      <c r="M26" s="34"/>
      <c r="N26" s="44">
        <f t="shared" si="4"/>
        <v>371.66</v>
      </c>
      <c r="O26" s="13"/>
    </row>
    <row r="27" spans="1:15" s="6" customFormat="1" ht="15">
      <c r="A27" s="4" t="s">
        <v>73</v>
      </c>
      <c r="B27" s="29"/>
      <c r="C27" s="9"/>
      <c r="D27" s="50"/>
      <c r="E27" s="43"/>
      <c r="F27" s="9"/>
      <c r="G27" s="16"/>
      <c r="H27" s="29"/>
      <c r="I27" s="9"/>
      <c r="J27" s="34"/>
      <c r="K27" s="29"/>
      <c r="L27" s="9"/>
      <c r="M27" s="34"/>
      <c r="N27" s="44">
        <f t="shared" si="4"/>
        <v>0</v>
      </c>
      <c r="O27" s="13"/>
    </row>
    <row r="28" spans="1:15" s="6" customFormat="1" ht="25.5">
      <c r="A28" s="4" t="s">
        <v>74</v>
      </c>
      <c r="B28" s="193" t="s">
        <v>161</v>
      </c>
      <c r="C28" s="194">
        <v>41481</v>
      </c>
      <c r="D28" s="61">
        <v>2179.16</v>
      </c>
      <c r="E28" s="43"/>
      <c r="F28" s="9"/>
      <c r="G28" s="50"/>
      <c r="H28" s="29"/>
      <c r="I28" s="9"/>
      <c r="J28" s="50"/>
      <c r="K28" s="29"/>
      <c r="L28" s="9"/>
      <c r="M28" s="50"/>
      <c r="N28" s="44">
        <f t="shared" si="4"/>
        <v>2179.16</v>
      </c>
      <c r="O28" s="13"/>
    </row>
    <row r="29" spans="1:15" s="5" customFormat="1" ht="15">
      <c r="A29" s="4" t="s">
        <v>75</v>
      </c>
      <c r="B29" s="27"/>
      <c r="C29" s="7"/>
      <c r="D29" s="50"/>
      <c r="E29" s="193" t="s">
        <v>182</v>
      </c>
      <c r="F29" s="194">
        <v>41544</v>
      </c>
      <c r="G29" s="61">
        <v>2617.3</v>
      </c>
      <c r="H29" s="27"/>
      <c r="I29" s="7"/>
      <c r="J29" s="33"/>
      <c r="K29" s="27"/>
      <c r="L29" s="7"/>
      <c r="M29" s="33"/>
      <c r="N29" s="44">
        <f t="shared" si="4"/>
        <v>2617.3</v>
      </c>
      <c r="O29" s="13"/>
    </row>
    <row r="30" spans="1:15" s="5" customFormat="1" ht="15">
      <c r="A30" s="215" t="s">
        <v>134</v>
      </c>
      <c r="B30" s="27"/>
      <c r="C30" s="7"/>
      <c r="D30" s="50"/>
      <c r="E30" s="41"/>
      <c r="F30" s="7"/>
      <c r="G30" s="15"/>
      <c r="H30" s="51">
        <v>1</v>
      </c>
      <c r="I30" s="216">
        <v>41649</v>
      </c>
      <c r="J30" s="61">
        <v>2957.51</v>
      </c>
      <c r="K30" s="27"/>
      <c r="L30" s="7"/>
      <c r="M30" s="33"/>
      <c r="N30" s="44">
        <f t="shared" si="4"/>
        <v>2957.51</v>
      </c>
      <c r="O30" s="13"/>
    </row>
    <row r="31" spans="1:15" s="6" customFormat="1" ht="30">
      <c r="A31" s="93" t="s">
        <v>76</v>
      </c>
      <c r="B31" s="29"/>
      <c r="C31" s="9"/>
      <c r="D31" s="50"/>
      <c r="E31" s="43"/>
      <c r="F31" s="9"/>
      <c r="G31" s="16"/>
      <c r="H31" s="29"/>
      <c r="I31" s="9"/>
      <c r="J31" s="34"/>
      <c r="K31" s="29"/>
      <c r="L31" s="9"/>
      <c r="M31" s="34"/>
      <c r="N31" s="44">
        <f t="shared" si="4"/>
        <v>0</v>
      </c>
      <c r="O31" s="13"/>
    </row>
    <row r="32" spans="1:15" s="6" customFormat="1" ht="25.5">
      <c r="A32" s="94" t="s">
        <v>77</v>
      </c>
      <c r="B32" s="193" t="s">
        <v>154</v>
      </c>
      <c r="C32" s="194">
        <v>41425</v>
      </c>
      <c r="D32" s="61">
        <v>743.35</v>
      </c>
      <c r="E32" s="52"/>
      <c r="F32" s="60"/>
      <c r="G32" s="18"/>
      <c r="H32" s="193" t="s">
        <v>205</v>
      </c>
      <c r="I32" s="194" t="s">
        <v>206</v>
      </c>
      <c r="J32" s="61">
        <v>743.35</v>
      </c>
      <c r="K32" s="193" t="s">
        <v>240</v>
      </c>
      <c r="L32" s="194">
        <v>41733</v>
      </c>
      <c r="M32" s="61">
        <v>743.35</v>
      </c>
      <c r="N32" s="44">
        <f t="shared" si="4"/>
        <v>2230.05</v>
      </c>
      <c r="O32" s="13"/>
    </row>
    <row r="33" spans="1:15" s="6" customFormat="1" ht="25.5">
      <c r="A33" s="94" t="s">
        <v>79</v>
      </c>
      <c r="B33" s="51"/>
      <c r="C33" s="60"/>
      <c r="D33" s="61"/>
      <c r="E33" s="52"/>
      <c r="F33" s="60"/>
      <c r="G33" s="18"/>
      <c r="H33" s="193" t="s">
        <v>205</v>
      </c>
      <c r="I33" s="194" t="s">
        <v>207</v>
      </c>
      <c r="J33" s="61">
        <v>1486.7</v>
      </c>
      <c r="K33" s="51"/>
      <c r="L33" s="60"/>
      <c r="M33" s="45"/>
      <c r="N33" s="44">
        <f t="shared" si="4"/>
        <v>1486.7</v>
      </c>
      <c r="O33" s="13"/>
    </row>
    <row r="34" spans="1:15" s="6" customFormat="1" ht="15">
      <c r="A34" s="94" t="s">
        <v>80</v>
      </c>
      <c r="B34" s="29">
        <v>151</v>
      </c>
      <c r="C34" s="192">
        <v>41486</v>
      </c>
      <c r="D34" s="61">
        <v>1560.23</v>
      </c>
      <c r="E34" s="52"/>
      <c r="F34" s="60"/>
      <c r="G34" s="18"/>
      <c r="H34" s="51"/>
      <c r="I34" s="60"/>
      <c r="J34" s="45"/>
      <c r="K34" s="51"/>
      <c r="L34" s="60"/>
      <c r="M34" s="45"/>
      <c r="N34" s="44">
        <f t="shared" si="4"/>
        <v>1560.23</v>
      </c>
      <c r="O34" s="13"/>
    </row>
    <row r="35" spans="1:15" s="6" customFormat="1" ht="27.75" customHeight="1">
      <c r="A35" s="94" t="s">
        <v>82</v>
      </c>
      <c r="B35" s="51"/>
      <c r="C35" s="60"/>
      <c r="D35" s="61"/>
      <c r="E35" s="193" t="s">
        <v>174</v>
      </c>
      <c r="F35" s="194">
        <v>41516</v>
      </c>
      <c r="G35" s="61">
        <v>371.67</v>
      </c>
      <c r="H35" s="193" t="s">
        <v>205</v>
      </c>
      <c r="I35" s="194" t="s">
        <v>206</v>
      </c>
      <c r="J35" s="61">
        <v>743.34</v>
      </c>
      <c r="K35" s="51"/>
      <c r="L35" s="60"/>
      <c r="M35" s="45"/>
      <c r="N35" s="44">
        <f t="shared" si="4"/>
        <v>1115.01</v>
      </c>
      <c r="O35" s="13"/>
    </row>
    <row r="36" spans="1:15" s="6" customFormat="1" ht="15">
      <c r="A36" s="215" t="s">
        <v>135</v>
      </c>
      <c r="B36" s="51"/>
      <c r="C36" s="60"/>
      <c r="D36" s="61"/>
      <c r="E36" s="52"/>
      <c r="F36" s="60"/>
      <c r="G36" s="18"/>
      <c r="H36" s="51">
        <v>1</v>
      </c>
      <c r="I36" s="216">
        <v>41649</v>
      </c>
      <c r="J36" s="61">
        <v>2957.61</v>
      </c>
      <c r="K36" s="51"/>
      <c r="L36" s="60"/>
      <c r="M36" s="45"/>
      <c r="N36" s="44">
        <f t="shared" si="4"/>
        <v>2957.61</v>
      </c>
      <c r="O36" s="13"/>
    </row>
    <row r="37" spans="1:15" s="6" customFormat="1" ht="15">
      <c r="A37" s="89" t="s">
        <v>136</v>
      </c>
      <c r="B37" s="51"/>
      <c r="C37" s="60"/>
      <c r="D37" s="61"/>
      <c r="E37" s="193" t="s">
        <v>187</v>
      </c>
      <c r="F37" s="194">
        <v>41558</v>
      </c>
      <c r="G37" s="61">
        <v>8289.02</v>
      </c>
      <c r="H37" s="51"/>
      <c r="I37" s="60"/>
      <c r="J37" s="45"/>
      <c r="K37" s="51"/>
      <c r="L37" s="60"/>
      <c r="M37" s="45"/>
      <c r="N37" s="44">
        <f t="shared" si="4"/>
        <v>8289.02</v>
      </c>
      <c r="O37" s="13"/>
    </row>
    <row r="38" spans="1:15" s="6" customFormat="1" ht="15">
      <c r="A38" s="94" t="s">
        <v>84</v>
      </c>
      <c r="B38" s="51"/>
      <c r="C38" s="60"/>
      <c r="D38" s="50">
        <f>O38/4</f>
        <v>1321.92</v>
      </c>
      <c r="E38" s="52"/>
      <c r="F38" s="60"/>
      <c r="G38" s="50">
        <f>O38/4</f>
        <v>1321.92</v>
      </c>
      <c r="H38" s="51"/>
      <c r="I38" s="60"/>
      <c r="J38" s="50">
        <f>O38/4</f>
        <v>1321.92</v>
      </c>
      <c r="K38" s="51"/>
      <c r="L38" s="60"/>
      <c r="M38" s="50">
        <f>O38/4</f>
        <v>1321.92</v>
      </c>
      <c r="N38" s="44">
        <f t="shared" si="4"/>
        <v>5287.68</v>
      </c>
      <c r="O38" s="13">
        <v>5287.68</v>
      </c>
    </row>
    <row r="39" spans="1:15" s="6" customFormat="1" ht="30">
      <c r="A39" s="93" t="s">
        <v>85</v>
      </c>
      <c r="B39" s="51"/>
      <c r="C39" s="60"/>
      <c r="D39" s="61"/>
      <c r="E39" s="52"/>
      <c r="F39" s="60"/>
      <c r="G39" s="61"/>
      <c r="H39" s="51"/>
      <c r="I39" s="60"/>
      <c r="J39" s="61"/>
      <c r="K39" s="51"/>
      <c r="L39" s="60"/>
      <c r="M39" s="61"/>
      <c r="N39" s="44">
        <f t="shared" si="4"/>
        <v>0</v>
      </c>
      <c r="O39" s="13"/>
    </row>
    <row r="40" spans="1:15" s="6" customFormat="1" ht="15">
      <c r="A40" s="215" t="s">
        <v>137</v>
      </c>
      <c r="B40" s="51"/>
      <c r="C40" s="60"/>
      <c r="D40" s="61"/>
      <c r="E40" s="52"/>
      <c r="F40" s="60"/>
      <c r="G40" s="61"/>
      <c r="H40" s="51">
        <v>1</v>
      </c>
      <c r="I40" s="216">
        <v>41649</v>
      </c>
      <c r="J40" s="61">
        <v>321.07</v>
      </c>
      <c r="K40" s="51"/>
      <c r="L40" s="60"/>
      <c r="M40" s="61"/>
      <c r="N40" s="44">
        <f t="shared" si="4"/>
        <v>321.07</v>
      </c>
      <c r="O40" s="13"/>
    </row>
    <row r="41" spans="1:15" s="6" customFormat="1" ht="15">
      <c r="A41" s="89" t="s">
        <v>138</v>
      </c>
      <c r="B41" s="193" t="s">
        <v>161</v>
      </c>
      <c r="C41" s="194">
        <v>41481</v>
      </c>
      <c r="D41" s="61">
        <v>528.75</v>
      </c>
      <c r="E41" s="52"/>
      <c r="F41" s="60"/>
      <c r="G41" s="61"/>
      <c r="H41" s="51"/>
      <c r="I41" s="60"/>
      <c r="J41" s="61"/>
      <c r="K41" s="51"/>
      <c r="L41" s="60"/>
      <c r="M41" s="61"/>
      <c r="N41" s="44">
        <f t="shared" si="4"/>
        <v>528.75</v>
      </c>
      <c r="O41" s="13"/>
    </row>
    <row r="42" spans="1:15" s="6" customFormat="1" ht="15">
      <c r="A42" s="83" t="s">
        <v>87</v>
      </c>
      <c r="B42" s="51"/>
      <c r="C42" s="60"/>
      <c r="D42" s="61"/>
      <c r="E42" s="52"/>
      <c r="F42" s="60"/>
      <c r="G42" s="61"/>
      <c r="H42" s="51"/>
      <c r="I42" s="60"/>
      <c r="J42" s="61"/>
      <c r="K42" s="51"/>
      <c r="L42" s="60"/>
      <c r="M42" s="61"/>
      <c r="N42" s="44">
        <f t="shared" si="4"/>
        <v>0</v>
      </c>
      <c r="O42" s="13"/>
    </row>
    <row r="43" spans="1:15" s="6" customFormat="1" ht="25.5">
      <c r="A43" s="281" t="s">
        <v>95</v>
      </c>
      <c r="B43" s="191">
        <v>107</v>
      </c>
      <c r="C43" s="192">
        <v>41402</v>
      </c>
      <c r="D43" s="61">
        <v>86.34</v>
      </c>
      <c r="E43" s="193" t="s">
        <v>167</v>
      </c>
      <c r="F43" s="194">
        <v>41509</v>
      </c>
      <c r="G43" s="61">
        <v>86.34</v>
      </c>
      <c r="H43" s="193" t="s">
        <v>205</v>
      </c>
      <c r="I43" s="194" t="s">
        <v>212</v>
      </c>
      <c r="J43" s="61">
        <v>86.34</v>
      </c>
      <c r="K43" s="193" t="s">
        <v>224</v>
      </c>
      <c r="L43" s="194">
        <v>41677</v>
      </c>
      <c r="M43" s="61">
        <v>86.34</v>
      </c>
      <c r="N43" s="44">
        <f t="shared" si="4"/>
        <v>345.36</v>
      </c>
      <c r="O43" s="13"/>
    </row>
    <row r="44" spans="1:15" s="6" customFormat="1" ht="15">
      <c r="A44" s="282"/>
      <c r="B44" s="193" t="s">
        <v>153</v>
      </c>
      <c r="C44" s="194">
        <v>41418</v>
      </c>
      <c r="D44" s="61">
        <v>86.34</v>
      </c>
      <c r="E44" s="193" t="s">
        <v>180</v>
      </c>
      <c r="F44" s="194">
        <v>41537</v>
      </c>
      <c r="G44" s="61">
        <v>86.34</v>
      </c>
      <c r="H44" s="193" t="s">
        <v>220</v>
      </c>
      <c r="I44" s="194">
        <v>41656</v>
      </c>
      <c r="J44" s="61">
        <v>86.34</v>
      </c>
      <c r="K44" s="193" t="s">
        <v>229</v>
      </c>
      <c r="L44" s="194">
        <v>41692</v>
      </c>
      <c r="M44" s="61">
        <v>86.34</v>
      </c>
      <c r="N44" s="44">
        <f t="shared" si="4"/>
        <v>345.36</v>
      </c>
      <c r="O44" s="13"/>
    </row>
    <row r="45" spans="1:15" s="6" customFormat="1" ht="15">
      <c r="A45" s="282"/>
      <c r="B45" s="193" t="s">
        <v>160</v>
      </c>
      <c r="C45" s="194">
        <v>41486</v>
      </c>
      <c r="D45" s="61">
        <v>86.34</v>
      </c>
      <c r="E45" s="193" t="s">
        <v>186</v>
      </c>
      <c r="F45" s="194">
        <v>41558</v>
      </c>
      <c r="G45" s="61">
        <v>86.34</v>
      </c>
      <c r="H45" s="51"/>
      <c r="I45" s="60"/>
      <c r="J45" s="61"/>
      <c r="K45" s="193" t="s">
        <v>230</v>
      </c>
      <c r="L45" s="194">
        <v>41712</v>
      </c>
      <c r="M45" s="61">
        <v>86.34</v>
      </c>
      <c r="N45" s="44">
        <f t="shared" si="4"/>
        <v>259.02</v>
      </c>
      <c r="O45" s="13"/>
    </row>
    <row r="46" spans="1:15" s="6" customFormat="1" ht="15">
      <c r="A46" s="282"/>
      <c r="B46" s="193"/>
      <c r="C46" s="194"/>
      <c r="D46" s="61"/>
      <c r="E46" s="193" t="s">
        <v>188</v>
      </c>
      <c r="F46" s="194">
        <v>41547</v>
      </c>
      <c r="G46" s="61">
        <v>86.34</v>
      </c>
      <c r="H46" s="51"/>
      <c r="I46" s="60"/>
      <c r="J46" s="61"/>
      <c r="K46" s="193" t="s">
        <v>235</v>
      </c>
      <c r="L46" s="194">
        <v>41726</v>
      </c>
      <c r="M46" s="61">
        <v>86.34</v>
      </c>
      <c r="N46" s="44">
        <f t="shared" si="4"/>
        <v>172.68</v>
      </c>
      <c r="O46" s="205"/>
    </row>
    <row r="47" spans="1:15" s="6" customFormat="1" ht="15">
      <c r="A47" s="282"/>
      <c r="B47" s="193"/>
      <c r="C47" s="194"/>
      <c r="D47" s="61"/>
      <c r="E47" s="200"/>
      <c r="F47" s="194"/>
      <c r="G47" s="61"/>
      <c r="H47" s="51"/>
      <c r="I47" s="60"/>
      <c r="J47" s="61"/>
      <c r="K47" s="193" t="s">
        <v>245</v>
      </c>
      <c r="L47" s="194">
        <v>41747</v>
      </c>
      <c r="M47" s="61">
        <v>86.34</v>
      </c>
      <c r="N47" s="44">
        <f t="shared" si="4"/>
        <v>86.34</v>
      </c>
      <c r="O47" s="217"/>
    </row>
    <row r="48" spans="1:15" s="6" customFormat="1" ht="15">
      <c r="A48" s="283"/>
      <c r="B48" s="193"/>
      <c r="C48" s="194"/>
      <c r="D48" s="61"/>
      <c r="E48" s="200"/>
      <c r="F48" s="194"/>
      <c r="G48" s="61"/>
      <c r="H48" s="51"/>
      <c r="I48" s="60"/>
      <c r="J48" s="61"/>
      <c r="K48" s="193" t="s">
        <v>246</v>
      </c>
      <c r="L48" s="194">
        <v>41759</v>
      </c>
      <c r="M48" s="61">
        <v>86.34</v>
      </c>
      <c r="N48" s="44">
        <f t="shared" si="4"/>
        <v>86.34</v>
      </c>
      <c r="O48" s="218"/>
    </row>
    <row r="49" spans="1:15" s="6" customFormat="1" ht="15">
      <c r="A49" s="89" t="s">
        <v>228</v>
      </c>
      <c r="B49" s="51"/>
      <c r="C49" s="60"/>
      <c r="D49" s="61"/>
      <c r="E49" s="52"/>
      <c r="F49" s="60"/>
      <c r="G49" s="61"/>
      <c r="H49" s="51"/>
      <c r="I49" s="60"/>
      <c r="J49" s="61"/>
      <c r="K49" s="51">
        <v>21</v>
      </c>
      <c r="L49" s="216">
        <v>41684</v>
      </c>
      <c r="M49" s="61">
        <v>8425.21</v>
      </c>
      <c r="N49" s="44">
        <f t="shared" si="4"/>
        <v>8425.21</v>
      </c>
      <c r="O49" s="13"/>
    </row>
    <row r="50" spans="1:15" s="6" customFormat="1" ht="15">
      <c r="A50" s="89" t="s">
        <v>89</v>
      </c>
      <c r="B50" s="51"/>
      <c r="C50" s="60"/>
      <c r="D50" s="61"/>
      <c r="E50" s="52"/>
      <c r="F50" s="60"/>
      <c r="G50" s="61"/>
      <c r="H50" s="51"/>
      <c r="I50" s="60"/>
      <c r="J50" s="61"/>
      <c r="K50" s="51">
        <v>50</v>
      </c>
      <c r="L50" s="216">
        <v>41759</v>
      </c>
      <c r="M50" s="61">
        <v>777.03</v>
      </c>
      <c r="N50" s="44">
        <f t="shared" si="4"/>
        <v>777.03</v>
      </c>
      <c r="O50" s="13"/>
    </row>
    <row r="51" spans="1:15" s="6" customFormat="1" ht="25.5">
      <c r="A51" s="4" t="s">
        <v>94</v>
      </c>
      <c r="B51" s="51"/>
      <c r="C51" s="60"/>
      <c r="D51" s="61"/>
      <c r="E51" s="52"/>
      <c r="F51" s="60"/>
      <c r="G51" s="61"/>
      <c r="H51" s="193" t="s">
        <v>205</v>
      </c>
      <c r="I51" s="194" t="s">
        <v>217</v>
      </c>
      <c r="J51" s="61">
        <v>1303.77</v>
      </c>
      <c r="K51" s="51">
        <v>43</v>
      </c>
      <c r="L51" s="216">
        <v>41747</v>
      </c>
      <c r="M51" s="61">
        <v>1303.77</v>
      </c>
      <c r="N51" s="44">
        <f t="shared" si="4"/>
        <v>2607.54</v>
      </c>
      <c r="O51" s="13"/>
    </row>
    <row r="52" spans="1:15" s="6" customFormat="1" ht="15">
      <c r="A52" s="83" t="s">
        <v>90</v>
      </c>
      <c r="B52" s="51"/>
      <c r="C52" s="60"/>
      <c r="D52" s="61"/>
      <c r="E52" s="52"/>
      <c r="F52" s="60"/>
      <c r="G52" s="61"/>
      <c r="H52" s="51"/>
      <c r="I52" s="60"/>
      <c r="J52" s="61"/>
      <c r="K52" s="51"/>
      <c r="L52" s="60"/>
      <c r="M52" s="61"/>
      <c r="N52" s="44">
        <f t="shared" si="4"/>
        <v>0</v>
      </c>
      <c r="O52" s="13"/>
    </row>
    <row r="53" spans="1:15" s="6" customFormat="1" ht="25.5">
      <c r="A53" s="4" t="s">
        <v>91</v>
      </c>
      <c r="B53" s="51"/>
      <c r="C53" s="60"/>
      <c r="D53" s="61"/>
      <c r="E53" s="193"/>
      <c r="F53" s="194"/>
      <c r="G53" s="61"/>
      <c r="H53" s="193" t="s">
        <v>205</v>
      </c>
      <c r="I53" s="194" t="s">
        <v>216</v>
      </c>
      <c r="J53" s="61">
        <v>932.26</v>
      </c>
      <c r="K53" s="51"/>
      <c r="L53" s="60"/>
      <c r="M53" s="61"/>
      <c r="N53" s="44">
        <f t="shared" si="4"/>
        <v>932.26</v>
      </c>
      <c r="O53" s="13"/>
    </row>
    <row r="54" spans="1:15" s="6" customFormat="1" ht="15">
      <c r="A54" s="93" t="s">
        <v>105</v>
      </c>
      <c r="B54" s="52"/>
      <c r="C54" s="60"/>
      <c r="D54" s="61"/>
      <c r="E54" s="52"/>
      <c r="F54" s="60"/>
      <c r="G54" s="61"/>
      <c r="H54" s="51"/>
      <c r="I54" s="60"/>
      <c r="J54" s="61"/>
      <c r="K54" s="51"/>
      <c r="L54" s="60"/>
      <c r="M54" s="61"/>
      <c r="N54" s="44">
        <f t="shared" si="4"/>
        <v>0</v>
      </c>
      <c r="O54" s="13"/>
    </row>
    <row r="55" spans="1:15" s="6" customFormat="1" ht="15">
      <c r="A55" s="94" t="s">
        <v>106</v>
      </c>
      <c r="B55" s="52"/>
      <c r="C55" s="60"/>
      <c r="D55" s="61"/>
      <c r="E55" s="52"/>
      <c r="F55" s="60"/>
      <c r="G55" s="61"/>
      <c r="H55" s="51"/>
      <c r="I55" s="60"/>
      <c r="J55" s="61"/>
      <c r="K55" s="51"/>
      <c r="L55" s="60"/>
      <c r="M55" s="61"/>
      <c r="N55" s="44">
        <f t="shared" si="4"/>
        <v>0</v>
      </c>
      <c r="O55" s="13"/>
    </row>
    <row r="56" spans="1:15" s="6" customFormat="1" ht="19.5" thickBot="1">
      <c r="A56" s="95" t="s">
        <v>92</v>
      </c>
      <c r="B56" s="52"/>
      <c r="C56" s="60"/>
      <c r="D56" s="50">
        <f>O56/4</f>
        <v>10103.78</v>
      </c>
      <c r="E56" s="52"/>
      <c r="F56" s="60"/>
      <c r="G56" s="50">
        <f>O56/4</f>
        <v>10103.78</v>
      </c>
      <c r="H56" s="51"/>
      <c r="I56" s="60"/>
      <c r="J56" s="50">
        <f>O56/4</f>
        <v>10103.78</v>
      </c>
      <c r="K56" s="51"/>
      <c r="L56" s="60"/>
      <c r="M56" s="50">
        <f>O56/4</f>
        <v>10103.78</v>
      </c>
      <c r="N56" s="44">
        <f t="shared" si="4"/>
        <v>40415.12</v>
      </c>
      <c r="O56" s="13">
        <v>40415.11</v>
      </c>
    </row>
    <row r="57" spans="1:15" s="5" customFormat="1" ht="20.25" thickBot="1">
      <c r="A57" s="56" t="s">
        <v>3</v>
      </c>
      <c r="B57" s="62"/>
      <c r="C57" s="63"/>
      <c r="D57" s="64">
        <f>SUM(D5:D56)</f>
        <v>87122.09</v>
      </c>
      <c r="E57" s="19"/>
      <c r="F57" s="63"/>
      <c r="G57" s="64">
        <f>SUM(G5:G56)</f>
        <v>100495.54</v>
      </c>
      <c r="H57" s="65"/>
      <c r="I57" s="63"/>
      <c r="J57" s="64">
        <f>SUM(J5:J56)</f>
        <v>86062.41</v>
      </c>
      <c r="K57" s="65"/>
      <c r="L57" s="63"/>
      <c r="M57" s="66">
        <f>SUM(M5:M56)</f>
        <v>86395.85</v>
      </c>
      <c r="N57" s="44">
        <f t="shared" si="4"/>
        <v>360075.89</v>
      </c>
      <c r="O57" s="22">
        <f>SUM(O5:O56)</f>
        <v>297776.4</v>
      </c>
    </row>
    <row r="58" spans="1:15" s="10" customFormat="1" ht="39.75" customHeight="1" thickBot="1">
      <c r="A58" s="272" t="s">
        <v>2</v>
      </c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4"/>
      <c r="O58" s="23"/>
    </row>
    <row r="59" spans="1:15" s="6" customFormat="1" ht="15">
      <c r="A59" s="199" t="s">
        <v>147</v>
      </c>
      <c r="B59" s="9"/>
      <c r="C59" s="9"/>
      <c r="D59" s="85"/>
      <c r="E59" s="193" t="s">
        <v>170</v>
      </c>
      <c r="F59" s="194">
        <v>41516</v>
      </c>
      <c r="G59" s="61">
        <v>94323.44</v>
      </c>
      <c r="H59" s="9"/>
      <c r="I59" s="9"/>
      <c r="J59" s="85"/>
      <c r="K59" s="9"/>
      <c r="L59" s="9"/>
      <c r="M59" s="85"/>
      <c r="N59" s="44"/>
      <c r="O59" s="13"/>
    </row>
    <row r="60" spans="1:15" s="6" customFormat="1" ht="15">
      <c r="A60" s="199" t="s">
        <v>148</v>
      </c>
      <c r="B60" s="9"/>
      <c r="C60" s="9"/>
      <c r="D60" s="85"/>
      <c r="E60" s="258" t="s">
        <v>171</v>
      </c>
      <c r="F60" s="261">
        <v>41488</v>
      </c>
      <c r="G60" s="264">
        <v>51738.31</v>
      </c>
      <c r="H60" s="9"/>
      <c r="I60" s="9"/>
      <c r="J60" s="85"/>
      <c r="K60" s="9"/>
      <c r="L60" s="9"/>
      <c r="M60" s="85"/>
      <c r="N60" s="44"/>
      <c r="O60" s="13"/>
    </row>
    <row r="61" spans="1:15" s="6" customFormat="1" ht="15">
      <c r="A61" s="199" t="s">
        <v>149</v>
      </c>
      <c r="B61" s="9"/>
      <c r="C61" s="9"/>
      <c r="D61" s="85"/>
      <c r="E61" s="259"/>
      <c r="F61" s="262"/>
      <c r="G61" s="265"/>
      <c r="H61" s="9"/>
      <c r="I61" s="9"/>
      <c r="J61" s="85"/>
      <c r="K61" s="9"/>
      <c r="L61" s="9"/>
      <c r="M61" s="85"/>
      <c r="N61" s="44"/>
      <c r="O61" s="13"/>
    </row>
    <row r="62" spans="1:15" s="6" customFormat="1" ht="15">
      <c r="A62" s="199" t="s">
        <v>150</v>
      </c>
      <c r="B62" s="9"/>
      <c r="C62" s="9"/>
      <c r="D62" s="85"/>
      <c r="E62" s="259"/>
      <c r="F62" s="262"/>
      <c r="G62" s="265"/>
      <c r="H62" s="9"/>
      <c r="I62" s="9"/>
      <c r="J62" s="85"/>
      <c r="K62" s="9"/>
      <c r="L62" s="9"/>
      <c r="M62" s="85"/>
      <c r="N62" s="44"/>
      <c r="O62" s="13"/>
    </row>
    <row r="63" spans="1:15" s="6" customFormat="1" ht="15">
      <c r="A63" s="199" t="s">
        <v>151</v>
      </c>
      <c r="B63" s="9"/>
      <c r="C63" s="9"/>
      <c r="D63" s="85"/>
      <c r="E63" s="259"/>
      <c r="F63" s="262"/>
      <c r="G63" s="265"/>
      <c r="H63" s="9"/>
      <c r="I63" s="9"/>
      <c r="J63" s="85"/>
      <c r="K63" s="9"/>
      <c r="L63" s="9"/>
      <c r="M63" s="85"/>
      <c r="N63" s="44"/>
      <c r="O63" s="13"/>
    </row>
    <row r="64" spans="1:15" s="6" customFormat="1" ht="15">
      <c r="A64" s="199" t="s">
        <v>152</v>
      </c>
      <c r="B64" s="9"/>
      <c r="C64" s="9"/>
      <c r="D64" s="85"/>
      <c r="E64" s="260"/>
      <c r="F64" s="263"/>
      <c r="G64" s="266"/>
      <c r="H64" s="9"/>
      <c r="I64" s="9"/>
      <c r="J64" s="85"/>
      <c r="K64" s="9"/>
      <c r="L64" s="9"/>
      <c r="M64" s="85"/>
      <c r="N64" s="201"/>
      <c r="O64" s="13"/>
    </row>
    <row r="65" spans="1:15" s="6" customFormat="1" ht="15.75" thickBot="1">
      <c r="A65" s="199" t="s">
        <v>123</v>
      </c>
      <c r="B65" s="9"/>
      <c r="C65" s="9"/>
      <c r="D65" s="202"/>
      <c r="E65" s="203" t="s">
        <v>181</v>
      </c>
      <c r="F65" s="204">
        <v>41537</v>
      </c>
      <c r="G65" s="85">
        <v>22062.48</v>
      </c>
      <c r="H65" s="43"/>
      <c r="I65" s="9"/>
      <c r="J65" s="85"/>
      <c r="K65" s="9"/>
      <c r="L65" s="9"/>
      <c r="M65" s="85"/>
      <c r="N65" s="201"/>
      <c r="O65" s="13"/>
    </row>
    <row r="66" spans="1:15" s="72" customFormat="1" ht="20.25" thickBot="1">
      <c r="A66" s="67" t="s">
        <v>3</v>
      </c>
      <c r="B66" s="103"/>
      <c r="C66" s="104"/>
      <c r="D66" s="104">
        <f>SUM(D59:D64)</f>
        <v>0</v>
      </c>
      <c r="E66" s="104"/>
      <c r="F66" s="104"/>
      <c r="G66" s="104">
        <f>SUM(G59:G65)</f>
        <v>168124.23</v>
      </c>
      <c r="H66" s="104"/>
      <c r="I66" s="104"/>
      <c r="J66" s="104">
        <f>SUM(J59:J64)</f>
        <v>0</v>
      </c>
      <c r="K66" s="104"/>
      <c r="L66" s="104"/>
      <c r="M66" s="104">
        <f>SUM(M59:M64)</f>
        <v>0</v>
      </c>
      <c r="N66" s="44">
        <f>M66+J66+G66+D66</f>
        <v>168124.23</v>
      </c>
      <c r="O66" s="71"/>
    </row>
    <row r="67" spans="1:15" s="6" customFormat="1" ht="42" customHeight="1">
      <c r="A67" s="272" t="s">
        <v>28</v>
      </c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4"/>
      <c r="O67" s="14"/>
    </row>
    <row r="68" spans="1:15" s="6" customFormat="1" ht="15">
      <c r="A68" s="37" t="s">
        <v>158</v>
      </c>
      <c r="B68" s="193" t="s">
        <v>157</v>
      </c>
      <c r="C68" s="194">
        <v>41411</v>
      </c>
      <c r="D68" s="61">
        <v>1348.32</v>
      </c>
      <c r="E68" s="21"/>
      <c r="F68" s="1"/>
      <c r="G68" s="14"/>
      <c r="H68" s="30"/>
      <c r="I68" s="1"/>
      <c r="J68" s="35"/>
      <c r="K68" s="30"/>
      <c r="L68" s="1"/>
      <c r="M68" s="35"/>
      <c r="N68" s="43"/>
      <c r="O68" s="21"/>
    </row>
    <row r="69" spans="1:15" s="6" customFormat="1" ht="15">
      <c r="A69" s="37" t="s">
        <v>159</v>
      </c>
      <c r="B69" s="193" t="s">
        <v>157</v>
      </c>
      <c r="C69" s="194">
        <v>41411</v>
      </c>
      <c r="D69" s="61">
        <v>1002.61</v>
      </c>
      <c r="E69" s="43"/>
      <c r="F69" s="9"/>
      <c r="G69" s="16"/>
      <c r="H69" s="29"/>
      <c r="I69" s="9"/>
      <c r="J69" s="34"/>
      <c r="K69" s="29"/>
      <c r="L69" s="9"/>
      <c r="M69" s="34"/>
      <c r="N69" s="43"/>
      <c r="O69" s="21"/>
    </row>
    <row r="70" spans="1:15" s="6" customFormat="1" ht="15">
      <c r="A70" s="37" t="s">
        <v>162</v>
      </c>
      <c r="B70" s="193" t="s">
        <v>161</v>
      </c>
      <c r="C70" s="194">
        <v>41481</v>
      </c>
      <c r="D70" s="61">
        <v>1057.5</v>
      </c>
      <c r="E70" s="43"/>
      <c r="F70" s="9"/>
      <c r="G70" s="16"/>
      <c r="H70" s="29"/>
      <c r="I70" s="9"/>
      <c r="J70" s="34"/>
      <c r="K70" s="29"/>
      <c r="L70" s="9"/>
      <c r="M70" s="34"/>
      <c r="N70" s="43"/>
      <c r="O70" s="21"/>
    </row>
    <row r="71" spans="1:15" s="6" customFormat="1" ht="15">
      <c r="A71" s="37" t="s">
        <v>169</v>
      </c>
      <c r="B71" s="29"/>
      <c r="C71" s="9"/>
      <c r="D71" s="34"/>
      <c r="E71" s="193" t="s">
        <v>168</v>
      </c>
      <c r="F71" s="194">
        <v>41509</v>
      </c>
      <c r="G71" s="61">
        <v>184.33</v>
      </c>
      <c r="H71" s="29"/>
      <c r="I71" s="9"/>
      <c r="J71" s="34"/>
      <c r="K71" s="29"/>
      <c r="L71" s="9"/>
      <c r="M71" s="34"/>
      <c r="N71" s="43"/>
      <c r="O71" s="21"/>
    </row>
    <row r="72" spans="1:15" s="6" customFormat="1" ht="15">
      <c r="A72" s="37" t="s">
        <v>172</v>
      </c>
      <c r="B72" s="29"/>
      <c r="C72" s="9"/>
      <c r="D72" s="34"/>
      <c r="E72" s="200" t="s">
        <v>173</v>
      </c>
      <c r="F72" s="194">
        <v>41493</v>
      </c>
      <c r="G72" s="160">
        <v>93</v>
      </c>
      <c r="H72" s="29"/>
      <c r="I72" s="9"/>
      <c r="J72" s="34"/>
      <c r="K72" s="29"/>
      <c r="L72" s="9"/>
      <c r="M72" s="34"/>
      <c r="N72" s="43"/>
      <c r="O72" s="21"/>
    </row>
    <row r="73" spans="1:15" s="6" customFormat="1" ht="15">
      <c r="A73" s="37" t="s">
        <v>175</v>
      </c>
      <c r="B73" s="29"/>
      <c r="C73" s="9"/>
      <c r="D73" s="34"/>
      <c r="E73" s="193" t="s">
        <v>176</v>
      </c>
      <c r="F73" s="194">
        <v>41530</v>
      </c>
      <c r="G73" s="61">
        <v>214.17</v>
      </c>
      <c r="H73" s="29"/>
      <c r="I73" s="9"/>
      <c r="J73" s="34"/>
      <c r="K73" s="29"/>
      <c r="L73" s="9"/>
      <c r="M73" s="34"/>
      <c r="N73" s="43"/>
      <c r="O73" s="21"/>
    </row>
    <row r="74" spans="1:15" s="6" customFormat="1" ht="15">
      <c r="A74" s="37" t="s">
        <v>178</v>
      </c>
      <c r="B74" s="29"/>
      <c r="C74" s="9"/>
      <c r="D74" s="34"/>
      <c r="E74" s="193" t="s">
        <v>179</v>
      </c>
      <c r="F74" s="194">
        <v>41547</v>
      </c>
      <c r="G74" s="61">
        <v>209.97</v>
      </c>
      <c r="H74" s="29"/>
      <c r="I74" s="9"/>
      <c r="J74" s="34"/>
      <c r="K74" s="29"/>
      <c r="L74" s="9"/>
      <c r="M74" s="34"/>
      <c r="N74" s="43"/>
      <c r="O74" s="21"/>
    </row>
    <row r="75" spans="1:15" s="6" customFormat="1" ht="15">
      <c r="A75" s="37" t="s">
        <v>183</v>
      </c>
      <c r="B75" s="29"/>
      <c r="C75" s="9"/>
      <c r="D75" s="34"/>
      <c r="E75" s="193" t="s">
        <v>182</v>
      </c>
      <c r="F75" s="194">
        <v>41544</v>
      </c>
      <c r="G75" s="61">
        <v>688.69</v>
      </c>
      <c r="H75" s="29"/>
      <c r="I75" s="9"/>
      <c r="J75" s="34"/>
      <c r="K75" s="29"/>
      <c r="L75" s="9"/>
      <c r="M75" s="34"/>
      <c r="N75" s="43"/>
      <c r="O75" s="21"/>
    </row>
    <row r="76" spans="1:15" s="6" customFormat="1" ht="15">
      <c r="A76" s="37" t="s">
        <v>184</v>
      </c>
      <c r="B76" s="29"/>
      <c r="C76" s="9"/>
      <c r="D76" s="34"/>
      <c r="E76" s="193" t="s">
        <v>185</v>
      </c>
      <c r="F76" s="194">
        <v>41551</v>
      </c>
      <c r="G76" s="61">
        <v>3958</v>
      </c>
      <c r="H76" s="29"/>
      <c r="I76" s="9"/>
      <c r="J76" s="34"/>
      <c r="K76" s="29"/>
      <c r="L76" s="9"/>
      <c r="M76" s="34"/>
      <c r="N76" s="43"/>
      <c r="O76" s="21"/>
    </row>
    <row r="77" spans="1:15" s="6" customFormat="1" ht="15">
      <c r="A77" s="37" t="s">
        <v>189</v>
      </c>
      <c r="B77" s="29"/>
      <c r="C77" s="9"/>
      <c r="D77" s="34"/>
      <c r="E77" s="193" t="s">
        <v>188</v>
      </c>
      <c r="F77" s="194">
        <v>41547</v>
      </c>
      <c r="G77" s="61">
        <v>239.57</v>
      </c>
      <c r="H77" s="29"/>
      <c r="I77" s="9"/>
      <c r="J77" s="34"/>
      <c r="K77" s="29"/>
      <c r="L77" s="9"/>
      <c r="M77" s="34"/>
      <c r="N77" s="43"/>
      <c r="O77" s="21"/>
    </row>
    <row r="78" spans="1:15" s="6" customFormat="1" ht="15">
      <c r="A78" s="37" t="s">
        <v>172</v>
      </c>
      <c r="B78" s="27"/>
      <c r="C78" s="7"/>
      <c r="D78" s="50"/>
      <c r="E78" s="200" t="s">
        <v>204</v>
      </c>
      <c r="F78" s="194">
        <v>41557</v>
      </c>
      <c r="G78" s="160">
        <v>124</v>
      </c>
      <c r="H78" s="26" t="s">
        <v>248</v>
      </c>
      <c r="I78" s="192">
        <v>41639</v>
      </c>
      <c r="J78" s="33">
        <v>93</v>
      </c>
      <c r="K78" s="29"/>
      <c r="L78" s="9"/>
      <c r="M78" s="34"/>
      <c r="N78" s="43"/>
      <c r="O78" s="21"/>
    </row>
    <row r="79" spans="1:15" s="6" customFormat="1" ht="25.5">
      <c r="A79" s="37" t="s">
        <v>208</v>
      </c>
      <c r="B79" s="29"/>
      <c r="C79" s="9"/>
      <c r="D79" s="34"/>
      <c r="E79" s="200"/>
      <c r="F79" s="194"/>
      <c r="G79" s="160"/>
      <c r="H79" s="193" t="s">
        <v>205</v>
      </c>
      <c r="I79" s="194" t="s">
        <v>209</v>
      </c>
      <c r="J79" s="61">
        <v>1952.13</v>
      </c>
      <c r="K79" s="29"/>
      <c r="L79" s="9"/>
      <c r="M79" s="34"/>
      <c r="N79" s="43"/>
      <c r="O79" s="21"/>
    </row>
    <row r="80" spans="1:15" s="6" customFormat="1" ht="25.5">
      <c r="A80" s="214" t="s">
        <v>211</v>
      </c>
      <c r="B80" s="27"/>
      <c r="C80" s="7"/>
      <c r="D80" s="50"/>
      <c r="E80" s="200"/>
      <c r="F80" s="194"/>
      <c r="G80" s="160"/>
      <c r="H80" s="193" t="s">
        <v>205</v>
      </c>
      <c r="I80" s="194" t="s">
        <v>210</v>
      </c>
      <c r="J80" s="61">
        <v>710.6</v>
      </c>
      <c r="K80" s="29"/>
      <c r="L80" s="9"/>
      <c r="M80" s="34"/>
      <c r="N80" s="43"/>
      <c r="O80" s="21"/>
    </row>
    <row r="81" spans="1:15" s="6" customFormat="1" ht="25.5">
      <c r="A81" s="214" t="s">
        <v>243</v>
      </c>
      <c r="B81" s="27"/>
      <c r="C81" s="7"/>
      <c r="D81" s="50"/>
      <c r="E81" s="200"/>
      <c r="F81" s="194"/>
      <c r="G81" s="160"/>
      <c r="H81" s="193" t="s">
        <v>205</v>
      </c>
      <c r="I81" s="194" t="s">
        <v>244</v>
      </c>
      <c r="J81" s="61">
        <v>1421.2</v>
      </c>
      <c r="K81" s="29"/>
      <c r="L81" s="9"/>
      <c r="M81" s="34"/>
      <c r="N81" s="43"/>
      <c r="O81" s="21"/>
    </row>
    <row r="82" spans="1:15" s="6" customFormat="1" ht="25.5">
      <c r="A82" s="214" t="s">
        <v>189</v>
      </c>
      <c r="B82" s="27"/>
      <c r="C82" s="7"/>
      <c r="D82" s="50"/>
      <c r="E82" s="200"/>
      <c r="F82" s="194"/>
      <c r="G82" s="160"/>
      <c r="H82" s="193" t="s">
        <v>205</v>
      </c>
      <c r="I82" s="194" t="s">
        <v>215</v>
      </c>
      <c r="J82" s="61">
        <v>775.74</v>
      </c>
      <c r="K82" s="29"/>
      <c r="L82" s="9"/>
      <c r="M82" s="34"/>
      <c r="N82" s="43"/>
      <c r="O82" s="21"/>
    </row>
    <row r="83" spans="1:15" s="6" customFormat="1" ht="15">
      <c r="A83" s="38" t="s">
        <v>218</v>
      </c>
      <c r="B83" s="29"/>
      <c r="C83" s="9"/>
      <c r="D83" s="34"/>
      <c r="E83" s="43"/>
      <c r="F83" s="9"/>
      <c r="G83" s="16"/>
      <c r="H83" s="193" t="s">
        <v>219</v>
      </c>
      <c r="I83" s="194">
        <v>41628</v>
      </c>
      <c r="J83" s="61">
        <v>961.09</v>
      </c>
      <c r="K83" s="29"/>
      <c r="L83" s="9"/>
      <c r="M83" s="34"/>
      <c r="N83" s="43"/>
      <c r="O83" s="21"/>
    </row>
    <row r="84" spans="1:15" s="6" customFormat="1" ht="15">
      <c r="A84" s="38" t="s">
        <v>221</v>
      </c>
      <c r="B84" s="51"/>
      <c r="C84" s="60"/>
      <c r="D84" s="45"/>
      <c r="E84" s="52"/>
      <c r="F84" s="60"/>
      <c r="G84" s="18"/>
      <c r="H84" s="193" t="s">
        <v>220</v>
      </c>
      <c r="I84" s="194">
        <v>41656</v>
      </c>
      <c r="J84" s="61">
        <v>3145.42</v>
      </c>
      <c r="K84" s="51"/>
      <c r="L84" s="60"/>
      <c r="M84" s="45"/>
      <c r="N84" s="43"/>
      <c r="O84" s="21"/>
    </row>
    <row r="85" spans="1:15" s="6" customFormat="1" ht="15">
      <c r="A85" s="38" t="s">
        <v>222</v>
      </c>
      <c r="B85" s="51"/>
      <c r="C85" s="60"/>
      <c r="D85" s="45"/>
      <c r="E85" s="52"/>
      <c r="F85" s="60"/>
      <c r="G85" s="18"/>
      <c r="H85" s="193" t="s">
        <v>223</v>
      </c>
      <c r="I85" s="194">
        <v>41649</v>
      </c>
      <c r="J85" s="61">
        <v>4434.83</v>
      </c>
      <c r="K85" s="51"/>
      <c r="L85" s="60"/>
      <c r="M85" s="45"/>
      <c r="N85" s="43"/>
      <c r="O85" s="21"/>
    </row>
    <row r="86" spans="1:15" s="6" customFormat="1" ht="15">
      <c r="A86" s="37" t="s">
        <v>172</v>
      </c>
      <c r="B86" s="27"/>
      <c r="C86" s="7"/>
      <c r="D86" s="50"/>
      <c r="E86" s="200"/>
      <c r="F86" s="194"/>
      <c r="G86" s="160"/>
      <c r="H86" s="193" t="s">
        <v>234</v>
      </c>
      <c r="I86" s="194">
        <v>41670</v>
      </c>
      <c r="J86" s="61">
        <v>93</v>
      </c>
      <c r="K86" s="51"/>
      <c r="L86" s="60"/>
      <c r="M86" s="45"/>
      <c r="N86" s="43"/>
      <c r="O86" s="21"/>
    </row>
    <row r="87" spans="1:15" s="6" customFormat="1" ht="15">
      <c r="A87" s="38" t="s">
        <v>225</v>
      </c>
      <c r="B87" s="51"/>
      <c r="C87" s="60"/>
      <c r="D87" s="45"/>
      <c r="E87" s="52"/>
      <c r="F87" s="60"/>
      <c r="G87" s="18"/>
      <c r="H87" s="193"/>
      <c r="I87" s="194"/>
      <c r="J87" s="61"/>
      <c r="K87" s="193" t="s">
        <v>224</v>
      </c>
      <c r="L87" s="194">
        <v>41677</v>
      </c>
      <c r="M87" s="61">
        <v>451.71</v>
      </c>
      <c r="N87" s="43"/>
      <c r="O87" s="21"/>
    </row>
    <row r="88" spans="1:15" s="6" customFormat="1" ht="15">
      <c r="A88" s="38" t="s">
        <v>226</v>
      </c>
      <c r="B88" s="51"/>
      <c r="C88" s="60"/>
      <c r="D88" s="45"/>
      <c r="E88" s="52"/>
      <c r="F88" s="60"/>
      <c r="G88" s="18"/>
      <c r="H88" s="193"/>
      <c r="I88" s="194"/>
      <c r="J88" s="61"/>
      <c r="K88" s="193" t="s">
        <v>224</v>
      </c>
      <c r="L88" s="194">
        <v>41677</v>
      </c>
      <c r="M88" s="61">
        <v>1118.5</v>
      </c>
      <c r="N88" s="43"/>
      <c r="O88" s="21"/>
    </row>
    <row r="89" spans="1:15" s="6" customFormat="1" ht="15">
      <c r="A89" s="38" t="s">
        <v>250</v>
      </c>
      <c r="B89" s="51"/>
      <c r="C89" s="60"/>
      <c r="D89" s="45"/>
      <c r="E89" s="52"/>
      <c r="F89" s="60"/>
      <c r="G89" s="18"/>
      <c r="H89" s="193"/>
      <c r="I89" s="194"/>
      <c r="J89" s="61"/>
      <c r="K89" s="193" t="s">
        <v>249</v>
      </c>
      <c r="L89" s="194">
        <v>41484</v>
      </c>
      <c r="M89" s="61">
        <v>300</v>
      </c>
      <c r="N89" s="43"/>
      <c r="O89" s="21"/>
    </row>
    <row r="90" spans="1:15" s="6" customFormat="1" ht="15">
      <c r="A90" s="38" t="s">
        <v>227</v>
      </c>
      <c r="B90" s="51"/>
      <c r="C90" s="60"/>
      <c r="D90" s="45"/>
      <c r="E90" s="52"/>
      <c r="F90" s="60"/>
      <c r="G90" s="18"/>
      <c r="H90" s="193"/>
      <c r="I90" s="194"/>
      <c r="J90" s="61"/>
      <c r="K90" s="193" t="s">
        <v>224</v>
      </c>
      <c r="L90" s="194">
        <v>41677</v>
      </c>
      <c r="M90" s="61">
        <v>641.84</v>
      </c>
      <c r="N90" s="43"/>
      <c r="O90" s="21"/>
    </row>
    <row r="91" spans="1:15" s="6" customFormat="1" ht="15">
      <c r="A91" s="37" t="s">
        <v>238</v>
      </c>
      <c r="B91" s="29"/>
      <c r="C91" s="9"/>
      <c r="D91" s="34"/>
      <c r="E91" s="43"/>
      <c r="F91" s="9"/>
      <c r="G91" s="16"/>
      <c r="H91" s="29"/>
      <c r="I91" s="9"/>
      <c r="J91" s="34"/>
      <c r="K91" s="193" t="s">
        <v>239</v>
      </c>
      <c r="L91" s="194">
        <v>41696</v>
      </c>
      <c r="M91" s="61">
        <v>1294.34</v>
      </c>
      <c r="N91" s="43"/>
      <c r="O91" s="21"/>
    </row>
    <row r="92" spans="1:15" s="6" customFormat="1" ht="15">
      <c r="A92" s="38" t="s">
        <v>236</v>
      </c>
      <c r="B92" s="51"/>
      <c r="C92" s="60"/>
      <c r="D92" s="45"/>
      <c r="E92" s="52"/>
      <c r="F92" s="60"/>
      <c r="G92" s="18"/>
      <c r="H92" s="193"/>
      <c r="I92" s="194"/>
      <c r="J92" s="61"/>
      <c r="K92" s="193" t="s">
        <v>237</v>
      </c>
      <c r="L92" s="194">
        <v>41729</v>
      </c>
      <c r="M92" s="61">
        <v>1690.3</v>
      </c>
      <c r="N92" s="43"/>
      <c r="O92" s="21"/>
    </row>
    <row r="93" spans="1:15" s="6" customFormat="1" ht="15">
      <c r="A93" s="38" t="s">
        <v>241</v>
      </c>
      <c r="B93" s="51"/>
      <c r="C93" s="60"/>
      <c r="D93" s="45"/>
      <c r="E93" s="52"/>
      <c r="F93" s="60"/>
      <c r="G93" s="18"/>
      <c r="H93" s="193"/>
      <c r="I93" s="194"/>
      <c r="J93" s="61"/>
      <c r="K93" s="193" t="s">
        <v>242</v>
      </c>
      <c r="L93" s="194">
        <v>41740</v>
      </c>
      <c r="M93" s="61">
        <v>782.24</v>
      </c>
      <c r="N93" s="43"/>
      <c r="O93" s="21"/>
    </row>
    <row r="94" spans="1:15" s="6" customFormat="1" ht="15">
      <c r="A94" s="37" t="s">
        <v>247</v>
      </c>
      <c r="B94" s="51"/>
      <c r="C94" s="60"/>
      <c r="D94" s="45"/>
      <c r="E94" s="52"/>
      <c r="F94" s="60"/>
      <c r="G94" s="18"/>
      <c r="H94" s="193"/>
      <c r="I94" s="194"/>
      <c r="J94" s="61"/>
      <c r="K94" s="193" t="s">
        <v>246</v>
      </c>
      <c r="L94" s="194">
        <v>41759</v>
      </c>
      <c r="M94" s="61">
        <v>688.69</v>
      </c>
      <c r="N94" s="43"/>
      <c r="O94" s="21"/>
    </row>
    <row r="95" spans="1:15" s="6" customFormat="1" ht="13.5" thickBot="1">
      <c r="A95" s="38"/>
      <c r="B95" s="51"/>
      <c r="C95" s="60"/>
      <c r="D95" s="45"/>
      <c r="E95" s="52"/>
      <c r="F95" s="60"/>
      <c r="G95" s="18"/>
      <c r="H95" s="51"/>
      <c r="I95" s="60"/>
      <c r="J95" s="45"/>
      <c r="K95" s="51"/>
      <c r="L95" s="60"/>
      <c r="M95" s="45"/>
      <c r="N95" s="43"/>
      <c r="O95" s="21"/>
    </row>
    <row r="96" spans="1:15" s="72" customFormat="1" ht="20.25" thickBot="1">
      <c r="A96" s="67" t="s">
        <v>3</v>
      </c>
      <c r="B96" s="68"/>
      <c r="C96" s="69"/>
      <c r="D96" s="73">
        <f>SUM(D68:D95)</f>
        <v>3408.43</v>
      </c>
      <c r="E96" s="74"/>
      <c r="F96" s="69"/>
      <c r="G96" s="73">
        <f>SUM(G68:G95)</f>
        <v>5711.73</v>
      </c>
      <c r="H96" s="75"/>
      <c r="I96" s="69"/>
      <c r="J96" s="73">
        <f>SUM(J68:J95)</f>
        <v>13587.01</v>
      </c>
      <c r="K96" s="75"/>
      <c r="L96" s="69"/>
      <c r="M96" s="73">
        <f>SUM(M68:M95)</f>
        <v>6967.62</v>
      </c>
      <c r="N96" s="44">
        <f>M96+J96+G96+D96</f>
        <v>29674.79</v>
      </c>
      <c r="O96" s="76"/>
    </row>
    <row r="97" spans="1:15" s="6" customFormat="1" ht="40.5" customHeight="1" hidden="1" thickBot="1">
      <c r="A97" s="269" t="s">
        <v>29</v>
      </c>
      <c r="B97" s="270"/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1"/>
      <c r="O97" s="53"/>
    </row>
    <row r="98" spans="1:15" s="6" customFormat="1" ht="12.75" hidden="1">
      <c r="A98" s="37"/>
      <c r="B98" s="29"/>
      <c r="C98" s="9"/>
      <c r="D98" s="34"/>
      <c r="E98" s="43"/>
      <c r="F98" s="9"/>
      <c r="G98" s="16"/>
      <c r="H98" s="29"/>
      <c r="I98" s="9"/>
      <c r="J98" s="34"/>
      <c r="K98" s="29"/>
      <c r="L98" s="9"/>
      <c r="M98" s="34"/>
      <c r="N98" s="43"/>
      <c r="O98" s="21"/>
    </row>
    <row r="99" spans="1:15" s="6" customFormat="1" ht="12.75" hidden="1">
      <c r="A99" s="37"/>
      <c r="B99" s="29"/>
      <c r="C99" s="9"/>
      <c r="D99" s="34"/>
      <c r="E99" s="43"/>
      <c r="F99" s="9"/>
      <c r="G99" s="16"/>
      <c r="H99" s="29"/>
      <c r="I99" s="9"/>
      <c r="J99" s="34"/>
      <c r="K99" s="29"/>
      <c r="L99" s="9"/>
      <c r="M99" s="34"/>
      <c r="N99" s="43"/>
      <c r="O99" s="21"/>
    </row>
    <row r="100" spans="1:15" s="6" customFormat="1" ht="12.75" hidden="1">
      <c r="A100" s="37"/>
      <c r="B100" s="29"/>
      <c r="C100" s="9"/>
      <c r="D100" s="34"/>
      <c r="E100" s="43"/>
      <c r="F100" s="9"/>
      <c r="G100" s="16"/>
      <c r="H100" s="29"/>
      <c r="I100" s="9"/>
      <c r="J100" s="34"/>
      <c r="K100" s="29"/>
      <c r="L100" s="9"/>
      <c r="M100" s="34"/>
      <c r="N100" s="43"/>
      <c r="O100" s="21"/>
    </row>
    <row r="101" spans="1:15" s="6" customFormat="1" ht="12.75" hidden="1">
      <c r="A101" s="37"/>
      <c r="B101" s="29"/>
      <c r="C101" s="9"/>
      <c r="D101" s="34"/>
      <c r="E101" s="43"/>
      <c r="F101" s="9"/>
      <c r="G101" s="16"/>
      <c r="H101" s="29"/>
      <c r="I101" s="9"/>
      <c r="J101" s="34"/>
      <c r="K101" s="29"/>
      <c r="L101" s="9"/>
      <c r="M101" s="34"/>
      <c r="N101" s="43"/>
      <c r="O101" s="21"/>
    </row>
    <row r="102" spans="1:15" s="6" customFormat="1" ht="13.5" hidden="1" thickBot="1">
      <c r="A102" s="37"/>
      <c r="B102" s="29"/>
      <c r="C102" s="9"/>
      <c r="D102" s="34"/>
      <c r="E102" s="43"/>
      <c r="F102" s="9"/>
      <c r="G102" s="16"/>
      <c r="H102" s="29"/>
      <c r="I102" s="9"/>
      <c r="J102" s="34"/>
      <c r="K102" s="29"/>
      <c r="L102" s="9"/>
      <c r="M102" s="34"/>
      <c r="N102" s="43"/>
      <c r="O102" s="21"/>
    </row>
    <row r="103" spans="1:15" s="72" customFormat="1" ht="20.25" hidden="1" thickBot="1">
      <c r="A103" s="67" t="s">
        <v>3</v>
      </c>
      <c r="B103" s="75"/>
      <c r="C103" s="77"/>
      <c r="D103" s="79">
        <f>SUM(D98:D102)</f>
        <v>0</v>
      </c>
      <c r="E103" s="80"/>
      <c r="F103" s="79"/>
      <c r="G103" s="79">
        <f>SUM(G98:G102)</f>
        <v>0</v>
      </c>
      <c r="H103" s="79"/>
      <c r="I103" s="79"/>
      <c r="J103" s="79">
        <f>SUM(J98:J102)</f>
        <v>0</v>
      </c>
      <c r="K103" s="79"/>
      <c r="L103" s="79"/>
      <c r="M103" s="79">
        <f>SUM(M98:M102)</f>
        <v>0</v>
      </c>
      <c r="N103" s="70"/>
      <c r="O103" s="78"/>
    </row>
    <row r="104" spans="1:15" s="6" customFormat="1" ht="20.25" thickBot="1">
      <c r="A104" s="56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3"/>
    </row>
    <row r="105" spans="1:15" s="2" customFormat="1" ht="20.25" thickBot="1">
      <c r="A105" s="39" t="s">
        <v>5</v>
      </c>
      <c r="B105" s="57"/>
      <c r="C105" s="54"/>
      <c r="D105" s="58">
        <f>D103+D96+D66+D57</f>
        <v>90530.52</v>
      </c>
      <c r="E105" s="55"/>
      <c r="F105" s="54"/>
      <c r="G105" s="58">
        <f>G103+G96+G66+G57</f>
        <v>274331.5</v>
      </c>
      <c r="H105" s="55"/>
      <c r="I105" s="54"/>
      <c r="J105" s="58">
        <f>J103+J96+J66+J57</f>
        <v>99649.42</v>
      </c>
      <c r="K105" s="55"/>
      <c r="L105" s="54"/>
      <c r="M105" s="58">
        <f>M103+M96+M66+M57</f>
        <v>93363.47</v>
      </c>
      <c r="N105" s="44">
        <f>M105+J105+G105+D105</f>
        <v>557874.91</v>
      </c>
      <c r="O105" s="24">
        <f>M105+J105+G105+D105</f>
        <v>557874.91</v>
      </c>
    </row>
    <row r="106" spans="1:13" s="2" customFormat="1" ht="13.5" thickBot="1">
      <c r="A106" s="48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</row>
    <row r="107" spans="1:14" s="2" customFormat="1" ht="13.5" thickBot="1">
      <c r="A107" s="46"/>
      <c r="B107" s="49" t="s">
        <v>17</v>
      </c>
      <c r="C107" s="49" t="s">
        <v>18</v>
      </c>
      <c r="D107" s="49" t="s">
        <v>19</v>
      </c>
      <c r="E107" s="49" t="s">
        <v>20</v>
      </c>
      <c r="F107" s="49" t="s">
        <v>21</v>
      </c>
      <c r="G107" s="49" t="s">
        <v>22</v>
      </c>
      <c r="H107" s="49" t="s">
        <v>23</v>
      </c>
      <c r="I107" s="49" t="s">
        <v>24</v>
      </c>
      <c r="J107" s="49" t="s">
        <v>13</v>
      </c>
      <c r="K107" s="49" t="s">
        <v>14</v>
      </c>
      <c r="L107" s="49" t="s">
        <v>15</v>
      </c>
      <c r="M107" s="49" t="s">
        <v>16</v>
      </c>
      <c r="N107" s="49" t="s">
        <v>26</v>
      </c>
    </row>
    <row r="108" spans="1:14" s="2" customFormat="1" ht="13.5" thickBot="1">
      <c r="A108" s="48" t="s">
        <v>12</v>
      </c>
      <c r="B108" s="92">
        <v>-90541.9</v>
      </c>
      <c r="C108" s="46">
        <f>B112</f>
        <v>-49735.44</v>
      </c>
      <c r="D108" s="46">
        <f aca="true" t="shared" si="5" ref="D108:M108">C112</f>
        <v>-6909.62</v>
      </c>
      <c r="E108" s="47">
        <f>D112</f>
        <v>-54156.96</v>
      </c>
      <c r="F108" s="46">
        <f t="shared" si="5"/>
        <v>-9889.92</v>
      </c>
      <c r="G108" s="46">
        <f t="shared" si="5"/>
        <v>29166.33</v>
      </c>
      <c r="H108" s="47">
        <f t="shared" si="5"/>
        <v>-198488.05</v>
      </c>
      <c r="I108" s="46">
        <f t="shared" si="5"/>
        <v>-155244.4</v>
      </c>
      <c r="J108" s="46">
        <f t="shared" si="5"/>
        <v>-110264.35</v>
      </c>
      <c r="K108" s="47">
        <f t="shared" si="5"/>
        <v>-171436.93</v>
      </c>
      <c r="L108" s="46">
        <f t="shared" si="5"/>
        <v>-130911.87</v>
      </c>
      <c r="M108" s="46">
        <f t="shared" si="5"/>
        <v>-92866.56</v>
      </c>
      <c r="N108" s="46"/>
    </row>
    <row r="109" spans="1:14" s="198" customFormat="1" ht="13.5" thickBot="1">
      <c r="A109" s="196" t="s">
        <v>10</v>
      </c>
      <c r="B109" s="197">
        <v>49253.04</v>
      </c>
      <c r="C109" s="197">
        <v>43138.16</v>
      </c>
      <c r="D109" s="197">
        <v>46195.6</v>
      </c>
      <c r="E109" s="197">
        <v>46195.6</v>
      </c>
      <c r="F109" s="197">
        <v>46195.6</v>
      </c>
      <c r="G109" s="197">
        <v>46195.6</v>
      </c>
      <c r="H109" s="197">
        <v>46195.6</v>
      </c>
      <c r="I109" s="197">
        <v>46195.6</v>
      </c>
      <c r="J109" s="197">
        <v>46195.6</v>
      </c>
      <c r="K109" s="197">
        <v>46218.8</v>
      </c>
      <c r="L109" s="197">
        <v>46218.8</v>
      </c>
      <c r="M109" s="197">
        <v>46234.28</v>
      </c>
      <c r="N109" s="197">
        <f>SUM(B109:M109)</f>
        <v>554432.28</v>
      </c>
    </row>
    <row r="110" spans="1:14" s="198" customFormat="1" ht="13.5" thickBot="1">
      <c r="A110" s="196" t="s">
        <v>11</v>
      </c>
      <c r="B110" s="197">
        <v>40806.46</v>
      </c>
      <c r="C110" s="197">
        <v>42825.82</v>
      </c>
      <c r="D110" s="197">
        <v>43283.18</v>
      </c>
      <c r="E110" s="197">
        <v>44267.04</v>
      </c>
      <c r="F110" s="197">
        <v>39056.25</v>
      </c>
      <c r="G110" s="197">
        <v>46677.12</v>
      </c>
      <c r="H110" s="197">
        <v>43243.65</v>
      </c>
      <c r="I110" s="197">
        <v>44980.05</v>
      </c>
      <c r="J110" s="197">
        <v>38476.84</v>
      </c>
      <c r="K110" s="197">
        <v>40525.06</v>
      </c>
      <c r="L110" s="197">
        <v>38045.31</v>
      </c>
      <c r="M110" s="197">
        <v>48459.06</v>
      </c>
      <c r="N110" s="197">
        <f>SUM(B110:M110)</f>
        <v>510645.84</v>
      </c>
    </row>
    <row r="111" spans="1:14" s="2" customFormat="1" ht="13.5" thickBot="1">
      <c r="A111" s="48" t="s">
        <v>27</v>
      </c>
      <c r="B111" s="46">
        <f aca="true" t="shared" si="6" ref="B111:M111">B110-B109</f>
        <v>-8446.58</v>
      </c>
      <c r="C111" s="46">
        <f t="shared" si="6"/>
        <v>-312.340000000004</v>
      </c>
      <c r="D111" s="46">
        <f t="shared" si="6"/>
        <v>-2912.42</v>
      </c>
      <c r="E111" s="46">
        <f t="shared" si="6"/>
        <v>-1928.56</v>
      </c>
      <c r="F111" s="46">
        <f t="shared" si="6"/>
        <v>-7139.35</v>
      </c>
      <c r="G111" s="46">
        <f t="shared" si="6"/>
        <v>481.520000000004</v>
      </c>
      <c r="H111" s="46">
        <f t="shared" si="6"/>
        <v>-2951.95</v>
      </c>
      <c r="I111" s="46">
        <f t="shared" si="6"/>
        <v>-1215.55</v>
      </c>
      <c r="J111" s="46">
        <f t="shared" si="6"/>
        <v>-7718.76</v>
      </c>
      <c r="K111" s="46">
        <f t="shared" si="6"/>
        <v>-5693.74000000001</v>
      </c>
      <c r="L111" s="46">
        <f t="shared" si="6"/>
        <v>-8173.49000000001</v>
      </c>
      <c r="M111" s="46">
        <f t="shared" si="6"/>
        <v>2224.78</v>
      </c>
      <c r="N111" s="46">
        <f>M111+L111+K111+J111+I111+H111+G111+F111+E111+D111+C111+B111</f>
        <v>-43786.44</v>
      </c>
    </row>
    <row r="112" spans="1:14" s="2" customFormat="1" ht="13.5" thickBot="1">
      <c r="A112" s="48" t="s">
        <v>25</v>
      </c>
      <c r="B112" s="206">
        <f>B108+B110</f>
        <v>-49735.44</v>
      </c>
      <c r="C112" s="46">
        <f>C108+C110</f>
        <v>-6909.62</v>
      </c>
      <c r="D112" s="207">
        <f>D108+D110-D105</f>
        <v>-54156.96</v>
      </c>
      <c r="E112" s="46">
        <f>E108+E110</f>
        <v>-9889.92</v>
      </c>
      <c r="F112" s="46">
        <f>F108+F110</f>
        <v>29166.33</v>
      </c>
      <c r="G112" s="207">
        <f>G108+G110-G105</f>
        <v>-198488.05</v>
      </c>
      <c r="H112" s="46">
        <f>H108+H110</f>
        <v>-155244.4</v>
      </c>
      <c r="I112" s="46">
        <f>I108+I110</f>
        <v>-110264.35</v>
      </c>
      <c r="J112" s="207">
        <f>J108+J110-J105</f>
        <v>-171436.93</v>
      </c>
      <c r="K112" s="46">
        <f>K108+K110</f>
        <v>-130911.87</v>
      </c>
      <c r="L112" s="46">
        <f>L108+L110</f>
        <v>-92866.56</v>
      </c>
      <c r="M112" s="207">
        <f>M108+M110-M105</f>
        <v>-137770.97</v>
      </c>
      <c r="N112" s="46"/>
    </row>
    <row r="113" spans="7:14" s="2" customFormat="1" ht="57" customHeight="1">
      <c r="G113" s="31"/>
      <c r="H113" s="267" t="s">
        <v>231</v>
      </c>
      <c r="I113" s="267"/>
      <c r="J113" s="267"/>
      <c r="K113" s="267"/>
      <c r="L113" s="245" t="s">
        <v>232</v>
      </c>
      <c r="M113" s="245"/>
      <c r="N113" s="245"/>
    </row>
    <row r="114" spans="8:14" s="2" customFormat="1" ht="71.25" customHeight="1">
      <c r="H114" s="246" t="s">
        <v>233</v>
      </c>
      <c r="I114" s="246"/>
      <c r="J114" s="246"/>
      <c r="K114" s="246"/>
      <c r="L114" s="247" t="s">
        <v>251</v>
      </c>
      <c r="M114" s="247"/>
      <c r="N114" s="247"/>
    </row>
    <row r="115" s="2" customFormat="1" ht="12.75"/>
    <row r="116" s="2" customFormat="1" ht="12.75"/>
    <row r="117" spans="8:13" s="2" customFormat="1" ht="15">
      <c r="H117" s="251" t="s">
        <v>190</v>
      </c>
      <c r="I117" s="251"/>
      <c r="J117" s="251"/>
      <c r="K117" s="208">
        <f>O105</f>
        <v>557874.91</v>
      </c>
      <c r="L117" s="209"/>
      <c r="M117" s="209"/>
    </row>
    <row r="118" spans="8:13" s="2" customFormat="1" ht="15">
      <c r="H118" s="251" t="s">
        <v>191</v>
      </c>
      <c r="I118" s="251"/>
      <c r="J118" s="251"/>
      <c r="K118" s="208">
        <f>N109</f>
        <v>554432.28</v>
      </c>
      <c r="L118" s="209"/>
      <c r="M118" s="209"/>
    </row>
    <row r="119" spans="8:13" s="2" customFormat="1" ht="15">
      <c r="H119" s="251" t="s">
        <v>192</v>
      </c>
      <c r="I119" s="251"/>
      <c r="J119" s="251"/>
      <c r="K119" s="208">
        <f>N110</f>
        <v>510645.84</v>
      </c>
      <c r="L119" s="209"/>
      <c r="M119" s="209"/>
    </row>
    <row r="120" spans="8:13" s="2" customFormat="1" ht="15">
      <c r="H120" s="251" t="s">
        <v>193</v>
      </c>
      <c r="I120" s="251"/>
      <c r="J120" s="251"/>
      <c r="K120" s="208">
        <f>K119-K118</f>
        <v>-43786.44</v>
      </c>
      <c r="L120" s="209"/>
      <c r="M120" s="209"/>
    </row>
    <row r="121" spans="8:13" s="2" customFormat="1" ht="15">
      <c r="H121" s="249" t="s">
        <v>194</v>
      </c>
      <c r="I121" s="249"/>
      <c r="J121" s="249"/>
      <c r="K121" s="208">
        <f>K118-K117</f>
        <v>-3442.63</v>
      </c>
      <c r="L121" s="210"/>
      <c r="M121" s="209"/>
    </row>
    <row r="122" spans="8:13" s="2" customFormat="1" ht="15">
      <c r="H122" s="252" t="s">
        <v>195</v>
      </c>
      <c r="I122" s="253"/>
      <c r="J122" s="254"/>
      <c r="K122" s="208">
        <f>B108</f>
        <v>-90541.9</v>
      </c>
      <c r="L122" s="209"/>
      <c r="M122" s="209"/>
    </row>
    <row r="123" spans="8:13" s="2" customFormat="1" ht="15.75">
      <c r="H123" s="255" t="s">
        <v>196</v>
      </c>
      <c r="I123" s="255"/>
      <c r="J123" s="255"/>
      <c r="K123" s="211">
        <f>K122+K121+K120+K124</f>
        <v>-137770.97</v>
      </c>
      <c r="L123" s="209"/>
      <c r="M123" s="209"/>
    </row>
    <row r="124" spans="8:13" s="2" customFormat="1" ht="15">
      <c r="H124" s="248"/>
      <c r="I124" s="248"/>
      <c r="J124" s="248"/>
      <c r="K124" s="212"/>
      <c r="L124" s="209"/>
      <c r="M124" s="209"/>
    </row>
    <row r="125" spans="8:13" s="2" customFormat="1" ht="15">
      <c r="H125" s="249" t="s">
        <v>197</v>
      </c>
      <c r="I125" s="249"/>
      <c r="J125" s="249"/>
      <c r="K125" s="212">
        <f>D96+G96+J96+M96</f>
        <v>29674.79</v>
      </c>
      <c r="L125" s="250" t="s">
        <v>203</v>
      </c>
      <c r="M125" s="250"/>
    </row>
    <row r="126" spans="8:13" s="2" customFormat="1" ht="15">
      <c r="H126" s="248" t="s">
        <v>198</v>
      </c>
      <c r="I126" s="248"/>
      <c r="J126" s="248"/>
      <c r="K126" s="212">
        <v>21252.7</v>
      </c>
      <c r="L126" s="209"/>
      <c r="M126" s="209"/>
    </row>
    <row r="127" spans="8:13" ht="15">
      <c r="H127" s="248" t="s">
        <v>199</v>
      </c>
      <c r="I127" s="248"/>
      <c r="J127" s="248"/>
      <c r="K127" s="212">
        <v>4870.88</v>
      </c>
      <c r="L127" s="209"/>
      <c r="M127" s="209"/>
    </row>
    <row r="128" spans="8:13" ht="15">
      <c r="H128" s="248" t="s">
        <v>200</v>
      </c>
      <c r="I128" s="248"/>
      <c r="J128" s="248"/>
      <c r="K128" s="212">
        <f>K126+K127</f>
        <v>26123.58</v>
      </c>
      <c r="L128" s="209"/>
      <c r="M128" s="209"/>
    </row>
    <row r="129" spans="8:13" ht="15">
      <c r="H129" s="248" t="s">
        <v>201</v>
      </c>
      <c r="I129" s="248"/>
      <c r="J129" s="248"/>
      <c r="K129" s="212">
        <f>K128-K125</f>
        <v>-3551.21</v>
      </c>
      <c r="L129" s="210"/>
      <c r="M129" s="209"/>
    </row>
    <row r="130" spans="8:13" ht="15.75">
      <c r="H130" s="248" t="s">
        <v>202</v>
      </c>
      <c r="I130" s="248"/>
      <c r="J130" s="248"/>
      <c r="K130" s="213">
        <f>K121-K129</f>
        <v>108.58</v>
      </c>
      <c r="L130" s="209"/>
      <c r="M130" s="209"/>
    </row>
  </sheetData>
  <sheetProtection/>
  <mergeCells count="33">
    <mergeCell ref="A1:N1"/>
    <mergeCell ref="A97:N97"/>
    <mergeCell ref="A67:N67"/>
    <mergeCell ref="B2:D2"/>
    <mergeCell ref="E2:G2"/>
    <mergeCell ref="H2:J2"/>
    <mergeCell ref="K2:M2"/>
    <mergeCell ref="A4:O4"/>
    <mergeCell ref="A58:N58"/>
    <mergeCell ref="A43:A48"/>
    <mergeCell ref="H117:J117"/>
    <mergeCell ref="H118:J118"/>
    <mergeCell ref="A20:A21"/>
    <mergeCell ref="E60:E64"/>
    <mergeCell ref="F60:F64"/>
    <mergeCell ref="G60:G64"/>
    <mergeCell ref="H113:K113"/>
    <mergeCell ref="H119:J119"/>
    <mergeCell ref="H120:J120"/>
    <mergeCell ref="H121:J121"/>
    <mergeCell ref="H122:J122"/>
    <mergeCell ref="H123:J123"/>
    <mergeCell ref="H124:J124"/>
    <mergeCell ref="L113:N113"/>
    <mergeCell ref="H114:K114"/>
    <mergeCell ref="L114:N114"/>
    <mergeCell ref="H130:J130"/>
    <mergeCell ref="H125:J125"/>
    <mergeCell ref="L125:M125"/>
    <mergeCell ref="H126:J126"/>
    <mergeCell ref="H127:J127"/>
    <mergeCell ref="H128:J128"/>
    <mergeCell ref="H129:J129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2014-06-27T10:58:16Z</cp:lastPrinted>
  <dcterms:created xsi:type="dcterms:W3CDTF">2010-04-02T14:46:04Z</dcterms:created>
  <dcterms:modified xsi:type="dcterms:W3CDTF">2014-06-27T10:58:28Z</dcterms:modified>
  <cp:category/>
  <cp:version/>
  <cp:contentType/>
  <cp:contentStatus/>
</cp:coreProperties>
</file>