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1"/>
  </bookViews>
  <sheets>
    <sheet name="по голосованию" sheetId="1" r:id="rId1"/>
    <sheet name="ЛС" sheetId="2" r:id="rId2"/>
    <sheet name="Лист1" sheetId="3" r:id="rId3"/>
  </sheets>
  <definedNames>
    <definedName name="_xlnm.Print_Area" localSheetId="0">'по голосованию'!$A$1:$H$157</definedName>
  </definedNames>
  <calcPr fullCalcOnLoad="1" fullPrecision="0"/>
</workbook>
</file>

<file path=xl/sharedStrings.xml><?xml version="1.0" encoding="utf-8"?>
<sst xmlns="http://schemas.openxmlformats.org/spreadsheetml/2006/main" count="377" uniqueCount="250">
  <si>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</si>
  <si>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</si>
  <si>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</si>
  <si>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</si>
  <si>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</si>
  <si>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</si>
  <si>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</si>
  <si>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</si>
  <si>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</si>
  <si>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</si>
  <si>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</si>
  <si>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</si>
  <si>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</si>
  <si>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</si>
  <si>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</si>
  <si>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</si>
  <si>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</si>
  <si>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</si>
  <si>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</si>
  <si>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</si>
  <si>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</si>
  <si>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</si>
  <si>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</si>
  <si>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</si>
  <si>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</si>
  <si>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</si>
  <si>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</si>
  <si>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</si>
  <si>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</si>
  <si>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</si>
  <si>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</si>
  <si>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</si>
  <si>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</si>
  <si>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</si>
  <si>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</si>
  <si>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</si>
  <si>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</si>
  <si>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</si>
  <si>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</si>
  <si>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</si>
  <si>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</si>
  <si>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</si>
  <si>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</si>
  <si>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</si>
  <si>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</si>
  <si>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</si>
  <si>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</si>
  <si>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</si>
  <si>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</si>
  <si>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</si>
  <si>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</si>
  <si>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</si>
  <si>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</si>
  <si>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</si>
  <si>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</si>
  <si>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</si>
  <si>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</si>
  <si>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</si>
  <si>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</si>
  <si>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</si>
  <si>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</si>
  <si>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</si>
  <si>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</si>
  <si>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</si>
  <si>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</si>
  <si>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</si>
  <si>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</si>
  <si>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</si>
  <si>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</si>
  <si>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</si>
  <si>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</si>
  <si>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</si>
  <si>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</si>
  <si>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3 раза в год</t>
  </si>
  <si>
    <t>проверка работы регулятора температуры на бойлере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</si>
  <si>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</si>
  <si>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</si>
  <si>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</si>
  <si>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</si>
  <si>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</si>
  <si>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</si>
  <si>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Сбор, вывоз и утилизация ТБО, руб/м2</t>
  </si>
  <si>
    <t>1 раз в месяц</t>
  </si>
  <si>
    <t>восстановление общедомового уличного освещения</t>
  </si>
  <si>
    <t>перевод реле времени</t>
  </si>
  <si>
    <t>(многоквартирный дом с газовыми плитами )</t>
  </si>
  <si>
    <t>Обслуживание вводных и внутренних газопроводов жилого фонда</t>
  </si>
  <si>
    <t>восстановление подвального освещения</t>
  </si>
  <si>
    <t>восстановление чердачного освещения</t>
  </si>
  <si>
    <t>Работы заявочного характера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</si>
  <si>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</si>
  <si>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</si>
  <si>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восстановление подъездного освещения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</si>
  <si>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</si>
  <si>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</si>
  <si>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</si>
  <si>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руб./чел.</t>
  </si>
  <si>
    <t>замена трансформатора тока</t>
  </si>
  <si>
    <t>восстановление водостоков ( мелкий ремонт после очистки от снега и льда )</t>
  </si>
  <si>
    <t>окос травы</t>
  </si>
  <si>
    <t>погрузка мусора на автотранспорт вручную</t>
  </si>
  <si>
    <t>посыпка территории песко - соляной смесью</t>
  </si>
  <si>
    <t>замена ( поверка ) КИП</t>
  </si>
  <si>
    <t>Дополнительные работы (по текущему ремонту), в т.ч.: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</si>
  <si>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</si>
  <si>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</si>
  <si>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</si>
  <si>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</si>
  <si>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</si>
  <si>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</si>
  <si>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</si>
  <si>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</si>
  <si>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</si>
  <si>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</si>
  <si>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</si>
  <si>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</si>
  <si>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</si>
  <si>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</si>
  <si>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</si>
  <si>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</si>
  <si>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</si>
  <si>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</si>
  <si>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</si>
  <si>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</si>
  <si>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заполнение электронных паспортов</t>
  </si>
  <si>
    <t>гидравлическое испытание элеваторных узлов и запорной арматуры</t>
  </si>
  <si>
    <t>гидравлическое испытание элеваторных узлов запорной арматуры</t>
  </si>
  <si>
    <t>Остаток(+) / Долг(-) на 1.05.14г.</t>
  </si>
  <si>
    <t>Лицевой счет многоквартирного дома по адресу: ул. Парковая, д. 35 на период с 1 мая 2014 по 30 апреля 2015 года</t>
  </si>
  <si>
    <t>Приложение №3</t>
  </si>
  <si>
    <t>2014-2015 гг.</t>
  </si>
  <si>
    <t>от______________2012г.</t>
  </si>
  <si>
    <t>по адресу: ул.Парковая, д.35 (Sжил.помещ.=6022,2 м2, Sубор.зем.уч.=3554 м2)</t>
  </si>
  <si>
    <t>на период с 01.05.2014 по 30.04.2015гг.</t>
  </si>
  <si>
    <t>договорная  и претензионно - исковая работа, взыскание задолженности по ЖКУ</t>
  </si>
  <si>
    <t>2-3 раза в год</t>
  </si>
  <si>
    <t>сдвижка и подметание снега при отсутствии снегопада</t>
  </si>
  <si>
    <t>сдвижка и подметание снега при  снегопаде</t>
  </si>
  <si>
    <t>очистка урн от мусора</t>
  </si>
  <si>
    <t>Обслуживание общедомовых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</si>
  <si>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</si>
  <si>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</si>
  <si>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</si>
  <si>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 xml:space="preserve"> Замена общедомовых приборов учета холодного водоснабжения</t>
  </si>
  <si>
    <t>Поверка общедомовых приборов учета теплоэнергии (отопление и ГВС)</t>
  </si>
  <si>
    <t>отключение системы отопления в местах общего пользования</t>
  </si>
  <si>
    <t>ревизия задвижек отопления ( диам.50 мм - 4 шт.)</t>
  </si>
  <si>
    <t>смена задвижек на эл.узлах (д.50 - 8 шт.)</t>
  </si>
  <si>
    <t>подключение системы отопления в местах общего пользования</t>
  </si>
  <si>
    <t>испытания тепловых сетей на максимальную температуру</t>
  </si>
  <si>
    <t>ревизия задвижек ГВС (3шт. Диам.80 мм)</t>
  </si>
  <si>
    <t>обслуживание насосов горячего водоснабжения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</si>
  <si>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</si>
  <si>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</si>
  <si>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(1шт. Диам.50 мм - 1 шт. Диам.80 мм - 3 шт.)</t>
  </si>
  <si>
    <t>смена задвижек на ХВС ( д.80 - 2 шт.)</t>
  </si>
  <si>
    <t>ревизия ШР, ЩЭ (ШР-2 шт.; ЩЭ-35 шт.)</t>
  </si>
  <si>
    <t>ревизия ВРУ (2 шт.)</t>
  </si>
  <si>
    <t>электроизмерения (замеры сопротивления изоляции)</t>
  </si>
  <si>
    <t>1 раз в 3 года</t>
  </si>
  <si>
    <t>чеканка и замазка канализационных стыков</t>
  </si>
  <si>
    <t>пылеудаление и дезинфекция вентканалов без пробивки</t>
  </si>
  <si>
    <t>прочистка вентиляционных каналов и канализационных вытяжек</t>
  </si>
  <si>
    <t>очистка  водосточных воронок</t>
  </si>
  <si>
    <t>очистка от снега и льда водостоков</t>
  </si>
  <si>
    <t>Погашение задолженности прошлых периодов</t>
  </si>
  <si>
    <t>по состоянию на 01.05.2014</t>
  </si>
  <si>
    <t>Сбор, вывоз и утилизация ТБО*, руб./м2</t>
  </si>
  <si>
    <t>ремонт панельных швов 50 п.м.</t>
  </si>
  <si>
    <t>смена задвижек на ГВС диам.80мм - 1 шт., диам.50 мм - 1 шт.</t>
  </si>
  <si>
    <t>установка металлической решетки в цоколе 1 шт.</t>
  </si>
  <si>
    <t>смена запорной арматуры отопления (д.40 - 4 шт., д.32 - 6 шт.,д.25 - 10 шт, д.20 - 25 шт., д.15 - 40 шт)</t>
  </si>
  <si>
    <t>смена шаровых кранов отопления для промывки ( д.32 мм - 2 шт.)</t>
  </si>
  <si>
    <t>укрепление трубопроводов отопления</t>
  </si>
  <si>
    <t>установка светильника уличного освещения 1 шт.</t>
  </si>
  <si>
    <t>Замена общедомовых приборов учета холодного водоснабжения</t>
  </si>
  <si>
    <t>ревизия задвижек отопления(диам.50мм-4 шт.)</t>
  </si>
  <si>
    <t>смена задвижек на эл.узлах (диам.50мм-8 шт.)</t>
  </si>
  <si>
    <t>ревизия задвижек ГВС ( д. 80 мм - 3 шт.)</t>
  </si>
  <si>
    <t>смена задвижек ХВС ( д. 80 мм - 2 шт.)</t>
  </si>
  <si>
    <t>очистка водосточных воронок</t>
  </si>
  <si>
    <t>32519,88 (по тарифу)</t>
  </si>
  <si>
    <t>Смена шаровых кранов на ГВС и ХВС ( кв. 2)</t>
  </si>
  <si>
    <t>53</t>
  </si>
  <si>
    <t>Замена датчика движения ( кв. 100)</t>
  </si>
  <si>
    <t>55</t>
  </si>
  <si>
    <t>73</t>
  </si>
  <si>
    <t>87</t>
  </si>
  <si>
    <t>ревизия задвижек ХВС (д. 50 мм - 1 шт., д. 80 мм - 3 шт.) факт  ф 80 мм - 3 шт.</t>
  </si>
  <si>
    <t>Замена лампочек 60 Вт в подъезде</t>
  </si>
  <si>
    <t>100</t>
  </si>
  <si>
    <t>Укрепление кухонного лежака водоотведения</t>
  </si>
  <si>
    <t>Определение работ по протечке кровли на чердаке</t>
  </si>
  <si>
    <t>Освещение подвала для работы слесарей</t>
  </si>
  <si>
    <t>118</t>
  </si>
  <si>
    <t>Н.Ф.Каюткина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</si>
  <si>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</si>
  <si>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</si>
  <si>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Замена шаровых кранов ф 20 мм на СО ( кв. 80)</t>
  </si>
  <si>
    <t>119</t>
  </si>
  <si>
    <t>Замена деталей, замена ламп (кв.24)</t>
  </si>
  <si>
    <t>Восстановление циркуляции ГВС после ремонтных работ ТПК</t>
  </si>
  <si>
    <t>Ревизия эл.щитка ( кв. 24)</t>
  </si>
  <si>
    <t>Ревизия эл. щитка ( кв. 49) , замена деталей</t>
  </si>
  <si>
    <t>130</t>
  </si>
  <si>
    <t>Восстановление общедомового уличного освещения, замена деталей</t>
  </si>
  <si>
    <t>Восстановление циркуляции ГВС после опрессовки</t>
  </si>
  <si>
    <t>134</t>
  </si>
  <si>
    <t>смена задвижек на ГВС диам.80мм - 1 шт., диам.50 мм - 1 шт. ( факт ф 40 мм - 1 шт., ф 80 мм - 1 шт.)</t>
  </si>
  <si>
    <t>133</t>
  </si>
  <si>
    <t>136</t>
  </si>
  <si>
    <t>электроизмерения (замеры сопротивления изоляции) ( ООО "МАВр")</t>
  </si>
  <si>
    <t>Замена датчика движения</t>
  </si>
  <si>
    <t>149</t>
  </si>
  <si>
    <t>Ремонт канализационного стояка</t>
  </si>
  <si>
    <t>Экономия(+) / Долг(-) на 1.05.2015</t>
  </si>
  <si>
    <t>Замена датчика движения,лампочек 60 Вт в подъезде</t>
  </si>
  <si>
    <t>Ремонт кровли балкона (кв.19)16 м2</t>
  </si>
  <si>
    <t>Замена лампочек 60 Вт в подъезде,датчика движения</t>
  </si>
  <si>
    <t>Замена вентеля на ХВС (кв.6)</t>
  </si>
  <si>
    <t>проверка вентиляционных каналов и канализационных вытяжек ( ООО "Трубочист")</t>
  </si>
  <si>
    <t>акт 544</t>
  </si>
  <si>
    <t>Смена шаровых кранов на ХВС ( кв. 2)</t>
  </si>
  <si>
    <t>Замок (КП)</t>
  </si>
  <si>
    <t>А/о 66</t>
  </si>
  <si>
    <t>Поступление от Ростелекома</t>
  </si>
  <si>
    <t>Ревизия ЩЭ ( кв.25)</t>
  </si>
  <si>
    <t>4</t>
  </si>
  <si>
    <t>Укрепление стояка канализации</t>
  </si>
  <si>
    <t>43</t>
  </si>
  <si>
    <t>Замена патрона настенного</t>
  </si>
  <si>
    <t>48</t>
  </si>
  <si>
    <t>Крепеж парапетных сливов</t>
  </si>
  <si>
    <t>Смена сопел на эл.узлах - 3 шт.</t>
  </si>
  <si>
    <t>акт 33</t>
  </si>
  <si>
    <t>Очистка и обработка подвала ( ООО "КонсалтингПрофи")</t>
  </si>
  <si>
    <t>смена запорной арматуры отопления (д.40 - 4 шт., д.32 - 6 шт.,д.25 - 10 шт, д.20 - 25 шт., д.15 - 40 шт) факт ф 40 мм -4 шт.,ф 32 мм - 6шт., ф 25 мм -6 шт.ф 20 мм - 26 шт.,ф 15 мм- 43 шт.</t>
  </si>
  <si>
    <t>Ремонт стояка отопления ( 4-й подъезд)</t>
  </si>
  <si>
    <t>Ремонт стояка отопления</t>
  </si>
  <si>
    <t>Замена сгона в сборе ф 25 мм на ХВС в подвале (2-ой подъезд)</t>
  </si>
  <si>
    <t>Обслуживание вводных и внутренних газопроводов жилого фонда( Корректировка по выставленному счету фактуре № 11286 от 12.09.2014 г. на сумму 43229,76 руб.)</t>
  </si>
  <si>
    <t>Услуги типографии по печати доп.соглашений</t>
  </si>
  <si>
    <t>т/н 185</t>
  </si>
  <si>
    <t>Поверка общедомовых приборов учета теплоэнергии ( отопления и ГВС)( факт поверка и ремонт)</t>
  </si>
  <si>
    <t>Сопло</t>
  </si>
  <si>
    <t>мат.отчет</t>
  </si>
  <si>
    <t>Сумма уплаты за размещение(выставленные счета)</t>
  </si>
  <si>
    <t>Сумма списанная с л/ч(с учетом оплаты)</t>
  </si>
  <si>
    <t>Поступления от Ростелекома ( 3 точки с ноября 2014 года)</t>
  </si>
  <si>
    <t>2014-2015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</si>
</sst>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9"/>
      <name val="Arial Black"/>
      <family val="2"/>
    </font>
    <font>
      <sz val="9"/>
      <name val="Arial"/>
      <family val="2"/>
    </font>
    <font>
      <sz val="9"/>
      <name val="Arial Cyr"/>
      <family val="2"/>
    </font>
    <font>
      <sz val="9"/>
      <color indexed="10"/>
      <name val="Arial"/>
      <family val="2"/>
    </font>
    <font>
      <b/>
      <sz val="9"/>
      <name val="Arial Black"/>
      <family val="2"/>
    </font>
    <font>
      <i/>
      <u val="single"/>
      <sz val="9"/>
      <name val="Arial Black"/>
      <family val="2"/>
    </font>
    <font>
      <sz val="10"/>
      <name val="Arial"/>
      <family val="2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medium"/>
      <right style="thick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9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 vertical="center"/>
    </xf>
    <xf numFmtId="2" fontId="22" fillId="24" borderId="15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5" borderId="22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43" fillId="24" borderId="17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left" vertical="center"/>
    </xf>
    <xf numFmtId="0" fontId="23" fillId="24" borderId="25" xfId="0" applyFont="1" applyFill="1" applyBorder="1" applyAlignment="1">
      <alignment horizontal="center" vertical="center"/>
    </xf>
    <xf numFmtId="2" fontId="18" fillId="24" borderId="20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5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3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2" fontId="25" fillId="25" borderId="13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0" fontId="18" fillId="24" borderId="43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44" fillId="25" borderId="25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49" fontId="0" fillId="24" borderId="26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0" fontId="28" fillId="24" borderId="23" xfId="0" applyFont="1" applyFill="1" applyBorder="1" applyAlignment="1">
      <alignment horizontal="center" vertical="center" wrapText="1"/>
    </xf>
    <xf numFmtId="0" fontId="0" fillId="26" borderId="25" xfId="0" applyFill="1" applyBorder="1" applyAlignment="1">
      <alignment horizontal="left" vertical="center"/>
    </xf>
    <xf numFmtId="0" fontId="0" fillId="26" borderId="25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0" fillId="24" borderId="25" xfId="0" applyNumberFormat="1" applyFill="1" applyBorder="1" applyAlignment="1">
      <alignment horizontal="center" vertical="center"/>
    </xf>
    <xf numFmtId="2" fontId="23" fillId="24" borderId="25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45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49" fontId="0" fillId="24" borderId="27" xfId="0" applyNumberFormat="1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vertical="center" wrapText="1"/>
    </xf>
    <xf numFmtId="0" fontId="0" fillId="25" borderId="0" xfId="0" applyFill="1" applyAlignment="1">
      <alignment/>
    </xf>
    <xf numFmtId="0" fontId="32" fillId="25" borderId="0" xfId="0" applyFont="1" applyFill="1" applyAlignment="1">
      <alignment horizontal="center"/>
    </xf>
    <xf numFmtId="0" fontId="23" fillId="25" borderId="0" xfId="0" applyFont="1" applyFill="1" applyAlignment="1">
      <alignment/>
    </xf>
    <xf numFmtId="0" fontId="18" fillId="25" borderId="0" xfId="0" applyFont="1" applyFill="1" applyAlignment="1">
      <alignment horizontal="center" vertical="center"/>
    </xf>
    <xf numFmtId="0" fontId="19" fillId="25" borderId="0" xfId="0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18" fillId="25" borderId="39" xfId="0" applyFont="1" applyFill="1" applyBorder="1" applyAlignment="1">
      <alignment horizontal="center" vertical="center" textRotation="90" wrapText="1"/>
    </xf>
    <xf numFmtId="0" fontId="18" fillId="25" borderId="39" xfId="0" applyFont="1" applyFill="1" applyBorder="1" applyAlignment="1">
      <alignment horizontal="center" vertical="center" wrapText="1"/>
    </xf>
    <xf numFmtId="0" fontId="18" fillId="25" borderId="45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0" fontId="0" fillId="25" borderId="46" xfId="0" applyFont="1" applyFill="1" applyBorder="1" applyAlignment="1">
      <alignment horizontal="center" vertical="center" wrapText="1"/>
    </xf>
    <xf numFmtId="0" fontId="0" fillId="25" borderId="47" xfId="0" applyFont="1" applyFill="1" applyBorder="1" applyAlignment="1">
      <alignment horizontal="center" vertical="center" wrapText="1"/>
    </xf>
    <xf numFmtId="0" fontId="0" fillId="25" borderId="48" xfId="0" applyFont="1" applyFill="1" applyBorder="1" applyAlignment="1">
      <alignment horizontal="center" vertical="center" wrapText="1"/>
    </xf>
    <xf numFmtId="0" fontId="0" fillId="25" borderId="49" xfId="0" applyFont="1" applyFill="1" applyBorder="1" applyAlignment="1">
      <alignment horizontal="center" vertical="center" wrapText="1"/>
    </xf>
    <xf numFmtId="0" fontId="0" fillId="25" borderId="50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34" fillId="25" borderId="43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2" fontId="34" fillId="25" borderId="34" xfId="0" applyNumberFormat="1" applyFont="1" applyFill="1" applyBorder="1" applyAlignment="1">
      <alignment horizontal="center" vertical="center" wrapText="1"/>
    </xf>
    <xf numFmtId="2" fontId="34" fillId="25" borderId="12" xfId="0" applyNumberFormat="1" applyFont="1" applyFill="1" applyBorder="1" applyAlignment="1">
      <alignment horizontal="center" vertical="center" wrapText="1"/>
    </xf>
    <xf numFmtId="2" fontId="34" fillId="25" borderId="52" xfId="0" applyNumberFormat="1" applyFont="1" applyFill="1" applyBorder="1" applyAlignment="1">
      <alignment horizontal="center" vertical="center" wrapText="1"/>
    </xf>
    <xf numFmtId="0" fontId="35" fillId="25" borderId="43" xfId="0" applyFont="1" applyFill="1" applyBorder="1" applyAlignment="1">
      <alignment horizontal="left" vertical="center" wrapText="1"/>
    </xf>
    <xf numFmtId="0" fontId="35" fillId="25" borderId="34" xfId="0" applyFont="1" applyFill="1" applyBorder="1" applyAlignment="1">
      <alignment horizontal="center" vertical="center" wrapText="1"/>
    </xf>
    <xf numFmtId="0" fontId="34" fillId="25" borderId="34" xfId="0" applyFont="1" applyFill="1" applyBorder="1" applyAlignment="1">
      <alignment horizontal="center" vertical="center" wrapText="1"/>
    </xf>
    <xf numFmtId="2" fontId="35" fillId="25" borderId="34" xfId="0" applyNumberFormat="1" applyFont="1" applyFill="1" applyBorder="1" applyAlignment="1">
      <alignment horizontal="center" vertical="center" wrapText="1"/>
    </xf>
    <xf numFmtId="2" fontId="35" fillId="25" borderId="12" xfId="0" applyNumberFormat="1" applyFont="1" applyFill="1" applyBorder="1" applyAlignment="1">
      <alignment horizontal="center" vertical="center" wrapText="1"/>
    </xf>
    <xf numFmtId="2" fontId="35" fillId="25" borderId="52" xfId="0" applyNumberFormat="1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left" vertical="center" wrapText="1"/>
    </xf>
    <xf numFmtId="2" fontId="34" fillId="25" borderId="53" xfId="0" applyNumberFormat="1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2" fontId="34" fillId="25" borderId="10" xfId="0" applyNumberFormat="1" applyFont="1" applyFill="1" applyBorder="1" applyAlignment="1">
      <alignment horizontal="center" vertical="center" wrapText="1"/>
    </xf>
    <xf numFmtId="0" fontId="34" fillId="25" borderId="35" xfId="0" applyFont="1" applyFill="1" applyBorder="1" applyAlignment="1">
      <alignment horizontal="center" vertical="center" wrapText="1"/>
    </xf>
    <xf numFmtId="2" fontId="34" fillId="25" borderId="35" xfId="0" applyNumberFormat="1" applyFont="1" applyFill="1" applyBorder="1" applyAlignment="1">
      <alignment horizontal="center" vertical="center" wrapText="1"/>
    </xf>
    <xf numFmtId="2" fontId="34" fillId="25" borderId="54" xfId="0" applyNumberFormat="1" applyFont="1" applyFill="1" applyBorder="1" applyAlignment="1">
      <alignment horizontal="center" vertical="center" wrapText="1"/>
    </xf>
    <xf numFmtId="0" fontId="36" fillId="25" borderId="11" xfId="0" applyFont="1" applyFill="1" applyBorder="1" applyAlignment="1">
      <alignment horizontal="left" vertical="center" wrapText="1"/>
    </xf>
    <xf numFmtId="0" fontId="36" fillId="25" borderId="10" xfId="0" applyFont="1" applyFill="1" applyBorder="1" applyAlignment="1">
      <alignment horizontal="center" vertical="center" wrapText="1"/>
    </xf>
    <xf numFmtId="2" fontId="36" fillId="25" borderId="10" xfId="0" applyNumberFormat="1" applyFont="1" applyFill="1" applyBorder="1" applyAlignment="1">
      <alignment horizontal="center" vertical="center" wrapText="1"/>
    </xf>
    <xf numFmtId="2" fontId="36" fillId="25" borderId="13" xfId="0" applyNumberFormat="1" applyFont="1" applyFill="1" applyBorder="1" applyAlignment="1">
      <alignment horizontal="center" vertical="center" wrapText="1"/>
    </xf>
    <xf numFmtId="2" fontId="36" fillId="25" borderId="53" xfId="0" applyNumberFormat="1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36" fillId="25" borderId="17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 horizontal="center" vertical="center" wrapText="1"/>
    </xf>
    <xf numFmtId="2" fontId="36" fillId="25" borderId="34" xfId="0" applyNumberFormat="1" applyFont="1" applyFill="1" applyBorder="1" applyAlignment="1">
      <alignment horizontal="center" vertical="center" wrapText="1"/>
    </xf>
    <xf numFmtId="2" fontId="36" fillId="25" borderId="52" xfId="0" applyNumberFormat="1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left" vertical="center" wrapText="1"/>
    </xf>
    <xf numFmtId="0" fontId="36" fillId="25" borderId="35" xfId="0" applyFont="1" applyFill="1" applyBorder="1" applyAlignment="1">
      <alignment horizontal="center" vertical="center" wrapText="1"/>
    </xf>
    <xf numFmtId="2" fontId="36" fillId="25" borderId="35" xfId="0" applyNumberFormat="1" applyFont="1" applyFill="1" applyBorder="1" applyAlignment="1">
      <alignment horizontal="center" vertical="center" wrapText="1"/>
    </xf>
    <xf numFmtId="0" fontId="36" fillId="25" borderId="0" xfId="0" applyFont="1" applyFill="1" applyBorder="1" applyAlignment="1">
      <alignment horizontal="center" vertical="center" wrapText="1"/>
    </xf>
    <xf numFmtId="2" fontId="36" fillId="25" borderId="12" xfId="0" applyNumberFormat="1" applyFont="1" applyFill="1" applyBorder="1" applyAlignment="1">
      <alignment horizontal="center" vertical="center" wrapText="1"/>
    </xf>
    <xf numFmtId="2" fontId="34" fillId="25" borderId="13" xfId="0" applyNumberFormat="1" applyFont="1" applyFill="1" applyBorder="1" applyAlignment="1">
      <alignment horizontal="center" vertical="center" wrapText="1"/>
    </xf>
    <xf numFmtId="0" fontId="34" fillId="25" borderId="55" xfId="0" applyFont="1" applyFill="1" applyBorder="1" applyAlignment="1">
      <alignment horizontal="left" vertical="center" wrapText="1"/>
    </xf>
    <xf numFmtId="0" fontId="35" fillId="25" borderId="11" xfId="0" applyFont="1" applyFill="1" applyBorder="1" applyAlignment="1">
      <alignment horizontal="left" vertical="center" wrapText="1"/>
    </xf>
    <xf numFmtId="0" fontId="35" fillId="25" borderId="10" xfId="0" applyFont="1" applyFill="1" applyBorder="1" applyAlignment="1">
      <alignment horizontal="center" vertical="center" wrapText="1"/>
    </xf>
    <xf numFmtId="2" fontId="35" fillId="25" borderId="10" xfId="0" applyNumberFormat="1" applyFont="1" applyFill="1" applyBorder="1" applyAlignment="1">
      <alignment horizontal="center" vertical="center" wrapText="1"/>
    </xf>
    <xf numFmtId="2" fontId="35" fillId="25" borderId="53" xfId="0" applyNumberFormat="1" applyFont="1" applyFill="1" applyBorder="1" applyAlignment="1">
      <alignment horizontal="center" vertical="center" wrapText="1"/>
    </xf>
    <xf numFmtId="0" fontId="35" fillId="25" borderId="55" xfId="0" applyFont="1" applyFill="1" applyBorder="1" applyAlignment="1">
      <alignment horizontal="left" vertical="center" wrapText="1"/>
    </xf>
    <xf numFmtId="0" fontId="35" fillId="25" borderId="35" xfId="0" applyFont="1" applyFill="1" applyBorder="1" applyAlignment="1">
      <alignment horizontal="center" vertical="center" wrapText="1"/>
    </xf>
    <xf numFmtId="2" fontId="35" fillId="25" borderId="35" xfId="0" applyNumberFormat="1" applyFont="1" applyFill="1" applyBorder="1" applyAlignment="1">
      <alignment horizontal="center" vertical="center" wrapText="1"/>
    </xf>
    <xf numFmtId="2" fontId="37" fillId="25" borderId="54" xfId="0" applyNumberFormat="1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left" vertical="center" wrapText="1"/>
    </xf>
    <xf numFmtId="0" fontId="38" fillId="25" borderId="10" xfId="0" applyFont="1" applyFill="1" applyBorder="1" applyAlignment="1">
      <alignment horizontal="left" vertical="center" wrapText="1"/>
    </xf>
    <xf numFmtId="0" fontId="38" fillId="25" borderId="10" xfId="0" applyFont="1" applyFill="1" applyBorder="1" applyAlignment="1">
      <alignment horizontal="center" vertical="center" wrapText="1"/>
    </xf>
    <xf numFmtId="2" fontId="38" fillId="25" borderId="10" xfId="0" applyNumberFormat="1" applyFont="1" applyFill="1" applyBorder="1" applyAlignment="1">
      <alignment horizontal="center" vertical="center" wrapText="1"/>
    </xf>
    <xf numFmtId="0" fontId="34" fillId="25" borderId="56" xfId="0" applyFont="1" applyFill="1" applyBorder="1" applyAlignment="1">
      <alignment horizontal="left" vertical="center" wrapText="1"/>
    </xf>
    <xf numFmtId="0" fontId="39" fillId="25" borderId="57" xfId="0" applyFont="1" applyFill="1" applyBorder="1" applyAlignment="1">
      <alignment horizontal="center" vertical="center" wrapText="1"/>
    </xf>
    <xf numFmtId="2" fontId="39" fillId="25" borderId="57" xfId="0" applyNumberFormat="1" applyFont="1" applyFill="1" applyBorder="1" applyAlignment="1">
      <alignment horizontal="center" vertical="center" wrapText="1"/>
    </xf>
    <xf numFmtId="2" fontId="34" fillId="25" borderId="57" xfId="0" applyNumberFormat="1" applyFont="1" applyFill="1" applyBorder="1" applyAlignment="1">
      <alignment horizontal="center"/>
    </xf>
    <xf numFmtId="0" fontId="34" fillId="25" borderId="57" xfId="0" applyFont="1" applyFill="1" applyBorder="1" applyAlignment="1">
      <alignment horizontal="center" vertical="center"/>
    </xf>
    <xf numFmtId="0" fontId="34" fillId="25" borderId="58" xfId="0" applyFont="1" applyFill="1" applyBorder="1" applyAlignment="1">
      <alignment horizontal="center" vertical="center"/>
    </xf>
    <xf numFmtId="0" fontId="34" fillId="25" borderId="59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0" fontId="36" fillId="25" borderId="0" xfId="0" applyFont="1" applyFill="1" applyAlignment="1">
      <alignment horizontal="left" vertical="center"/>
    </xf>
    <xf numFmtId="0" fontId="36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4" fillId="25" borderId="38" xfId="0" applyFont="1" applyFill="1" applyBorder="1" applyAlignment="1">
      <alignment horizontal="left" vertical="center" wrapText="1"/>
    </xf>
    <xf numFmtId="0" fontId="34" fillId="25" borderId="39" xfId="0" applyFont="1" applyFill="1" applyBorder="1" applyAlignment="1">
      <alignment horizontal="center" vertical="center" wrapText="1"/>
    </xf>
    <xf numFmtId="2" fontId="34" fillId="25" borderId="39" xfId="0" applyNumberFormat="1" applyFont="1" applyFill="1" applyBorder="1" applyAlignment="1">
      <alignment horizontal="center" vertical="center" wrapText="1"/>
    </xf>
    <xf numFmtId="2" fontId="0" fillId="25" borderId="0" xfId="0" applyNumberFormat="1" applyFill="1" applyAlignment="1">
      <alignment horizontal="center" vertical="center"/>
    </xf>
    <xf numFmtId="0" fontId="36" fillId="25" borderId="43" xfId="0" applyFont="1" applyFill="1" applyBorder="1" applyAlignment="1">
      <alignment horizontal="left" vertical="center" wrapText="1"/>
    </xf>
    <xf numFmtId="0" fontId="36" fillId="25" borderId="34" xfId="0" applyFont="1" applyFill="1" applyBorder="1" applyAlignment="1">
      <alignment horizontal="center" vertical="center" wrapText="1"/>
    </xf>
    <xf numFmtId="2" fontId="36" fillId="25" borderId="12" xfId="0" applyNumberFormat="1" applyFont="1" applyFill="1" applyBorder="1" applyAlignment="1">
      <alignment horizontal="center" vertical="center"/>
    </xf>
    <xf numFmtId="2" fontId="36" fillId="25" borderId="34" xfId="0" applyNumberFormat="1" applyFont="1" applyFill="1" applyBorder="1" applyAlignment="1">
      <alignment horizontal="center" vertical="center"/>
    </xf>
    <xf numFmtId="2" fontId="36" fillId="25" borderId="52" xfId="0" applyNumberFormat="1" applyFont="1" applyFill="1" applyBorder="1" applyAlignment="1">
      <alignment horizontal="center" vertical="center"/>
    </xf>
    <xf numFmtId="2" fontId="36" fillId="25" borderId="10" xfId="0" applyNumberFormat="1" applyFont="1" applyFill="1" applyBorder="1" applyAlignment="1">
      <alignment horizontal="center" vertical="center"/>
    </xf>
    <xf numFmtId="2" fontId="36" fillId="25" borderId="14" xfId="0" applyNumberFormat="1" applyFont="1" applyFill="1" applyBorder="1" applyAlignment="1">
      <alignment horizontal="center" vertical="center" wrapText="1"/>
    </xf>
    <xf numFmtId="0" fontId="36" fillId="25" borderId="55" xfId="0" applyFont="1" applyFill="1" applyBorder="1" applyAlignment="1">
      <alignment horizontal="left" vertical="center" wrapText="1"/>
    </xf>
    <xf numFmtId="0" fontId="36" fillId="25" borderId="35" xfId="0" applyFont="1" applyFill="1" applyBorder="1" applyAlignment="1">
      <alignment horizontal="left" vertical="center" wrapText="1"/>
    </xf>
    <xf numFmtId="2" fontId="36" fillId="25" borderId="60" xfId="0" applyNumberFormat="1" applyFont="1" applyFill="1" applyBorder="1" applyAlignment="1">
      <alignment horizontal="center" vertical="center"/>
    </xf>
    <xf numFmtId="2" fontId="36" fillId="25" borderId="35" xfId="0" applyNumberFormat="1" applyFont="1" applyFill="1" applyBorder="1" applyAlignment="1">
      <alignment horizontal="center" vertical="center"/>
    </xf>
    <xf numFmtId="0" fontId="36" fillId="25" borderId="10" xfId="0" applyFont="1" applyFill="1" applyBorder="1" applyAlignment="1">
      <alignment horizontal="left" vertical="center" wrapText="1"/>
    </xf>
    <xf numFmtId="0" fontId="36" fillId="25" borderId="0" xfId="0" applyFont="1" applyFill="1" applyBorder="1" applyAlignment="1">
      <alignment horizontal="left" vertical="center" wrapText="1"/>
    </xf>
    <xf numFmtId="2" fontId="36" fillId="25" borderId="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/>
    </xf>
    <xf numFmtId="14" fontId="0" fillId="24" borderId="10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5" borderId="25" xfId="0" applyFill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0" fillId="25" borderId="27" xfId="0" applyNumberFormat="1" applyFont="1" applyFill="1" applyBorder="1" applyAlignment="1">
      <alignment horizontal="center" vertical="center" wrapText="1"/>
    </xf>
    <xf numFmtId="0" fontId="0" fillId="24" borderId="61" xfId="0" applyFont="1" applyFill="1" applyBorder="1" applyAlignment="1">
      <alignment horizontal="left" vertical="center" wrapText="1"/>
    </xf>
    <xf numFmtId="0" fontId="43" fillId="24" borderId="27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left" vertical="center" wrapText="1"/>
    </xf>
    <xf numFmtId="0" fontId="25" fillId="24" borderId="56" xfId="0" applyFont="1" applyFill="1" applyBorder="1" applyAlignment="1">
      <alignment horizontal="center" vertical="center" wrapText="1"/>
    </xf>
    <xf numFmtId="0" fontId="25" fillId="24" borderId="57" xfId="0" applyFont="1" applyFill="1" applyBorder="1" applyAlignment="1">
      <alignment horizontal="center" vertical="center" wrapText="1"/>
    </xf>
    <xf numFmtId="2" fontId="25" fillId="24" borderId="62" xfId="0" applyNumberFormat="1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63" xfId="0" applyFont="1" applyFill="1" applyBorder="1" applyAlignment="1">
      <alignment horizontal="center" vertical="center" wrapText="1"/>
    </xf>
    <xf numFmtId="0" fontId="43" fillId="24" borderId="30" xfId="0" applyFont="1" applyFill="1" applyBorder="1" applyAlignment="1">
      <alignment horizontal="center" vertical="center" wrapText="1"/>
    </xf>
    <xf numFmtId="2" fontId="25" fillId="25" borderId="18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8" fillId="26" borderId="11" xfId="0" applyFont="1" applyFill="1" applyBorder="1" applyAlignment="1">
      <alignment horizontal="left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center" vertical="center" wrapText="1"/>
    </xf>
    <xf numFmtId="0" fontId="40" fillId="26" borderId="19" xfId="0" applyFont="1" applyFill="1" applyBorder="1" applyAlignment="1">
      <alignment horizontal="center" vertical="center" wrapText="1"/>
    </xf>
    <xf numFmtId="14" fontId="40" fillId="26" borderId="10" xfId="0" applyNumberFormat="1" applyFont="1" applyFill="1" applyBorder="1" applyAlignment="1">
      <alignment horizontal="center" vertical="center" wrapText="1"/>
    </xf>
    <xf numFmtId="0" fontId="43" fillId="26" borderId="17" xfId="0" applyFont="1" applyFill="1" applyBorder="1" applyAlignment="1">
      <alignment horizontal="center" vertical="center" wrapText="1"/>
    </xf>
    <xf numFmtId="2" fontId="18" fillId="26" borderId="12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0" fontId="0" fillId="25" borderId="64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0" fontId="19" fillId="25" borderId="0" xfId="0" applyFont="1" applyFill="1" applyAlignment="1">
      <alignment horizontal="center"/>
    </xf>
    <xf numFmtId="0" fontId="18" fillId="25" borderId="22" xfId="0" applyFont="1" applyFill="1" applyBorder="1" applyAlignment="1">
      <alignment horizontal="center" vertical="center" wrapText="1"/>
    </xf>
    <xf numFmtId="0" fontId="18" fillId="25" borderId="64" xfId="0" applyFont="1" applyFill="1" applyBorder="1" applyAlignment="1">
      <alignment horizontal="center" vertical="center" wrapText="1"/>
    </xf>
    <xf numFmtId="0" fontId="0" fillId="25" borderId="64" xfId="0" applyFont="1" applyFill="1" applyBorder="1" applyAlignment="1">
      <alignment horizontal="center" vertical="center" wrapText="1"/>
    </xf>
    <xf numFmtId="0" fontId="0" fillId="25" borderId="65" xfId="0" applyFont="1" applyFill="1" applyBorder="1" applyAlignment="1">
      <alignment horizontal="center" vertical="center" wrapText="1"/>
    </xf>
    <xf numFmtId="0" fontId="36" fillId="25" borderId="0" xfId="0" applyFont="1" applyFill="1" applyAlignment="1">
      <alignment horizontal="left" vertical="center"/>
    </xf>
    <xf numFmtId="0" fontId="20" fillId="26" borderId="0" xfId="0" applyFont="1" applyFill="1" applyAlignment="1">
      <alignment horizontal="center" wrapText="1"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32" fillId="25" borderId="0" xfId="0" applyFont="1" applyFill="1" applyAlignment="1">
      <alignment horizontal="center"/>
    </xf>
    <xf numFmtId="0" fontId="33" fillId="25" borderId="0" xfId="0" applyFont="1" applyFill="1" applyAlignment="1">
      <alignment horizontal="center"/>
    </xf>
    <xf numFmtId="0" fontId="26" fillId="24" borderId="0" xfId="0" applyFont="1" applyFill="1" applyBorder="1" applyAlignment="1">
      <alignment horizontal="center" vertical="center"/>
    </xf>
    <xf numFmtId="0" fontId="22" fillId="24" borderId="66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67" xfId="0" applyFont="1" applyFill="1" applyBorder="1" applyAlignment="1">
      <alignment horizontal="center" vertical="center" wrapText="1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9" fillId="24" borderId="69" xfId="0" applyFont="1" applyFill="1" applyBorder="1" applyAlignment="1">
      <alignment horizontal="center" vertical="center" wrapText="1"/>
    </xf>
    <xf numFmtId="0" fontId="29" fillId="24" borderId="64" xfId="0" applyFont="1" applyFill="1" applyBorder="1" applyAlignment="1">
      <alignment horizontal="center" vertical="center" wrapText="1"/>
    </xf>
    <xf numFmtId="0" fontId="29" fillId="24" borderId="7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31" fillId="24" borderId="0" xfId="0" applyFont="1" applyFill="1" applyAlignment="1">
      <alignment horizontal="left" wrapText="1"/>
    </xf>
    <xf numFmtId="0" fontId="31" fillId="24" borderId="0" xfId="0" applyFont="1" applyFill="1" applyAlignment="1">
      <alignment horizontal="right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64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31" fillId="24" borderId="71" xfId="0" applyFont="1" applyFill="1" applyBorder="1" applyAlignment="1">
      <alignment horizontal="left"/>
    </xf>
    <xf numFmtId="0" fontId="31" fillId="24" borderId="71" xfId="0" applyFont="1" applyFill="1" applyBorder="1" applyAlignment="1">
      <alignment horizontal="right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="75" zoomScaleNormal="75" zoomScalePageLayoutView="0" workbookViewId="0" topLeftCell="A67">
      <selection activeCell="K122" sqref="K122"/>
    </sheetView>
  </sheetViews>
  <sheetFormatPr defaultColWidth="9.00390625" defaultRowHeight="12.75"/>
  <cols>
    <col min="1" max="1" width="72.75390625" style="111" customWidth="1"/>
    <col min="2" max="2" width="18.00390625" style="111" customWidth="1"/>
    <col min="3" max="3" width="13.875" style="111" hidden="1" customWidth="1"/>
    <col min="4" max="4" width="17.875" style="111" customWidth="1"/>
    <col min="5" max="5" width="13.875" style="111" hidden="1" customWidth="1"/>
    <col min="6" max="6" width="20.875" style="111" hidden="1" customWidth="1"/>
    <col min="7" max="7" width="13.875" style="111" customWidth="1"/>
    <col min="8" max="8" width="23.00390625" style="111" bestFit="1" customWidth="1"/>
    <col min="9" max="9" width="13.125" style="111" customWidth="1"/>
    <col min="10" max="10" width="15.375" style="111" customWidth="1"/>
    <col min="11" max="11" width="18.75390625" style="111" customWidth="1"/>
    <col min="12" max="14" width="15.375" style="111" customWidth="1"/>
    <col min="15" max="16384" width="9.125" style="111" customWidth="1"/>
  </cols>
  <sheetData>
    <row r="1" spans="1:8" ht="16.5" customHeight="1">
      <c r="A1" s="257" t="s">
        <v>129</v>
      </c>
      <c r="B1" s="258"/>
      <c r="C1" s="258"/>
      <c r="D1" s="258"/>
      <c r="E1" s="258"/>
      <c r="F1" s="258"/>
      <c r="G1" s="258"/>
      <c r="H1" s="258"/>
    </row>
    <row r="2" spans="1:8" ht="15" customHeight="1">
      <c r="A2" s="112" t="s">
        <v>130</v>
      </c>
      <c r="B2" s="259" t="s">
        <v>31</v>
      </c>
      <c r="C2" s="259"/>
      <c r="D2" s="259"/>
      <c r="E2" s="259"/>
      <c r="F2" s="259"/>
      <c r="G2" s="258"/>
      <c r="H2" s="258"/>
    </row>
    <row r="3" spans="1:8" ht="14.25" customHeight="1">
      <c r="A3" s="113"/>
      <c r="B3" s="259" t="s">
        <v>131</v>
      </c>
      <c r="C3" s="259"/>
      <c r="D3" s="259"/>
      <c r="E3" s="259"/>
      <c r="F3" s="259"/>
      <c r="G3" s="258"/>
      <c r="H3" s="258"/>
    </row>
    <row r="4" spans="2:8" ht="14.25" customHeight="1">
      <c r="B4" s="259"/>
      <c r="C4" s="259"/>
      <c r="D4" s="259"/>
      <c r="E4" s="259"/>
      <c r="F4" s="259"/>
      <c r="G4" s="258"/>
      <c r="H4" s="258"/>
    </row>
    <row r="5" spans="1:9" ht="35.25" customHeight="1">
      <c r="A5" s="260"/>
      <c r="B5" s="261"/>
      <c r="C5" s="261"/>
      <c r="D5" s="261"/>
      <c r="E5" s="261"/>
      <c r="F5" s="261"/>
      <c r="G5" s="261"/>
      <c r="H5" s="261"/>
      <c r="I5" s="114"/>
    </row>
    <row r="6" spans="1:9" ht="20.25" customHeight="1">
      <c r="A6" s="248" t="s">
        <v>122</v>
      </c>
      <c r="B6" s="248"/>
      <c r="C6" s="248"/>
      <c r="D6" s="248"/>
      <c r="E6" s="248"/>
      <c r="F6" s="248"/>
      <c r="G6" s="248"/>
      <c r="H6" s="248"/>
      <c r="I6" s="114"/>
    </row>
    <row r="7" spans="1:8" s="115" customFormat="1" ht="22.5" customHeight="1">
      <c r="A7" s="246" t="s">
        <v>32</v>
      </c>
      <c r="B7" s="246"/>
      <c r="C7" s="246"/>
      <c r="D7" s="246"/>
      <c r="E7" s="247"/>
      <c r="F7" s="247"/>
      <c r="G7" s="247"/>
      <c r="H7" s="247"/>
    </row>
    <row r="8" spans="1:8" s="116" customFormat="1" ht="18.75" customHeight="1">
      <c r="A8" s="246" t="s">
        <v>132</v>
      </c>
      <c r="B8" s="246"/>
      <c r="C8" s="246"/>
      <c r="D8" s="246"/>
      <c r="E8" s="247"/>
      <c r="F8" s="247"/>
      <c r="G8" s="247"/>
      <c r="H8" s="247"/>
    </row>
    <row r="9" spans="1:8" s="116" customFormat="1" ht="18.75" customHeight="1">
      <c r="A9" s="254" t="s">
        <v>133</v>
      </c>
      <c r="B9" s="254"/>
      <c r="C9" s="254"/>
      <c r="D9" s="254"/>
      <c r="E9" s="254"/>
      <c r="F9" s="254"/>
      <c r="G9" s="254"/>
      <c r="H9" s="254"/>
    </row>
    <row r="10" spans="1:8" s="117" customFormat="1" ht="17.25" customHeight="1" thickBot="1">
      <c r="A10" s="255" t="s">
        <v>85</v>
      </c>
      <c r="B10" s="255"/>
      <c r="C10" s="255"/>
      <c r="D10" s="255"/>
      <c r="E10" s="256"/>
      <c r="F10" s="256"/>
      <c r="G10" s="256"/>
      <c r="H10" s="256"/>
    </row>
    <row r="11" spans="1:8" s="122" customFormat="1" ht="139.5" customHeight="1" thickBot="1">
      <c r="A11" s="118" t="s">
        <v>0</v>
      </c>
      <c r="B11" s="119" t="s">
        <v>33</v>
      </c>
      <c r="C11" s="120" t="s">
        <v>34</v>
      </c>
      <c r="D11" s="120" t="s">
        <v>5</v>
      </c>
      <c r="E11" s="120" t="s">
        <v>34</v>
      </c>
      <c r="F11" s="121" t="s">
        <v>35</v>
      </c>
      <c r="G11" s="120" t="s">
        <v>34</v>
      </c>
      <c r="H11" s="121" t="s">
        <v>35</v>
      </c>
    </row>
    <row r="12" spans="1:8" s="129" customFormat="1" ht="12.75">
      <c r="A12" s="123">
        <v>1</v>
      </c>
      <c r="B12" s="124">
        <v>2</v>
      </c>
      <c r="C12" s="124">
        <v>3</v>
      </c>
      <c r="D12" s="125"/>
      <c r="E12" s="124">
        <v>3</v>
      </c>
      <c r="F12" s="126">
        <v>4</v>
      </c>
      <c r="G12" s="127">
        <v>3</v>
      </c>
      <c r="H12" s="128">
        <v>4</v>
      </c>
    </row>
    <row r="13" spans="1:8" s="129" customFormat="1" ht="49.5" customHeight="1">
      <c r="A13" s="249" t="s">
        <v>1</v>
      </c>
      <c r="B13" s="250"/>
      <c r="C13" s="250"/>
      <c r="D13" s="250"/>
      <c r="E13" s="250"/>
      <c r="F13" s="250"/>
      <c r="G13" s="251"/>
      <c r="H13" s="252"/>
    </row>
    <row r="14" spans="1:9" s="122" customFormat="1" ht="15.75" customHeight="1">
      <c r="A14" s="130" t="s">
        <v>123</v>
      </c>
      <c r="B14" s="131"/>
      <c r="C14" s="132">
        <f>F14*12</f>
        <v>0</v>
      </c>
      <c r="D14" s="133">
        <f>G14*I14</f>
        <v>192951.29</v>
      </c>
      <c r="E14" s="132">
        <f>H14*12</f>
        <v>32.04</v>
      </c>
      <c r="F14" s="134"/>
      <c r="G14" s="132">
        <f>H14*12</f>
        <v>32.04</v>
      </c>
      <c r="H14" s="134">
        <f>H19+H21</f>
        <v>2.67</v>
      </c>
      <c r="I14" s="122">
        <v>6022.2</v>
      </c>
    </row>
    <row r="15" spans="1:8" s="122" customFormat="1" ht="15">
      <c r="A15" s="135" t="s">
        <v>134</v>
      </c>
      <c r="B15" s="136" t="s">
        <v>37</v>
      </c>
      <c r="C15" s="132"/>
      <c r="D15" s="133"/>
      <c r="E15" s="132"/>
      <c r="F15" s="134"/>
      <c r="G15" s="132"/>
      <c r="H15" s="134"/>
    </row>
    <row r="16" spans="1:8" s="122" customFormat="1" ht="15">
      <c r="A16" s="135" t="s">
        <v>38</v>
      </c>
      <c r="B16" s="136" t="s">
        <v>37</v>
      </c>
      <c r="C16" s="132"/>
      <c r="D16" s="133"/>
      <c r="E16" s="132"/>
      <c r="F16" s="134"/>
      <c r="G16" s="132"/>
      <c r="H16" s="134"/>
    </row>
    <row r="17" spans="1:8" s="122" customFormat="1" ht="15">
      <c r="A17" s="135" t="s">
        <v>39</v>
      </c>
      <c r="B17" s="136" t="s">
        <v>40</v>
      </c>
      <c r="C17" s="132"/>
      <c r="D17" s="133"/>
      <c r="E17" s="132"/>
      <c r="F17" s="134"/>
      <c r="G17" s="132"/>
      <c r="H17" s="134"/>
    </row>
    <row r="18" spans="1:8" s="122" customFormat="1" ht="15">
      <c r="A18" s="135" t="s">
        <v>41</v>
      </c>
      <c r="B18" s="136" t="s">
        <v>37</v>
      </c>
      <c r="C18" s="132"/>
      <c r="D18" s="133"/>
      <c r="E18" s="132"/>
      <c r="F18" s="134"/>
      <c r="G18" s="132"/>
      <c r="H18" s="134"/>
    </row>
    <row r="19" spans="1:8" s="122" customFormat="1" ht="15">
      <c r="A19" s="130" t="s">
        <v>4</v>
      </c>
      <c r="B19" s="136"/>
      <c r="C19" s="132"/>
      <c r="D19" s="133"/>
      <c r="E19" s="132"/>
      <c r="F19" s="134"/>
      <c r="G19" s="132"/>
      <c r="H19" s="134">
        <v>2.56</v>
      </c>
    </row>
    <row r="20" spans="1:8" s="122" customFormat="1" ht="15">
      <c r="A20" s="135" t="s">
        <v>124</v>
      </c>
      <c r="B20" s="136" t="s">
        <v>37</v>
      </c>
      <c r="C20" s="132"/>
      <c r="D20" s="133"/>
      <c r="E20" s="132"/>
      <c r="F20" s="134"/>
      <c r="G20" s="132"/>
      <c r="H20" s="134"/>
    </row>
    <row r="21" spans="1:8" s="122" customFormat="1" ht="15">
      <c r="A21" s="130" t="s">
        <v>4</v>
      </c>
      <c r="B21" s="136"/>
      <c r="C21" s="132"/>
      <c r="D21" s="133"/>
      <c r="E21" s="132"/>
      <c r="F21" s="134"/>
      <c r="G21" s="132"/>
      <c r="H21" s="134">
        <v>0.11</v>
      </c>
    </row>
    <row r="22" spans="1:9" s="122" customFormat="1" ht="15">
      <c r="A22" s="130" t="s">
        <v>42</v>
      </c>
      <c r="B22" s="137"/>
      <c r="C22" s="132">
        <f>F22*12</f>
        <v>0</v>
      </c>
      <c r="D22" s="133">
        <f>G22*I22</f>
        <v>179220.67</v>
      </c>
      <c r="E22" s="132">
        <f>H22*12</f>
        <v>29.76</v>
      </c>
      <c r="F22" s="134"/>
      <c r="G22" s="132">
        <f>H22*12</f>
        <v>29.76</v>
      </c>
      <c r="H22" s="134">
        <v>2.48</v>
      </c>
      <c r="I22" s="122">
        <v>6022.2</v>
      </c>
    </row>
    <row r="23" spans="1:8" s="122" customFormat="1" ht="14.25" customHeight="1">
      <c r="A23" s="135" t="s">
        <v>43</v>
      </c>
      <c r="B23" s="136" t="s">
        <v>44</v>
      </c>
      <c r="C23" s="138"/>
      <c r="D23" s="139"/>
      <c r="E23" s="138"/>
      <c r="F23" s="140"/>
      <c r="G23" s="138"/>
      <c r="H23" s="140"/>
    </row>
    <row r="24" spans="1:8" s="122" customFormat="1" ht="15">
      <c r="A24" s="135" t="s">
        <v>45</v>
      </c>
      <c r="B24" s="136" t="s">
        <v>44</v>
      </c>
      <c r="C24" s="138"/>
      <c r="D24" s="139"/>
      <c r="E24" s="138"/>
      <c r="F24" s="140"/>
      <c r="G24" s="138"/>
      <c r="H24" s="140"/>
    </row>
    <row r="25" spans="1:8" s="122" customFormat="1" ht="15.75" customHeight="1">
      <c r="A25" s="135" t="s">
        <v>99</v>
      </c>
      <c r="B25" s="136" t="s">
        <v>135</v>
      </c>
      <c r="C25" s="138"/>
      <c r="D25" s="139"/>
      <c r="E25" s="138"/>
      <c r="F25" s="140"/>
      <c r="G25" s="138"/>
      <c r="H25" s="140"/>
    </row>
    <row r="26" spans="1:8" s="122" customFormat="1" ht="15">
      <c r="A26" s="135" t="s">
        <v>136</v>
      </c>
      <c r="B26" s="136" t="s">
        <v>44</v>
      </c>
      <c r="C26" s="138"/>
      <c r="D26" s="139"/>
      <c r="E26" s="138"/>
      <c r="F26" s="140"/>
      <c r="G26" s="138"/>
      <c r="H26" s="140"/>
    </row>
    <row r="27" spans="1:8" s="122" customFormat="1" ht="24">
      <c r="A27" s="135" t="s">
        <v>137</v>
      </c>
      <c r="B27" s="136" t="s">
        <v>46</v>
      </c>
      <c r="C27" s="138"/>
      <c r="D27" s="139"/>
      <c r="E27" s="138"/>
      <c r="F27" s="140"/>
      <c r="G27" s="138"/>
      <c r="H27" s="140"/>
    </row>
    <row r="28" spans="1:8" s="122" customFormat="1" ht="15">
      <c r="A28" s="135" t="s">
        <v>100</v>
      </c>
      <c r="B28" s="136" t="s">
        <v>44</v>
      </c>
      <c r="C28" s="138"/>
      <c r="D28" s="139"/>
      <c r="E28" s="138"/>
      <c r="F28" s="140"/>
      <c r="G28" s="138"/>
      <c r="H28" s="140"/>
    </row>
    <row r="29" spans="1:8" s="122" customFormat="1" ht="15">
      <c r="A29" s="135" t="s">
        <v>138</v>
      </c>
      <c r="B29" s="136" t="s">
        <v>44</v>
      </c>
      <c r="C29" s="138"/>
      <c r="D29" s="139"/>
      <c r="E29" s="138"/>
      <c r="F29" s="140"/>
      <c r="G29" s="138"/>
      <c r="H29" s="140"/>
    </row>
    <row r="30" spans="1:8" s="122" customFormat="1" ht="24">
      <c r="A30" s="135" t="s">
        <v>101</v>
      </c>
      <c r="B30" s="136" t="s">
        <v>47</v>
      </c>
      <c r="C30" s="138"/>
      <c r="D30" s="139"/>
      <c r="E30" s="138"/>
      <c r="F30" s="140"/>
      <c r="G30" s="138"/>
      <c r="H30" s="140"/>
    </row>
    <row r="31" spans="1:9" s="143" customFormat="1" ht="15">
      <c r="A31" s="141" t="s">
        <v>48</v>
      </c>
      <c r="B31" s="131" t="s">
        <v>82</v>
      </c>
      <c r="C31" s="132">
        <f>F31*12</f>
        <v>0</v>
      </c>
      <c r="D31" s="133">
        <f>G31*I31</f>
        <v>49141.15</v>
      </c>
      <c r="E31" s="132">
        <f>H31*12</f>
        <v>8.16</v>
      </c>
      <c r="F31" s="142"/>
      <c r="G31" s="132">
        <f>H31*12</f>
        <v>8.16</v>
      </c>
      <c r="H31" s="142">
        <v>0.68</v>
      </c>
      <c r="I31" s="122">
        <v>6022.2</v>
      </c>
    </row>
    <row r="32" spans="1:9" s="122" customFormat="1" ht="15">
      <c r="A32" s="141" t="s">
        <v>50</v>
      </c>
      <c r="B32" s="131" t="s">
        <v>51</v>
      </c>
      <c r="C32" s="132">
        <f>F32*12</f>
        <v>0</v>
      </c>
      <c r="D32" s="133">
        <f>G32*I32</f>
        <v>160431.41</v>
      </c>
      <c r="E32" s="132">
        <f>H32*12</f>
        <v>26.64</v>
      </c>
      <c r="F32" s="142"/>
      <c r="G32" s="132">
        <f>H32*12</f>
        <v>26.64</v>
      </c>
      <c r="H32" s="142">
        <v>2.22</v>
      </c>
      <c r="I32" s="122">
        <v>6022.2</v>
      </c>
    </row>
    <row r="33" spans="1:9" s="129" customFormat="1" ht="13.5" customHeight="1">
      <c r="A33" s="141" t="s">
        <v>52</v>
      </c>
      <c r="B33" s="131" t="s">
        <v>49</v>
      </c>
      <c r="C33" s="144"/>
      <c r="D33" s="133">
        <v>1848.15</v>
      </c>
      <c r="E33" s="144">
        <f>H33*12</f>
        <v>0.36</v>
      </c>
      <c r="F33" s="142"/>
      <c r="G33" s="132">
        <f aca="true" t="shared" si="0" ref="G33:G40">D33/I33</f>
        <v>0.31</v>
      </c>
      <c r="H33" s="142">
        <f aca="true" t="shared" si="1" ref="H33:H40">G33/12</f>
        <v>0.03</v>
      </c>
      <c r="I33" s="122">
        <v>6022.2</v>
      </c>
    </row>
    <row r="34" spans="1:9" s="129" customFormat="1" ht="12.75" customHeight="1">
      <c r="A34" s="141" t="s">
        <v>53</v>
      </c>
      <c r="B34" s="131" t="s">
        <v>49</v>
      </c>
      <c r="C34" s="144"/>
      <c r="D34" s="133">
        <v>1848.15</v>
      </c>
      <c r="E34" s="144">
        <f>H34*12</f>
        <v>0.36</v>
      </c>
      <c r="F34" s="142"/>
      <c r="G34" s="132">
        <f t="shared" si="0"/>
        <v>0.31</v>
      </c>
      <c r="H34" s="142">
        <f t="shared" si="1"/>
        <v>0.03</v>
      </c>
      <c r="I34" s="122">
        <v>6022.2</v>
      </c>
    </row>
    <row r="35" spans="1:9" s="129" customFormat="1" ht="15">
      <c r="A35" s="141" t="s">
        <v>139</v>
      </c>
      <c r="B35" s="131" t="s">
        <v>49</v>
      </c>
      <c r="C35" s="144"/>
      <c r="D35" s="133">
        <v>11670.68</v>
      </c>
      <c r="E35" s="144">
        <f>H35*12</f>
        <v>1.92</v>
      </c>
      <c r="F35" s="142"/>
      <c r="G35" s="132">
        <f t="shared" si="0"/>
        <v>1.94</v>
      </c>
      <c r="H35" s="142">
        <f t="shared" si="1"/>
        <v>0.16</v>
      </c>
      <c r="I35" s="122">
        <v>6022.2</v>
      </c>
    </row>
    <row r="36" spans="1:9" s="129" customFormat="1" ht="28.5" hidden="1">
      <c r="A36" s="141" t="s">
        <v>140</v>
      </c>
      <c r="B36" s="131" t="s">
        <v>46</v>
      </c>
      <c r="C36" s="144"/>
      <c r="D36" s="133">
        <f>G36*I36</f>
        <v>0</v>
      </c>
      <c r="E36" s="144"/>
      <c r="F36" s="142"/>
      <c r="G36" s="132">
        <f t="shared" si="0"/>
        <v>1.9379429444389096</v>
      </c>
      <c r="H36" s="142">
        <f t="shared" si="1"/>
        <v>0.16149524536990914</v>
      </c>
      <c r="I36" s="122">
        <v>6022.2</v>
      </c>
    </row>
    <row r="37" spans="1:9" s="129" customFormat="1" ht="28.5" hidden="1">
      <c r="A37" s="141" t="s">
        <v>141</v>
      </c>
      <c r="B37" s="131" t="s">
        <v>46</v>
      </c>
      <c r="C37" s="144"/>
      <c r="D37" s="133">
        <f>G37*I37</f>
        <v>0</v>
      </c>
      <c r="E37" s="144"/>
      <c r="F37" s="142"/>
      <c r="G37" s="132">
        <f t="shared" si="0"/>
        <v>1.9379429444389096</v>
      </c>
      <c r="H37" s="142">
        <f t="shared" si="1"/>
        <v>0.16149524536990914</v>
      </c>
      <c r="I37" s="122">
        <v>6022.2</v>
      </c>
    </row>
    <row r="38" spans="1:9" s="129" customFormat="1" ht="28.5" hidden="1">
      <c r="A38" s="141" t="s">
        <v>142</v>
      </c>
      <c r="B38" s="131" t="s">
        <v>46</v>
      </c>
      <c r="C38" s="144"/>
      <c r="D38" s="133">
        <f>G38*I38</f>
        <v>0</v>
      </c>
      <c r="E38" s="144"/>
      <c r="F38" s="142"/>
      <c r="G38" s="132">
        <f t="shared" si="0"/>
        <v>1.9379429444389096</v>
      </c>
      <c r="H38" s="142">
        <f t="shared" si="1"/>
        <v>0.16149524536990914</v>
      </c>
      <c r="I38" s="122">
        <v>6022.2</v>
      </c>
    </row>
    <row r="39" spans="1:9" s="129" customFormat="1" ht="28.5">
      <c r="A39" s="141" t="s">
        <v>143</v>
      </c>
      <c r="B39" s="131" t="s">
        <v>46</v>
      </c>
      <c r="C39" s="144"/>
      <c r="D39" s="133">
        <v>15383.53</v>
      </c>
      <c r="E39" s="144"/>
      <c r="F39" s="142"/>
      <c r="G39" s="132">
        <f t="shared" si="0"/>
        <v>2.55</v>
      </c>
      <c r="H39" s="142">
        <f t="shared" si="1"/>
        <v>0.21</v>
      </c>
      <c r="I39" s="122">
        <v>6022.2</v>
      </c>
    </row>
    <row r="40" spans="1:9" s="129" customFormat="1" ht="28.5">
      <c r="A40" s="141" t="s">
        <v>144</v>
      </c>
      <c r="B40" s="131" t="s">
        <v>46</v>
      </c>
      <c r="C40" s="144"/>
      <c r="D40" s="133">
        <v>26644.83</v>
      </c>
      <c r="E40" s="144"/>
      <c r="F40" s="142"/>
      <c r="G40" s="132">
        <f t="shared" si="0"/>
        <v>4.42</v>
      </c>
      <c r="H40" s="142">
        <f t="shared" si="1"/>
        <v>0.37</v>
      </c>
      <c r="I40" s="122">
        <v>6022.2</v>
      </c>
    </row>
    <row r="41" spans="1:9" s="129" customFormat="1" ht="15">
      <c r="A41" s="141" t="s">
        <v>86</v>
      </c>
      <c r="B41" s="131"/>
      <c r="C41" s="144">
        <f>F41*12</f>
        <v>0</v>
      </c>
      <c r="D41" s="133">
        <f>G41*I41</f>
        <v>13730.62</v>
      </c>
      <c r="E41" s="144">
        <f>H41*12</f>
        <v>2.28</v>
      </c>
      <c r="F41" s="142"/>
      <c r="G41" s="132">
        <f>H41*12</f>
        <v>2.28</v>
      </c>
      <c r="H41" s="142">
        <v>0.19</v>
      </c>
      <c r="I41" s="122">
        <v>6022.2</v>
      </c>
    </row>
    <row r="42" spans="1:9" s="122" customFormat="1" ht="15">
      <c r="A42" s="141" t="s">
        <v>55</v>
      </c>
      <c r="B42" s="131" t="s">
        <v>56</v>
      </c>
      <c r="C42" s="144">
        <f>F42*12</f>
        <v>0</v>
      </c>
      <c r="D42" s="133">
        <f>G42*I42</f>
        <v>2890.66</v>
      </c>
      <c r="E42" s="144">
        <f>H42*12</f>
        <v>0.48</v>
      </c>
      <c r="F42" s="142"/>
      <c r="G42" s="132">
        <v>0.48</v>
      </c>
      <c r="H42" s="142">
        <f>G42/12</f>
        <v>0.04</v>
      </c>
      <c r="I42" s="122">
        <v>6022.2</v>
      </c>
    </row>
    <row r="43" spans="1:9" s="122" customFormat="1" ht="15">
      <c r="A43" s="141" t="s">
        <v>57</v>
      </c>
      <c r="B43" s="145" t="s">
        <v>58</v>
      </c>
      <c r="C43" s="146">
        <f>F43*12</f>
        <v>0</v>
      </c>
      <c r="D43" s="133">
        <f>G43*I43</f>
        <v>2167.99</v>
      </c>
      <c r="E43" s="146">
        <f>H43*12</f>
        <v>0.36</v>
      </c>
      <c r="F43" s="147"/>
      <c r="G43" s="132">
        <f>12*H43</f>
        <v>0.36</v>
      </c>
      <c r="H43" s="142">
        <v>0.03</v>
      </c>
      <c r="I43" s="122">
        <v>6022.2</v>
      </c>
    </row>
    <row r="44" spans="1:9" s="143" customFormat="1" ht="26.25" customHeight="1">
      <c r="A44" s="141" t="s">
        <v>59</v>
      </c>
      <c r="B44" s="131"/>
      <c r="C44" s="144">
        <f>F44*12</f>
        <v>0</v>
      </c>
      <c r="D44" s="133">
        <f>G44*I44</f>
        <v>2890.66</v>
      </c>
      <c r="E44" s="144">
        <f>H44*12</f>
        <v>0.48</v>
      </c>
      <c r="F44" s="142"/>
      <c r="G44" s="132">
        <f>12*H44</f>
        <v>0.48</v>
      </c>
      <c r="H44" s="142">
        <v>0.04</v>
      </c>
      <c r="I44" s="122">
        <v>6022.2</v>
      </c>
    </row>
    <row r="45" spans="1:9" s="143" customFormat="1" ht="15">
      <c r="A45" s="141" t="s">
        <v>60</v>
      </c>
      <c r="B45" s="131"/>
      <c r="C45" s="132"/>
      <c r="D45" s="132">
        <f>D47+D48+D49+D50+D51+D52+D53+D54+D55+D56+D57+D58</f>
        <v>73274.46</v>
      </c>
      <c r="E45" s="132"/>
      <c r="F45" s="142"/>
      <c r="G45" s="132">
        <f>D45/I45</f>
        <v>12.17</v>
      </c>
      <c r="H45" s="134">
        <f>G45/12</f>
        <v>1.01</v>
      </c>
      <c r="I45" s="122">
        <v>6022.2</v>
      </c>
    </row>
    <row r="46" spans="1:9" s="129" customFormat="1" ht="15" hidden="1">
      <c r="A46" s="148" t="s">
        <v>145</v>
      </c>
      <c r="B46" s="149" t="s">
        <v>62</v>
      </c>
      <c r="C46" s="150"/>
      <c r="D46" s="151"/>
      <c r="E46" s="150"/>
      <c r="F46" s="152"/>
      <c r="G46" s="150"/>
      <c r="H46" s="152"/>
      <c r="I46" s="122">
        <v>6022.2</v>
      </c>
    </row>
    <row r="47" spans="1:9" s="129" customFormat="1" ht="18" customHeight="1">
      <c r="A47" s="148" t="s">
        <v>61</v>
      </c>
      <c r="B47" s="149" t="s">
        <v>62</v>
      </c>
      <c r="C47" s="150"/>
      <c r="D47" s="151">
        <v>392.99</v>
      </c>
      <c r="E47" s="150"/>
      <c r="F47" s="152"/>
      <c r="G47" s="150"/>
      <c r="H47" s="152"/>
      <c r="I47" s="122">
        <v>6022.2</v>
      </c>
    </row>
    <row r="48" spans="1:11" s="129" customFormat="1" ht="15.75" customHeight="1">
      <c r="A48" s="148" t="s">
        <v>63</v>
      </c>
      <c r="B48" s="149" t="s">
        <v>64</v>
      </c>
      <c r="C48" s="150">
        <f>F48*12</f>
        <v>0</v>
      </c>
      <c r="D48" s="151">
        <v>1247.46</v>
      </c>
      <c r="E48" s="150">
        <f>H48*12</f>
        <v>0</v>
      </c>
      <c r="F48" s="152"/>
      <c r="G48" s="150"/>
      <c r="H48" s="152"/>
      <c r="I48" s="122">
        <v>6022.2</v>
      </c>
      <c r="J48" s="153"/>
      <c r="K48" s="153"/>
    </row>
    <row r="49" spans="1:11" s="129" customFormat="1" ht="15.75" customHeight="1">
      <c r="A49" s="148" t="s">
        <v>125</v>
      </c>
      <c r="B49" s="149" t="s">
        <v>62</v>
      </c>
      <c r="C49" s="150"/>
      <c r="D49" s="151">
        <v>2222.82</v>
      </c>
      <c r="E49" s="150"/>
      <c r="F49" s="152"/>
      <c r="G49" s="150"/>
      <c r="H49" s="152"/>
      <c r="I49" s="122">
        <v>6022.2</v>
      </c>
      <c r="J49" s="153"/>
      <c r="K49" s="153"/>
    </row>
    <row r="50" spans="1:9" s="129" customFormat="1" ht="15">
      <c r="A50" s="148" t="s">
        <v>146</v>
      </c>
      <c r="B50" s="149" t="s">
        <v>62</v>
      </c>
      <c r="C50" s="150">
        <f>F50*12</f>
        <v>0</v>
      </c>
      <c r="D50" s="151">
        <v>2254.6</v>
      </c>
      <c r="E50" s="150">
        <f>H50*12</f>
        <v>0</v>
      </c>
      <c r="F50" s="152"/>
      <c r="G50" s="150"/>
      <c r="H50" s="152"/>
      <c r="I50" s="122">
        <v>6022.2</v>
      </c>
    </row>
    <row r="51" spans="1:9" s="129" customFormat="1" ht="24">
      <c r="A51" s="154" t="s">
        <v>147</v>
      </c>
      <c r="B51" s="149" t="s">
        <v>46</v>
      </c>
      <c r="C51" s="150"/>
      <c r="D51" s="151">
        <v>37819.73</v>
      </c>
      <c r="E51" s="150"/>
      <c r="F51" s="152"/>
      <c r="G51" s="150"/>
      <c r="H51" s="152"/>
      <c r="I51" s="122">
        <v>6022.2</v>
      </c>
    </row>
    <row r="52" spans="1:11" s="129" customFormat="1" ht="13.5" customHeight="1">
      <c r="A52" s="148" t="s">
        <v>65</v>
      </c>
      <c r="B52" s="149" t="s">
        <v>62</v>
      </c>
      <c r="C52" s="150">
        <f>F52*12</f>
        <v>0</v>
      </c>
      <c r="D52" s="151">
        <v>2377.23</v>
      </c>
      <c r="E52" s="150">
        <f>H52*12</f>
        <v>0</v>
      </c>
      <c r="F52" s="152"/>
      <c r="G52" s="150"/>
      <c r="H52" s="152"/>
      <c r="I52" s="122">
        <v>6022.2</v>
      </c>
      <c r="J52" s="153"/>
      <c r="K52" s="153"/>
    </row>
    <row r="53" spans="1:11" s="129" customFormat="1" ht="13.5" customHeight="1">
      <c r="A53" s="148" t="s">
        <v>66</v>
      </c>
      <c r="B53" s="149" t="s">
        <v>62</v>
      </c>
      <c r="C53" s="150">
        <f>F53*12</f>
        <v>0</v>
      </c>
      <c r="D53" s="151">
        <v>7065.55</v>
      </c>
      <c r="E53" s="150">
        <f>H53*12</f>
        <v>0</v>
      </c>
      <c r="F53" s="152"/>
      <c r="G53" s="150"/>
      <c r="H53" s="152"/>
      <c r="I53" s="122">
        <v>6022.2</v>
      </c>
      <c r="J53" s="153"/>
      <c r="K53" s="153"/>
    </row>
    <row r="54" spans="1:9" s="129" customFormat="1" ht="14.25" customHeight="1">
      <c r="A54" s="148" t="s">
        <v>67</v>
      </c>
      <c r="B54" s="149" t="s">
        <v>62</v>
      </c>
      <c r="C54" s="150">
        <f>F54*12</f>
        <v>0</v>
      </c>
      <c r="D54" s="151">
        <v>831.63</v>
      </c>
      <c r="E54" s="150">
        <f>H54*12</f>
        <v>0</v>
      </c>
      <c r="F54" s="152"/>
      <c r="G54" s="150"/>
      <c r="H54" s="152"/>
      <c r="I54" s="122">
        <v>6022.2</v>
      </c>
    </row>
    <row r="55" spans="1:11" s="129" customFormat="1" ht="14.25" customHeight="1">
      <c r="A55" s="148" t="s">
        <v>68</v>
      </c>
      <c r="B55" s="149" t="s">
        <v>62</v>
      </c>
      <c r="C55" s="150"/>
      <c r="D55" s="151">
        <v>1188.57</v>
      </c>
      <c r="E55" s="150"/>
      <c r="F55" s="152"/>
      <c r="G55" s="150"/>
      <c r="H55" s="152"/>
      <c r="I55" s="122">
        <v>6022.2</v>
      </c>
      <c r="J55" s="153"/>
      <c r="K55" s="153"/>
    </row>
    <row r="56" spans="1:11" s="129" customFormat="1" ht="12.75" customHeight="1">
      <c r="A56" s="148" t="s">
        <v>69</v>
      </c>
      <c r="B56" s="149" t="s">
        <v>64</v>
      </c>
      <c r="C56" s="150"/>
      <c r="D56" s="151">
        <v>4754.46</v>
      </c>
      <c r="E56" s="150"/>
      <c r="F56" s="152"/>
      <c r="G56" s="150"/>
      <c r="H56" s="152"/>
      <c r="I56" s="122">
        <v>6022.2</v>
      </c>
      <c r="J56" s="153"/>
      <c r="K56" s="153"/>
    </row>
    <row r="57" spans="1:9" s="155" customFormat="1" ht="28.5" customHeight="1">
      <c r="A57" s="148" t="s">
        <v>70</v>
      </c>
      <c r="B57" s="149" t="s">
        <v>62</v>
      </c>
      <c r="C57" s="150">
        <f>F57*12</f>
        <v>0</v>
      </c>
      <c r="D57" s="151">
        <v>4945.78</v>
      </c>
      <c r="E57" s="150"/>
      <c r="F57" s="152"/>
      <c r="G57" s="150"/>
      <c r="H57" s="152"/>
      <c r="I57" s="122">
        <v>6022.2</v>
      </c>
    </row>
    <row r="58" spans="1:9" s="129" customFormat="1" ht="15">
      <c r="A58" s="148" t="s">
        <v>71</v>
      </c>
      <c r="B58" s="149" t="s">
        <v>62</v>
      </c>
      <c r="C58" s="150"/>
      <c r="D58" s="151">
        <v>8173.64</v>
      </c>
      <c r="E58" s="150"/>
      <c r="F58" s="152"/>
      <c r="G58" s="150"/>
      <c r="H58" s="152"/>
      <c r="I58" s="122">
        <v>6022.2</v>
      </c>
    </row>
    <row r="59" spans="1:9" s="129" customFormat="1" ht="15" hidden="1">
      <c r="A59" s="148" t="s">
        <v>148</v>
      </c>
      <c r="B59" s="149" t="s">
        <v>62</v>
      </c>
      <c r="C59" s="156"/>
      <c r="D59" s="151">
        <f>G59*I59</f>
        <v>0</v>
      </c>
      <c r="E59" s="156"/>
      <c r="F59" s="152"/>
      <c r="G59" s="150"/>
      <c r="H59" s="152"/>
      <c r="I59" s="122">
        <v>6022.2</v>
      </c>
    </row>
    <row r="60" spans="1:9" s="129" customFormat="1" ht="15" hidden="1">
      <c r="A60" s="148" t="s">
        <v>149</v>
      </c>
      <c r="B60" s="149" t="s">
        <v>62</v>
      </c>
      <c r="C60" s="150"/>
      <c r="D60" s="151"/>
      <c r="E60" s="150"/>
      <c r="F60" s="152"/>
      <c r="G60" s="150"/>
      <c r="H60" s="152"/>
      <c r="I60" s="122">
        <v>6022.2</v>
      </c>
    </row>
    <row r="61" spans="1:9" s="129" customFormat="1" ht="15" hidden="1">
      <c r="A61" s="148" t="s">
        <v>102</v>
      </c>
      <c r="B61" s="149" t="s">
        <v>62</v>
      </c>
      <c r="C61" s="150"/>
      <c r="D61" s="151">
        <f>G61*I61</f>
        <v>0</v>
      </c>
      <c r="E61" s="150"/>
      <c r="F61" s="152"/>
      <c r="G61" s="150">
        <f>H61*12</f>
        <v>0</v>
      </c>
      <c r="H61" s="152"/>
      <c r="I61" s="122">
        <v>6022.2</v>
      </c>
    </row>
    <row r="62" spans="1:9" s="143" customFormat="1" ht="24.75" customHeight="1">
      <c r="A62" s="141" t="s">
        <v>72</v>
      </c>
      <c r="B62" s="131"/>
      <c r="C62" s="132"/>
      <c r="D62" s="132">
        <f>SUM(D63:D66)</f>
        <v>2284.71</v>
      </c>
      <c r="E62" s="132"/>
      <c r="F62" s="142"/>
      <c r="G62" s="132">
        <f>D62/I62</f>
        <v>0.38</v>
      </c>
      <c r="H62" s="134">
        <f>G62/12</f>
        <v>0.03</v>
      </c>
      <c r="I62" s="122">
        <v>6022.2</v>
      </c>
    </row>
    <row r="63" spans="1:9" s="129" customFormat="1" ht="18.75" customHeight="1">
      <c r="A63" s="148" t="s">
        <v>150</v>
      </c>
      <c r="B63" s="149" t="s">
        <v>62</v>
      </c>
      <c r="C63" s="150"/>
      <c r="D63" s="151">
        <v>2284.71</v>
      </c>
      <c r="E63" s="150"/>
      <c r="F63" s="152"/>
      <c r="G63" s="150"/>
      <c r="H63" s="152"/>
      <c r="I63" s="122">
        <v>6022.2</v>
      </c>
    </row>
    <row r="64" spans="1:9" s="129" customFormat="1" ht="15" hidden="1">
      <c r="A64" s="148" t="s">
        <v>151</v>
      </c>
      <c r="B64" s="149" t="s">
        <v>49</v>
      </c>
      <c r="C64" s="150"/>
      <c r="D64" s="151"/>
      <c r="E64" s="150"/>
      <c r="F64" s="152"/>
      <c r="G64" s="150"/>
      <c r="H64" s="157"/>
      <c r="I64" s="122">
        <v>6022.2</v>
      </c>
    </row>
    <row r="65" spans="1:9" s="129" customFormat="1" ht="15" hidden="1">
      <c r="A65" s="148" t="s">
        <v>74</v>
      </c>
      <c r="B65" s="149" t="s">
        <v>49</v>
      </c>
      <c r="C65" s="156"/>
      <c r="D65" s="151">
        <f>G65*I65</f>
        <v>0</v>
      </c>
      <c r="E65" s="156"/>
      <c r="F65" s="152"/>
      <c r="G65" s="150">
        <f>H65*12</f>
        <v>0</v>
      </c>
      <c r="H65" s="152">
        <v>0</v>
      </c>
      <c r="I65" s="122">
        <v>6022.2</v>
      </c>
    </row>
    <row r="66" spans="1:9" s="129" customFormat="1" ht="15" hidden="1">
      <c r="A66" s="148" t="s">
        <v>102</v>
      </c>
      <c r="B66" s="149" t="s">
        <v>62</v>
      </c>
      <c r="C66" s="150"/>
      <c r="D66" s="151">
        <f>G66*I66</f>
        <v>0</v>
      </c>
      <c r="E66" s="150"/>
      <c r="F66" s="152"/>
      <c r="G66" s="150">
        <f>H66*12</f>
        <v>0</v>
      </c>
      <c r="H66" s="152"/>
      <c r="I66" s="122">
        <v>6022.2</v>
      </c>
    </row>
    <row r="67" spans="1:9" s="129" customFormat="1" ht="25.5" customHeight="1">
      <c r="A67" s="141" t="s">
        <v>152</v>
      </c>
      <c r="B67" s="149"/>
      <c r="C67" s="150"/>
      <c r="D67" s="132">
        <f>D69+D71</f>
        <v>16377.23</v>
      </c>
      <c r="E67" s="150"/>
      <c r="F67" s="152"/>
      <c r="G67" s="132">
        <f>D67/I67</f>
        <v>2.72</v>
      </c>
      <c r="H67" s="134">
        <f>G67/12</f>
        <v>0.23</v>
      </c>
      <c r="I67" s="122">
        <v>6022.2</v>
      </c>
    </row>
    <row r="68" spans="1:9" s="129" customFormat="1" ht="15" hidden="1">
      <c r="A68" s="148" t="s">
        <v>153</v>
      </c>
      <c r="B68" s="149" t="s">
        <v>62</v>
      </c>
      <c r="C68" s="150"/>
      <c r="D68" s="151"/>
      <c r="E68" s="150"/>
      <c r="F68" s="152"/>
      <c r="G68" s="150"/>
      <c r="H68" s="152"/>
      <c r="I68" s="122">
        <v>6022.2</v>
      </c>
    </row>
    <row r="69" spans="1:9" s="129" customFormat="1" ht="15">
      <c r="A69" s="148" t="s">
        <v>154</v>
      </c>
      <c r="B69" s="149" t="s">
        <v>62</v>
      </c>
      <c r="C69" s="150"/>
      <c r="D69" s="151">
        <v>2848.36</v>
      </c>
      <c r="E69" s="150"/>
      <c r="F69" s="152"/>
      <c r="G69" s="150"/>
      <c r="H69" s="152"/>
      <c r="I69" s="122">
        <v>6022.2</v>
      </c>
    </row>
    <row r="70" spans="1:9" s="129" customFormat="1" ht="15" hidden="1">
      <c r="A70" s="148" t="s">
        <v>75</v>
      </c>
      <c r="B70" s="149" t="s">
        <v>49</v>
      </c>
      <c r="C70" s="150"/>
      <c r="D70" s="151">
        <f>G70*I70</f>
        <v>0</v>
      </c>
      <c r="E70" s="150"/>
      <c r="F70" s="152"/>
      <c r="G70" s="150">
        <f>H70*12</f>
        <v>0</v>
      </c>
      <c r="H70" s="157"/>
      <c r="I70" s="122">
        <v>6022.2</v>
      </c>
    </row>
    <row r="71" spans="1:9" s="129" customFormat="1" ht="15">
      <c r="A71" s="158" t="s">
        <v>155</v>
      </c>
      <c r="B71" s="159"/>
      <c r="C71" s="160"/>
      <c r="D71" s="160">
        <v>13528.87</v>
      </c>
      <c r="E71" s="150"/>
      <c r="F71" s="152"/>
      <c r="G71" s="156"/>
      <c r="H71" s="157"/>
      <c r="I71" s="122"/>
    </row>
    <row r="72" spans="1:9" s="129" customFormat="1" ht="15">
      <c r="A72" s="141" t="s">
        <v>76</v>
      </c>
      <c r="B72" s="149"/>
      <c r="C72" s="150"/>
      <c r="D72" s="144">
        <f>D74+D75+D81</f>
        <v>38251.31</v>
      </c>
      <c r="E72" s="150"/>
      <c r="F72" s="152"/>
      <c r="G72" s="132">
        <f>D72/I72</f>
        <v>6.35</v>
      </c>
      <c r="H72" s="134">
        <f>G72/12</f>
        <v>0.53</v>
      </c>
      <c r="I72" s="122">
        <v>6022.2</v>
      </c>
    </row>
    <row r="73" spans="1:9" s="129" customFormat="1" ht="15" hidden="1">
      <c r="A73" s="148" t="s">
        <v>84</v>
      </c>
      <c r="B73" s="149" t="s">
        <v>49</v>
      </c>
      <c r="C73" s="150"/>
      <c r="D73" s="151"/>
      <c r="E73" s="150"/>
      <c r="F73" s="152"/>
      <c r="G73" s="150"/>
      <c r="H73" s="152"/>
      <c r="I73" s="122">
        <v>6022.2</v>
      </c>
    </row>
    <row r="74" spans="1:11" s="129" customFormat="1" ht="15">
      <c r="A74" s="148" t="s">
        <v>156</v>
      </c>
      <c r="B74" s="149" t="s">
        <v>62</v>
      </c>
      <c r="C74" s="150"/>
      <c r="D74" s="161">
        <v>9696.99</v>
      </c>
      <c r="E74" s="150"/>
      <c r="F74" s="152"/>
      <c r="G74" s="150"/>
      <c r="H74" s="152"/>
      <c r="I74" s="122">
        <v>6022.2</v>
      </c>
      <c r="K74" s="155"/>
    </row>
    <row r="75" spans="1:9" s="129" customFormat="1" ht="15">
      <c r="A75" s="148" t="s">
        <v>157</v>
      </c>
      <c r="B75" s="149" t="s">
        <v>62</v>
      </c>
      <c r="C75" s="150"/>
      <c r="D75" s="151">
        <v>1656.62</v>
      </c>
      <c r="E75" s="150"/>
      <c r="F75" s="152"/>
      <c r="G75" s="150"/>
      <c r="H75" s="152"/>
      <c r="I75" s="122">
        <v>6022.2</v>
      </c>
    </row>
    <row r="76" spans="1:9" s="129" customFormat="1" ht="27.75" customHeight="1" hidden="1">
      <c r="A76" s="148" t="s">
        <v>97</v>
      </c>
      <c r="B76" s="149" t="s">
        <v>46</v>
      </c>
      <c r="C76" s="150"/>
      <c r="D76" s="151"/>
      <c r="E76" s="150"/>
      <c r="F76" s="152"/>
      <c r="G76" s="150"/>
      <c r="H76" s="157"/>
      <c r="I76" s="122">
        <v>6022.2</v>
      </c>
    </row>
    <row r="77" spans="1:9" s="129" customFormat="1" ht="24" hidden="1">
      <c r="A77" s="148" t="s">
        <v>92</v>
      </c>
      <c r="B77" s="149" t="s">
        <v>46</v>
      </c>
      <c r="C77" s="150"/>
      <c r="D77" s="151">
        <f>G77*I77</f>
        <v>0</v>
      </c>
      <c r="E77" s="150"/>
      <c r="F77" s="152"/>
      <c r="G77" s="150">
        <f>H77*12</f>
        <v>0</v>
      </c>
      <c r="H77" s="157"/>
      <c r="I77" s="122">
        <v>6022.2</v>
      </c>
    </row>
    <row r="78" spans="1:9" s="129" customFormat="1" ht="24" hidden="1">
      <c r="A78" s="148" t="s">
        <v>87</v>
      </c>
      <c r="B78" s="149" t="s">
        <v>46</v>
      </c>
      <c r="C78" s="150"/>
      <c r="D78" s="151">
        <f>G78*I78</f>
        <v>0</v>
      </c>
      <c r="E78" s="150"/>
      <c r="F78" s="152"/>
      <c r="G78" s="150">
        <f>H78*12</f>
        <v>0</v>
      </c>
      <c r="H78" s="157"/>
      <c r="I78" s="122">
        <v>6022.2</v>
      </c>
    </row>
    <row r="79" spans="1:9" s="129" customFormat="1" ht="24" hidden="1">
      <c r="A79" s="148" t="s">
        <v>88</v>
      </c>
      <c r="B79" s="149" t="s">
        <v>46</v>
      </c>
      <c r="C79" s="150"/>
      <c r="D79" s="151">
        <f>G79*I79</f>
        <v>0</v>
      </c>
      <c r="E79" s="150"/>
      <c r="F79" s="152"/>
      <c r="G79" s="150">
        <f>H79*12</f>
        <v>0</v>
      </c>
      <c r="H79" s="157"/>
      <c r="I79" s="122">
        <v>6022.2</v>
      </c>
    </row>
    <row r="80" spans="1:9" s="129" customFormat="1" ht="24" hidden="1">
      <c r="A80" s="148" t="s">
        <v>83</v>
      </c>
      <c r="B80" s="149" t="s">
        <v>46</v>
      </c>
      <c r="C80" s="150"/>
      <c r="D80" s="151">
        <f>G80*I80</f>
        <v>0</v>
      </c>
      <c r="E80" s="150"/>
      <c r="F80" s="152"/>
      <c r="G80" s="150">
        <f>H80*12</f>
        <v>0</v>
      </c>
      <c r="H80" s="157">
        <v>0</v>
      </c>
      <c r="I80" s="122">
        <v>6022.2</v>
      </c>
    </row>
    <row r="81" spans="1:9" s="129" customFormat="1" ht="15">
      <c r="A81" s="148" t="s">
        <v>158</v>
      </c>
      <c r="B81" s="149" t="s">
        <v>159</v>
      </c>
      <c r="C81" s="150"/>
      <c r="D81" s="162">
        <v>26897.7</v>
      </c>
      <c r="E81" s="150"/>
      <c r="F81" s="152"/>
      <c r="G81" s="156"/>
      <c r="H81" s="157"/>
      <c r="I81" s="122">
        <v>6022.2</v>
      </c>
    </row>
    <row r="82" spans="1:9" s="129" customFormat="1" ht="15">
      <c r="A82" s="141" t="s">
        <v>79</v>
      </c>
      <c r="B82" s="149"/>
      <c r="C82" s="150"/>
      <c r="D82" s="132">
        <f>D83</f>
        <v>993.79</v>
      </c>
      <c r="E82" s="150"/>
      <c r="F82" s="152"/>
      <c r="G82" s="132">
        <f>D82/I82</f>
        <v>0.17</v>
      </c>
      <c r="H82" s="134">
        <f>G82/12</f>
        <v>0.01</v>
      </c>
      <c r="I82" s="122">
        <v>6022.2</v>
      </c>
    </row>
    <row r="83" spans="1:9" s="129" customFormat="1" ht="15">
      <c r="A83" s="148" t="s">
        <v>80</v>
      </c>
      <c r="B83" s="149" t="s">
        <v>62</v>
      </c>
      <c r="C83" s="150"/>
      <c r="D83" s="151">
        <v>993.79</v>
      </c>
      <c r="E83" s="150"/>
      <c r="F83" s="152"/>
      <c r="G83" s="150"/>
      <c r="H83" s="152"/>
      <c r="I83" s="122">
        <v>6022.2</v>
      </c>
    </row>
    <row r="84" spans="1:9" s="129" customFormat="1" ht="15" hidden="1">
      <c r="A84" s="148" t="s">
        <v>160</v>
      </c>
      <c r="B84" s="149" t="s">
        <v>62</v>
      </c>
      <c r="C84" s="150"/>
      <c r="D84" s="151"/>
      <c r="E84" s="150"/>
      <c r="F84" s="152"/>
      <c r="G84" s="150"/>
      <c r="H84" s="152"/>
      <c r="I84" s="122">
        <v>6022.2</v>
      </c>
    </row>
    <row r="85" spans="1:9" s="122" customFormat="1" ht="15">
      <c r="A85" s="141" t="s">
        <v>93</v>
      </c>
      <c r="B85" s="131"/>
      <c r="C85" s="132"/>
      <c r="D85" s="132">
        <f>D86+D88</f>
        <v>36703.2</v>
      </c>
      <c r="E85" s="132"/>
      <c r="F85" s="142"/>
      <c r="G85" s="132">
        <f>D85/I85</f>
        <v>6.09</v>
      </c>
      <c r="H85" s="134">
        <f>G85/12</f>
        <v>0.51</v>
      </c>
      <c r="I85" s="122">
        <v>6022.2</v>
      </c>
    </row>
    <row r="86" spans="1:9" s="129" customFormat="1" ht="15">
      <c r="A86" s="148" t="s">
        <v>161</v>
      </c>
      <c r="B86" s="149" t="s">
        <v>159</v>
      </c>
      <c r="C86" s="150"/>
      <c r="D86" s="151">
        <f>48240/3</f>
        <v>16080</v>
      </c>
      <c r="E86" s="150"/>
      <c r="F86" s="152"/>
      <c r="G86" s="150"/>
      <c r="H86" s="152"/>
      <c r="I86" s="122">
        <v>6022.2</v>
      </c>
    </row>
    <row r="87" spans="1:9" s="129" customFormat="1" ht="24" hidden="1">
      <c r="A87" s="148" t="s">
        <v>162</v>
      </c>
      <c r="B87" s="149" t="s">
        <v>46</v>
      </c>
      <c r="C87" s="150">
        <f>F87*12</f>
        <v>0</v>
      </c>
      <c r="D87" s="151">
        <f>G87*I87</f>
        <v>0</v>
      </c>
      <c r="E87" s="150">
        <f>H87*12</f>
        <v>0</v>
      </c>
      <c r="F87" s="152"/>
      <c r="G87" s="150">
        <f>H87*12</f>
        <v>0</v>
      </c>
      <c r="H87" s="152"/>
      <c r="I87" s="122">
        <v>6022.2</v>
      </c>
    </row>
    <row r="88" spans="1:9" s="129" customFormat="1" ht="15">
      <c r="A88" s="148" t="s">
        <v>94</v>
      </c>
      <c r="B88" s="149" t="s">
        <v>64</v>
      </c>
      <c r="C88" s="156"/>
      <c r="D88" s="162">
        <v>20623.2</v>
      </c>
      <c r="E88" s="156"/>
      <c r="F88" s="152"/>
      <c r="G88" s="156"/>
      <c r="H88" s="157"/>
      <c r="I88" s="122">
        <v>6022.2</v>
      </c>
    </row>
    <row r="89" spans="1:9" s="122" customFormat="1" ht="15">
      <c r="A89" s="141" t="s">
        <v>95</v>
      </c>
      <c r="B89" s="131"/>
      <c r="C89" s="132"/>
      <c r="D89" s="132">
        <f>D90+D91+D92</f>
        <v>6626.34</v>
      </c>
      <c r="E89" s="132"/>
      <c r="F89" s="142"/>
      <c r="G89" s="132">
        <f>D89/I89</f>
        <v>1.1</v>
      </c>
      <c r="H89" s="134">
        <f>G89/12</f>
        <v>0.09</v>
      </c>
      <c r="I89" s="122">
        <v>6022.2</v>
      </c>
    </row>
    <row r="90" spans="1:9" s="129" customFormat="1" ht="15">
      <c r="A90" s="148" t="s">
        <v>163</v>
      </c>
      <c r="B90" s="149" t="s">
        <v>73</v>
      </c>
      <c r="C90" s="150"/>
      <c r="D90" s="151">
        <v>6626.34</v>
      </c>
      <c r="E90" s="150"/>
      <c r="F90" s="152"/>
      <c r="G90" s="150"/>
      <c r="H90" s="152"/>
      <c r="I90" s="122">
        <v>6022.2</v>
      </c>
    </row>
    <row r="91" spans="1:9" s="129" customFormat="1" ht="15" hidden="1">
      <c r="A91" s="148" t="s">
        <v>164</v>
      </c>
      <c r="B91" s="149" t="s">
        <v>73</v>
      </c>
      <c r="C91" s="150"/>
      <c r="D91" s="151">
        <f>G91*I91</f>
        <v>0</v>
      </c>
      <c r="E91" s="150"/>
      <c r="F91" s="152"/>
      <c r="G91" s="150">
        <f>H91*12</f>
        <v>0</v>
      </c>
      <c r="H91" s="152">
        <v>0</v>
      </c>
      <c r="I91" s="122">
        <v>6022.2</v>
      </c>
    </row>
    <row r="92" spans="1:9" s="129" customFormat="1" ht="25.5" customHeight="1" hidden="1" thickBot="1">
      <c r="A92" s="148" t="s">
        <v>98</v>
      </c>
      <c r="B92" s="149" t="s">
        <v>62</v>
      </c>
      <c r="C92" s="150"/>
      <c r="D92" s="151">
        <f>G92*I92</f>
        <v>0</v>
      </c>
      <c r="E92" s="150"/>
      <c r="F92" s="152"/>
      <c r="G92" s="150">
        <f>H92*12</f>
        <v>0</v>
      </c>
      <c r="H92" s="152">
        <v>0</v>
      </c>
      <c r="I92" s="122">
        <v>6022.2</v>
      </c>
    </row>
    <row r="93" spans="1:9" s="122" customFormat="1" ht="28.5">
      <c r="A93" s="141" t="s">
        <v>89</v>
      </c>
      <c r="B93" s="131" t="s">
        <v>46</v>
      </c>
      <c r="C93" s="146">
        <f>F93*12</f>
        <v>0</v>
      </c>
      <c r="D93" s="163">
        <f>G93*I93</f>
        <v>32519.88</v>
      </c>
      <c r="E93" s="144"/>
      <c r="F93" s="142"/>
      <c r="G93" s="144">
        <f>H93*12</f>
        <v>5.4</v>
      </c>
      <c r="H93" s="144">
        <f>0.34+0.11</f>
        <v>0.45</v>
      </c>
      <c r="I93" s="122">
        <v>6022.2</v>
      </c>
    </row>
    <row r="94" spans="1:9" s="122" customFormat="1" ht="15" hidden="1">
      <c r="A94" s="164" t="s">
        <v>3</v>
      </c>
      <c r="B94" s="145"/>
      <c r="C94" s="146">
        <f>F94*12</f>
        <v>0</v>
      </c>
      <c r="D94" s="146"/>
      <c r="E94" s="146"/>
      <c r="F94" s="147"/>
      <c r="G94" s="146"/>
      <c r="H94" s="147"/>
      <c r="I94" s="122">
        <v>6022.2</v>
      </c>
    </row>
    <row r="95" spans="1:9" s="122" customFormat="1" ht="15" hidden="1">
      <c r="A95" s="165"/>
      <c r="B95" s="166"/>
      <c r="C95" s="167"/>
      <c r="D95" s="146"/>
      <c r="E95" s="146"/>
      <c r="F95" s="147"/>
      <c r="G95" s="146"/>
      <c r="H95" s="168"/>
      <c r="I95" s="122">
        <v>6022.2</v>
      </c>
    </row>
    <row r="96" spans="1:9" s="122" customFormat="1" ht="15" hidden="1">
      <c r="A96" s="165"/>
      <c r="B96" s="166"/>
      <c r="C96" s="167"/>
      <c r="D96" s="146"/>
      <c r="E96" s="146"/>
      <c r="F96" s="147"/>
      <c r="G96" s="146"/>
      <c r="H96" s="168"/>
      <c r="I96" s="122">
        <v>6022.2</v>
      </c>
    </row>
    <row r="97" spans="1:9" s="122" customFormat="1" ht="15" hidden="1">
      <c r="A97" s="165"/>
      <c r="B97" s="166"/>
      <c r="C97" s="167"/>
      <c r="D97" s="146"/>
      <c r="E97" s="146"/>
      <c r="F97" s="147"/>
      <c r="G97" s="146"/>
      <c r="H97" s="168"/>
      <c r="I97" s="122">
        <v>6022.2</v>
      </c>
    </row>
    <row r="98" spans="1:9" s="122" customFormat="1" ht="15" hidden="1">
      <c r="A98" s="165"/>
      <c r="B98" s="166"/>
      <c r="C98" s="167"/>
      <c r="D98" s="146"/>
      <c r="E98" s="146"/>
      <c r="F98" s="147"/>
      <c r="G98" s="146"/>
      <c r="H98" s="168"/>
      <c r="I98" s="122">
        <v>6022.2</v>
      </c>
    </row>
    <row r="99" spans="1:9" s="122" customFormat="1" ht="15" hidden="1">
      <c r="A99" s="169"/>
      <c r="B99" s="170"/>
      <c r="C99" s="171"/>
      <c r="D99" s="146"/>
      <c r="E99" s="146"/>
      <c r="F99" s="147"/>
      <c r="G99" s="146"/>
      <c r="H99" s="172"/>
      <c r="I99" s="122">
        <v>6022.2</v>
      </c>
    </row>
    <row r="100" spans="1:9" s="122" customFormat="1" ht="24">
      <c r="A100" s="173" t="s">
        <v>165</v>
      </c>
      <c r="B100" s="166" t="s">
        <v>166</v>
      </c>
      <c r="C100" s="167"/>
      <c r="D100" s="144">
        <v>12000</v>
      </c>
      <c r="E100" s="144"/>
      <c r="F100" s="144"/>
      <c r="G100" s="144">
        <f>D100/I100</f>
        <v>1.99</v>
      </c>
      <c r="H100" s="144">
        <f>G100/12</f>
        <v>0.17</v>
      </c>
      <c r="I100" s="122">
        <v>6022.2</v>
      </c>
    </row>
    <row r="101" spans="1:9" s="122" customFormat="1" ht="17.25" customHeight="1">
      <c r="A101" s="174" t="s">
        <v>167</v>
      </c>
      <c r="B101" s="175" t="s">
        <v>44</v>
      </c>
      <c r="C101" s="176"/>
      <c r="D101" s="176">
        <f>G101*I101</f>
        <v>124298.21</v>
      </c>
      <c r="E101" s="176"/>
      <c r="F101" s="176"/>
      <c r="G101" s="176">
        <f>H101*12</f>
        <v>20.64</v>
      </c>
      <c r="H101" s="176">
        <v>1.72</v>
      </c>
      <c r="I101" s="122">
        <v>6022.2</v>
      </c>
    </row>
    <row r="102" spans="1:9" s="122" customFormat="1" ht="19.5" customHeight="1" thickBot="1">
      <c r="A102" s="177" t="s">
        <v>4</v>
      </c>
      <c r="B102" s="178"/>
      <c r="C102" s="179">
        <f>F102*12</f>
        <v>0</v>
      </c>
      <c r="D102" s="180">
        <v>1004148.92</v>
      </c>
      <c r="E102" s="180">
        <f>E101+E100+E93+E89+E85+E82+E72+E67+E62+E45+E44+E43+E42+E41+E40+E39+E35+E34+E33+E32+E31+E22+E14</f>
        <v>102.84</v>
      </c>
      <c r="F102" s="180">
        <f>F101+F100+F93+F89+F85+F82+F72+F67+F62+F45+F44+F43+F42+F41+F40+F39+F35+F34+F33+F32+F31+F22+F14</f>
        <v>0</v>
      </c>
      <c r="G102" s="180">
        <f>G101+G100+G93+G89+G85+G82+G72+G67+G62+G45+G44+G43+G42+G41+G40+G39+G35+G34+G33+G32+G31+G22+G14</f>
        <v>166.74</v>
      </c>
      <c r="H102" s="180">
        <f>H101+H100+H93+H89+H85+H82+H72+H67+H62+H45+H44+H43+H42+H41+H40+H39+H35+H34+H33+H32+H31+H22+H14</f>
        <v>13.9</v>
      </c>
      <c r="I102" s="122">
        <v>6022.2</v>
      </c>
    </row>
    <row r="103" spans="1:9" s="184" customFormat="1" ht="20.25" hidden="1" thickBot="1">
      <c r="A103" s="177" t="s">
        <v>2</v>
      </c>
      <c r="B103" s="181" t="s">
        <v>44</v>
      </c>
      <c r="C103" s="181" t="s">
        <v>96</v>
      </c>
      <c r="D103" s="182"/>
      <c r="E103" s="181" t="s">
        <v>96</v>
      </c>
      <c r="F103" s="183"/>
      <c r="G103" s="181" t="s">
        <v>96</v>
      </c>
      <c r="H103" s="183"/>
      <c r="I103" s="122">
        <v>6022.2</v>
      </c>
    </row>
    <row r="104" spans="1:9" s="187" customFormat="1" ht="15">
      <c r="A104" s="185"/>
      <c r="B104" s="186"/>
      <c r="C104" s="186"/>
      <c r="D104" s="186"/>
      <c r="E104" s="186"/>
      <c r="F104" s="186"/>
      <c r="G104" s="186"/>
      <c r="H104" s="186"/>
      <c r="I104" s="122"/>
    </row>
    <row r="105" spans="1:9" s="187" customFormat="1" ht="15">
      <c r="A105" s="185"/>
      <c r="B105" s="186"/>
      <c r="C105" s="186"/>
      <c r="D105" s="186"/>
      <c r="E105" s="186"/>
      <c r="F105" s="186"/>
      <c r="G105" s="186"/>
      <c r="H105" s="186"/>
      <c r="I105" s="122"/>
    </row>
    <row r="106" spans="1:9" s="187" customFormat="1" ht="15">
      <c r="A106" s="185"/>
      <c r="B106" s="186"/>
      <c r="C106" s="186"/>
      <c r="D106" s="186"/>
      <c r="E106" s="186"/>
      <c r="F106" s="186"/>
      <c r="G106" s="186"/>
      <c r="H106" s="186"/>
      <c r="I106" s="122"/>
    </row>
    <row r="107" spans="1:9" s="187" customFormat="1" ht="15.75" thickBot="1">
      <c r="A107" s="185"/>
      <c r="B107" s="186"/>
      <c r="C107" s="186"/>
      <c r="D107" s="186"/>
      <c r="E107" s="186"/>
      <c r="F107" s="186"/>
      <c r="G107" s="186"/>
      <c r="H107" s="186"/>
      <c r="I107" s="122"/>
    </row>
    <row r="108" spans="1:10" s="187" customFormat="1" ht="14.25" customHeight="1" thickBot="1">
      <c r="A108" s="188" t="s">
        <v>103</v>
      </c>
      <c r="B108" s="189"/>
      <c r="C108" s="190">
        <f>F108*12</f>
        <v>0</v>
      </c>
      <c r="D108" s="190">
        <f>D109+D111+D115+D117+D118+D119+D120</f>
        <v>151280.03</v>
      </c>
      <c r="E108" s="190">
        <f>E109+E111+E115+E117+E118+E119+E120</f>
        <v>0</v>
      </c>
      <c r="F108" s="190">
        <f>F109+F111+F115+F117+F118+F119+F120</f>
        <v>0</v>
      </c>
      <c r="G108" s="190">
        <f>G109+G111+G115+G117+G118+G119+G120</f>
        <v>25.12</v>
      </c>
      <c r="H108" s="190">
        <f>H109+H111+H115+H117+H118+H119+H120</f>
        <v>2.09</v>
      </c>
      <c r="I108" s="122">
        <v>6022.2</v>
      </c>
      <c r="J108" s="191"/>
    </row>
    <row r="109" spans="1:9" s="187" customFormat="1" ht="18.75" customHeight="1">
      <c r="A109" s="192" t="s">
        <v>168</v>
      </c>
      <c r="B109" s="193"/>
      <c r="C109" s="156"/>
      <c r="D109" s="194">
        <v>30547.24</v>
      </c>
      <c r="E109" s="195"/>
      <c r="F109" s="196"/>
      <c r="G109" s="195">
        <f>D109/I109</f>
        <v>5.07</v>
      </c>
      <c r="H109" s="197">
        <f>G109/12</f>
        <v>0.42</v>
      </c>
      <c r="I109" s="122">
        <v>6022.2</v>
      </c>
    </row>
    <row r="110" spans="1:9" s="187" customFormat="1" ht="15" hidden="1">
      <c r="A110" s="192"/>
      <c r="B110" s="193"/>
      <c r="C110" s="156"/>
      <c r="D110" s="194"/>
      <c r="E110" s="195"/>
      <c r="F110" s="196"/>
      <c r="G110" s="195" t="e">
        <f aca="true" t="shared" si="2" ref="G110:G120">D110/I110</f>
        <v>#DIV/0!</v>
      </c>
      <c r="H110" s="197" t="e">
        <f aca="true" t="shared" si="3" ref="H110:H119">G110/12</f>
        <v>#DIV/0!</v>
      </c>
      <c r="I110" s="122"/>
    </row>
    <row r="111" spans="1:9" s="187" customFormat="1" ht="15">
      <c r="A111" s="192" t="s">
        <v>169</v>
      </c>
      <c r="B111" s="193"/>
      <c r="C111" s="156"/>
      <c r="D111" s="194">
        <v>11492.02</v>
      </c>
      <c r="E111" s="195"/>
      <c r="F111" s="196"/>
      <c r="G111" s="195">
        <f t="shared" si="2"/>
        <v>1.91</v>
      </c>
      <c r="H111" s="197">
        <f t="shared" si="3"/>
        <v>0.16</v>
      </c>
      <c r="I111" s="122">
        <v>6022.2</v>
      </c>
    </row>
    <row r="112" spans="1:9" s="187" customFormat="1" ht="15" hidden="1">
      <c r="A112" s="148"/>
      <c r="B112" s="149"/>
      <c r="C112" s="150"/>
      <c r="D112" s="151"/>
      <c r="E112" s="150"/>
      <c r="F112" s="152"/>
      <c r="G112" s="195" t="e">
        <f t="shared" si="2"/>
        <v>#DIV/0!</v>
      </c>
      <c r="H112" s="197" t="e">
        <f t="shared" si="3"/>
        <v>#DIV/0!</v>
      </c>
      <c r="I112" s="122"/>
    </row>
    <row r="113" spans="1:9" s="187" customFormat="1" ht="15" hidden="1">
      <c r="A113" s="148"/>
      <c r="B113" s="149"/>
      <c r="C113" s="150"/>
      <c r="D113" s="151"/>
      <c r="E113" s="150"/>
      <c r="F113" s="152"/>
      <c r="G113" s="195">
        <f t="shared" si="2"/>
        <v>0</v>
      </c>
      <c r="H113" s="197">
        <f t="shared" si="3"/>
        <v>0</v>
      </c>
      <c r="I113" s="122">
        <v>6022.2</v>
      </c>
    </row>
    <row r="114" spans="1:9" s="187" customFormat="1" ht="15" hidden="1">
      <c r="A114" s="148"/>
      <c r="B114" s="149"/>
      <c r="C114" s="150"/>
      <c r="D114" s="151"/>
      <c r="E114" s="150"/>
      <c r="F114" s="152"/>
      <c r="G114" s="195">
        <f t="shared" si="2"/>
        <v>0</v>
      </c>
      <c r="H114" s="197">
        <f t="shared" si="3"/>
        <v>0</v>
      </c>
      <c r="I114" s="122">
        <v>6022.2</v>
      </c>
    </row>
    <row r="115" spans="1:9" s="187" customFormat="1" ht="15">
      <c r="A115" s="154" t="s">
        <v>170</v>
      </c>
      <c r="B115" s="149"/>
      <c r="C115" s="150"/>
      <c r="D115" s="151">
        <v>1534.88</v>
      </c>
      <c r="E115" s="160"/>
      <c r="F115" s="198"/>
      <c r="G115" s="195">
        <f t="shared" si="2"/>
        <v>0.25</v>
      </c>
      <c r="H115" s="197">
        <f t="shared" si="3"/>
        <v>0.02</v>
      </c>
      <c r="I115" s="122">
        <v>6022.2</v>
      </c>
    </row>
    <row r="116" spans="1:10" s="187" customFormat="1" ht="15" hidden="1">
      <c r="A116" s="199"/>
      <c r="B116" s="159"/>
      <c r="C116" s="160"/>
      <c r="D116" s="160">
        <f>SUM(D109:D115)</f>
        <v>43574.14</v>
      </c>
      <c r="E116" s="160"/>
      <c r="F116" s="198"/>
      <c r="G116" s="195">
        <f t="shared" si="2"/>
        <v>7.24</v>
      </c>
      <c r="H116" s="197">
        <f t="shared" si="3"/>
        <v>0.6</v>
      </c>
      <c r="I116" s="122">
        <v>6022.2</v>
      </c>
      <c r="J116" s="191"/>
    </row>
    <row r="117" spans="1:10" s="187" customFormat="1" ht="24">
      <c r="A117" s="158" t="s">
        <v>171</v>
      </c>
      <c r="B117" s="159"/>
      <c r="C117" s="160"/>
      <c r="D117" s="160">
        <v>79282.12</v>
      </c>
      <c r="E117" s="160"/>
      <c r="F117" s="198"/>
      <c r="G117" s="195">
        <f t="shared" si="2"/>
        <v>13.16</v>
      </c>
      <c r="H117" s="197">
        <f t="shared" si="3"/>
        <v>1.1</v>
      </c>
      <c r="I117" s="122">
        <v>6022.2</v>
      </c>
      <c r="J117" s="191"/>
    </row>
    <row r="118" spans="1:10" s="187" customFormat="1" ht="15">
      <c r="A118" s="158" t="s">
        <v>172</v>
      </c>
      <c r="B118" s="159"/>
      <c r="C118" s="160"/>
      <c r="D118" s="160">
        <v>2754.23</v>
      </c>
      <c r="E118" s="160"/>
      <c r="F118" s="198"/>
      <c r="G118" s="195">
        <f t="shared" si="2"/>
        <v>0.46</v>
      </c>
      <c r="H118" s="197">
        <f t="shared" si="3"/>
        <v>0.04</v>
      </c>
      <c r="I118" s="122">
        <v>6022.2</v>
      </c>
      <c r="J118" s="191"/>
    </row>
    <row r="119" spans="1:10" s="187" customFormat="1" ht="15">
      <c r="A119" s="200" t="s">
        <v>173</v>
      </c>
      <c r="B119" s="159"/>
      <c r="C119" s="160"/>
      <c r="D119" s="160">
        <v>4612.01</v>
      </c>
      <c r="E119" s="160"/>
      <c r="F119" s="198"/>
      <c r="G119" s="201">
        <f t="shared" si="2"/>
        <v>0.77</v>
      </c>
      <c r="H119" s="202">
        <f t="shared" si="3"/>
        <v>0.06</v>
      </c>
      <c r="I119" s="122">
        <v>6022.2</v>
      </c>
      <c r="J119" s="191"/>
    </row>
    <row r="120" spans="1:10" s="187" customFormat="1" ht="15">
      <c r="A120" s="203" t="s">
        <v>174</v>
      </c>
      <c r="B120" s="149"/>
      <c r="C120" s="150"/>
      <c r="D120" s="150">
        <v>21057.53</v>
      </c>
      <c r="E120" s="150"/>
      <c r="F120" s="150"/>
      <c r="G120" s="197">
        <f t="shared" si="2"/>
        <v>3.5</v>
      </c>
      <c r="H120" s="197">
        <f>G120/12</f>
        <v>0.29</v>
      </c>
      <c r="I120" s="122">
        <v>6022.2</v>
      </c>
      <c r="J120" s="191"/>
    </row>
    <row r="121" spans="1:10" s="187" customFormat="1" ht="15">
      <c r="A121" s="204"/>
      <c r="B121" s="161"/>
      <c r="C121" s="205"/>
      <c r="D121" s="205"/>
      <c r="E121" s="205"/>
      <c r="F121" s="205"/>
      <c r="G121" s="205"/>
      <c r="H121" s="205"/>
      <c r="I121" s="122"/>
      <c r="J121" s="191"/>
    </row>
    <row r="122" spans="1:9" s="187" customFormat="1" ht="15.75" thickBot="1">
      <c r="A122" s="204"/>
      <c r="B122" s="161"/>
      <c r="C122" s="205"/>
      <c r="D122" s="205"/>
      <c r="E122" s="205"/>
      <c r="F122" s="205"/>
      <c r="G122" s="205"/>
      <c r="H122" s="205"/>
      <c r="I122" s="122"/>
    </row>
    <row r="123" spans="1:8" s="187" customFormat="1" ht="15" thickBot="1">
      <c r="A123" s="188" t="s">
        <v>6</v>
      </c>
      <c r="B123" s="189"/>
      <c r="C123" s="190"/>
      <c r="D123" s="190">
        <f>D102+D108</f>
        <v>1155428.95</v>
      </c>
      <c r="E123" s="190">
        <f>E102+E108</f>
        <v>102.84</v>
      </c>
      <c r="F123" s="190">
        <f>F102+F108</f>
        <v>0</v>
      </c>
      <c r="G123" s="190">
        <f>G102+G108</f>
        <v>191.86</v>
      </c>
      <c r="H123" s="190">
        <f>H102+H108</f>
        <v>15.99</v>
      </c>
    </row>
    <row r="124" spans="1:8" s="187" customFormat="1" ht="12.75">
      <c r="A124" s="204"/>
      <c r="B124" s="161"/>
      <c r="C124" s="205"/>
      <c r="D124" s="205"/>
      <c r="E124" s="205"/>
      <c r="F124" s="205"/>
      <c r="G124" s="205"/>
      <c r="H124" s="205"/>
    </row>
    <row r="125" spans="1:8" s="187" customFormat="1" ht="12.75">
      <c r="A125" s="204"/>
      <c r="B125" s="161"/>
      <c r="C125" s="205"/>
      <c r="D125" s="205"/>
      <c r="E125" s="205"/>
      <c r="F125" s="205"/>
      <c r="G125" s="205"/>
      <c r="H125" s="205"/>
    </row>
    <row r="126" spans="1:8" s="206" customFormat="1" ht="18.75">
      <c r="A126" s="253" t="s">
        <v>90</v>
      </c>
      <c r="B126" s="253"/>
      <c r="C126" s="253"/>
      <c r="D126" s="253"/>
      <c r="E126" s="253"/>
      <c r="F126" s="253"/>
      <c r="G126" s="186"/>
      <c r="H126" s="186"/>
    </row>
    <row r="127" spans="1:8" s="187" customFormat="1" ht="12.75">
      <c r="A127" s="186"/>
      <c r="B127" s="186"/>
      <c r="C127" s="186"/>
      <c r="D127" s="186"/>
      <c r="E127" s="186"/>
      <c r="F127" s="186"/>
      <c r="G127" s="186"/>
      <c r="H127" s="186"/>
    </row>
    <row r="128" spans="1:8" s="187" customFormat="1" ht="12.75">
      <c r="A128" s="185" t="s">
        <v>91</v>
      </c>
      <c r="B128" s="186"/>
      <c r="C128" s="186"/>
      <c r="D128" s="186"/>
      <c r="E128" s="186"/>
      <c r="F128" s="186"/>
      <c r="G128" s="186"/>
      <c r="H128" s="186"/>
    </row>
  </sheetData>
  <sheetProtection/>
  <mergeCells count="12">
    <mergeCell ref="A1:H1"/>
    <mergeCell ref="B2:H2"/>
    <mergeCell ref="B3:H3"/>
    <mergeCell ref="B4:H4"/>
    <mergeCell ref="A5:H5"/>
    <mergeCell ref="A7:H7"/>
    <mergeCell ref="A8:H8"/>
    <mergeCell ref="A6:H6"/>
    <mergeCell ref="A13:H13"/>
    <mergeCell ref="A126:F126"/>
    <mergeCell ref="A9:H9"/>
    <mergeCell ref="A10:H10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tabSelected="1" zoomScale="80" zoomScaleNormal="80" zoomScalePageLayoutView="0" workbookViewId="0" topLeftCell="A1">
      <pane xSplit="1" ySplit="2" topLeftCell="G9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118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62" t="s">
        <v>128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5" s="5" customFormat="1" ht="80.25" customHeight="1" thickBot="1">
      <c r="A2" s="95" t="s">
        <v>0</v>
      </c>
      <c r="B2" s="269" t="s">
        <v>104</v>
      </c>
      <c r="C2" s="270"/>
      <c r="D2" s="271"/>
      <c r="E2" s="270" t="s">
        <v>105</v>
      </c>
      <c r="F2" s="270"/>
      <c r="G2" s="270"/>
      <c r="H2" s="269" t="s">
        <v>106</v>
      </c>
      <c r="I2" s="270"/>
      <c r="J2" s="271"/>
      <c r="K2" s="269" t="s">
        <v>107</v>
      </c>
      <c r="L2" s="270"/>
      <c r="M2" s="271"/>
      <c r="N2" s="43" t="s">
        <v>10</v>
      </c>
      <c r="O2" s="19" t="s">
        <v>5</v>
      </c>
    </row>
    <row r="3" spans="1:15" s="6" customFormat="1" ht="12.75">
      <c r="A3" s="37"/>
      <c r="B3" s="27" t="s">
        <v>7</v>
      </c>
      <c r="C3" s="12" t="s">
        <v>8</v>
      </c>
      <c r="D3" s="33" t="s">
        <v>9</v>
      </c>
      <c r="E3" s="42" t="s">
        <v>7</v>
      </c>
      <c r="F3" s="12" t="s">
        <v>8</v>
      </c>
      <c r="G3" s="17" t="s">
        <v>9</v>
      </c>
      <c r="H3" s="27" t="s">
        <v>7</v>
      </c>
      <c r="I3" s="12" t="s">
        <v>8</v>
      </c>
      <c r="J3" s="33" t="s">
        <v>9</v>
      </c>
      <c r="K3" s="27" t="s">
        <v>7</v>
      </c>
      <c r="L3" s="12" t="s">
        <v>8</v>
      </c>
      <c r="M3" s="33" t="s">
        <v>9</v>
      </c>
      <c r="N3" s="45"/>
      <c r="O3" s="20"/>
    </row>
    <row r="4" spans="1:15" s="6" customFormat="1" ht="49.5" customHeight="1">
      <c r="A4" s="277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9"/>
    </row>
    <row r="5" spans="1:15" s="5" customFormat="1" ht="14.25" customHeight="1">
      <c r="A5" s="85" t="s">
        <v>165</v>
      </c>
      <c r="B5" s="28"/>
      <c r="C5" s="7"/>
      <c r="D5" s="52">
        <f>O5/4</f>
        <v>3000</v>
      </c>
      <c r="E5" s="43"/>
      <c r="F5" s="7"/>
      <c r="G5" s="52">
        <f>O5/4</f>
        <v>3000</v>
      </c>
      <c r="H5" s="28"/>
      <c r="I5" s="7"/>
      <c r="J5" s="52">
        <f>O5/4</f>
        <v>3000</v>
      </c>
      <c r="K5" s="28"/>
      <c r="L5" s="7"/>
      <c r="M5" s="52">
        <f>O5/4</f>
        <v>3000</v>
      </c>
      <c r="N5" s="46">
        <f aca="true" t="shared" si="0" ref="N5:N12">M5+J5+G5+D5</f>
        <v>12000</v>
      </c>
      <c r="O5" s="13">
        <v>12000</v>
      </c>
    </row>
    <row r="6" spans="1:15" s="5" customFormat="1" ht="14.25" customHeight="1">
      <c r="A6" s="85" t="s">
        <v>36</v>
      </c>
      <c r="B6" s="28"/>
      <c r="C6" s="7"/>
      <c r="D6" s="52">
        <f>O6/4</f>
        <v>48237.82</v>
      </c>
      <c r="E6" s="43"/>
      <c r="F6" s="7"/>
      <c r="G6" s="52">
        <f>O6/4</f>
        <v>48237.82</v>
      </c>
      <c r="H6" s="28"/>
      <c r="I6" s="7"/>
      <c r="J6" s="52">
        <f>O6/4</f>
        <v>48237.82</v>
      </c>
      <c r="K6" s="28"/>
      <c r="L6" s="7"/>
      <c r="M6" s="52">
        <f>O6/4</f>
        <v>48237.82</v>
      </c>
      <c r="N6" s="46">
        <f t="shared" si="0"/>
        <v>192951.28</v>
      </c>
      <c r="O6" s="13">
        <v>192951.29</v>
      </c>
    </row>
    <row r="7" spans="1:15" s="5" customFormat="1" ht="30">
      <c r="A7" s="85" t="s">
        <v>42</v>
      </c>
      <c r="B7" s="28"/>
      <c r="C7" s="7"/>
      <c r="D7" s="52">
        <f aca="true" t="shared" si="1" ref="D7:D19">O7/4</f>
        <v>44805.17</v>
      </c>
      <c r="E7" s="43"/>
      <c r="F7" s="7"/>
      <c r="G7" s="52">
        <f aca="true" t="shared" si="2" ref="G7:G19">O7/4</f>
        <v>44805.17</v>
      </c>
      <c r="H7" s="28"/>
      <c r="I7" s="7"/>
      <c r="J7" s="52">
        <f aca="true" t="shared" si="3" ref="J7:J19">O7/4</f>
        <v>44805.17</v>
      </c>
      <c r="K7" s="28"/>
      <c r="L7" s="7"/>
      <c r="M7" s="52">
        <f aca="true" t="shared" si="4" ref="M7:M18">O7/4</f>
        <v>44805.17</v>
      </c>
      <c r="N7" s="46">
        <f t="shared" si="0"/>
        <v>179220.68</v>
      </c>
      <c r="O7" s="13">
        <v>179220.67</v>
      </c>
    </row>
    <row r="8" spans="1:15" s="5" customFormat="1" ht="15">
      <c r="A8" s="86" t="s">
        <v>48</v>
      </c>
      <c r="B8" s="28"/>
      <c r="C8" s="7"/>
      <c r="D8" s="52">
        <f t="shared" si="1"/>
        <v>12285.29</v>
      </c>
      <c r="E8" s="43"/>
      <c r="F8" s="7"/>
      <c r="G8" s="52">
        <f t="shared" si="2"/>
        <v>12285.29</v>
      </c>
      <c r="H8" s="28"/>
      <c r="I8" s="7"/>
      <c r="J8" s="52">
        <f t="shared" si="3"/>
        <v>12285.29</v>
      </c>
      <c r="K8" s="28"/>
      <c r="L8" s="7"/>
      <c r="M8" s="52">
        <f t="shared" si="4"/>
        <v>12285.29</v>
      </c>
      <c r="N8" s="46">
        <f t="shared" si="0"/>
        <v>49141.16</v>
      </c>
      <c r="O8" s="13">
        <v>49141.15</v>
      </c>
    </row>
    <row r="9" spans="1:15" s="5" customFormat="1" ht="15">
      <c r="A9" s="86" t="s">
        <v>50</v>
      </c>
      <c r="B9" s="28"/>
      <c r="C9" s="7"/>
      <c r="D9" s="52">
        <f t="shared" si="1"/>
        <v>40107.85</v>
      </c>
      <c r="E9" s="43"/>
      <c r="F9" s="7"/>
      <c r="G9" s="52">
        <f t="shared" si="2"/>
        <v>40107.85</v>
      </c>
      <c r="H9" s="28"/>
      <c r="I9" s="7"/>
      <c r="J9" s="52">
        <f t="shared" si="3"/>
        <v>40107.85</v>
      </c>
      <c r="K9" s="28"/>
      <c r="L9" s="7"/>
      <c r="M9" s="52">
        <f t="shared" si="4"/>
        <v>40107.85</v>
      </c>
      <c r="N9" s="46">
        <f t="shared" si="0"/>
        <v>160431.4</v>
      </c>
      <c r="O9" s="13">
        <v>160431.41</v>
      </c>
    </row>
    <row r="10" spans="1:15" s="5" customFormat="1" ht="30">
      <c r="A10" s="86" t="s">
        <v>52</v>
      </c>
      <c r="B10" s="28"/>
      <c r="C10" s="7"/>
      <c r="D10" s="52">
        <f t="shared" si="1"/>
        <v>462.04</v>
      </c>
      <c r="E10" s="43"/>
      <c r="F10" s="7"/>
      <c r="G10" s="52">
        <f t="shared" si="2"/>
        <v>462.04</v>
      </c>
      <c r="H10" s="28"/>
      <c r="I10" s="7"/>
      <c r="J10" s="52">
        <f t="shared" si="3"/>
        <v>462.04</v>
      </c>
      <c r="K10" s="28"/>
      <c r="L10" s="7"/>
      <c r="M10" s="52">
        <f t="shared" si="4"/>
        <v>462.04</v>
      </c>
      <c r="N10" s="46">
        <f t="shared" si="0"/>
        <v>1848.16</v>
      </c>
      <c r="O10" s="13">
        <v>1848.15</v>
      </c>
    </row>
    <row r="11" spans="1:15" s="5" customFormat="1" ht="30">
      <c r="A11" s="86" t="s">
        <v>53</v>
      </c>
      <c r="B11" s="28"/>
      <c r="C11" s="7"/>
      <c r="D11" s="52">
        <f t="shared" si="1"/>
        <v>462.04</v>
      </c>
      <c r="E11" s="43"/>
      <c r="F11" s="7"/>
      <c r="G11" s="52">
        <f t="shared" si="2"/>
        <v>462.04</v>
      </c>
      <c r="H11" s="28"/>
      <c r="I11" s="7"/>
      <c r="J11" s="52">
        <f t="shared" si="3"/>
        <v>462.04</v>
      </c>
      <c r="K11" s="28"/>
      <c r="L11" s="7"/>
      <c r="M11" s="52">
        <f t="shared" si="4"/>
        <v>462.04</v>
      </c>
      <c r="N11" s="46">
        <f t="shared" si="0"/>
        <v>1848.16</v>
      </c>
      <c r="O11" s="13">
        <v>1848.15</v>
      </c>
    </row>
    <row r="12" spans="1:15" s="5" customFormat="1" ht="15">
      <c r="A12" s="86" t="s">
        <v>54</v>
      </c>
      <c r="B12" s="28"/>
      <c r="C12" s="7"/>
      <c r="D12" s="52">
        <f>O12/4</f>
        <v>2917.67</v>
      </c>
      <c r="E12" s="43"/>
      <c r="F12" s="7"/>
      <c r="G12" s="52">
        <f t="shared" si="2"/>
        <v>2917.67</v>
      </c>
      <c r="H12" s="28"/>
      <c r="I12" s="7"/>
      <c r="J12" s="52">
        <f t="shared" si="3"/>
        <v>2917.67</v>
      </c>
      <c r="K12" s="28"/>
      <c r="L12" s="7"/>
      <c r="M12" s="52">
        <f t="shared" si="4"/>
        <v>2917.67</v>
      </c>
      <c r="N12" s="46">
        <f t="shared" si="0"/>
        <v>11670.68</v>
      </c>
      <c r="O12" s="13">
        <v>11670.68</v>
      </c>
    </row>
    <row r="13" spans="1:15" s="239" customFormat="1" ht="30">
      <c r="A13" s="230" t="s">
        <v>175</v>
      </c>
      <c r="B13" s="231"/>
      <c r="C13" s="232"/>
      <c r="D13" s="233">
        <f>O13/4</f>
        <v>0</v>
      </c>
      <c r="E13" s="234"/>
      <c r="F13" s="232"/>
      <c r="G13" s="233">
        <f>O13/4</f>
        <v>0</v>
      </c>
      <c r="H13" s="231"/>
      <c r="I13" s="232"/>
      <c r="J13" s="233">
        <f>O13/4</f>
        <v>0</v>
      </c>
      <c r="K13" s="235">
        <v>42</v>
      </c>
      <c r="L13" s="236">
        <v>42055</v>
      </c>
      <c r="M13" s="233">
        <v>15383.53</v>
      </c>
      <c r="N13" s="237">
        <f aca="true" t="shared" si="5" ref="N13:N48">M13+J13+G13+D13</f>
        <v>15383.53</v>
      </c>
      <c r="O13" s="238"/>
    </row>
    <row r="14" spans="1:15" s="239" customFormat="1" ht="30">
      <c r="A14" s="230" t="s">
        <v>243</v>
      </c>
      <c r="B14" s="231"/>
      <c r="C14" s="232"/>
      <c r="D14" s="233">
        <f>O14/4</f>
        <v>0</v>
      </c>
      <c r="E14" s="234"/>
      <c r="F14" s="232"/>
      <c r="G14" s="233">
        <f>O14/4</f>
        <v>0</v>
      </c>
      <c r="H14" s="231"/>
      <c r="I14" s="232"/>
      <c r="J14" s="233">
        <f>O14/4</f>
        <v>0</v>
      </c>
      <c r="K14" s="235">
        <v>185</v>
      </c>
      <c r="L14" s="236">
        <v>42124</v>
      </c>
      <c r="M14" s="233">
        <v>28144.83</v>
      </c>
      <c r="N14" s="237">
        <f t="shared" si="5"/>
        <v>28144.83</v>
      </c>
      <c r="O14" s="238"/>
    </row>
    <row r="15" spans="1:15" s="5" customFormat="1" ht="29.25" customHeight="1">
      <c r="A15" s="86" t="s">
        <v>86</v>
      </c>
      <c r="B15" s="28"/>
      <c r="C15" s="7"/>
      <c r="D15" s="52">
        <f>O15/4</f>
        <v>3432.66</v>
      </c>
      <c r="E15" s="43"/>
      <c r="F15" s="7"/>
      <c r="G15" s="52">
        <f t="shared" si="2"/>
        <v>3432.66</v>
      </c>
      <c r="H15" s="28"/>
      <c r="I15" s="7"/>
      <c r="J15" s="52">
        <f t="shared" si="3"/>
        <v>3432.66</v>
      </c>
      <c r="K15" s="28"/>
      <c r="L15" s="7"/>
      <c r="M15" s="52">
        <f t="shared" si="4"/>
        <v>3432.66</v>
      </c>
      <c r="N15" s="46">
        <f t="shared" si="5"/>
        <v>13730.64</v>
      </c>
      <c r="O15" s="13">
        <v>13730.62</v>
      </c>
    </row>
    <row r="16" spans="1:15" s="5" customFormat="1" ht="45">
      <c r="A16" s="89" t="s">
        <v>240</v>
      </c>
      <c r="B16" s="241"/>
      <c r="C16" s="242"/>
      <c r="D16" s="243"/>
      <c r="E16" s="43"/>
      <c r="F16" s="242"/>
      <c r="G16" s="243"/>
      <c r="H16" s="241"/>
      <c r="I16" s="242"/>
      <c r="J16" s="243"/>
      <c r="K16" s="241"/>
      <c r="L16" s="242"/>
      <c r="M16" s="243">
        <v>6373.86</v>
      </c>
      <c r="N16" s="46">
        <f>M16+J16+G16+D16</f>
        <v>6373.86</v>
      </c>
      <c r="O16" s="13"/>
    </row>
    <row r="17" spans="1:15" s="8" customFormat="1" ht="15">
      <c r="A17" s="86" t="s">
        <v>55</v>
      </c>
      <c r="B17" s="29"/>
      <c r="C17" s="26"/>
      <c r="D17" s="52">
        <f t="shared" si="1"/>
        <v>722.67</v>
      </c>
      <c r="E17" s="44"/>
      <c r="F17" s="26"/>
      <c r="G17" s="52">
        <f t="shared" si="2"/>
        <v>722.67</v>
      </c>
      <c r="H17" s="29"/>
      <c r="I17" s="26"/>
      <c r="J17" s="52">
        <f t="shared" si="3"/>
        <v>722.67</v>
      </c>
      <c r="K17" s="29"/>
      <c r="L17" s="26"/>
      <c r="M17" s="52">
        <f t="shared" si="4"/>
        <v>722.67</v>
      </c>
      <c r="N17" s="46">
        <f t="shared" si="5"/>
        <v>2890.68</v>
      </c>
      <c r="O17" s="13">
        <v>2890.66</v>
      </c>
    </row>
    <row r="18" spans="1:15" s="5" customFormat="1" ht="15">
      <c r="A18" s="86" t="s">
        <v>57</v>
      </c>
      <c r="B18" s="28"/>
      <c r="C18" s="7"/>
      <c r="D18" s="52">
        <f t="shared" si="1"/>
        <v>542</v>
      </c>
      <c r="E18" s="43"/>
      <c r="F18" s="7"/>
      <c r="G18" s="52">
        <f t="shared" si="2"/>
        <v>542</v>
      </c>
      <c r="H18" s="28"/>
      <c r="I18" s="7"/>
      <c r="J18" s="52">
        <f t="shared" si="3"/>
        <v>542</v>
      </c>
      <c r="K18" s="28"/>
      <c r="L18" s="7"/>
      <c r="M18" s="52">
        <f t="shared" si="4"/>
        <v>542</v>
      </c>
      <c r="N18" s="46">
        <f t="shared" si="5"/>
        <v>2168</v>
      </c>
      <c r="O18" s="13">
        <v>2167.99</v>
      </c>
    </row>
    <row r="19" spans="1:15" s="5" customFormat="1" ht="30">
      <c r="A19" s="86" t="s">
        <v>59</v>
      </c>
      <c r="B19" s="28"/>
      <c r="C19" s="7"/>
      <c r="D19" s="52">
        <f t="shared" si="1"/>
        <v>0</v>
      </c>
      <c r="E19" s="43"/>
      <c r="F19" s="7"/>
      <c r="G19" s="52">
        <f t="shared" si="2"/>
        <v>0</v>
      </c>
      <c r="H19" s="28"/>
      <c r="I19" s="7"/>
      <c r="J19" s="52">
        <f t="shared" si="3"/>
        <v>0</v>
      </c>
      <c r="K19" s="93"/>
      <c r="L19" s="94"/>
      <c r="M19" s="64"/>
      <c r="N19" s="46">
        <f t="shared" si="5"/>
        <v>0</v>
      </c>
      <c r="O19" s="13"/>
    </row>
    <row r="20" spans="1:15" s="5" customFormat="1" ht="15">
      <c r="A20" s="86" t="s">
        <v>60</v>
      </c>
      <c r="B20" s="28"/>
      <c r="C20" s="7"/>
      <c r="D20" s="52"/>
      <c r="E20" s="43"/>
      <c r="F20" s="7"/>
      <c r="G20" s="15"/>
      <c r="H20" s="28"/>
      <c r="I20" s="7"/>
      <c r="J20" s="34"/>
      <c r="K20" s="28"/>
      <c r="L20" s="7"/>
      <c r="M20" s="34"/>
      <c r="N20" s="46">
        <f t="shared" si="5"/>
        <v>0</v>
      </c>
      <c r="O20" s="13"/>
    </row>
    <row r="21" spans="1:15" s="5" customFormat="1" ht="15">
      <c r="A21" s="4" t="s">
        <v>61</v>
      </c>
      <c r="B21" s="93"/>
      <c r="C21" s="94"/>
      <c r="D21" s="64"/>
      <c r="E21" s="93"/>
      <c r="F21" s="94"/>
      <c r="G21" s="64"/>
      <c r="H21" s="28"/>
      <c r="I21" s="7"/>
      <c r="J21" s="34"/>
      <c r="K21" s="28"/>
      <c r="L21" s="7"/>
      <c r="M21" s="34"/>
      <c r="N21" s="46">
        <f t="shared" si="5"/>
        <v>0</v>
      </c>
      <c r="O21" s="13"/>
    </row>
    <row r="22" spans="1:15" s="5" customFormat="1" ht="15">
      <c r="A22" s="110" t="s">
        <v>63</v>
      </c>
      <c r="B22" s="93" t="s">
        <v>185</v>
      </c>
      <c r="C22" s="94">
        <v>41775</v>
      </c>
      <c r="D22" s="64">
        <v>623.73</v>
      </c>
      <c r="E22" s="93" t="s">
        <v>207</v>
      </c>
      <c r="F22" s="94">
        <v>41901</v>
      </c>
      <c r="G22" s="64">
        <v>623.73</v>
      </c>
      <c r="H22" s="28"/>
      <c r="I22" s="7"/>
      <c r="J22" s="34"/>
      <c r="K22" s="28"/>
      <c r="L22" s="7"/>
      <c r="M22" s="34"/>
      <c r="N22" s="46">
        <f t="shared" si="5"/>
        <v>1247.46</v>
      </c>
      <c r="O22" s="13"/>
    </row>
    <row r="23" spans="1:15" s="5" customFormat="1" ht="15">
      <c r="A23" s="110" t="s">
        <v>126</v>
      </c>
      <c r="B23" s="93" t="s">
        <v>185</v>
      </c>
      <c r="C23" s="94">
        <v>41775</v>
      </c>
      <c r="D23" s="64">
        <v>2222.82</v>
      </c>
      <c r="E23" s="43"/>
      <c r="F23" s="7"/>
      <c r="G23" s="15"/>
      <c r="H23" s="28"/>
      <c r="I23" s="7"/>
      <c r="J23" s="34"/>
      <c r="K23" s="28"/>
      <c r="L23" s="7"/>
      <c r="M23" s="34"/>
      <c r="N23" s="46">
        <f t="shared" si="5"/>
        <v>2222.82</v>
      </c>
      <c r="O23" s="13"/>
    </row>
    <row r="24" spans="1:15" s="5" customFormat="1" ht="15">
      <c r="A24" s="87" t="s">
        <v>176</v>
      </c>
      <c r="B24" s="93"/>
      <c r="C24" s="94"/>
      <c r="D24" s="64"/>
      <c r="E24" s="43"/>
      <c r="F24" s="7"/>
      <c r="G24" s="15"/>
      <c r="H24" s="28"/>
      <c r="I24" s="7"/>
      <c r="J24" s="34"/>
      <c r="K24" s="28"/>
      <c r="L24" s="7"/>
      <c r="M24" s="34"/>
      <c r="N24" s="46">
        <f t="shared" si="5"/>
        <v>0</v>
      </c>
      <c r="O24" s="13"/>
    </row>
    <row r="25" spans="1:15" s="5" customFormat="1" ht="15">
      <c r="A25" s="87" t="s">
        <v>177</v>
      </c>
      <c r="B25" s="93" t="s">
        <v>187</v>
      </c>
      <c r="C25" s="94">
        <v>41810</v>
      </c>
      <c r="D25" s="64">
        <v>37819.73</v>
      </c>
      <c r="E25" s="43"/>
      <c r="F25" s="7"/>
      <c r="G25" s="15"/>
      <c r="H25" s="28"/>
      <c r="I25" s="7"/>
      <c r="J25" s="34"/>
      <c r="K25" s="28"/>
      <c r="L25" s="7"/>
      <c r="M25" s="34"/>
      <c r="N25" s="46">
        <f t="shared" si="5"/>
        <v>37819.73</v>
      </c>
      <c r="O25" s="13"/>
    </row>
    <row r="26" spans="1:15" s="5" customFormat="1" ht="15">
      <c r="A26" s="4" t="s">
        <v>65</v>
      </c>
      <c r="B26" s="93" t="s">
        <v>187</v>
      </c>
      <c r="C26" s="94">
        <v>41810</v>
      </c>
      <c r="D26" s="64">
        <v>2377.23</v>
      </c>
      <c r="E26" s="43"/>
      <c r="F26" s="7"/>
      <c r="G26" s="15"/>
      <c r="H26" s="28"/>
      <c r="I26" s="7"/>
      <c r="J26" s="34"/>
      <c r="K26" s="28"/>
      <c r="L26" s="7"/>
      <c r="M26" s="34"/>
      <c r="N26" s="46">
        <f t="shared" si="5"/>
        <v>2377.23</v>
      </c>
      <c r="O26" s="13"/>
    </row>
    <row r="27" spans="1:15" s="5" customFormat="1" ht="15">
      <c r="A27" s="4" t="s">
        <v>66</v>
      </c>
      <c r="B27" s="93" t="s">
        <v>186</v>
      </c>
      <c r="C27" s="94">
        <v>41789</v>
      </c>
      <c r="D27" s="64">
        <v>10598.34</v>
      </c>
      <c r="E27" s="43"/>
      <c r="F27" s="7"/>
      <c r="G27" s="15"/>
      <c r="H27" s="28"/>
      <c r="I27" s="7"/>
      <c r="J27" s="34"/>
      <c r="K27" s="28"/>
      <c r="L27" s="7"/>
      <c r="M27" s="34"/>
      <c r="N27" s="46">
        <f t="shared" si="5"/>
        <v>10598.34</v>
      </c>
      <c r="O27" s="13"/>
    </row>
    <row r="28" spans="1:15" s="5" customFormat="1" ht="15">
      <c r="A28" s="4" t="s">
        <v>67</v>
      </c>
      <c r="B28" s="93" t="s">
        <v>186</v>
      </c>
      <c r="C28" s="94">
        <v>41789</v>
      </c>
      <c r="D28" s="64">
        <v>831.63</v>
      </c>
      <c r="E28" s="43"/>
      <c r="F28" s="7"/>
      <c r="G28" s="15"/>
      <c r="H28" s="28"/>
      <c r="I28" s="7"/>
      <c r="J28" s="34"/>
      <c r="K28" s="28"/>
      <c r="L28" s="7"/>
      <c r="M28" s="34"/>
      <c r="N28" s="46">
        <f t="shared" si="5"/>
        <v>831.63</v>
      </c>
      <c r="O28" s="13"/>
    </row>
    <row r="29" spans="1:15" s="6" customFormat="1" ht="15">
      <c r="A29" s="4" t="s">
        <v>68</v>
      </c>
      <c r="B29" s="93" t="s">
        <v>187</v>
      </c>
      <c r="C29" s="94">
        <v>41810</v>
      </c>
      <c r="D29" s="64">
        <v>1188.57</v>
      </c>
      <c r="E29" s="45"/>
      <c r="F29" s="9"/>
      <c r="G29" s="16"/>
      <c r="H29" s="30"/>
      <c r="I29" s="9"/>
      <c r="J29" s="35"/>
      <c r="K29" s="30"/>
      <c r="L29" s="9"/>
      <c r="M29" s="35"/>
      <c r="N29" s="46">
        <f t="shared" si="5"/>
        <v>1188.57</v>
      </c>
      <c r="O29" s="13"/>
    </row>
    <row r="30" spans="1:15" s="6" customFormat="1" ht="15">
      <c r="A30" s="4" t="s">
        <v>69</v>
      </c>
      <c r="B30" s="30"/>
      <c r="C30" s="9"/>
      <c r="D30" s="52"/>
      <c r="E30" s="45"/>
      <c r="F30" s="9"/>
      <c r="G30" s="16"/>
      <c r="H30" s="30"/>
      <c r="I30" s="9"/>
      <c r="J30" s="35"/>
      <c r="K30" s="30"/>
      <c r="L30" s="9"/>
      <c r="M30" s="35"/>
      <c r="N30" s="46">
        <f t="shared" si="5"/>
        <v>0</v>
      </c>
      <c r="O30" s="13"/>
    </row>
    <row r="31" spans="1:15" s="6" customFormat="1" ht="25.5">
      <c r="A31" s="4" t="s">
        <v>70</v>
      </c>
      <c r="B31" s="93" t="s">
        <v>186</v>
      </c>
      <c r="C31" s="94">
        <v>41789</v>
      </c>
      <c r="D31" s="64">
        <v>4945.78</v>
      </c>
      <c r="E31" s="45"/>
      <c r="F31" s="9"/>
      <c r="G31" s="52"/>
      <c r="H31" s="30"/>
      <c r="I31" s="9"/>
      <c r="J31" s="52"/>
      <c r="K31" s="30"/>
      <c r="L31" s="9"/>
      <c r="M31" s="52"/>
      <c r="N31" s="46">
        <f t="shared" si="5"/>
        <v>4945.78</v>
      </c>
      <c r="O31" s="13"/>
    </row>
    <row r="32" spans="1:15" s="5" customFormat="1" ht="15">
      <c r="A32" s="4" t="s">
        <v>71</v>
      </c>
      <c r="B32" s="28"/>
      <c r="C32" s="7"/>
      <c r="D32" s="52"/>
      <c r="E32" s="93" t="s">
        <v>210</v>
      </c>
      <c r="F32" s="94">
        <v>41908</v>
      </c>
      <c r="G32" s="64">
        <v>8173.64</v>
      </c>
      <c r="H32" s="28"/>
      <c r="I32" s="7"/>
      <c r="J32" s="34"/>
      <c r="K32" s="28"/>
      <c r="L32" s="7"/>
      <c r="M32" s="34"/>
      <c r="N32" s="46">
        <f t="shared" si="5"/>
        <v>8173.64</v>
      </c>
      <c r="O32" s="13"/>
    </row>
    <row r="33" spans="1:15" s="6" customFormat="1" ht="30">
      <c r="A33" s="89" t="s">
        <v>72</v>
      </c>
      <c r="B33" s="30"/>
      <c r="C33" s="9"/>
      <c r="D33" s="52"/>
      <c r="E33" s="45"/>
      <c r="F33" s="9"/>
      <c r="G33" s="16"/>
      <c r="H33" s="30"/>
      <c r="I33" s="9"/>
      <c r="J33" s="35"/>
      <c r="K33" s="30"/>
      <c r="L33" s="9"/>
      <c r="M33" s="35"/>
      <c r="N33" s="46">
        <f t="shared" si="5"/>
        <v>0</v>
      </c>
      <c r="O33" s="13"/>
    </row>
    <row r="34" spans="1:15" s="6" customFormat="1" ht="15">
      <c r="A34" s="90" t="s">
        <v>178</v>
      </c>
      <c r="B34" s="93"/>
      <c r="C34" s="94"/>
      <c r="D34" s="64"/>
      <c r="E34" s="54"/>
      <c r="F34" s="63"/>
      <c r="G34" s="18"/>
      <c r="H34" s="93"/>
      <c r="I34" s="94"/>
      <c r="J34" s="64"/>
      <c r="K34" s="53"/>
      <c r="L34" s="63"/>
      <c r="M34" s="47"/>
      <c r="N34" s="46">
        <f t="shared" si="5"/>
        <v>0</v>
      </c>
      <c r="O34" s="13"/>
    </row>
    <row r="35" spans="1:15" s="6" customFormat="1" ht="30">
      <c r="A35" s="89" t="s">
        <v>152</v>
      </c>
      <c r="B35" s="30"/>
      <c r="C35" s="9"/>
      <c r="D35" s="52"/>
      <c r="E35" s="45"/>
      <c r="F35" s="9"/>
      <c r="G35" s="16"/>
      <c r="H35" s="30"/>
      <c r="I35" s="9"/>
      <c r="J35" s="35"/>
      <c r="K35" s="30"/>
      <c r="L35" s="9"/>
      <c r="M35" s="35"/>
      <c r="N35" s="46">
        <f t="shared" si="5"/>
        <v>0</v>
      </c>
      <c r="O35" s="13"/>
    </row>
    <row r="36" spans="1:15" s="6" customFormat="1" ht="24.75" customHeight="1">
      <c r="A36" s="90" t="s">
        <v>188</v>
      </c>
      <c r="B36" s="93" t="s">
        <v>187</v>
      </c>
      <c r="C36" s="94">
        <v>41810</v>
      </c>
      <c r="D36" s="64">
        <v>2284.71</v>
      </c>
      <c r="E36" s="54"/>
      <c r="F36" s="63"/>
      <c r="G36" s="18"/>
      <c r="H36" s="93"/>
      <c r="I36" s="94"/>
      <c r="J36" s="64"/>
      <c r="K36" s="53"/>
      <c r="L36" s="63"/>
      <c r="M36" s="47"/>
      <c r="N36" s="46">
        <f t="shared" si="5"/>
        <v>2284.71</v>
      </c>
      <c r="O36" s="13"/>
    </row>
    <row r="37" spans="1:15" s="6" customFormat="1" ht="15">
      <c r="A37" s="90" t="s">
        <v>179</v>
      </c>
      <c r="B37" s="93"/>
      <c r="C37" s="94"/>
      <c r="D37" s="64"/>
      <c r="E37" s="54">
        <v>118</v>
      </c>
      <c r="F37" s="109">
        <v>41852</v>
      </c>
      <c r="G37" s="208">
        <v>13528.87</v>
      </c>
      <c r="H37" s="93"/>
      <c r="I37" s="94"/>
      <c r="J37" s="64"/>
      <c r="K37" s="53"/>
      <c r="L37" s="63"/>
      <c r="M37" s="47"/>
      <c r="N37" s="46">
        <f t="shared" si="5"/>
        <v>13528.87</v>
      </c>
      <c r="O37" s="13"/>
    </row>
    <row r="38" spans="1:15" s="6" customFormat="1" ht="15">
      <c r="A38" s="86" t="s">
        <v>76</v>
      </c>
      <c r="B38" s="53"/>
      <c r="C38" s="63"/>
      <c r="D38" s="64"/>
      <c r="E38" s="54"/>
      <c r="F38" s="63"/>
      <c r="G38" s="64"/>
      <c r="H38" s="53"/>
      <c r="I38" s="63"/>
      <c r="J38" s="64"/>
      <c r="K38" s="53"/>
      <c r="L38" s="63"/>
      <c r="M38" s="64"/>
      <c r="N38" s="46">
        <f t="shared" si="5"/>
        <v>0</v>
      </c>
      <c r="O38" s="13"/>
    </row>
    <row r="39" spans="1:15" s="6" customFormat="1" ht="15">
      <c r="A39" s="87" t="s">
        <v>77</v>
      </c>
      <c r="B39" s="53">
        <v>101</v>
      </c>
      <c r="C39" s="109">
        <v>41838</v>
      </c>
      <c r="D39" s="64">
        <v>9696.99</v>
      </c>
      <c r="E39" s="54"/>
      <c r="F39" s="63"/>
      <c r="G39" s="64"/>
      <c r="H39" s="53"/>
      <c r="I39" s="63"/>
      <c r="J39" s="64"/>
      <c r="K39" s="53"/>
      <c r="L39" s="109"/>
      <c r="M39" s="64"/>
      <c r="N39" s="46">
        <f t="shared" si="5"/>
        <v>9696.99</v>
      </c>
      <c r="O39" s="13"/>
    </row>
    <row r="40" spans="1:15" s="6" customFormat="1" ht="15">
      <c r="A40" s="87" t="s">
        <v>78</v>
      </c>
      <c r="B40" s="53"/>
      <c r="C40" s="63"/>
      <c r="D40" s="64"/>
      <c r="E40" s="54"/>
      <c r="F40" s="63"/>
      <c r="G40" s="64"/>
      <c r="H40" s="53"/>
      <c r="I40" s="63"/>
      <c r="J40" s="64"/>
      <c r="K40" s="93"/>
      <c r="L40" s="94"/>
      <c r="M40" s="64"/>
      <c r="N40" s="46">
        <f t="shared" si="5"/>
        <v>0</v>
      </c>
      <c r="O40" s="13"/>
    </row>
    <row r="41" spans="1:15" s="6" customFormat="1" ht="15">
      <c r="A41" s="4" t="s">
        <v>211</v>
      </c>
      <c r="B41" s="93"/>
      <c r="C41" s="94"/>
      <c r="D41" s="64"/>
      <c r="E41" s="45">
        <v>126</v>
      </c>
      <c r="F41" s="207">
        <v>41885</v>
      </c>
      <c r="G41" s="52">
        <v>29005.27</v>
      </c>
      <c r="H41" s="30"/>
      <c r="I41" s="9"/>
      <c r="J41" s="52"/>
      <c r="K41" s="30"/>
      <c r="L41" s="9"/>
      <c r="M41" s="52"/>
      <c r="N41" s="46">
        <f t="shared" si="5"/>
        <v>29005.27</v>
      </c>
      <c r="O41" s="13"/>
    </row>
    <row r="42" spans="1:15" s="6" customFormat="1" ht="15">
      <c r="A42" s="86" t="s">
        <v>79</v>
      </c>
      <c r="B42" s="53"/>
      <c r="C42" s="63"/>
      <c r="D42" s="64"/>
      <c r="E42" s="54"/>
      <c r="F42" s="63"/>
      <c r="G42" s="64"/>
      <c r="H42" s="53"/>
      <c r="I42" s="63"/>
      <c r="J42" s="64"/>
      <c r="K42" s="53"/>
      <c r="L42" s="63"/>
      <c r="M42" s="64"/>
      <c r="N42" s="46">
        <f t="shared" si="5"/>
        <v>0</v>
      </c>
      <c r="O42" s="13"/>
    </row>
    <row r="43" spans="1:15" s="6" customFormat="1" ht="15">
      <c r="A43" s="4" t="s">
        <v>80</v>
      </c>
      <c r="B43" s="53"/>
      <c r="C43" s="63"/>
      <c r="D43" s="64"/>
      <c r="E43" s="45">
        <v>122</v>
      </c>
      <c r="F43" s="207">
        <v>41873</v>
      </c>
      <c r="G43" s="15">
        <v>993.79</v>
      </c>
      <c r="H43" s="93"/>
      <c r="I43" s="94"/>
      <c r="J43" s="64"/>
      <c r="K43" s="53"/>
      <c r="L43" s="63"/>
      <c r="M43" s="64"/>
      <c r="N43" s="46">
        <f t="shared" si="5"/>
        <v>993.79</v>
      </c>
      <c r="O43" s="13"/>
    </row>
    <row r="44" spans="1:15" s="6" customFormat="1" ht="15">
      <c r="A44" s="92" t="s">
        <v>93</v>
      </c>
      <c r="B44" s="54"/>
      <c r="C44" s="63"/>
      <c r="D44" s="64"/>
      <c r="E44" s="54"/>
      <c r="F44" s="63"/>
      <c r="G44" s="64"/>
      <c r="H44" s="53"/>
      <c r="I44" s="63"/>
      <c r="J44" s="64"/>
      <c r="K44" s="53"/>
      <c r="L44" s="63"/>
      <c r="M44" s="64"/>
      <c r="N44" s="46">
        <f t="shared" si="5"/>
        <v>0</v>
      </c>
      <c r="O44" s="13"/>
    </row>
    <row r="45" spans="1:15" s="6" customFormat="1" ht="15">
      <c r="A45" s="87" t="s">
        <v>161</v>
      </c>
      <c r="B45" s="54"/>
      <c r="C45" s="63"/>
      <c r="D45" s="64"/>
      <c r="E45" s="54"/>
      <c r="F45" s="63"/>
      <c r="G45" s="64"/>
      <c r="H45" s="211" t="s">
        <v>221</v>
      </c>
      <c r="I45" s="109">
        <v>41972</v>
      </c>
      <c r="J45" s="64">
        <v>22250</v>
      </c>
      <c r="K45" s="53"/>
      <c r="L45" s="63"/>
      <c r="M45" s="64"/>
      <c r="N45" s="46">
        <f t="shared" si="5"/>
        <v>22250</v>
      </c>
      <c r="O45" s="13"/>
    </row>
    <row r="46" spans="1:15" s="6" customFormat="1" ht="32.25" customHeight="1">
      <c r="A46" s="229" t="s">
        <v>220</v>
      </c>
      <c r="B46" s="54"/>
      <c r="C46" s="63"/>
      <c r="D46" s="64"/>
      <c r="E46" s="54"/>
      <c r="F46" s="63"/>
      <c r="G46" s="64"/>
      <c r="H46" s="211" t="s">
        <v>221</v>
      </c>
      <c r="I46" s="109">
        <v>41972</v>
      </c>
      <c r="J46" s="64">
        <v>11216.6</v>
      </c>
      <c r="K46" s="211" t="s">
        <v>234</v>
      </c>
      <c r="L46" s="109">
        <v>42060</v>
      </c>
      <c r="M46" s="64">
        <v>10761.6</v>
      </c>
      <c r="N46" s="46">
        <f t="shared" si="5"/>
        <v>21978.2</v>
      </c>
      <c r="O46" s="13"/>
    </row>
    <row r="47" spans="1:15" s="6" customFormat="1" ht="15">
      <c r="A47" s="89" t="s">
        <v>95</v>
      </c>
      <c r="B47" s="54"/>
      <c r="C47" s="63"/>
      <c r="D47" s="64"/>
      <c r="E47" s="54"/>
      <c r="F47" s="63"/>
      <c r="G47" s="64"/>
      <c r="H47" s="53"/>
      <c r="I47" s="63"/>
      <c r="J47" s="64"/>
      <c r="K47" s="53"/>
      <c r="L47" s="63"/>
      <c r="M47" s="64"/>
      <c r="N47" s="46">
        <f t="shared" si="5"/>
        <v>0</v>
      </c>
      <c r="O47" s="13"/>
    </row>
    <row r="48" spans="1:15" s="6" customFormat="1" ht="15">
      <c r="A48" s="87" t="s">
        <v>180</v>
      </c>
      <c r="B48" s="54"/>
      <c r="C48" s="63"/>
      <c r="D48" s="64"/>
      <c r="E48" s="54"/>
      <c r="F48" s="63"/>
      <c r="G48" s="64"/>
      <c r="H48" s="93"/>
      <c r="I48" s="94"/>
      <c r="J48" s="64"/>
      <c r="K48" s="53"/>
      <c r="L48" s="63"/>
      <c r="M48" s="64"/>
      <c r="N48" s="46">
        <f t="shared" si="5"/>
        <v>0</v>
      </c>
      <c r="O48" s="13"/>
    </row>
    <row r="49" spans="1:15" s="6" customFormat="1" ht="19.5" thickBot="1">
      <c r="A49" s="91" t="s">
        <v>81</v>
      </c>
      <c r="B49" s="54"/>
      <c r="C49" s="63"/>
      <c r="D49" s="52">
        <f>O49/4</f>
        <v>31074.55</v>
      </c>
      <c r="E49" s="54"/>
      <c r="F49" s="63"/>
      <c r="G49" s="52">
        <f>O49/4</f>
        <v>31074.55</v>
      </c>
      <c r="H49" s="53"/>
      <c r="I49" s="63"/>
      <c r="J49" s="52">
        <f>O49/4</f>
        <v>31074.55</v>
      </c>
      <c r="K49" s="53"/>
      <c r="L49" s="63"/>
      <c r="M49" s="52">
        <f>O49/4</f>
        <v>31074.55</v>
      </c>
      <c r="N49" s="46">
        <f>M49+J49+G49+D49</f>
        <v>124298.2</v>
      </c>
      <c r="O49" s="13">
        <v>124298.21</v>
      </c>
    </row>
    <row r="50" spans="1:15" s="5" customFormat="1" ht="20.25" thickBot="1">
      <c r="A50" s="59" t="s">
        <v>4</v>
      </c>
      <c r="B50" s="70"/>
      <c r="C50" s="71"/>
      <c r="D50" s="72">
        <f>SUM(D6:D49)</f>
        <v>257639.29</v>
      </c>
      <c r="E50" s="19"/>
      <c r="F50" s="71"/>
      <c r="G50" s="72">
        <f>SUM(G6:G49)</f>
        <v>237375.06</v>
      </c>
      <c r="H50" s="73"/>
      <c r="I50" s="71"/>
      <c r="J50" s="72">
        <f>SUM(J6:J49)</f>
        <v>218516.36</v>
      </c>
      <c r="K50" s="73"/>
      <c r="L50" s="71"/>
      <c r="M50" s="74">
        <f>SUM(M6:M49)</f>
        <v>245713.58</v>
      </c>
      <c r="N50" s="46">
        <f>M50+J50+G50+D50</f>
        <v>959244.29</v>
      </c>
      <c r="O50" s="22">
        <f>SUM(O6:O49)</f>
        <v>740198.98</v>
      </c>
    </row>
    <row r="51" spans="1:15" s="10" customFormat="1" ht="20.25" hidden="1" thickBot="1">
      <c r="A51" s="40" t="s">
        <v>2</v>
      </c>
      <c r="B51" s="65"/>
      <c r="C51" s="66"/>
      <c r="D51" s="67"/>
      <c r="E51" s="68"/>
      <c r="F51" s="66"/>
      <c r="G51" s="69"/>
      <c r="H51" s="65"/>
      <c r="I51" s="66"/>
      <c r="J51" s="67"/>
      <c r="K51" s="65"/>
      <c r="L51" s="66"/>
      <c r="M51" s="67"/>
      <c r="N51" s="46">
        <f>M51+J51+G51+D51</f>
        <v>0</v>
      </c>
      <c r="O51" s="23"/>
    </row>
    <row r="52" spans="1:15" s="11" customFormat="1" ht="39.75" customHeight="1" thickBot="1">
      <c r="A52" s="266" t="s">
        <v>3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8"/>
      <c r="O52" s="24"/>
    </row>
    <row r="53" spans="1:15" s="6" customFormat="1" ht="15">
      <c r="A53" s="192" t="s">
        <v>168</v>
      </c>
      <c r="B53" s="53"/>
      <c r="C53" s="63"/>
      <c r="D53" s="64"/>
      <c r="E53" s="54"/>
      <c r="F53" s="63"/>
      <c r="G53" s="64"/>
      <c r="H53" s="53"/>
      <c r="I53" s="63"/>
      <c r="J53" s="64"/>
      <c r="K53" s="53"/>
      <c r="L53" s="63"/>
      <c r="M53" s="64"/>
      <c r="N53" s="46">
        <f aca="true" t="shared" si="6" ref="N53:N60">M53+J53+G53+D53</f>
        <v>0</v>
      </c>
      <c r="O53" s="13"/>
    </row>
    <row r="54" spans="1:15" s="6" customFormat="1" ht="32.25" customHeight="1">
      <c r="A54" s="192" t="s">
        <v>208</v>
      </c>
      <c r="B54" s="53"/>
      <c r="C54" s="63"/>
      <c r="D54" s="64"/>
      <c r="E54" s="93" t="s">
        <v>209</v>
      </c>
      <c r="F54" s="94">
        <v>41894</v>
      </c>
      <c r="G54" s="64">
        <v>13558.6</v>
      </c>
      <c r="H54" s="53"/>
      <c r="I54" s="63"/>
      <c r="J54" s="64"/>
      <c r="K54" s="53"/>
      <c r="L54" s="63"/>
      <c r="M54" s="64"/>
      <c r="N54" s="46">
        <f t="shared" si="6"/>
        <v>13558.6</v>
      </c>
      <c r="O54" s="13"/>
    </row>
    <row r="55" spans="1:15" s="6" customFormat="1" ht="15">
      <c r="A55" s="154" t="s">
        <v>170</v>
      </c>
      <c r="B55" s="53"/>
      <c r="C55" s="63"/>
      <c r="D55" s="64"/>
      <c r="E55" s="54"/>
      <c r="F55" s="63"/>
      <c r="G55" s="64"/>
      <c r="H55" s="93"/>
      <c r="I55" s="94"/>
      <c r="J55" s="64"/>
      <c r="K55" s="53"/>
      <c r="L55" s="63"/>
      <c r="M55" s="64"/>
      <c r="N55" s="46">
        <f t="shared" si="6"/>
        <v>0</v>
      </c>
      <c r="O55" s="13"/>
    </row>
    <row r="56" spans="1:15" s="6" customFormat="1" ht="38.25" customHeight="1">
      <c r="A56" s="158" t="s">
        <v>236</v>
      </c>
      <c r="B56" s="53"/>
      <c r="C56" s="63"/>
      <c r="D56" s="64"/>
      <c r="E56" s="93" t="s">
        <v>194</v>
      </c>
      <c r="F56" s="94">
        <v>41852</v>
      </c>
      <c r="G56" s="64">
        <v>78444.93</v>
      </c>
      <c r="H56" s="53"/>
      <c r="I56" s="63"/>
      <c r="J56" s="64"/>
      <c r="K56" s="53"/>
      <c r="L56" s="63"/>
      <c r="M56" s="64"/>
      <c r="N56" s="46">
        <f t="shared" si="6"/>
        <v>78444.93</v>
      </c>
      <c r="O56" s="13"/>
    </row>
    <row r="57" spans="1:15" s="6" customFormat="1" ht="15">
      <c r="A57" s="158" t="s">
        <v>172</v>
      </c>
      <c r="B57" s="53"/>
      <c r="C57" s="63"/>
      <c r="D57" s="64"/>
      <c r="E57" s="54">
        <v>118</v>
      </c>
      <c r="F57" s="109">
        <v>41852</v>
      </c>
      <c r="G57" s="64">
        <v>2754.23</v>
      </c>
      <c r="H57" s="93"/>
      <c r="I57" s="94"/>
      <c r="J57" s="64"/>
      <c r="K57" s="53"/>
      <c r="L57" s="63"/>
      <c r="M57" s="64"/>
      <c r="N57" s="46">
        <f t="shared" si="6"/>
        <v>2754.23</v>
      </c>
      <c r="O57" s="13"/>
    </row>
    <row r="58" spans="1:15" s="6" customFormat="1" ht="15">
      <c r="A58" s="200" t="s">
        <v>173</v>
      </c>
      <c r="B58" s="93"/>
      <c r="C58" s="94"/>
      <c r="D58" s="64"/>
      <c r="E58" s="54">
        <v>152</v>
      </c>
      <c r="F58" s="109">
        <v>41936</v>
      </c>
      <c r="G58" s="64">
        <v>9455.95</v>
      </c>
      <c r="H58" s="53"/>
      <c r="I58" s="63"/>
      <c r="J58" s="64"/>
      <c r="K58" s="53"/>
      <c r="L58" s="63"/>
      <c r="M58" s="64"/>
      <c r="N58" s="46">
        <f t="shared" si="6"/>
        <v>9455.95</v>
      </c>
      <c r="O58" s="13"/>
    </row>
    <row r="59" spans="1:15" s="6" customFormat="1" ht="16.5" customHeight="1" thickBot="1">
      <c r="A59" s="203" t="s">
        <v>174</v>
      </c>
      <c r="B59" s="53"/>
      <c r="C59" s="63"/>
      <c r="D59" s="64"/>
      <c r="E59" s="54"/>
      <c r="F59" s="63"/>
      <c r="G59" s="64"/>
      <c r="H59" s="53"/>
      <c r="I59" s="63"/>
      <c r="J59" s="64"/>
      <c r="K59" s="93"/>
      <c r="L59" s="94"/>
      <c r="M59" s="64"/>
      <c r="N59" s="46">
        <f t="shared" si="6"/>
        <v>0</v>
      </c>
      <c r="O59" s="13"/>
    </row>
    <row r="60" spans="1:15" s="79" customFormat="1" ht="20.25" thickBot="1">
      <c r="A60" s="75" t="s">
        <v>4</v>
      </c>
      <c r="B60" s="76"/>
      <c r="C60" s="83"/>
      <c r="D60" s="83">
        <f>SUM(D53:D59)</f>
        <v>0</v>
      </c>
      <c r="E60" s="83"/>
      <c r="F60" s="83"/>
      <c r="G60" s="83">
        <f>SUM(G53:G59)</f>
        <v>104213.71</v>
      </c>
      <c r="H60" s="83"/>
      <c r="I60" s="83"/>
      <c r="J60" s="83">
        <f>SUM(J53:J59)</f>
        <v>0</v>
      </c>
      <c r="K60" s="83"/>
      <c r="L60" s="83"/>
      <c r="M60" s="83">
        <f>SUM(M53:M59)</f>
        <v>0</v>
      </c>
      <c r="N60" s="46">
        <f t="shared" si="6"/>
        <v>104213.71</v>
      </c>
      <c r="O60" s="78"/>
    </row>
    <row r="61" spans="1:15" s="6" customFormat="1" ht="42" customHeight="1">
      <c r="A61" s="266" t="s">
        <v>29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8"/>
      <c r="O61" s="14"/>
    </row>
    <row r="62" spans="1:15" s="6" customFormat="1" ht="15">
      <c r="A62" s="38" t="s">
        <v>182</v>
      </c>
      <c r="B62" s="93" t="s">
        <v>183</v>
      </c>
      <c r="C62" s="94">
        <v>41768</v>
      </c>
      <c r="D62" s="64">
        <v>988.4</v>
      </c>
      <c r="E62" s="21"/>
      <c r="F62" s="1"/>
      <c r="G62" s="14"/>
      <c r="H62" s="31"/>
      <c r="I62" s="1"/>
      <c r="J62" s="52"/>
      <c r="K62" s="31"/>
      <c r="L62" s="1"/>
      <c r="M62" s="36"/>
      <c r="N62" s="46">
        <f aca="true" t="shared" si="7" ref="N62:N98">M62+J62+G62+D62</f>
        <v>988.4</v>
      </c>
      <c r="O62" s="21"/>
    </row>
    <row r="63" spans="1:15" s="6" customFormat="1" ht="15">
      <c r="A63" s="38" t="s">
        <v>184</v>
      </c>
      <c r="B63" s="93" t="s">
        <v>183</v>
      </c>
      <c r="C63" s="94">
        <v>41768</v>
      </c>
      <c r="D63" s="64">
        <v>595.65</v>
      </c>
      <c r="E63" s="45"/>
      <c r="F63" s="9"/>
      <c r="G63" s="16"/>
      <c r="H63" s="30"/>
      <c r="I63" s="9"/>
      <c r="J63" s="34"/>
      <c r="K63" s="30"/>
      <c r="L63" s="9"/>
      <c r="M63" s="35"/>
      <c r="N63" s="46">
        <f t="shared" si="7"/>
        <v>595.65</v>
      </c>
      <c r="O63" s="21"/>
    </row>
    <row r="64" spans="1:15" s="6" customFormat="1" ht="15">
      <c r="A64" s="38" t="s">
        <v>189</v>
      </c>
      <c r="B64" s="93" t="s">
        <v>190</v>
      </c>
      <c r="C64" s="94">
        <v>41831</v>
      </c>
      <c r="D64" s="64">
        <v>79.09</v>
      </c>
      <c r="E64" s="45"/>
      <c r="F64" s="9"/>
      <c r="G64" s="16"/>
      <c r="H64" s="30"/>
      <c r="I64" s="9"/>
      <c r="J64" s="34"/>
      <c r="K64" s="30"/>
      <c r="L64" s="9"/>
      <c r="M64" s="35"/>
      <c r="N64" s="46">
        <f t="shared" si="7"/>
        <v>79.09</v>
      </c>
      <c r="O64" s="21"/>
    </row>
    <row r="65" spans="1:15" s="6" customFormat="1" ht="15">
      <c r="A65" s="38" t="s">
        <v>191</v>
      </c>
      <c r="B65" s="30">
        <v>101</v>
      </c>
      <c r="C65" s="207">
        <v>41838</v>
      </c>
      <c r="D65" s="34">
        <v>1203.42</v>
      </c>
      <c r="E65" s="93"/>
      <c r="F65" s="94"/>
      <c r="G65" s="64"/>
      <c r="H65" s="30"/>
      <c r="I65" s="9"/>
      <c r="J65" s="34"/>
      <c r="K65" s="30"/>
      <c r="L65" s="9"/>
      <c r="M65" s="35"/>
      <c r="N65" s="46">
        <f t="shared" si="7"/>
        <v>1203.42</v>
      </c>
      <c r="O65" s="21"/>
    </row>
    <row r="66" spans="1:15" s="6" customFormat="1" ht="15">
      <c r="A66" s="38" t="s">
        <v>192</v>
      </c>
      <c r="B66" s="30">
        <v>101</v>
      </c>
      <c r="C66" s="207">
        <v>41838</v>
      </c>
      <c r="D66" s="34">
        <v>610.76</v>
      </c>
      <c r="E66" s="93"/>
      <c r="F66" s="94"/>
      <c r="G66" s="64"/>
      <c r="H66" s="30"/>
      <c r="I66" s="9"/>
      <c r="J66" s="34"/>
      <c r="K66" s="30"/>
      <c r="L66" s="9"/>
      <c r="M66" s="35"/>
      <c r="N66" s="46">
        <f t="shared" si="7"/>
        <v>610.76</v>
      </c>
      <c r="O66" s="21"/>
    </row>
    <row r="67" spans="1:15" s="6" customFormat="1" ht="15">
      <c r="A67" s="38" t="s">
        <v>193</v>
      </c>
      <c r="B67" s="30">
        <v>105</v>
      </c>
      <c r="C67" s="207">
        <v>41845</v>
      </c>
      <c r="D67" s="34">
        <v>4343.25</v>
      </c>
      <c r="E67" s="93"/>
      <c r="F67" s="94"/>
      <c r="G67" s="64"/>
      <c r="H67" s="30"/>
      <c r="I67" s="9"/>
      <c r="J67" s="34"/>
      <c r="K67" s="30"/>
      <c r="L67" s="9"/>
      <c r="M67" s="35"/>
      <c r="N67" s="46">
        <f t="shared" si="7"/>
        <v>4343.25</v>
      </c>
      <c r="O67" s="21"/>
    </row>
    <row r="68" spans="1:15" s="6" customFormat="1" ht="15">
      <c r="A68" s="38" t="s">
        <v>196</v>
      </c>
      <c r="B68" s="93"/>
      <c r="C68" s="94"/>
      <c r="D68" s="64"/>
      <c r="E68" s="45">
        <v>122</v>
      </c>
      <c r="F68" s="207">
        <v>41873</v>
      </c>
      <c r="G68" s="15">
        <v>392.99</v>
      </c>
      <c r="H68" s="30"/>
      <c r="I68" s="9"/>
      <c r="J68" s="34"/>
      <c r="K68" s="30"/>
      <c r="L68" s="9"/>
      <c r="M68" s="35"/>
      <c r="N68" s="46">
        <f t="shared" si="7"/>
        <v>392.99</v>
      </c>
      <c r="O68" s="21"/>
    </row>
    <row r="69" spans="1:15" s="6" customFormat="1" ht="15">
      <c r="A69" s="38" t="s">
        <v>197</v>
      </c>
      <c r="B69" s="93"/>
      <c r="C69" s="94"/>
      <c r="D69" s="64"/>
      <c r="E69" s="45">
        <v>122</v>
      </c>
      <c r="F69" s="207">
        <v>41873</v>
      </c>
      <c r="G69" s="15">
        <v>392.99</v>
      </c>
      <c r="H69" s="30"/>
      <c r="I69" s="9"/>
      <c r="J69" s="34"/>
      <c r="K69" s="30"/>
      <c r="L69" s="9"/>
      <c r="M69" s="35"/>
      <c r="N69" s="46">
        <f t="shared" si="7"/>
        <v>392.99</v>
      </c>
      <c r="O69" s="21"/>
    </row>
    <row r="70" spans="1:15" s="6" customFormat="1" ht="15">
      <c r="A70" s="38" t="s">
        <v>189</v>
      </c>
      <c r="B70" s="30"/>
      <c r="C70" s="9"/>
      <c r="D70" s="35"/>
      <c r="E70" s="45">
        <v>122</v>
      </c>
      <c r="F70" s="207">
        <v>41873</v>
      </c>
      <c r="G70" s="64">
        <v>78.09</v>
      </c>
      <c r="H70" s="30"/>
      <c r="I70" s="9"/>
      <c r="J70" s="34"/>
      <c r="K70" s="30"/>
      <c r="L70" s="9"/>
      <c r="M70" s="35"/>
      <c r="N70" s="46">
        <f t="shared" si="7"/>
        <v>78.09</v>
      </c>
      <c r="O70" s="21"/>
    </row>
    <row r="71" spans="1:15" s="6" customFormat="1" ht="15">
      <c r="A71" s="38" t="s">
        <v>198</v>
      </c>
      <c r="B71" s="30"/>
      <c r="C71" s="9"/>
      <c r="D71" s="35"/>
      <c r="E71" s="93" t="s">
        <v>199</v>
      </c>
      <c r="F71" s="94">
        <v>41859</v>
      </c>
      <c r="G71" s="64">
        <v>1528.35</v>
      </c>
      <c r="H71" s="30"/>
      <c r="I71" s="9"/>
      <c r="J71" s="34"/>
      <c r="K71" s="30"/>
      <c r="L71" s="9"/>
      <c r="M71" s="35"/>
      <c r="N71" s="46">
        <f t="shared" si="7"/>
        <v>1528.35</v>
      </c>
      <c r="O71" s="21"/>
    </row>
    <row r="72" spans="1:15" s="6" customFormat="1" ht="15">
      <c r="A72" s="38" t="s">
        <v>202</v>
      </c>
      <c r="B72" s="30"/>
      <c r="C72" s="9"/>
      <c r="D72" s="35"/>
      <c r="E72" s="93" t="s">
        <v>199</v>
      </c>
      <c r="F72" s="94">
        <v>41859</v>
      </c>
      <c r="G72" s="64">
        <v>252.94</v>
      </c>
      <c r="H72" s="30"/>
      <c r="I72" s="9"/>
      <c r="J72" s="34"/>
      <c r="K72" s="30"/>
      <c r="L72" s="9"/>
      <c r="M72" s="35"/>
      <c r="N72" s="46">
        <f t="shared" si="7"/>
        <v>252.94</v>
      </c>
      <c r="O72" s="21"/>
    </row>
    <row r="73" spans="1:15" s="6" customFormat="1" ht="15">
      <c r="A73" s="38" t="s">
        <v>200</v>
      </c>
      <c r="B73" s="30"/>
      <c r="C73" s="9"/>
      <c r="D73" s="35"/>
      <c r="E73" s="93" t="s">
        <v>199</v>
      </c>
      <c r="F73" s="94">
        <v>41859</v>
      </c>
      <c r="G73" s="64">
        <v>1177.44</v>
      </c>
      <c r="H73" s="93"/>
      <c r="I73" s="94"/>
      <c r="J73" s="64"/>
      <c r="K73" s="30"/>
      <c r="L73" s="9"/>
      <c r="M73" s="35"/>
      <c r="N73" s="46">
        <f t="shared" si="7"/>
        <v>1177.44</v>
      </c>
      <c r="O73" s="21"/>
    </row>
    <row r="74" spans="1:15" s="6" customFormat="1" ht="15">
      <c r="A74" s="38" t="s">
        <v>201</v>
      </c>
      <c r="B74" s="30"/>
      <c r="C74" s="9"/>
      <c r="D74" s="35"/>
      <c r="E74" s="45">
        <v>130</v>
      </c>
      <c r="F74" s="207">
        <v>41880</v>
      </c>
      <c r="G74" s="15">
        <v>396.2</v>
      </c>
      <c r="H74" s="93"/>
      <c r="I74" s="94"/>
      <c r="J74" s="64"/>
      <c r="K74" s="30"/>
      <c r="L74" s="9"/>
      <c r="M74" s="35"/>
      <c r="N74" s="46">
        <f t="shared" si="7"/>
        <v>396.2</v>
      </c>
      <c r="O74" s="21"/>
    </row>
    <row r="75" spans="1:15" s="6" customFormat="1" ht="15">
      <c r="A75" s="38" t="s">
        <v>203</v>
      </c>
      <c r="B75" s="30"/>
      <c r="C75" s="9"/>
      <c r="D75" s="35"/>
      <c r="E75" s="107" t="s">
        <v>204</v>
      </c>
      <c r="F75" s="94">
        <v>41880</v>
      </c>
      <c r="G75" s="108">
        <v>1036.1</v>
      </c>
      <c r="H75" s="93"/>
      <c r="I75" s="94"/>
      <c r="J75" s="64"/>
      <c r="K75" s="30"/>
      <c r="L75" s="9"/>
      <c r="M75" s="35"/>
      <c r="N75" s="46">
        <f t="shared" si="7"/>
        <v>1036.1</v>
      </c>
      <c r="O75" s="21"/>
    </row>
    <row r="76" spans="1:15" s="6" customFormat="1" ht="15">
      <c r="A76" s="38" t="s">
        <v>205</v>
      </c>
      <c r="B76" s="30"/>
      <c r="C76" s="9"/>
      <c r="D76" s="35"/>
      <c r="E76" s="107" t="s">
        <v>204</v>
      </c>
      <c r="F76" s="94">
        <v>41880</v>
      </c>
      <c r="G76" s="108">
        <v>4587.03</v>
      </c>
      <c r="H76" s="93"/>
      <c r="I76" s="94"/>
      <c r="J76" s="64"/>
      <c r="K76" s="30"/>
      <c r="L76" s="9"/>
      <c r="M76" s="35"/>
      <c r="N76" s="46">
        <f t="shared" si="7"/>
        <v>4587.03</v>
      </c>
      <c r="O76" s="21"/>
    </row>
    <row r="77" spans="1:15" s="6" customFormat="1" ht="15" customHeight="1">
      <c r="A77" s="38" t="s">
        <v>206</v>
      </c>
      <c r="B77" s="30"/>
      <c r="C77" s="9"/>
      <c r="D77" s="35"/>
      <c r="E77" s="93" t="s">
        <v>207</v>
      </c>
      <c r="F77" s="94">
        <v>41901</v>
      </c>
      <c r="G77" s="64">
        <v>396.2</v>
      </c>
      <c r="H77" s="30"/>
      <c r="I77" s="9"/>
      <c r="J77" s="34"/>
      <c r="K77" s="30"/>
      <c r="L77" s="9"/>
      <c r="M77" s="35"/>
      <c r="N77" s="46">
        <f t="shared" si="7"/>
        <v>396.2</v>
      </c>
      <c r="O77" s="21"/>
    </row>
    <row r="78" spans="1:15" s="6" customFormat="1" ht="15">
      <c r="A78" s="38" t="s">
        <v>212</v>
      </c>
      <c r="B78" s="30"/>
      <c r="C78" s="9"/>
      <c r="D78" s="35"/>
      <c r="E78" s="107" t="s">
        <v>213</v>
      </c>
      <c r="F78" s="94">
        <v>41922</v>
      </c>
      <c r="G78" s="108">
        <v>914.65</v>
      </c>
      <c r="H78" s="93"/>
      <c r="I78" s="94"/>
      <c r="J78" s="64"/>
      <c r="K78" s="30"/>
      <c r="L78" s="9"/>
      <c r="M78" s="35"/>
      <c r="N78" s="46">
        <f t="shared" si="7"/>
        <v>914.65</v>
      </c>
      <c r="O78" s="21"/>
    </row>
    <row r="79" spans="1:15" s="6" customFormat="1" ht="17.25" customHeight="1">
      <c r="A79" s="39" t="s">
        <v>214</v>
      </c>
      <c r="B79" s="30"/>
      <c r="C79" s="9"/>
      <c r="D79" s="35"/>
      <c r="E79" s="45">
        <v>155</v>
      </c>
      <c r="F79" s="207">
        <v>41943</v>
      </c>
      <c r="G79" s="15">
        <v>1876.49</v>
      </c>
      <c r="H79" s="30"/>
      <c r="I79" s="9"/>
      <c r="J79" s="34"/>
      <c r="K79" s="93"/>
      <c r="L79" s="94"/>
      <c r="M79" s="64"/>
      <c r="N79" s="46">
        <f t="shared" si="7"/>
        <v>1876.49</v>
      </c>
      <c r="O79" s="21"/>
    </row>
    <row r="80" spans="1:15" s="6" customFormat="1" ht="17.25" customHeight="1">
      <c r="A80" s="39" t="s">
        <v>216</v>
      </c>
      <c r="B80" s="53"/>
      <c r="C80" s="63"/>
      <c r="D80" s="47"/>
      <c r="E80" s="54"/>
      <c r="F80" s="63"/>
      <c r="G80" s="18"/>
      <c r="H80" s="53">
        <v>160</v>
      </c>
      <c r="I80" s="109">
        <v>41950</v>
      </c>
      <c r="J80" s="210">
        <v>914.59</v>
      </c>
      <c r="K80" s="93"/>
      <c r="L80" s="94"/>
      <c r="M80" s="64"/>
      <c r="N80" s="46">
        <f t="shared" si="7"/>
        <v>914.59</v>
      </c>
      <c r="O80" s="21"/>
    </row>
    <row r="81" spans="1:15" s="6" customFormat="1" ht="17.25" customHeight="1">
      <c r="A81" s="39" t="s">
        <v>217</v>
      </c>
      <c r="B81" s="53"/>
      <c r="C81" s="63"/>
      <c r="D81" s="47"/>
      <c r="E81" s="54"/>
      <c r="F81" s="63"/>
      <c r="G81" s="18"/>
      <c r="H81" s="53">
        <v>160</v>
      </c>
      <c r="I81" s="109">
        <v>41950</v>
      </c>
      <c r="J81" s="210">
        <v>7494.77</v>
      </c>
      <c r="K81" s="93"/>
      <c r="L81" s="94"/>
      <c r="M81" s="64"/>
      <c r="N81" s="46">
        <f t="shared" si="7"/>
        <v>7494.77</v>
      </c>
      <c r="O81" s="21"/>
    </row>
    <row r="82" spans="1:15" s="6" customFormat="1" ht="17.25" customHeight="1">
      <c r="A82" s="38" t="s">
        <v>218</v>
      </c>
      <c r="B82" s="53"/>
      <c r="C82" s="63"/>
      <c r="D82" s="47"/>
      <c r="E82" s="54"/>
      <c r="F82" s="63"/>
      <c r="G82" s="18"/>
      <c r="H82" s="53">
        <v>161</v>
      </c>
      <c r="I82" s="109">
        <v>41957</v>
      </c>
      <c r="J82" s="210">
        <v>970.69</v>
      </c>
      <c r="K82" s="93"/>
      <c r="L82" s="94"/>
      <c r="M82" s="64"/>
      <c r="N82" s="46">
        <f t="shared" si="7"/>
        <v>970.69</v>
      </c>
      <c r="O82" s="21"/>
    </row>
    <row r="83" spans="1:15" s="6" customFormat="1" ht="17.25" customHeight="1">
      <c r="A83" s="38" t="s">
        <v>219</v>
      </c>
      <c r="B83" s="30"/>
      <c r="C83" s="9"/>
      <c r="D83" s="35"/>
      <c r="E83" s="45"/>
      <c r="F83" s="9"/>
      <c r="G83" s="16"/>
      <c r="H83" s="53">
        <v>161</v>
      </c>
      <c r="I83" s="109">
        <v>41957</v>
      </c>
      <c r="J83" s="34">
        <v>1360.35</v>
      </c>
      <c r="K83" s="93"/>
      <c r="L83" s="94"/>
      <c r="M83" s="64"/>
      <c r="N83" s="46">
        <f t="shared" si="7"/>
        <v>1360.35</v>
      </c>
      <c r="O83" s="21"/>
    </row>
    <row r="84" spans="1:15" s="6" customFormat="1" ht="17.25" customHeight="1">
      <c r="A84" s="38" t="s">
        <v>222</v>
      </c>
      <c r="B84" s="53"/>
      <c r="C84" s="63"/>
      <c r="D84" s="47"/>
      <c r="E84" s="54"/>
      <c r="F84" s="63"/>
      <c r="G84" s="18"/>
      <c r="H84" s="53">
        <v>189</v>
      </c>
      <c r="I84" s="109">
        <v>41999</v>
      </c>
      <c r="J84" s="210">
        <v>1020.27</v>
      </c>
      <c r="K84" s="93"/>
      <c r="L84" s="94"/>
      <c r="M84" s="64"/>
      <c r="N84" s="46">
        <f t="shared" si="7"/>
        <v>1020.27</v>
      </c>
      <c r="O84" s="21"/>
    </row>
    <row r="85" spans="1:15" s="6" customFormat="1" ht="17.25" customHeight="1">
      <c r="A85" s="39" t="s">
        <v>223</v>
      </c>
      <c r="B85" s="53"/>
      <c r="C85" s="63"/>
      <c r="D85" s="47"/>
      <c r="E85" s="54"/>
      <c r="F85" s="63"/>
      <c r="G85" s="18"/>
      <c r="H85" s="211" t="s">
        <v>224</v>
      </c>
      <c r="I85" s="109">
        <v>42004</v>
      </c>
      <c r="J85" s="210">
        <v>102.65</v>
      </c>
      <c r="K85" s="93"/>
      <c r="L85" s="94"/>
      <c r="M85" s="64"/>
      <c r="N85" s="46">
        <f t="shared" si="7"/>
        <v>102.65</v>
      </c>
      <c r="O85" s="21"/>
    </row>
    <row r="86" spans="1:15" s="6" customFormat="1" ht="15">
      <c r="A86" s="39" t="s">
        <v>226</v>
      </c>
      <c r="B86" s="53"/>
      <c r="C86" s="63"/>
      <c r="D86" s="47"/>
      <c r="E86" s="107"/>
      <c r="F86" s="94"/>
      <c r="G86" s="108"/>
      <c r="H86" s="93" t="s">
        <v>227</v>
      </c>
      <c r="I86" s="94">
        <v>42020</v>
      </c>
      <c r="J86" s="64">
        <v>252.54</v>
      </c>
      <c r="K86" s="93"/>
      <c r="L86" s="94"/>
      <c r="M86" s="64"/>
      <c r="N86" s="46">
        <f t="shared" si="7"/>
        <v>252.54</v>
      </c>
      <c r="O86" s="21"/>
    </row>
    <row r="87" spans="1:15" s="6" customFormat="1" ht="15">
      <c r="A87" s="39" t="s">
        <v>228</v>
      </c>
      <c r="B87" s="53"/>
      <c r="C87" s="63"/>
      <c r="D87" s="47"/>
      <c r="E87" s="107"/>
      <c r="F87" s="94"/>
      <c r="G87" s="108"/>
      <c r="H87" s="93"/>
      <c r="I87" s="94"/>
      <c r="J87" s="64"/>
      <c r="K87" s="93" t="s">
        <v>229</v>
      </c>
      <c r="L87" s="94">
        <v>42055</v>
      </c>
      <c r="M87" s="64">
        <v>1438.38</v>
      </c>
      <c r="N87" s="46">
        <f t="shared" si="7"/>
        <v>1438.38</v>
      </c>
      <c r="O87" s="21"/>
    </row>
    <row r="88" spans="1:15" s="6" customFormat="1" ht="15">
      <c r="A88" s="39" t="s">
        <v>230</v>
      </c>
      <c r="B88" s="53"/>
      <c r="C88" s="63"/>
      <c r="D88" s="47"/>
      <c r="E88" s="107"/>
      <c r="F88" s="94"/>
      <c r="G88" s="108"/>
      <c r="H88" s="93"/>
      <c r="I88" s="94"/>
      <c r="J88" s="64"/>
      <c r="K88" s="93" t="s">
        <v>231</v>
      </c>
      <c r="L88" s="94">
        <v>42062</v>
      </c>
      <c r="M88" s="64">
        <v>222.5</v>
      </c>
      <c r="N88" s="46">
        <f t="shared" si="7"/>
        <v>222.5</v>
      </c>
      <c r="O88" s="21"/>
    </row>
    <row r="89" spans="1:15" s="6" customFormat="1" ht="15">
      <c r="A89" s="213" t="s">
        <v>232</v>
      </c>
      <c r="B89" s="93"/>
      <c r="C89" s="94"/>
      <c r="D89" s="64"/>
      <c r="E89" s="54"/>
      <c r="F89" s="63"/>
      <c r="G89" s="208"/>
      <c r="H89" s="53"/>
      <c r="I89" s="63"/>
      <c r="J89" s="210"/>
      <c r="K89" s="53">
        <v>96</v>
      </c>
      <c r="L89" s="109">
        <v>42094</v>
      </c>
      <c r="M89" s="210">
        <v>1036.94</v>
      </c>
      <c r="N89" s="214">
        <f t="shared" si="7"/>
        <v>1036.94</v>
      </c>
      <c r="O89" s="212"/>
    </row>
    <row r="90" spans="1:15" s="9" customFormat="1" ht="15">
      <c r="A90" s="223" t="s">
        <v>233</v>
      </c>
      <c r="B90" s="224"/>
      <c r="C90" s="225"/>
      <c r="D90" s="226"/>
      <c r="G90" s="7"/>
      <c r="J90" s="7"/>
      <c r="K90" s="9">
        <v>108</v>
      </c>
      <c r="L90" s="207">
        <v>42090</v>
      </c>
      <c r="M90" s="7">
        <v>3862.51</v>
      </c>
      <c r="N90" s="227">
        <f t="shared" si="7"/>
        <v>3862.51</v>
      </c>
      <c r="O90" s="228"/>
    </row>
    <row r="91" spans="1:15" s="6" customFormat="1" ht="15">
      <c r="A91" s="39" t="s">
        <v>235</v>
      </c>
      <c r="B91" s="30"/>
      <c r="C91" s="9"/>
      <c r="D91" s="34"/>
      <c r="E91" s="54"/>
      <c r="F91" s="63"/>
      <c r="G91" s="18"/>
      <c r="H91" s="93"/>
      <c r="I91" s="94"/>
      <c r="J91" s="64"/>
      <c r="K91" s="53">
        <v>8</v>
      </c>
      <c r="L91" s="109">
        <v>42094</v>
      </c>
      <c r="M91" s="210">
        <v>182</v>
      </c>
      <c r="N91" s="46">
        <f aca="true" t="shared" si="8" ref="N91:N96">M91+J91+G91+D91</f>
        <v>182</v>
      </c>
      <c r="O91" s="21"/>
    </row>
    <row r="92" spans="1:15" s="9" customFormat="1" ht="15">
      <c r="A92" s="223" t="s">
        <v>237</v>
      </c>
      <c r="B92" s="224"/>
      <c r="C92" s="225"/>
      <c r="D92" s="226"/>
      <c r="G92" s="7"/>
      <c r="J92" s="7"/>
      <c r="K92" s="9">
        <v>143</v>
      </c>
      <c r="L92" s="207">
        <v>42118</v>
      </c>
      <c r="M92" s="7">
        <v>830.14</v>
      </c>
      <c r="N92" s="227">
        <f t="shared" si="8"/>
        <v>830.14</v>
      </c>
      <c r="O92" s="228"/>
    </row>
    <row r="93" spans="1:15" s="9" customFormat="1" ht="15">
      <c r="A93" s="223" t="s">
        <v>238</v>
      </c>
      <c r="B93" s="224"/>
      <c r="C93" s="225"/>
      <c r="D93" s="226"/>
      <c r="G93" s="7"/>
      <c r="J93" s="7"/>
      <c r="K93" s="9">
        <v>152</v>
      </c>
      <c r="L93" s="207">
        <v>42124</v>
      </c>
      <c r="M93" s="7">
        <v>830.14</v>
      </c>
      <c r="N93" s="227">
        <f t="shared" si="8"/>
        <v>830.14</v>
      </c>
      <c r="O93" s="228"/>
    </row>
    <row r="94" spans="1:15" s="240" customFormat="1" ht="15">
      <c r="A94" s="223" t="s">
        <v>239</v>
      </c>
      <c r="B94" s="224"/>
      <c r="C94" s="225"/>
      <c r="D94" s="226"/>
      <c r="E94" s="9"/>
      <c r="F94" s="9"/>
      <c r="G94" s="7"/>
      <c r="H94" s="9"/>
      <c r="I94" s="9"/>
      <c r="J94" s="7"/>
      <c r="K94" s="9">
        <v>152</v>
      </c>
      <c r="L94" s="207">
        <v>42124</v>
      </c>
      <c r="M94" s="7">
        <v>1479</v>
      </c>
      <c r="N94" s="227">
        <f t="shared" si="8"/>
        <v>1479</v>
      </c>
      <c r="O94" s="228"/>
    </row>
    <row r="95" spans="1:15" s="6" customFormat="1" ht="18.75" customHeight="1">
      <c r="A95" s="39" t="s">
        <v>241</v>
      </c>
      <c r="B95" s="53"/>
      <c r="C95" s="63"/>
      <c r="D95" s="47"/>
      <c r="E95" s="54"/>
      <c r="F95" s="63"/>
      <c r="G95" s="208"/>
      <c r="H95" s="93"/>
      <c r="I95" s="94"/>
      <c r="J95" s="64"/>
      <c r="K95" s="93" t="s">
        <v>242</v>
      </c>
      <c r="L95" s="94">
        <v>42088</v>
      </c>
      <c r="M95" s="64">
        <v>176.8</v>
      </c>
      <c r="N95" s="46">
        <f t="shared" si="8"/>
        <v>176.8</v>
      </c>
      <c r="O95" s="21"/>
    </row>
    <row r="96" spans="1:15" s="6" customFormat="1" ht="18.75" customHeight="1">
      <c r="A96" s="244" t="s">
        <v>244</v>
      </c>
      <c r="B96" s="54"/>
      <c r="C96" s="63"/>
      <c r="D96" s="18"/>
      <c r="E96" s="54"/>
      <c r="F96" s="63"/>
      <c r="G96" s="208"/>
      <c r="H96" s="107"/>
      <c r="I96" s="94"/>
      <c r="J96" s="108"/>
      <c r="K96" s="107" t="s">
        <v>245</v>
      </c>
      <c r="L96" s="94">
        <v>42124</v>
      </c>
      <c r="M96" s="108">
        <v>900</v>
      </c>
      <c r="N96" s="46">
        <f t="shared" si="8"/>
        <v>900</v>
      </c>
      <c r="O96" s="21"/>
    </row>
    <row r="97" spans="1:15" s="240" customFormat="1" ht="15">
      <c r="A97" s="223"/>
      <c r="B97" s="224"/>
      <c r="C97" s="225"/>
      <c r="D97" s="226"/>
      <c r="E97" s="9"/>
      <c r="F97" s="9"/>
      <c r="G97" s="7"/>
      <c r="H97" s="9"/>
      <c r="I97" s="9"/>
      <c r="J97" s="7"/>
      <c r="K97" s="9"/>
      <c r="L97" s="207"/>
      <c r="M97" s="7"/>
      <c r="N97" s="227"/>
      <c r="O97" s="228"/>
    </row>
    <row r="98" spans="1:15" s="79" customFormat="1" ht="20.25" thickBot="1">
      <c r="A98" s="215" t="s">
        <v>4</v>
      </c>
      <c r="B98" s="216"/>
      <c r="C98" s="217"/>
      <c r="D98" s="218">
        <f>SUM(D62:D96)</f>
        <v>7820.57</v>
      </c>
      <c r="E98" s="219"/>
      <c r="F98" s="217"/>
      <c r="G98" s="218">
        <f>SUM(G62:G96)</f>
        <v>13029.47</v>
      </c>
      <c r="H98" s="220"/>
      <c r="I98" s="217"/>
      <c r="J98" s="218">
        <f>SUM(J62:J96)</f>
        <v>12115.86</v>
      </c>
      <c r="K98" s="220"/>
      <c r="L98" s="217"/>
      <c r="M98" s="218">
        <f>SUM(M62:M96)</f>
        <v>10958.41</v>
      </c>
      <c r="N98" s="221">
        <f t="shared" si="7"/>
        <v>43924.31</v>
      </c>
      <c r="O98" s="222"/>
    </row>
    <row r="99" spans="1:15" s="6" customFormat="1" ht="40.5" customHeight="1" hidden="1" thickBot="1">
      <c r="A99" s="263" t="s">
        <v>30</v>
      </c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5"/>
      <c r="O99" s="55"/>
    </row>
    <row r="100" spans="1:15" s="6" customFormat="1" ht="12.75" hidden="1">
      <c r="A100" s="38"/>
      <c r="B100" s="30"/>
      <c r="C100" s="9"/>
      <c r="D100" s="35"/>
      <c r="E100" s="45"/>
      <c r="F100" s="9"/>
      <c r="G100" s="16"/>
      <c r="H100" s="30"/>
      <c r="I100" s="9"/>
      <c r="J100" s="35"/>
      <c r="K100" s="30"/>
      <c r="L100" s="9"/>
      <c r="M100" s="35"/>
      <c r="N100" s="45"/>
      <c r="O100" s="21"/>
    </row>
    <row r="101" spans="1:15" s="6" customFormat="1" ht="12.75" hidden="1">
      <c r="A101" s="38"/>
      <c r="B101" s="30"/>
      <c r="C101" s="9"/>
      <c r="D101" s="35"/>
      <c r="E101" s="45"/>
      <c r="F101" s="9"/>
      <c r="G101" s="16"/>
      <c r="H101" s="30"/>
      <c r="I101" s="9"/>
      <c r="J101" s="35"/>
      <c r="K101" s="30"/>
      <c r="L101" s="9"/>
      <c r="M101" s="35"/>
      <c r="N101" s="45"/>
      <c r="O101" s="21"/>
    </row>
    <row r="102" spans="1:15" s="6" customFormat="1" ht="12.75" hidden="1">
      <c r="A102" s="38"/>
      <c r="B102" s="30"/>
      <c r="C102" s="9"/>
      <c r="D102" s="35"/>
      <c r="E102" s="45"/>
      <c r="F102" s="9"/>
      <c r="G102" s="16"/>
      <c r="H102" s="30"/>
      <c r="I102" s="9"/>
      <c r="J102" s="35"/>
      <c r="K102" s="30"/>
      <c r="L102" s="9"/>
      <c r="M102" s="35"/>
      <c r="N102" s="45"/>
      <c r="O102" s="21"/>
    </row>
    <row r="103" spans="1:15" s="6" customFormat="1" ht="12.75" hidden="1">
      <c r="A103" s="38"/>
      <c r="B103" s="30"/>
      <c r="C103" s="9"/>
      <c r="D103" s="35"/>
      <c r="E103" s="45"/>
      <c r="F103" s="9"/>
      <c r="G103" s="16"/>
      <c r="H103" s="30"/>
      <c r="I103" s="9"/>
      <c r="J103" s="35"/>
      <c r="K103" s="30"/>
      <c r="L103" s="9"/>
      <c r="M103" s="35"/>
      <c r="N103" s="45"/>
      <c r="O103" s="21"/>
    </row>
    <row r="104" spans="1:15" s="6" customFormat="1" ht="13.5" hidden="1" thickBot="1">
      <c r="A104" s="38"/>
      <c r="B104" s="30"/>
      <c r="C104" s="9"/>
      <c r="D104" s="35"/>
      <c r="E104" s="45"/>
      <c r="F104" s="9"/>
      <c r="G104" s="16"/>
      <c r="H104" s="30"/>
      <c r="I104" s="9"/>
      <c r="J104" s="35"/>
      <c r="K104" s="30"/>
      <c r="L104" s="9"/>
      <c r="M104" s="35"/>
      <c r="N104" s="45"/>
      <c r="O104" s="21"/>
    </row>
    <row r="105" spans="1:15" s="79" customFormat="1" ht="20.25" hidden="1" thickBot="1">
      <c r="A105" s="75" t="s">
        <v>4</v>
      </c>
      <c r="B105" s="80"/>
      <c r="C105" s="81"/>
      <c r="D105" s="83">
        <f>SUM(D100:D104)</f>
        <v>0</v>
      </c>
      <c r="E105" s="84"/>
      <c r="F105" s="83"/>
      <c r="G105" s="83">
        <f>SUM(G100:G104)</f>
        <v>0</v>
      </c>
      <c r="H105" s="83"/>
      <c r="I105" s="83"/>
      <c r="J105" s="83">
        <f>SUM(J100:J104)</f>
        <v>0</v>
      </c>
      <c r="K105" s="83"/>
      <c r="L105" s="83"/>
      <c r="M105" s="83">
        <f>SUM(M100:M104)</f>
        <v>0</v>
      </c>
      <c r="N105" s="77"/>
      <c r="O105" s="82"/>
    </row>
    <row r="106" spans="1:15" s="6" customFormat="1" ht="20.25" thickBot="1">
      <c r="A106" s="59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55"/>
    </row>
    <row r="107" spans="1:15" s="2" customFormat="1" ht="20.25" thickBot="1">
      <c r="A107" s="41" t="s">
        <v>6</v>
      </c>
      <c r="B107" s="60"/>
      <c r="C107" s="56"/>
      <c r="D107" s="61">
        <f>D105+D98+D60+D50</f>
        <v>265459.86</v>
      </c>
      <c r="E107" s="57"/>
      <c r="F107" s="56"/>
      <c r="G107" s="61">
        <f>G105+G98+G60+G50</f>
        <v>354618.24</v>
      </c>
      <c r="H107" s="57"/>
      <c r="I107" s="56"/>
      <c r="J107" s="61">
        <f>J105+J98+J60+J50</f>
        <v>230632.22</v>
      </c>
      <c r="K107" s="57"/>
      <c r="L107" s="56"/>
      <c r="M107" s="61">
        <f>M105+M98+M60+M50</f>
        <v>256671.99</v>
      </c>
      <c r="N107" s="58"/>
      <c r="O107" s="25">
        <f>M107+J107+G107+D107</f>
        <v>1107382.31</v>
      </c>
    </row>
    <row r="108" spans="1:13" s="2" customFormat="1" ht="13.5" thickBot="1">
      <c r="A108" s="50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4" s="2" customFormat="1" ht="13.5" thickBot="1">
      <c r="A109" s="48"/>
      <c r="B109" s="51" t="s">
        <v>18</v>
      </c>
      <c r="C109" s="51" t="s">
        <v>19</v>
      </c>
      <c r="D109" s="51" t="s">
        <v>20</v>
      </c>
      <c r="E109" s="51" t="s">
        <v>21</v>
      </c>
      <c r="F109" s="51" t="s">
        <v>22</v>
      </c>
      <c r="G109" s="51" t="s">
        <v>23</v>
      </c>
      <c r="H109" s="51" t="s">
        <v>24</v>
      </c>
      <c r="I109" s="51" t="s">
        <v>25</v>
      </c>
      <c r="J109" s="51" t="s">
        <v>14</v>
      </c>
      <c r="K109" s="51" t="s">
        <v>15</v>
      </c>
      <c r="L109" s="51" t="s">
        <v>16</v>
      </c>
      <c r="M109" s="51" t="s">
        <v>17</v>
      </c>
      <c r="N109" s="51" t="s">
        <v>27</v>
      </c>
    </row>
    <row r="110" spans="1:14" s="2" customFormat="1" ht="13.5" thickBot="1">
      <c r="A110" s="50" t="s">
        <v>13</v>
      </c>
      <c r="B110" s="88">
        <v>-93461.96</v>
      </c>
      <c r="C110" s="48">
        <f>B115</f>
        <v>-2414.52</v>
      </c>
      <c r="D110" s="48">
        <f aca="true" t="shared" si="9" ref="D110:M110">C115</f>
        <v>86029.73</v>
      </c>
      <c r="E110" s="49">
        <f>D115</f>
        <v>-83750.72</v>
      </c>
      <c r="F110" s="48">
        <f t="shared" si="9"/>
        <v>17008.91</v>
      </c>
      <c r="G110" s="48">
        <f t="shared" si="9"/>
        <v>116991.98</v>
      </c>
      <c r="H110" s="49">
        <f t="shared" si="9"/>
        <v>-142916.69</v>
      </c>
      <c r="I110" s="48">
        <f t="shared" si="9"/>
        <v>-53160.27</v>
      </c>
      <c r="J110" s="48">
        <f t="shared" si="9"/>
        <v>47712.58</v>
      </c>
      <c r="K110" s="49">
        <f t="shared" si="9"/>
        <v>-85767.56</v>
      </c>
      <c r="L110" s="48">
        <f t="shared" si="9"/>
        <v>3466.81</v>
      </c>
      <c r="M110" s="48">
        <f t="shared" si="9"/>
        <v>108363.25</v>
      </c>
      <c r="N110" s="48"/>
    </row>
    <row r="111" spans="1:14" s="98" customFormat="1" ht="13.5" thickBot="1">
      <c r="A111" s="96" t="s">
        <v>11</v>
      </c>
      <c r="B111" s="97">
        <v>96400.53</v>
      </c>
      <c r="C111" s="97">
        <v>96400.53</v>
      </c>
      <c r="D111" s="97">
        <v>96400.53</v>
      </c>
      <c r="E111" s="97">
        <v>96400.53</v>
      </c>
      <c r="F111" s="97">
        <v>96400.53</v>
      </c>
      <c r="G111" s="97">
        <v>96400.53</v>
      </c>
      <c r="H111" s="97">
        <v>96400.53</v>
      </c>
      <c r="I111" s="97">
        <v>96400.53</v>
      </c>
      <c r="J111" s="97">
        <v>96516.9</v>
      </c>
      <c r="K111" s="97">
        <v>96475.69</v>
      </c>
      <c r="L111" s="97">
        <v>96475.69</v>
      </c>
      <c r="M111" s="97">
        <v>96475.69</v>
      </c>
      <c r="N111" s="97">
        <f>SUM(B111:M111)</f>
        <v>1157148.21</v>
      </c>
    </row>
    <row r="112" spans="1:14" s="98" customFormat="1" ht="13.5" thickBot="1">
      <c r="A112" s="96" t="s">
        <v>12</v>
      </c>
      <c r="B112" s="97">
        <v>91047.44</v>
      </c>
      <c r="C112" s="97">
        <v>88444.25</v>
      </c>
      <c r="D112" s="97">
        <v>95679.41</v>
      </c>
      <c r="E112" s="97">
        <v>100759.63</v>
      </c>
      <c r="F112" s="97">
        <v>99983.07</v>
      </c>
      <c r="G112" s="97">
        <v>94709.57</v>
      </c>
      <c r="H112" s="97">
        <v>89756.42</v>
      </c>
      <c r="I112" s="97">
        <v>100872.85</v>
      </c>
      <c r="J112" s="97">
        <v>97152.08</v>
      </c>
      <c r="K112" s="97">
        <v>89234.37</v>
      </c>
      <c r="L112" s="97">
        <v>104896.44</v>
      </c>
      <c r="M112" s="97">
        <v>86373.86</v>
      </c>
      <c r="N112" s="97">
        <f>SUM(B112:M112)</f>
        <v>1138909.39</v>
      </c>
    </row>
    <row r="113" spans="1:14" s="98" customFormat="1" ht="13.5" thickBot="1">
      <c r="A113" s="96" t="s">
        <v>225</v>
      </c>
      <c r="B113" s="97"/>
      <c r="C113" s="97"/>
      <c r="D113" s="97"/>
      <c r="E113" s="97"/>
      <c r="F113" s="97"/>
      <c r="G113" s="97"/>
      <c r="H113" s="97">
        <v>738</v>
      </c>
      <c r="I113" s="97">
        <v>738</v>
      </c>
      <c r="J113" s="97">
        <v>738</v>
      </c>
      <c r="K113" s="97">
        <v>738</v>
      </c>
      <c r="L113" s="97">
        <v>738</v>
      </c>
      <c r="M113" s="97">
        <v>738</v>
      </c>
      <c r="N113" s="97">
        <f>SUM(B113:M113)</f>
        <v>4428</v>
      </c>
    </row>
    <row r="114" spans="1:14" s="2" customFormat="1" ht="13.5" thickBot="1">
      <c r="A114" s="50" t="s">
        <v>28</v>
      </c>
      <c r="B114" s="48">
        <f aca="true" t="shared" si="10" ref="B114:M114">B112-B111</f>
        <v>-5353.09</v>
      </c>
      <c r="C114" s="48">
        <f t="shared" si="10"/>
        <v>-7956.28</v>
      </c>
      <c r="D114" s="48">
        <f t="shared" si="10"/>
        <v>-721.119999999995</v>
      </c>
      <c r="E114" s="48">
        <f t="shared" si="10"/>
        <v>4359.10000000001</v>
      </c>
      <c r="F114" s="48">
        <f t="shared" si="10"/>
        <v>3582.54000000001</v>
      </c>
      <c r="G114" s="48">
        <f t="shared" si="10"/>
        <v>-1690.95999999999</v>
      </c>
      <c r="H114" s="48">
        <f t="shared" si="10"/>
        <v>-6644.11</v>
      </c>
      <c r="I114" s="48">
        <f t="shared" si="10"/>
        <v>4472.32000000001</v>
      </c>
      <c r="J114" s="48">
        <f t="shared" si="10"/>
        <v>635.180000000008</v>
      </c>
      <c r="K114" s="48">
        <f t="shared" si="10"/>
        <v>-7241.32000000001</v>
      </c>
      <c r="L114" s="48">
        <f t="shared" si="10"/>
        <v>8420.75</v>
      </c>
      <c r="M114" s="48">
        <f t="shared" si="10"/>
        <v>-10101.83</v>
      </c>
      <c r="N114" s="209">
        <f>SUM(B114:M114)</f>
        <v>-18238.82</v>
      </c>
    </row>
    <row r="115" spans="1:14" s="2" customFormat="1" ht="13.5" thickBot="1">
      <c r="A115" s="50" t="s">
        <v>26</v>
      </c>
      <c r="B115" s="99">
        <f>B110+B112</f>
        <v>-2414.52</v>
      </c>
      <c r="C115" s="99">
        <f>C110+C112</f>
        <v>86029.73</v>
      </c>
      <c r="D115" s="100">
        <f>D110+D112-D107</f>
        <v>-83750.72</v>
      </c>
      <c r="E115" s="99">
        <f>E110+E112</f>
        <v>17008.91</v>
      </c>
      <c r="F115" s="99">
        <f>F110+F112</f>
        <v>116991.98</v>
      </c>
      <c r="G115" s="100">
        <f>G110+G112-G107</f>
        <v>-142916.69</v>
      </c>
      <c r="H115" s="99">
        <f>H110+H112</f>
        <v>-53160.27</v>
      </c>
      <c r="I115" s="99">
        <f>I110+I112</f>
        <v>47712.58</v>
      </c>
      <c r="J115" s="100">
        <f>J110+J112-J107</f>
        <v>-85767.56</v>
      </c>
      <c r="K115" s="99">
        <f>K110+K112</f>
        <v>3466.81</v>
      </c>
      <c r="L115" s="99">
        <f>L110+L112</f>
        <v>108363.25</v>
      </c>
      <c r="M115" s="100">
        <f>M110+M112-M107</f>
        <v>-61934.88</v>
      </c>
      <c r="N115" s="99">
        <f>M115+N113</f>
        <v>-57506.88</v>
      </c>
    </row>
    <row r="116" spans="7:14" s="2" customFormat="1" ht="57" customHeight="1">
      <c r="G116" s="32"/>
      <c r="H116" s="280" t="s">
        <v>119</v>
      </c>
      <c r="I116" s="280"/>
      <c r="J116" s="280"/>
      <c r="K116" s="280"/>
      <c r="L116" s="281" t="s">
        <v>120</v>
      </c>
      <c r="M116" s="281"/>
      <c r="N116" s="281"/>
    </row>
    <row r="117" spans="8:14" s="2" customFormat="1" ht="72" customHeight="1">
      <c r="H117" s="273" t="s">
        <v>121</v>
      </c>
      <c r="I117" s="273"/>
      <c r="J117" s="273"/>
      <c r="K117" s="273"/>
      <c r="L117" s="274" t="s">
        <v>195</v>
      </c>
      <c r="M117" s="274"/>
      <c r="N117" s="274"/>
    </row>
    <row r="118" s="2" customFormat="1" ht="12.75"/>
    <row r="119" spans="8:14" s="2" customFormat="1" ht="15">
      <c r="H119" s="276" t="s">
        <v>108</v>
      </c>
      <c r="I119" s="276"/>
      <c r="J119" s="276"/>
      <c r="K119" s="101">
        <f>O107</f>
        <v>1107382.31</v>
      </c>
      <c r="L119" s="102">
        <v>1107382.31</v>
      </c>
      <c r="M119" s="102"/>
      <c r="N119" s="245">
        <f>L119+M119</f>
        <v>1107382.31</v>
      </c>
    </row>
    <row r="120" spans="8:14" s="2" customFormat="1" ht="15">
      <c r="H120" s="276" t="s">
        <v>109</v>
      </c>
      <c r="I120" s="276"/>
      <c r="J120" s="276"/>
      <c r="K120" s="101">
        <f>N111</f>
        <v>1157148.21</v>
      </c>
      <c r="L120" s="102">
        <v>1157148.21</v>
      </c>
      <c r="M120" s="102"/>
      <c r="N120" s="245">
        <f aca="true" t="shared" si="11" ref="N120:N125">L120+M120</f>
        <v>1157148.21</v>
      </c>
    </row>
    <row r="121" spans="8:14" s="2" customFormat="1" ht="15">
      <c r="H121" s="276" t="s">
        <v>110</v>
      </c>
      <c r="I121" s="276"/>
      <c r="J121" s="276"/>
      <c r="K121" s="101">
        <f>N112</f>
        <v>1138909.39</v>
      </c>
      <c r="L121" s="102">
        <v>1138909.39</v>
      </c>
      <c r="M121" s="102">
        <v>4428</v>
      </c>
      <c r="N121" s="245">
        <f t="shared" si="11"/>
        <v>1143337.39</v>
      </c>
    </row>
    <row r="122" spans="8:14" s="2" customFormat="1" ht="15">
      <c r="H122" s="276" t="s">
        <v>111</v>
      </c>
      <c r="I122" s="276"/>
      <c r="J122" s="276"/>
      <c r="K122" s="101">
        <f>K121-K120</f>
        <v>-18238.82</v>
      </c>
      <c r="L122" s="102">
        <v>-18238.82</v>
      </c>
      <c r="M122" s="102">
        <v>4428</v>
      </c>
      <c r="N122" s="245">
        <f t="shared" si="11"/>
        <v>-13810.82</v>
      </c>
    </row>
    <row r="123" spans="8:14" s="2" customFormat="1" ht="15">
      <c r="H123" s="282" t="s">
        <v>112</v>
      </c>
      <c r="I123" s="282"/>
      <c r="J123" s="282"/>
      <c r="K123" s="101">
        <f>K120-K119</f>
        <v>49765.9</v>
      </c>
      <c r="L123" s="103">
        <v>49765.9</v>
      </c>
      <c r="M123" s="102"/>
      <c r="N123" s="245">
        <f t="shared" si="11"/>
        <v>49765.9</v>
      </c>
    </row>
    <row r="124" spans="8:14" s="2" customFormat="1" ht="15">
      <c r="H124" s="283" t="s">
        <v>127</v>
      </c>
      <c r="I124" s="284"/>
      <c r="J124" s="285"/>
      <c r="K124" s="101">
        <f>B110</f>
        <v>-93461.96</v>
      </c>
      <c r="L124" s="102">
        <v>-93461.96</v>
      </c>
      <c r="M124" s="102"/>
      <c r="N124" s="245">
        <f t="shared" si="11"/>
        <v>-93461.96</v>
      </c>
    </row>
    <row r="125" spans="8:14" s="2" customFormat="1" ht="15.75">
      <c r="H125" s="286" t="s">
        <v>215</v>
      </c>
      <c r="I125" s="286"/>
      <c r="J125" s="286"/>
      <c r="K125" s="104">
        <f>K124+K123+K122+K126</f>
        <v>-57506.88</v>
      </c>
      <c r="L125" s="104">
        <f>L124+L123+L122+L126</f>
        <v>-61934.88</v>
      </c>
      <c r="M125" s="104">
        <f>M124+M123+M122+M126</f>
        <v>4428</v>
      </c>
      <c r="N125" s="245">
        <f t="shared" si="11"/>
        <v>-57506.88</v>
      </c>
    </row>
    <row r="126" spans="8:13" s="2" customFormat="1" ht="15">
      <c r="H126" s="272" t="s">
        <v>225</v>
      </c>
      <c r="I126" s="272"/>
      <c r="J126" s="272"/>
      <c r="K126" s="105">
        <f>N113</f>
        <v>4428</v>
      </c>
      <c r="L126" s="102"/>
      <c r="M126" s="102"/>
    </row>
    <row r="127" spans="8:13" s="2" customFormat="1" ht="15">
      <c r="H127" s="282" t="s">
        <v>113</v>
      </c>
      <c r="I127" s="282"/>
      <c r="J127" s="282"/>
      <c r="K127" s="105">
        <f>D98+G98+J98+M98</f>
        <v>43924.31</v>
      </c>
      <c r="L127" s="275" t="s">
        <v>181</v>
      </c>
      <c r="M127" s="275"/>
    </row>
    <row r="128" spans="8:13" s="2" customFormat="1" ht="15">
      <c r="H128" s="272" t="s">
        <v>114</v>
      </c>
      <c r="I128" s="272"/>
      <c r="J128" s="272"/>
      <c r="K128" s="105">
        <v>32904.69</v>
      </c>
      <c r="L128" s="102"/>
      <c r="M128" s="102"/>
    </row>
    <row r="129" spans="8:13" s="2" customFormat="1" ht="15">
      <c r="H129" s="272" t="s">
        <v>115</v>
      </c>
      <c r="I129" s="272"/>
      <c r="J129" s="272"/>
      <c r="K129" s="105">
        <v>47066.32</v>
      </c>
      <c r="L129" s="102"/>
      <c r="M129" s="102"/>
    </row>
    <row r="130" spans="8:13" ht="15">
      <c r="H130" s="272" t="s">
        <v>116</v>
      </c>
      <c r="I130" s="272"/>
      <c r="J130" s="272"/>
      <c r="K130" s="105">
        <f>K128+K129</f>
        <v>79971.01</v>
      </c>
      <c r="L130" s="102"/>
      <c r="M130" s="102"/>
    </row>
    <row r="131" spans="8:13" ht="15">
      <c r="H131" s="272" t="s">
        <v>117</v>
      </c>
      <c r="I131" s="272"/>
      <c r="J131" s="272"/>
      <c r="K131" s="105">
        <f>K130-K127+12000</f>
        <v>48046.7</v>
      </c>
      <c r="L131" s="103"/>
      <c r="M131" s="102"/>
    </row>
    <row r="132" spans="8:13" ht="15.75">
      <c r="H132" s="272" t="s">
        <v>118</v>
      </c>
      <c r="I132" s="272"/>
      <c r="J132" s="272"/>
      <c r="K132" s="106">
        <f>K123-K131</f>
        <v>1719.2</v>
      </c>
      <c r="L132" s="102"/>
      <c r="M132" s="102"/>
    </row>
  </sheetData>
  <sheetProtection/>
  <mergeCells count="28">
    <mergeCell ref="H131:J131"/>
    <mergeCell ref="H132:J132"/>
    <mergeCell ref="H122:J122"/>
    <mergeCell ref="H123:J123"/>
    <mergeCell ref="H124:J124"/>
    <mergeCell ref="H125:J125"/>
    <mergeCell ref="H126:J126"/>
    <mergeCell ref="H127:J127"/>
    <mergeCell ref="H129:J129"/>
    <mergeCell ref="H128:J128"/>
    <mergeCell ref="H2:J2"/>
    <mergeCell ref="K2:M2"/>
    <mergeCell ref="A4:O4"/>
    <mergeCell ref="A52:N52"/>
    <mergeCell ref="H120:J120"/>
    <mergeCell ref="H121:J121"/>
    <mergeCell ref="H116:K116"/>
    <mergeCell ref="L116:N116"/>
    <mergeCell ref="A1:N1"/>
    <mergeCell ref="A99:N99"/>
    <mergeCell ref="A61:N61"/>
    <mergeCell ref="B2:D2"/>
    <mergeCell ref="E2:G2"/>
    <mergeCell ref="H130:J130"/>
    <mergeCell ref="H117:K117"/>
    <mergeCell ref="L117:N117"/>
    <mergeCell ref="L127:M127"/>
    <mergeCell ref="H119:J119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6:G12"/>
  <sheetViews>
    <sheetView zoomScalePageLayoutView="0" workbookViewId="0" topLeftCell="A1">
      <selection activeCell="B6" sqref="B6:H17"/>
    </sheetView>
  </sheetViews>
  <sheetFormatPr defaultColWidth="9.00390625" defaultRowHeight="12.75"/>
  <cols>
    <col min="5" max="5" width="18.25390625" style="0" customWidth="1"/>
    <col min="7" max="7" width="18.625" style="0" customWidth="1"/>
  </cols>
  <sheetData>
    <row r="6" ht="12.75">
      <c r="C6" t="s">
        <v>248</v>
      </c>
    </row>
    <row r="8" spans="5:7" ht="12.75">
      <c r="E8" s="287" t="s">
        <v>246</v>
      </c>
      <c r="G8" s="288" t="s">
        <v>247</v>
      </c>
    </row>
    <row r="9" spans="5:7" ht="12.75">
      <c r="E9" s="287"/>
      <c r="G9" s="288"/>
    </row>
    <row r="10" spans="5:7" ht="12.75">
      <c r="E10" s="287"/>
      <c r="G10" s="288"/>
    </row>
    <row r="12" spans="3:7" ht="12.75">
      <c r="C12" t="s">
        <v>249</v>
      </c>
      <c r="E12">
        <v>4428</v>
      </c>
      <c r="G12">
        <v>4428</v>
      </c>
    </row>
  </sheetData>
  <sheetProtection/>
  <mergeCells count="2">
    <mergeCell ref="E8:E10"/>
    <mergeCell ref="G8:G10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2015-07-23T12:04:05Z</cp:lastPrinted>
  <dcterms:created xsi:type="dcterms:W3CDTF">2010-04-02T14:46:04Z</dcterms:created>
  <dcterms:modified xsi:type="dcterms:W3CDTF">2015-08-31T10:41:59Z</dcterms:modified>
  <cp:category/>
  <cp:version/>
  <cp:contentType/>
  <cp:contentStatus/>
</cp:coreProperties>
</file>