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4955" windowHeight="8385" activeTab="1"/>
  </bookViews>
  <sheets>
    <sheet name="по голосованию" sheetId="1" r:id="rId1"/>
    <sheet name="ЛС" sheetId="2" r:id="rId2"/>
    <sheet name="Рос" sheetId="3" r:id="rId3"/>
  </sheets>
  <definedNames>
    <definedName name="_xlnm.Print_Area" localSheetId="0">'по голосованию'!$A$1:$H$135</definedName>
  </definedNames>
  <calcPr fullCalcOnLoad="1" fullPrecision="0"/>
</workbook>
</file>

<file path=xl/sharedStrings.xml><?xml version="1.0" encoding="utf-8"?>
<sst xmlns="http://schemas.openxmlformats.org/spreadsheetml/2006/main" count="330" uniqueCount="208">
  <si>
    <t>наименование работ и услуг</t>
  </si>
  <si>
    <t>Обязательные работы и услуги по содержанию и ремонту общего имущества собственников помещений в многоквартирном доме</t>
  </si>
  <si>
    <t>Сбор, вывоз и утилизация ТБО*</t>
  </si>
  <si>
    <t>Работы по текущему ремонту, в т.ч.:</t>
  </si>
  <si>
    <t>ИТОГО:</t>
  </si>
  <si>
    <t xml:space="preserve">Годовая стоимость                ( на весь дом), руб. </t>
  </si>
  <si>
    <t>ВСЕГО:</t>
  </si>
  <si>
    <t>№ акта</t>
  </si>
  <si>
    <t>Дата акта</t>
  </si>
  <si>
    <t>Стоимость</t>
  </si>
  <si>
    <t>Итого за год</t>
  </si>
  <si>
    <t>Начислено</t>
  </si>
  <si>
    <t>Оплачено</t>
  </si>
  <si>
    <t>Сальдо на начало периода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</si>
  <si>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</si>
  <si>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</si>
  <si>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</si>
  <si>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</si>
  <si>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</si>
  <si>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</si>
  <si>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</si>
  <si>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</si>
  <si>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</si>
  <si>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</si>
  <si>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</si>
  <si>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</si>
  <si>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лицевого счета</t>
  </si>
  <si>
    <t>Итого</t>
  </si>
  <si>
    <t>Задолженность за жителями</t>
  </si>
  <si>
    <t>Работы заявочного характера, в т.ч.:</t>
  </si>
  <si>
    <t>Работы по резервному фонду, в т.ч.:</t>
  </si>
  <si>
    <t>Приложение №1</t>
  </si>
  <si>
    <t>к дополнительному соглашению№_______</t>
  </si>
  <si>
    <t>к договору управления многоквартирным домом</t>
  </si>
  <si>
    <t xml:space="preserve">от _____________ 2008г </t>
  </si>
  <si>
    <t>Перечень работ и услуг по содержанию и ремонту общего имущества в многоквартирном доме</t>
  </si>
  <si>
    <t>Расчет размера платы за содержание и ремонт общего имущества в многоквартирном доме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</si>
  <si>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</si>
  <si>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</si>
  <si>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</si>
  <si>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Управление многоквартирным домом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</si>
  <si>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</si>
  <si>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</si>
  <si>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</si>
  <si>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</si>
  <si>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</si>
  <si>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Уборка земельного участка, входящего в состав общего имущества</t>
  </si>
  <si>
    <t>подметание земельного участка в летний период</t>
  </si>
  <si>
    <t>6 раз в неделю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</si>
  <si>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</si>
  <si>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</si>
  <si>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</si>
  <si>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</si>
  <si>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1 раз в сутки во время гололеда</t>
  </si>
  <si>
    <t>Расчетно-кассовое обслуживание</t>
  </si>
  <si>
    <t>ежемесячно</t>
  </si>
  <si>
    <t>Аварийное обслуживание</t>
  </si>
  <si>
    <t>круглосуточно</t>
  </si>
  <si>
    <t>Обслуживание общедомовых приборов учета холодного водоснабжения</t>
  </si>
  <si>
    <t>Обслуживание общедомовых приборов учета горячего водоснабжения</t>
  </si>
  <si>
    <t>Обслуживание общедомовыз приборов учета теплоэнергии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</si>
  <si>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</si>
  <si>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</si>
  <si>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</si>
  <si>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</si>
  <si>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</si>
  <si>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1 раз в 4 месяца</t>
  </si>
  <si>
    <t>Регламентные работы по системе отопления в т.числе:</t>
  </si>
  <si>
    <t>отключение системы отопления</t>
  </si>
  <si>
    <t>1 раз в год</t>
  </si>
  <si>
    <t>гидравлическое испытание входной запорной арматуры</t>
  </si>
  <si>
    <t>2 раза в год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</si>
  <si>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</si>
  <si>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</si>
  <si>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</si>
  <si>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</si>
  <si>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</si>
  <si>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</si>
  <si>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 с регулировкой</t>
  </si>
  <si>
    <t>Регламентные работы по системе горячего водоснабжения в т.числе: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</si>
  <si>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</si>
  <si>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</si>
  <si>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</si>
  <si>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опрессовка бойлера</t>
  </si>
  <si>
    <t>1 раз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</si>
  <si>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</si>
  <si>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</si>
  <si>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установка модуля проверки лежаков системы ГВС на закипание</t>
  </si>
  <si>
    <t>проверка лежаков ГВС на закипание</t>
  </si>
  <si>
    <t>проверка работы регулятора температуры на бойлере</t>
  </si>
  <si>
    <t>Регламентные работы по системе холодного водоснабжения в т.числе:</t>
  </si>
  <si>
    <t>обслуживание насосов холодного водоснабжения</t>
  </si>
  <si>
    <t>Регламентные работы по системе электроснабжени в т.числе:</t>
  </si>
  <si>
    <t>ревизия ШР, ЩЭ</t>
  </si>
  <si>
    <t>ревизия ВРУ</t>
  </si>
  <si>
    <t>Регламентные работы по системе водоотведения в т.числе:</t>
  </si>
  <si>
    <t>прочистка канализационных выпусков до стены здания</t>
  </si>
  <si>
    <t>Сбор, вывоз и утилизация ТБО, руб/м2</t>
  </si>
  <si>
    <t>1 раз в месяц</t>
  </si>
  <si>
    <t>перевод реле времени</t>
  </si>
  <si>
    <t>окос травы</t>
  </si>
  <si>
    <t>установка шарового крана на выходе с ВВП горячей воды для взятия проб,сдачи анализа ГВС ф 15</t>
  </si>
  <si>
    <t>Поверка общедомовых приборов учета холодного водоснабжения</t>
  </si>
  <si>
    <t>(многоквартирный дом с газовыми плитами )</t>
  </si>
  <si>
    <t>2-3 раза</t>
  </si>
  <si>
    <t>Обслуживание вводных и внутренних газопроводов жилого фонда</t>
  </si>
  <si>
    <t>замена трансформатора тока</t>
  </si>
  <si>
    <t>восстановление подвального освещения</t>
  </si>
  <si>
    <t>восстановление чердачного освещения</t>
  </si>
  <si>
    <t>Работы заявочного характера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</si>
  <si>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</si>
  <si>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</si>
  <si>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восстановление подъездного освещения</t>
  </si>
  <si>
    <t>руб./чел.</t>
  </si>
  <si>
    <t>очистка урн от мусора</t>
  </si>
  <si>
    <t>Поверка общедомовых приборов учета горячего водоснабжения</t>
  </si>
  <si>
    <t>Поверка общедомовых приборов учета теплоэнергии</t>
  </si>
  <si>
    <t>замена ( поверка ) КИП</t>
  </si>
  <si>
    <t>Регламентные работы по системе вентиляции в т.числе:</t>
  </si>
  <si>
    <t>Регламентные работы по содержанию кровли в т.числе:</t>
  </si>
  <si>
    <t>по адресу: ул.Парковая, д.2 (S=2058,7м2, S=2830,28 м2)</t>
  </si>
  <si>
    <t>договорная и претензионно-исковая работа,взыскание задолженности по ЖКУ</t>
  </si>
  <si>
    <t>погрузка мусора на автотранспорт вручную</t>
  </si>
  <si>
    <t>посыпка территории песко - соляной смесью</t>
  </si>
  <si>
    <t>отключение системы отопления в местах общего пользования</t>
  </si>
  <si>
    <t>ревизия элеваторного узла (сопло)</t>
  </si>
  <si>
    <t>подключение системы отопления в местах общего пользования</t>
  </si>
  <si>
    <t>ревизия заадвижек ХВС   диам.80 мм - 1 шт.</t>
  </si>
  <si>
    <t>очистка кровли от снега и скалывание сосулек</t>
  </si>
  <si>
    <t>Погашение задолженности прошлых периодов</t>
  </si>
  <si>
    <t>по состоянию на 1.05.2012г.</t>
  </si>
  <si>
    <t>Итого :</t>
  </si>
  <si>
    <t>ВСЕГО :</t>
  </si>
  <si>
    <t>1 квартал               (май-июль)</t>
  </si>
  <si>
    <t>2 квартал             (август-октябрь)</t>
  </si>
  <si>
    <t>3 квартал               (ноябрь-январь)</t>
  </si>
  <si>
    <t>4 квартал          (февраль-апрель)</t>
  </si>
  <si>
    <t>Поступления от Ростелекома</t>
  </si>
  <si>
    <t>Выполнено работ на сумму</t>
  </si>
  <si>
    <t>Начислено за год</t>
  </si>
  <si>
    <t>Оплачено жителями за год</t>
  </si>
  <si>
    <t>Переплата(+) / Долг(-) жителей по оплате за год</t>
  </si>
  <si>
    <t>Экономия(+) / Перерасход(-) из-за невыполненных работ</t>
  </si>
  <si>
    <t>Выполнено работ заявочного характера</t>
  </si>
  <si>
    <t>Экономия(+) / Перерасход(-) по Р.Р.</t>
  </si>
  <si>
    <t>Экономия(+) / Перерасход(-) по Т.Р.</t>
  </si>
  <si>
    <t xml:space="preserve">Общая Экономия(+) / Перерасход(-) по Р.Р. + Т.Р. </t>
  </si>
  <si>
    <t xml:space="preserve"> (Общая экономия минус Работы заяв.хар-ра)</t>
  </si>
  <si>
    <t>Сальдо</t>
  </si>
  <si>
    <t>Ростелеком</t>
  </si>
  <si>
    <t>Генеральный директор</t>
  </si>
  <si>
    <t>А.В. Митрофанов</t>
  </si>
  <si>
    <t>Экономист 2-ой категории по учету лицевых счетов МКД</t>
  </si>
  <si>
    <t>Лицевой счет многоквартирного дома по адресу: ул. Парковая, д. 2 на период с 1 мая 2014 по 30 апреля 2015 года</t>
  </si>
  <si>
    <t>2717,48 (по тарифу)</t>
  </si>
  <si>
    <t xml:space="preserve">2014 -2015 гг. </t>
  </si>
  <si>
    <t>(стоимость услуг  увеличена на 6,6% в соответствии с уровнем инфляции 2013 г.)</t>
  </si>
  <si>
    <t>Управление многоквартирным домом, всего в т.ч.</t>
  </si>
  <si>
    <t>заполнение электронных паспортов</t>
  </si>
  <si>
    <t>Поверка общедомовых приборов учета холодного  водоснабжения</t>
  </si>
  <si>
    <t>гидравлическое испытание элеваторных узлов и запорной арматуры</t>
  </si>
  <si>
    <t>ревизия задвижек отопления (диам.50 мм - 1 шт., диам.80 мм - 3 шт)</t>
  </si>
  <si>
    <t>замена  КИП манометры 1 шт., термометры 1 шт.</t>
  </si>
  <si>
    <t>ремонт секций ВВП</t>
  </si>
  <si>
    <t>смена задвижек на СТС диам.50 мм - 1 шт., диам. 80 мм - 1 шт.</t>
  </si>
  <si>
    <t>пылеудаление и дезинфекция вентиляционных каналов без пробивки</t>
  </si>
  <si>
    <t>1 раз в 3 года</t>
  </si>
  <si>
    <t>проверка  вентиляционных каналов и канализационных вытяжек</t>
  </si>
  <si>
    <t>Сбор, вывоз и утилизация ТБО*, руб/м2</t>
  </si>
  <si>
    <t>герметизация примыкания слуховых окон к кровле</t>
  </si>
  <si>
    <t>ремонт вентиляционной вытяжки</t>
  </si>
  <si>
    <t>установка шарового крана диам.15 мм - 2 шт. (спускники)</t>
  </si>
  <si>
    <t>Остаток(+) / Долг(-) на 1.05.14г.</t>
  </si>
  <si>
    <t>55</t>
  </si>
  <si>
    <t>Ревизия эл.щитка ( кв.1)</t>
  </si>
  <si>
    <t>95</t>
  </si>
  <si>
    <t>ревизия задвижек отопления (диам.50 мм - 1 шт., диам.80 мм - 3 шт) факт ф 100 мм - 2 шт.</t>
  </si>
  <si>
    <t>ревизия заадвижек ХВС   диам.80 мм - 1 шт. (факт ф 100 мм - 2 шт.)</t>
  </si>
  <si>
    <t>Окраска газопровода</t>
  </si>
  <si>
    <t>Н.Ф.Каюткина</t>
  </si>
  <si>
    <t>Подключение системы отопления в связи с плановым остановом ТС</t>
  </si>
  <si>
    <t>Отключение системы отопления в связи с плановым остановом ТС</t>
  </si>
  <si>
    <t>Замена водосчетчика ХВС на новый ( с учетом стоимости счетчика)</t>
  </si>
  <si>
    <t>Сумма уплаты за размещение(выставленные счета)</t>
  </si>
  <si>
    <t>Сумма списанная с л/ч(с учетом оплаты)</t>
  </si>
  <si>
    <t>2011-2012</t>
  </si>
  <si>
    <t>2012-2013</t>
  </si>
  <si>
    <t>2013-2014</t>
  </si>
  <si>
    <t>Поступления от Ростелекома ( 1 точка с мая 2011 года)</t>
  </si>
  <si>
    <t>Ремонт канализационного стояка ( кв.10)</t>
  </si>
  <si>
    <t>Врезка спусника,обследование лежака ГВС</t>
  </si>
  <si>
    <t>134</t>
  </si>
  <si>
    <t>Перевод ВВВ на зимнюю схему</t>
  </si>
  <si>
    <t>136</t>
  </si>
  <si>
    <t>151</t>
  </si>
  <si>
    <t xml:space="preserve"> Экономия(+) / Долг(-) на 1.05.2015</t>
  </si>
  <si>
    <t>Замена вентеля на стояке ХВС в подвале</t>
  </si>
  <si>
    <t>пылеудаление и дезинфекция вентиляционных каналов без пробивки ( ООО"Трубочист")</t>
  </si>
  <si>
    <t>акт 507</t>
  </si>
  <si>
    <t>Ревизия выключателя уличного освещения</t>
  </si>
  <si>
    <t>75</t>
  </si>
  <si>
    <t>акт 23</t>
  </si>
  <si>
    <t>Обслуживание вводных и внутренних газопроводов жилого фонда( Корректировка по выставленному счету фактуре № 8157 от 11.06.2014 г. на сумму 14774,58 руб.)</t>
  </si>
  <si>
    <t>Услуги типографии по печати доп.соглашений</t>
  </si>
  <si>
    <t>т/н 185</t>
  </si>
  <si>
    <t>Данные  по состоянию на 01.05.2015 г.</t>
  </si>
  <si>
    <t>2014-2015</t>
  </si>
  <si>
    <t>ремонт секций ВВП факт 3 секции ( удаление накипи с лат. трубок)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</si>
</sst>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2"/>
      <name val="Arial Cyr"/>
      <family val="0"/>
    </font>
    <font>
      <sz val="11"/>
      <name val="Arial Black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b/>
      <sz val="10"/>
      <name val="Arial Cyr"/>
      <family val="0"/>
    </font>
    <font>
      <b/>
      <sz val="12"/>
      <name val="Arial Black"/>
      <family val="2"/>
    </font>
    <font>
      <b/>
      <sz val="12"/>
      <name val="Arial Cyr"/>
      <family val="0"/>
    </font>
    <font>
      <b/>
      <i/>
      <u val="single"/>
      <sz val="22"/>
      <name val="Arial Cyr"/>
      <family val="0"/>
    </font>
    <font>
      <sz val="11"/>
      <name val="Arial Cyr"/>
      <family val="2"/>
    </font>
    <font>
      <sz val="10"/>
      <name val="Arial"/>
      <family val="2"/>
    </font>
    <font>
      <sz val="18"/>
      <name val="Arial Black"/>
      <family val="2"/>
    </font>
    <font>
      <sz val="20"/>
      <name val="Arial Black"/>
      <family val="2"/>
    </font>
    <font>
      <b/>
      <sz val="11"/>
      <name val="Arial Cyr"/>
      <family val="0"/>
    </font>
    <font>
      <sz val="16"/>
      <name val="Arial Cyr"/>
      <family val="0"/>
    </font>
    <font>
      <sz val="10"/>
      <color indexed="8"/>
      <name val="Arial Black"/>
      <family val="2"/>
    </font>
    <font>
      <b/>
      <sz val="12"/>
      <color indexed="10"/>
      <name val="Arial Cyr"/>
      <family val="0"/>
    </font>
    <font>
      <sz val="10"/>
      <color theme="1"/>
      <name val="Arial Black"/>
      <family val="2"/>
    </font>
    <font>
      <sz val="10"/>
      <color rgb="FFFF0000"/>
      <name val="Arial Cyr"/>
      <family val="0"/>
    </font>
    <font>
      <b/>
      <sz val="12"/>
      <color rgb="FFFF000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ck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ck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67">
    <xf numFmtId="0" fontId="0" fillId="0" borderId="0" xfId="0" applyAlignment="1">
      <alignment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/>
    </xf>
    <xf numFmtId="0" fontId="0" fillId="24" borderId="10" xfId="0" applyFont="1" applyFill="1" applyBorder="1" applyAlignment="1">
      <alignment horizontal="left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/>
    </xf>
    <xf numFmtId="0" fontId="19" fillId="24" borderId="0" xfId="0" applyFont="1" applyFill="1" applyAlignment="1">
      <alignment horizontal="center" vertical="center"/>
    </xf>
    <xf numFmtId="0" fontId="0" fillId="24" borderId="11" xfId="0" applyFont="1" applyFill="1" applyBorder="1" applyAlignment="1">
      <alignment horizontal="center" vertical="center" wrapText="1"/>
    </xf>
    <xf numFmtId="2" fontId="18" fillId="25" borderId="12" xfId="0" applyNumberFormat="1" applyFont="1" applyFill="1" applyBorder="1" applyAlignment="1">
      <alignment horizontal="center" vertical="center" wrapText="1"/>
    </xf>
    <xf numFmtId="2" fontId="18" fillId="25" borderId="13" xfId="0" applyNumberFormat="1" applyFont="1" applyFill="1" applyBorder="1" applyAlignment="1">
      <alignment horizontal="center" vertical="center" wrapText="1"/>
    </xf>
    <xf numFmtId="2" fontId="0" fillId="25" borderId="14" xfId="0" applyNumberFormat="1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18" fillId="24" borderId="16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2" fontId="0" fillId="25" borderId="18" xfId="0" applyNumberFormat="1" applyFont="1" applyFill="1" applyBorder="1" applyAlignment="1">
      <alignment horizontal="center" vertical="center" wrapText="1"/>
    </xf>
    <xf numFmtId="2" fontId="22" fillId="24" borderId="19" xfId="0" applyNumberFormat="1" applyFont="1" applyFill="1" applyBorder="1" applyAlignment="1">
      <alignment horizontal="center"/>
    </xf>
    <xf numFmtId="0" fontId="18" fillId="24" borderId="16" xfId="0" applyFont="1" applyFill="1" applyBorder="1" applyAlignment="1">
      <alignment horizontal="center" vertical="center"/>
    </xf>
    <xf numFmtId="2" fontId="22" fillId="24" borderId="16" xfId="0" applyNumberFormat="1" applyFont="1" applyFill="1" applyBorder="1" applyAlignment="1">
      <alignment horizontal="center" vertical="center" wrapText="1"/>
    </xf>
    <xf numFmtId="2" fontId="22" fillId="0" borderId="16" xfId="0" applyNumberFormat="1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18" fillId="24" borderId="20" xfId="0" applyFont="1" applyFill="1" applyBorder="1" applyAlignment="1">
      <alignment horizontal="center" vertical="center" wrapText="1"/>
    </xf>
    <xf numFmtId="0" fontId="21" fillId="24" borderId="20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/>
    </xf>
    <xf numFmtId="0" fontId="0" fillId="24" borderId="21" xfId="0" applyFont="1" applyFill="1" applyBorder="1" applyAlignment="1">
      <alignment horizontal="center" vertical="center" wrapText="1"/>
    </xf>
    <xf numFmtId="0" fontId="18" fillId="24" borderId="21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left" vertical="center" wrapText="1"/>
    </xf>
    <xf numFmtId="0" fontId="0" fillId="25" borderId="23" xfId="0" applyFont="1" applyFill="1" applyBorder="1" applyAlignment="1">
      <alignment horizontal="left" vertical="center" wrapText="1"/>
    </xf>
    <xf numFmtId="0" fontId="22" fillId="24" borderId="24" xfId="0" applyFont="1" applyFill="1" applyBorder="1" applyAlignment="1">
      <alignment horizontal="left" vertical="center" wrapText="1"/>
    </xf>
    <xf numFmtId="0" fontId="20" fillId="24" borderId="22" xfId="0" applyFont="1" applyFill="1" applyBorder="1" applyAlignment="1">
      <alignment horizontal="left" vertical="center" wrapText="1"/>
    </xf>
    <xf numFmtId="0" fontId="22" fillId="0" borderId="24" xfId="0" applyFont="1" applyFill="1" applyBorder="1" applyAlignment="1">
      <alignment horizontal="left" vertical="center"/>
    </xf>
    <xf numFmtId="0" fontId="0" fillId="24" borderId="18" xfId="0" applyFont="1" applyFill="1" applyBorder="1" applyAlignment="1">
      <alignment horizontal="center" vertical="center" wrapText="1"/>
    </xf>
    <xf numFmtId="0" fontId="18" fillId="24" borderId="18" xfId="0" applyFont="1" applyFill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22" fillId="24" borderId="18" xfId="0" applyFont="1" applyFill="1" applyBorder="1" applyAlignment="1">
      <alignment horizontal="center" vertical="center"/>
    </xf>
    <xf numFmtId="0" fontId="35" fillId="24" borderId="18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0" fillId="24" borderId="26" xfId="0" applyFill="1" applyBorder="1" applyAlignment="1">
      <alignment horizontal="center" vertical="center"/>
    </xf>
    <xf numFmtId="0" fontId="0" fillId="25" borderId="26" xfId="0" applyFill="1" applyBorder="1" applyAlignment="1">
      <alignment horizontal="center" vertical="center" wrapText="1"/>
    </xf>
    <xf numFmtId="0" fontId="0" fillId="24" borderId="26" xfId="0" applyFill="1" applyBorder="1" applyAlignment="1">
      <alignment horizontal="left" vertical="center"/>
    </xf>
    <xf numFmtId="0" fontId="23" fillId="24" borderId="26" xfId="0" applyFont="1" applyFill="1" applyBorder="1" applyAlignment="1">
      <alignment horizontal="center" vertical="center"/>
    </xf>
    <xf numFmtId="2" fontId="18" fillId="24" borderId="21" xfId="0" applyNumberFormat="1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center" vertical="center" wrapText="1"/>
    </xf>
    <xf numFmtId="0" fontId="0" fillId="24" borderId="28" xfId="0" applyFont="1" applyFill="1" applyBorder="1" applyAlignment="1">
      <alignment horizontal="center" vertical="center" wrapText="1"/>
    </xf>
    <xf numFmtId="2" fontId="0" fillId="25" borderId="19" xfId="0" applyNumberFormat="1" applyFont="1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/>
    </xf>
    <xf numFmtId="0" fontId="0" fillId="24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/>
    </xf>
    <xf numFmtId="0" fontId="22" fillId="24" borderId="32" xfId="0" applyFont="1" applyFill="1" applyBorder="1" applyAlignment="1">
      <alignment horizontal="left" vertical="center" wrapText="1"/>
    </xf>
    <xf numFmtId="0" fontId="0" fillId="24" borderId="33" xfId="0" applyFill="1" applyBorder="1" applyAlignment="1">
      <alignment horizontal="center" vertical="center"/>
    </xf>
    <xf numFmtId="2" fontId="23" fillId="24" borderId="34" xfId="0" applyNumberFormat="1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 wrapText="1"/>
    </xf>
    <xf numFmtId="0" fontId="0" fillId="24" borderId="35" xfId="0" applyFont="1" applyFill="1" applyBorder="1" applyAlignment="1">
      <alignment horizontal="center" vertical="center" wrapText="1"/>
    </xf>
    <xf numFmtId="2" fontId="18" fillId="24" borderId="25" xfId="0" applyNumberFormat="1" applyFont="1" applyFill="1" applyBorder="1" applyAlignment="1">
      <alignment horizontal="center" vertical="center" wrapText="1"/>
    </xf>
    <xf numFmtId="0" fontId="22" fillId="24" borderId="36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0" fontId="22" fillId="24" borderId="37" xfId="0" applyFont="1" applyFill="1" applyBorder="1" applyAlignment="1">
      <alignment horizontal="center" vertical="center"/>
    </xf>
    <xf numFmtId="0" fontId="22" fillId="24" borderId="31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18" fillId="24" borderId="38" xfId="0" applyFont="1" applyFill="1" applyBorder="1" applyAlignment="1">
      <alignment horizontal="center" vertical="center" wrapText="1"/>
    </xf>
    <xf numFmtId="0" fontId="18" fillId="24" borderId="39" xfId="0" applyFont="1" applyFill="1" applyBorder="1" applyAlignment="1">
      <alignment horizontal="center" vertical="center" wrapText="1"/>
    </xf>
    <xf numFmtId="2" fontId="22" fillId="24" borderId="16" xfId="0" applyNumberFormat="1" applyFont="1" applyFill="1" applyBorder="1" applyAlignment="1">
      <alignment horizontal="center"/>
    </xf>
    <xf numFmtId="0" fontId="18" fillId="24" borderId="40" xfId="0" applyFont="1" applyFill="1" applyBorder="1" applyAlignment="1">
      <alignment horizontal="center" vertical="center" wrapText="1"/>
    </xf>
    <xf numFmtId="2" fontId="22" fillId="24" borderId="41" xfId="0" applyNumberFormat="1" applyFont="1" applyFill="1" applyBorder="1" applyAlignment="1">
      <alignment horizontal="center"/>
    </xf>
    <xf numFmtId="0" fontId="24" fillId="24" borderId="24" xfId="0" applyFont="1" applyFill="1" applyBorder="1" applyAlignment="1">
      <alignment horizontal="left" vertical="center" wrapText="1"/>
    </xf>
    <xf numFmtId="0" fontId="25" fillId="24" borderId="38" xfId="0" applyFont="1" applyFill="1" applyBorder="1" applyAlignment="1">
      <alignment horizontal="center" vertical="center" wrapText="1"/>
    </xf>
    <xf numFmtId="0" fontId="25" fillId="24" borderId="39" xfId="0" applyFont="1" applyFill="1" applyBorder="1" applyAlignment="1">
      <alignment horizontal="center" vertical="center" wrapText="1"/>
    </xf>
    <xf numFmtId="0" fontId="25" fillId="24" borderId="18" xfId="0" applyFont="1" applyFill="1" applyBorder="1" applyAlignment="1">
      <alignment horizontal="center" vertical="center" wrapText="1"/>
    </xf>
    <xf numFmtId="2" fontId="25" fillId="25" borderId="14" xfId="0" applyNumberFormat="1" applyFont="1" applyFill="1" applyBorder="1" applyAlignment="1">
      <alignment horizontal="center" vertical="center" wrapText="1"/>
    </xf>
    <xf numFmtId="0" fontId="25" fillId="24" borderId="0" xfId="0" applyFont="1" applyFill="1" applyAlignment="1">
      <alignment horizontal="center" vertical="center" wrapText="1"/>
    </xf>
    <xf numFmtId="2" fontId="25" fillId="24" borderId="42" xfId="0" applyNumberFormat="1" applyFont="1" applyFill="1" applyBorder="1" applyAlignment="1">
      <alignment horizontal="center" vertical="center" wrapText="1"/>
    </xf>
    <xf numFmtId="0" fontId="25" fillId="24" borderId="16" xfId="0" applyFont="1" applyFill="1" applyBorder="1" applyAlignment="1">
      <alignment horizontal="center" vertical="center" wrapText="1"/>
    </xf>
    <xf numFmtId="0" fontId="25" fillId="24" borderId="40" xfId="0" applyFont="1" applyFill="1" applyBorder="1" applyAlignment="1">
      <alignment horizontal="center" vertical="center" wrapText="1"/>
    </xf>
    <xf numFmtId="2" fontId="25" fillId="25" borderId="43" xfId="0" applyNumberFormat="1" applyFont="1" applyFill="1" applyBorder="1" applyAlignment="1">
      <alignment horizontal="center" vertical="center" wrapText="1"/>
    </xf>
    <xf numFmtId="0" fontId="25" fillId="24" borderId="44" xfId="0" applyFont="1" applyFill="1" applyBorder="1" applyAlignment="1">
      <alignment horizontal="center" vertical="center" wrapText="1"/>
    </xf>
    <xf numFmtId="2" fontId="25" fillId="25" borderId="11" xfId="0" applyNumberFormat="1" applyFont="1" applyFill="1" applyBorder="1" applyAlignment="1">
      <alignment horizontal="center" vertical="center" wrapText="1"/>
    </xf>
    <xf numFmtId="2" fontId="25" fillId="24" borderId="39" xfId="0" applyNumberFormat="1" applyFont="1" applyFill="1" applyBorder="1" applyAlignment="1">
      <alignment horizontal="center" vertical="center" wrapText="1"/>
    </xf>
    <xf numFmtId="2" fontId="25" fillId="24" borderId="16" xfId="0" applyNumberFormat="1" applyFont="1" applyFill="1" applyBorder="1" applyAlignment="1">
      <alignment horizontal="center" vertical="center" wrapText="1"/>
    </xf>
    <xf numFmtId="0" fontId="18" fillId="24" borderId="45" xfId="0" applyFont="1" applyFill="1" applyBorder="1" applyAlignment="1">
      <alignment horizontal="left" vertical="center" wrapText="1"/>
    </xf>
    <xf numFmtId="2" fontId="18" fillId="25" borderId="46" xfId="0" applyNumberFormat="1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left" vertical="center" wrapText="1"/>
    </xf>
    <xf numFmtId="2" fontId="18" fillId="25" borderId="47" xfId="0" applyNumberFormat="1" applyFont="1" applyFill="1" applyBorder="1" applyAlignment="1">
      <alignment horizontal="center" vertical="center" wrapText="1"/>
    </xf>
    <xf numFmtId="2" fontId="18" fillId="25" borderId="11" xfId="0" applyNumberFormat="1" applyFont="1" applyFill="1" applyBorder="1" applyAlignment="1">
      <alignment horizontal="center" vertical="center" wrapText="1"/>
    </xf>
    <xf numFmtId="2" fontId="0" fillId="25" borderId="11" xfId="0" applyNumberFormat="1" applyFont="1" applyFill="1" applyBorder="1" applyAlignment="1">
      <alignment horizontal="center" vertical="center" wrapText="1"/>
    </xf>
    <xf numFmtId="2" fontId="0" fillId="25" borderId="47" xfId="0" applyNumberFormat="1" applyFont="1" applyFill="1" applyBorder="1" applyAlignment="1">
      <alignment horizontal="center" vertical="center" wrapText="1"/>
    </xf>
    <xf numFmtId="2" fontId="0" fillId="25" borderId="12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2" fontId="18" fillId="25" borderId="35" xfId="0" applyNumberFormat="1" applyFont="1" applyFill="1" applyBorder="1" applyAlignment="1">
      <alignment horizontal="center" vertical="center" wrapText="1"/>
    </xf>
    <xf numFmtId="2" fontId="36" fillId="25" borderId="26" xfId="0" applyNumberFormat="1" applyFont="1" applyFill="1" applyBorder="1" applyAlignment="1">
      <alignment horizontal="center" vertical="center" wrapText="1"/>
    </xf>
    <xf numFmtId="2" fontId="28" fillId="25" borderId="13" xfId="0" applyNumberFormat="1" applyFont="1" applyFill="1" applyBorder="1" applyAlignment="1">
      <alignment horizontal="center" vertical="center" wrapText="1"/>
    </xf>
    <xf numFmtId="2" fontId="28" fillId="25" borderId="12" xfId="0" applyNumberFormat="1" applyFont="1" applyFill="1" applyBorder="1" applyAlignment="1">
      <alignment horizontal="center" vertical="center" wrapText="1"/>
    </xf>
    <xf numFmtId="0" fontId="28" fillId="25" borderId="11" xfId="0" applyFont="1" applyFill="1" applyBorder="1" applyAlignment="1">
      <alignment horizontal="center" vertical="center" wrapText="1"/>
    </xf>
    <xf numFmtId="2" fontId="28" fillId="25" borderId="11" xfId="0" applyNumberFormat="1" applyFont="1" applyFill="1" applyBorder="1" applyAlignment="1">
      <alignment horizontal="center" vertical="center" wrapText="1"/>
    </xf>
    <xf numFmtId="2" fontId="28" fillId="25" borderId="47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/>
    </xf>
    <xf numFmtId="2" fontId="0" fillId="25" borderId="0" xfId="0" applyNumberFormat="1" applyFill="1" applyAlignment="1">
      <alignment/>
    </xf>
    <xf numFmtId="0" fontId="19" fillId="25" borderId="0" xfId="0" applyFont="1" applyFill="1" applyAlignment="1">
      <alignment/>
    </xf>
    <xf numFmtId="2" fontId="19" fillId="25" borderId="0" xfId="0" applyNumberFormat="1" applyFont="1" applyFill="1" applyAlignment="1">
      <alignment/>
    </xf>
    <xf numFmtId="2" fontId="0" fillId="25" borderId="0" xfId="0" applyNumberFormat="1" applyFill="1" applyAlignment="1">
      <alignment horizontal="center" vertical="center" wrapText="1"/>
    </xf>
    <xf numFmtId="2" fontId="0" fillId="25" borderId="0" xfId="0" applyNumberFormat="1" applyFont="1" applyFill="1" applyAlignment="1">
      <alignment horizontal="center" vertical="center" wrapText="1"/>
    </xf>
    <xf numFmtId="0" fontId="18" fillId="25" borderId="38" xfId="0" applyFont="1" applyFill="1" applyBorder="1" applyAlignment="1">
      <alignment horizontal="center" vertical="center" wrapText="1"/>
    </xf>
    <xf numFmtId="0" fontId="18" fillId="25" borderId="39" xfId="0" applyFont="1" applyFill="1" applyBorder="1" applyAlignment="1">
      <alignment horizontal="center" vertical="center" textRotation="90" wrapText="1"/>
    </xf>
    <xf numFmtId="0" fontId="18" fillId="25" borderId="39" xfId="0" applyFont="1" applyFill="1" applyBorder="1" applyAlignment="1">
      <alignment horizontal="center" vertical="center" wrapText="1"/>
    </xf>
    <xf numFmtId="0" fontId="18" fillId="25" borderId="48" xfId="0" applyFont="1" applyFill="1" applyBorder="1" applyAlignment="1">
      <alignment horizontal="center" vertical="center" wrapText="1"/>
    </xf>
    <xf numFmtId="0" fontId="18" fillId="25" borderId="0" xfId="0" applyFont="1" applyFill="1" applyAlignment="1">
      <alignment horizontal="center" vertical="center" wrapText="1"/>
    </xf>
    <xf numFmtId="2" fontId="18" fillId="25" borderId="0" xfId="0" applyNumberFormat="1" applyFont="1" applyFill="1" applyAlignment="1">
      <alignment horizontal="center" vertical="center" wrapText="1"/>
    </xf>
    <xf numFmtId="0" fontId="0" fillId="25" borderId="49" xfId="0" applyFont="1" applyFill="1" applyBorder="1" applyAlignment="1">
      <alignment horizontal="center" vertical="center" wrapText="1"/>
    </xf>
    <xf numFmtId="0" fontId="0" fillId="25" borderId="50" xfId="0" applyFont="1" applyFill="1" applyBorder="1" applyAlignment="1">
      <alignment horizontal="center" vertical="center" wrapText="1"/>
    </xf>
    <xf numFmtId="0" fontId="0" fillId="25" borderId="51" xfId="0" applyFont="1" applyFill="1" applyBorder="1" applyAlignment="1">
      <alignment horizontal="center" vertical="center" wrapText="1"/>
    </xf>
    <xf numFmtId="0" fontId="0" fillId="25" borderId="52" xfId="0" applyFont="1" applyFill="1" applyBorder="1" applyAlignment="1">
      <alignment horizontal="center" vertical="center" wrapText="1"/>
    </xf>
    <xf numFmtId="0" fontId="0" fillId="25" borderId="53" xfId="0" applyFont="1" applyFill="1" applyBorder="1" applyAlignment="1">
      <alignment horizontal="center" vertical="center" wrapText="1"/>
    </xf>
    <xf numFmtId="0" fontId="0" fillId="25" borderId="54" xfId="0" applyFont="1" applyFill="1" applyBorder="1" applyAlignment="1">
      <alignment horizontal="center" vertical="center" wrapText="1"/>
    </xf>
    <xf numFmtId="0" fontId="0" fillId="25" borderId="0" xfId="0" applyFont="1" applyFill="1" applyAlignment="1">
      <alignment horizontal="center" vertical="center" wrapText="1"/>
    </xf>
    <xf numFmtId="2" fontId="0" fillId="25" borderId="0" xfId="0" applyNumberFormat="1" applyFont="1" applyFill="1" applyAlignment="1">
      <alignment horizontal="center" vertical="center" wrapText="1"/>
    </xf>
    <xf numFmtId="0" fontId="18" fillId="25" borderId="45" xfId="0" applyFont="1" applyFill="1" applyBorder="1" applyAlignment="1">
      <alignment horizontal="left" vertical="center" wrapText="1"/>
    </xf>
    <xf numFmtId="0" fontId="18" fillId="25" borderId="11" xfId="0" applyFont="1" applyFill="1" applyBorder="1" applyAlignment="1">
      <alignment horizontal="center" vertical="center" wrapText="1"/>
    </xf>
    <xf numFmtId="0" fontId="28" fillId="25" borderId="0" xfId="0" applyFont="1" applyFill="1" applyAlignment="1">
      <alignment horizontal="center" vertical="center" wrapText="1"/>
    </xf>
    <xf numFmtId="2" fontId="28" fillId="25" borderId="0" xfId="0" applyNumberFormat="1" applyFont="1" applyFill="1" applyAlignment="1">
      <alignment horizontal="center" vertical="center" wrapText="1"/>
    </xf>
    <xf numFmtId="0" fontId="18" fillId="25" borderId="12" xfId="0" applyFont="1" applyFill="1" applyBorder="1" applyAlignment="1">
      <alignment horizontal="center" vertical="center" wrapText="1"/>
    </xf>
    <xf numFmtId="0" fontId="18" fillId="25" borderId="10" xfId="0" applyFont="1" applyFill="1" applyBorder="1" applyAlignment="1">
      <alignment horizontal="left" vertical="center" wrapText="1"/>
    </xf>
    <xf numFmtId="0" fontId="21" fillId="25" borderId="0" xfId="0" applyFont="1" applyFill="1" applyAlignment="1">
      <alignment horizontal="center" vertical="center" wrapText="1"/>
    </xf>
    <xf numFmtId="0" fontId="0" fillId="25" borderId="10" xfId="0" applyFont="1" applyFill="1" applyBorder="1" applyAlignment="1">
      <alignment horizontal="left" vertical="center" wrapText="1"/>
    </xf>
    <xf numFmtId="0" fontId="0" fillId="25" borderId="11" xfId="0" applyFont="1" applyFill="1" applyBorder="1" applyAlignment="1">
      <alignment horizontal="center" vertical="center" wrapText="1"/>
    </xf>
    <xf numFmtId="0" fontId="0" fillId="25" borderId="11" xfId="0" applyFont="1" applyFill="1" applyBorder="1" applyAlignment="1">
      <alignment horizontal="center" vertical="center" wrapText="1"/>
    </xf>
    <xf numFmtId="0" fontId="20" fillId="25" borderId="10" xfId="0" applyFont="1" applyFill="1" applyBorder="1" applyAlignment="1">
      <alignment horizontal="left" vertical="center" wrapText="1"/>
    </xf>
    <xf numFmtId="0" fontId="28" fillId="25" borderId="10" xfId="0" applyFont="1" applyFill="1" applyBorder="1" applyAlignment="1">
      <alignment horizontal="left" vertical="center" wrapText="1"/>
    </xf>
    <xf numFmtId="0" fontId="20" fillId="25" borderId="38" xfId="0" applyFont="1" applyFill="1" applyBorder="1" applyAlignment="1">
      <alignment horizontal="left" vertical="center" wrapText="1"/>
    </xf>
    <xf numFmtId="0" fontId="18" fillId="25" borderId="39" xfId="0" applyFont="1" applyFill="1" applyBorder="1" applyAlignment="1">
      <alignment horizontal="center" vertical="center"/>
    </xf>
    <xf numFmtId="2" fontId="18" fillId="25" borderId="39" xfId="0" applyNumberFormat="1" applyFont="1" applyFill="1" applyBorder="1" applyAlignment="1">
      <alignment horizontal="center" vertical="center" wrapText="1"/>
    </xf>
    <xf numFmtId="0" fontId="18" fillId="25" borderId="44" xfId="0" applyFont="1" applyFill="1" applyBorder="1" applyAlignment="1">
      <alignment horizontal="center" vertical="center"/>
    </xf>
    <xf numFmtId="0" fontId="18" fillId="25" borderId="48" xfId="0" applyFont="1" applyFill="1" applyBorder="1" applyAlignment="1">
      <alignment horizontal="center" vertical="center"/>
    </xf>
    <xf numFmtId="0" fontId="22" fillId="25" borderId="0" xfId="0" applyFont="1" applyFill="1" applyAlignment="1">
      <alignment horizontal="center" vertical="center"/>
    </xf>
    <xf numFmtId="2" fontId="22" fillId="25" borderId="0" xfId="0" applyNumberFormat="1" applyFont="1" applyFill="1" applyAlignment="1">
      <alignment horizontal="center" vertical="center"/>
    </xf>
    <xf numFmtId="0" fontId="0" fillId="25" borderId="0" xfId="0" applyFill="1" applyAlignment="1">
      <alignment horizontal="left" vertical="center"/>
    </xf>
    <xf numFmtId="0" fontId="0" fillId="25" borderId="0" xfId="0" applyFill="1" applyAlignment="1">
      <alignment horizontal="center" vertical="center"/>
    </xf>
    <xf numFmtId="2" fontId="0" fillId="25" borderId="0" xfId="0" applyNumberFormat="1" applyFill="1" applyAlignment="1">
      <alignment horizontal="center" vertical="center"/>
    </xf>
    <xf numFmtId="0" fontId="22" fillId="25" borderId="0" xfId="0" applyFont="1" applyFill="1" applyBorder="1" applyAlignment="1">
      <alignment horizontal="left" vertical="center"/>
    </xf>
    <xf numFmtId="0" fontId="22" fillId="25" borderId="0" xfId="0" applyFont="1" applyFill="1" applyBorder="1" applyAlignment="1">
      <alignment horizontal="center" vertical="center"/>
    </xf>
    <xf numFmtId="2" fontId="22" fillId="25" borderId="0" xfId="0" applyNumberFormat="1" applyFont="1" applyFill="1" applyBorder="1" applyAlignment="1">
      <alignment horizontal="center" vertical="center"/>
    </xf>
    <xf numFmtId="0" fontId="25" fillId="26" borderId="0" xfId="0" applyFont="1" applyFill="1" applyAlignment="1">
      <alignment horizontal="center"/>
    </xf>
    <xf numFmtId="0" fontId="0" fillId="25" borderId="10" xfId="0" applyFont="1" applyFill="1" applyBorder="1" applyAlignment="1">
      <alignment horizontal="left" vertical="center" wrapText="1"/>
    </xf>
    <xf numFmtId="0" fontId="0" fillId="25" borderId="10" xfId="0" applyFont="1" applyFill="1" applyBorder="1" applyAlignment="1">
      <alignment horizontal="left" vertical="center" wrapText="1"/>
    </xf>
    <xf numFmtId="0" fontId="0" fillId="25" borderId="55" xfId="0" applyFont="1" applyFill="1" applyBorder="1" applyAlignment="1">
      <alignment horizontal="left" vertical="center" wrapText="1"/>
    </xf>
    <xf numFmtId="0" fontId="0" fillId="25" borderId="35" xfId="0" applyFont="1" applyFill="1" applyBorder="1" applyAlignment="1">
      <alignment horizontal="center" vertical="center" wrapText="1"/>
    </xf>
    <xf numFmtId="0" fontId="0" fillId="25" borderId="56" xfId="0" applyFont="1" applyFill="1" applyBorder="1" applyAlignment="1">
      <alignment horizontal="left" vertical="center" wrapText="1"/>
    </xf>
    <xf numFmtId="0" fontId="0" fillId="25" borderId="57" xfId="0" applyFont="1" applyFill="1" applyBorder="1" applyAlignment="1">
      <alignment horizontal="center" vertical="center" wrapText="1"/>
    </xf>
    <xf numFmtId="2" fontId="18" fillId="25" borderId="15" xfId="0" applyNumberFormat="1" applyFont="1" applyFill="1" applyBorder="1" applyAlignment="1">
      <alignment horizontal="center" vertical="center" wrapText="1"/>
    </xf>
    <xf numFmtId="0" fontId="20" fillId="25" borderId="24" xfId="0" applyFont="1" applyFill="1" applyBorder="1" applyAlignment="1">
      <alignment horizontal="left" vertical="center" wrapText="1"/>
    </xf>
    <xf numFmtId="0" fontId="20" fillId="25" borderId="0" xfId="0" applyFont="1" applyFill="1" applyBorder="1" applyAlignment="1">
      <alignment horizontal="left" vertical="center" wrapText="1"/>
    </xf>
    <xf numFmtId="0" fontId="18" fillId="25" borderId="0" xfId="0" applyFont="1" applyFill="1" applyBorder="1" applyAlignment="1">
      <alignment horizontal="center" vertical="center" wrapText="1"/>
    </xf>
    <xf numFmtId="2" fontId="18" fillId="25" borderId="0" xfId="0" applyNumberFormat="1" applyFont="1" applyFill="1" applyBorder="1" applyAlignment="1">
      <alignment horizontal="center" vertical="center" wrapText="1"/>
    </xf>
    <xf numFmtId="0" fontId="28" fillId="25" borderId="45" xfId="0" applyFont="1" applyFill="1" applyBorder="1" applyAlignment="1">
      <alignment horizontal="left" vertical="center" wrapText="1"/>
    </xf>
    <xf numFmtId="0" fontId="28" fillId="25" borderId="0" xfId="0" applyFont="1" applyFill="1" applyBorder="1" applyAlignment="1">
      <alignment horizontal="left" vertical="center" wrapText="1"/>
    </xf>
    <xf numFmtId="0" fontId="28" fillId="25" borderId="0" xfId="0" applyFont="1" applyFill="1" applyBorder="1" applyAlignment="1">
      <alignment horizontal="center" vertical="center" wrapText="1"/>
    </xf>
    <xf numFmtId="2" fontId="28" fillId="25" borderId="0" xfId="0" applyNumberFormat="1" applyFont="1" applyFill="1" applyBorder="1" applyAlignment="1">
      <alignment horizontal="center" vertical="center" wrapText="1"/>
    </xf>
    <xf numFmtId="0" fontId="20" fillId="25" borderId="0" xfId="0" applyFont="1" applyFill="1" applyBorder="1" applyAlignment="1">
      <alignment horizontal="center" vertical="center" wrapText="1"/>
    </xf>
    <xf numFmtId="0" fontId="20" fillId="24" borderId="32" xfId="0" applyFont="1" applyFill="1" applyBorder="1" applyAlignment="1">
      <alignment horizontal="left" vertical="center" wrapText="1"/>
    </xf>
    <xf numFmtId="49" fontId="0" fillId="24" borderId="27" xfId="0" applyNumberFormat="1" applyFont="1" applyFill="1" applyBorder="1" applyAlignment="1">
      <alignment horizontal="center" vertical="center" wrapText="1"/>
    </xf>
    <xf numFmtId="14" fontId="0" fillId="24" borderId="35" xfId="0" applyNumberFormat="1" applyFont="1" applyFill="1" applyBorder="1" applyAlignment="1">
      <alignment horizontal="center" vertical="center" wrapText="1"/>
    </xf>
    <xf numFmtId="14" fontId="0" fillId="24" borderId="11" xfId="0" applyNumberFormat="1" applyFont="1" applyFill="1" applyBorder="1" applyAlignment="1">
      <alignment horizontal="center" vertical="center" wrapText="1"/>
    </xf>
    <xf numFmtId="0" fontId="29" fillId="24" borderId="24" xfId="0" applyFont="1" applyFill="1" applyBorder="1" applyAlignment="1">
      <alignment horizontal="center" vertical="center" wrapText="1"/>
    </xf>
    <xf numFmtId="0" fontId="0" fillId="26" borderId="26" xfId="0" applyFill="1" applyBorder="1" applyAlignment="1">
      <alignment horizontal="left" vertical="center"/>
    </xf>
    <xf numFmtId="0" fontId="0" fillId="26" borderId="26" xfId="0" applyFill="1" applyBorder="1" applyAlignment="1">
      <alignment horizontal="center" vertical="center"/>
    </xf>
    <xf numFmtId="0" fontId="0" fillId="26" borderId="0" xfId="0" applyFill="1" applyAlignment="1">
      <alignment horizontal="center" vertical="center"/>
    </xf>
    <xf numFmtId="2" fontId="0" fillId="26" borderId="26" xfId="0" applyNumberFormat="1" applyFill="1" applyBorder="1" applyAlignment="1">
      <alignment horizontal="center" vertical="center"/>
    </xf>
    <xf numFmtId="2" fontId="0" fillId="24" borderId="26" xfId="0" applyNumberFormat="1" applyFill="1" applyBorder="1" applyAlignment="1">
      <alignment horizontal="center" vertical="center"/>
    </xf>
    <xf numFmtId="2" fontId="23" fillId="24" borderId="26" xfId="0" applyNumberFormat="1" applyFont="1" applyFill="1" applyBorder="1" applyAlignment="1">
      <alignment horizontal="center" vertical="center"/>
    </xf>
    <xf numFmtId="2" fontId="19" fillId="0" borderId="11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/>
    </xf>
    <xf numFmtId="2" fontId="37" fillId="0" borderId="11" xfId="0" applyNumberFormat="1" applyFont="1" applyBorder="1" applyAlignment="1">
      <alignment horizontal="center"/>
    </xf>
    <xf numFmtId="2" fontId="19" fillId="0" borderId="11" xfId="0" applyNumberFormat="1" applyFont="1" applyBorder="1" applyAlignment="1">
      <alignment horizontal="center"/>
    </xf>
    <xf numFmtId="2" fontId="25" fillId="0" borderId="11" xfId="0" applyNumberFormat="1" applyFont="1" applyBorder="1" applyAlignment="1">
      <alignment horizontal="center"/>
    </xf>
    <xf numFmtId="0" fontId="0" fillId="25" borderId="12" xfId="0" applyFont="1" applyFill="1" applyBorder="1" applyAlignment="1">
      <alignment horizontal="center" vertical="center" wrapText="1"/>
    </xf>
    <xf numFmtId="0" fontId="0" fillId="25" borderId="45" xfId="0" applyFont="1" applyFill="1" applyBorder="1" applyAlignment="1">
      <alignment horizontal="left" vertical="center" wrapText="1"/>
    </xf>
    <xf numFmtId="2" fontId="0" fillId="25" borderId="13" xfId="0" applyNumberFormat="1" applyFont="1" applyFill="1" applyBorder="1" applyAlignment="1">
      <alignment horizontal="center" vertical="center" wrapText="1"/>
    </xf>
    <xf numFmtId="0" fontId="18" fillId="25" borderId="38" xfId="0" applyFont="1" applyFill="1" applyBorder="1" applyAlignment="1">
      <alignment horizontal="left" vertical="center" wrapText="1"/>
    </xf>
    <xf numFmtId="0" fontId="20" fillId="25" borderId="56" xfId="0" applyFont="1" applyFill="1" applyBorder="1" applyAlignment="1">
      <alignment horizontal="left" vertical="center" wrapText="1"/>
    </xf>
    <xf numFmtId="0" fontId="18" fillId="25" borderId="57" xfId="0" applyFont="1" applyFill="1" applyBorder="1" applyAlignment="1">
      <alignment horizontal="center" vertical="center" wrapText="1"/>
    </xf>
    <xf numFmtId="2" fontId="18" fillId="25" borderId="57" xfId="0" applyNumberFormat="1" applyFont="1" applyFill="1" applyBorder="1" applyAlignment="1">
      <alignment horizontal="center" vertical="center" wrapText="1"/>
    </xf>
    <xf numFmtId="2" fontId="18" fillId="25" borderId="58" xfId="0" applyNumberFormat="1" applyFont="1" applyFill="1" applyBorder="1" applyAlignment="1">
      <alignment horizontal="center" vertical="center" wrapText="1"/>
    </xf>
    <xf numFmtId="0" fontId="20" fillId="25" borderId="59" xfId="0" applyFont="1" applyFill="1" applyBorder="1" applyAlignment="1">
      <alignment horizontal="left" vertical="center" wrapText="1"/>
    </xf>
    <xf numFmtId="0" fontId="18" fillId="25" borderId="60" xfId="0" applyFont="1" applyFill="1" applyBorder="1" applyAlignment="1">
      <alignment horizontal="center" vertical="center" wrapText="1"/>
    </xf>
    <xf numFmtId="2" fontId="18" fillId="25" borderId="60" xfId="0" applyNumberFormat="1" applyFont="1" applyFill="1" applyBorder="1" applyAlignment="1">
      <alignment horizontal="center" vertical="center" wrapText="1"/>
    </xf>
    <xf numFmtId="0" fontId="28" fillId="25" borderId="12" xfId="0" applyFont="1" applyFill="1" applyBorder="1" applyAlignment="1">
      <alignment horizontal="center" vertical="center" wrapText="1"/>
    </xf>
    <xf numFmtId="0" fontId="28" fillId="25" borderId="18" xfId="0" applyFont="1" applyFill="1" applyBorder="1" applyAlignment="1">
      <alignment horizontal="left" vertical="center" wrapText="1"/>
    </xf>
    <xf numFmtId="0" fontId="0" fillId="24" borderId="61" xfId="0" applyFont="1" applyFill="1" applyBorder="1" applyAlignment="1">
      <alignment vertical="center" wrapText="1"/>
    </xf>
    <xf numFmtId="49" fontId="0" fillId="24" borderId="28" xfId="0" applyNumberFormat="1" applyFont="1" applyFill="1" applyBorder="1" applyAlignment="1">
      <alignment horizontal="center" vertical="center" wrapText="1"/>
    </xf>
    <xf numFmtId="2" fontId="0" fillId="25" borderId="26" xfId="0" applyNumberFormat="1" applyFill="1" applyBorder="1" applyAlignment="1">
      <alignment horizontal="center" vertical="center"/>
    </xf>
    <xf numFmtId="14" fontId="0" fillId="24" borderId="35" xfId="0" applyNumberFormat="1" applyFont="1" applyFill="1" applyBorder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24" borderId="18" xfId="0" applyFont="1" applyFill="1" applyBorder="1" applyAlignment="1">
      <alignment horizontal="center" vertical="center" wrapText="1"/>
    </xf>
    <xf numFmtId="14" fontId="0" fillId="24" borderId="11" xfId="0" applyNumberFormat="1" applyFont="1" applyFill="1" applyBorder="1" applyAlignment="1">
      <alignment horizontal="center" vertical="center" wrapText="1"/>
    </xf>
    <xf numFmtId="0" fontId="0" fillId="26" borderId="23" xfId="0" applyFont="1" applyFill="1" applyBorder="1" applyAlignment="1">
      <alignment horizontal="left" vertical="center" wrapText="1"/>
    </xf>
    <xf numFmtId="0" fontId="0" fillId="26" borderId="20" xfId="0" applyFont="1" applyFill="1" applyBorder="1" applyAlignment="1">
      <alignment horizontal="center" vertical="center" wrapText="1"/>
    </xf>
    <xf numFmtId="0" fontId="0" fillId="26" borderId="11" xfId="0" applyFont="1" applyFill="1" applyBorder="1" applyAlignment="1">
      <alignment horizontal="center" vertical="center" wrapText="1"/>
    </xf>
    <xf numFmtId="0" fontId="0" fillId="26" borderId="21" xfId="0" applyFont="1" applyFill="1" applyBorder="1" applyAlignment="1">
      <alignment horizontal="center" vertical="center" wrapText="1"/>
    </xf>
    <xf numFmtId="0" fontId="0" fillId="26" borderId="18" xfId="0" applyFont="1" applyFill="1" applyBorder="1" applyAlignment="1">
      <alignment horizontal="center" vertical="center" wrapText="1"/>
    </xf>
    <xf numFmtId="14" fontId="0" fillId="26" borderId="11" xfId="0" applyNumberFormat="1" applyFont="1" applyFill="1" applyBorder="1" applyAlignment="1">
      <alignment horizontal="center" vertical="center" wrapText="1"/>
    </xf>
    <xf numFmtId="0" fontId="18" fillId="26" borderId="14" xfId="0" applyFont="1" applyFill="1" applyBorder="1" applyAlignment="1">
      <alignment horizontal="center" vertical="center" wrapText="1"/>
    </xf>
    <xf numFmtId="49" fontId="0" fillId="26" borderId="27" xfId="0" applyNumberFormat="1" applyFont="1" applyFill="1" applyBorder="1" applyAlignment="1">
      <alignment horizontal="center" vertical="center" wrapText="1"/>
    </xf>
    <xf numFmtId="14" fontId="0" fillId="26" borderId="35" xfId="0" applyNumberFormat="1" applyFont="1" applyFill="1" applyBorder="1" applyAlignment="1">
      <alignment horizontal="center" vertical="center" wrapText="1"/>
    </xf>
    <xf numFmtId="2" fontId="18" fillId="26" borderId="25" xfId="0" applyNumberFormat="1" applyFont="1" applyFill="1" applyBorder="1" applyAlignment="1">
      <alignment horizontal="center" vertical="center" wrapText="1"/>
    </xf>
    <xf numFmtId="2" fontId="0" fillId="26" borderId="18" xfId="0" applyNumberFormat="1" applyFont="1" applyFill="1" applyBorder="1" applyAlignment="1">
      <alignment horizontal="center" vertical="center" wrapText="1"/>
    </xf>
    <xf numFmtId="0" fontId="0" fillId="26" borderId="0" xfId="0" applyFont="1" applyFill="1" applyAlignment="1">
      <alignment horizontal="center" vertical="center" wrapText="1"/>
    </xf>
    <xf numFmtId="0" fontId="0" fillId="24" borderId="27" xfId="0" applyFont="1" applyFill="1" applyBorder="1" applyAlignment="1">
      <alignment horizontal="center" vertical="center" wrapText="1"/>
    </xf>
    <xf numFmtId="0" fontId="28" fillId="24" borderId="20" xfId="0" applyFont="1" applyFill="1" applyBorder="1" applyAlignment="1">
      <alignment horizontal="center" vertical="center" wrapText="1"/>
    </xf>
    <xf numFmtId="14" fontId="28" fillId="24" borderId="11" xfId="0" applyNumberFormat="1" applyFont="1" applyFill="1" applyBorder="1" applyAlignment="1">
      <alignment horizontal="center" vertical="center" wrapText="1"/>
    </xf>
    <xf numFmtId="0" fontId="18" fillId="25" borderId="20" xfId="0" applyFont="1" applyFill="1" applyBorder="1" applyAlignment="1">
      <alignment horizontal="center" vertical="center" wrapText="1"/>
    </xf>
    <xf numFmtId="2" fontId="18" fillId="25" borderId="21" xfId="0" applyNumberFormat="1" applyFont="1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/>
    </xf>
    <xf numFmtId="0" fontId="20" fillId="25" borderId="0" xfId="0" applyFont="1" applyFill="1" applyAlignment="1">
      <alignment horizontal="center" wrapText="1"/>
    </xf>
    <xf numFmtId="0" fontId="0" fillId="25" borderId="0" xfId="0" applyFill="1" applyAlignment="1">
      <alignment/>
    </xf>
    <xf numFmtId="2" fontId="27" fillId="25" borderId="0" xfId="0" applyNumberFormat="1" applyFont="1" applyFill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20" fillId="25" borderId="23" xfId="0" applyFont="1" applyFill="1" applyBorder="1" applyAlignment="1">
      <alignment horizontal="center" vertical="center" wrapText="1"/>
    </xf>
    <xf numFmtId="0" fontId="20" fillId="25" borderId="62" xfId="0" applyFont="1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25" borderId="63" xfId="0" applyFill="1" applyBorder="1" applyAlignment="1">
      <alignment horizontal="center" vertical="center" wrapText="1"/>
    </xf>
    <xf numFmtId="0" fontId="27" fillId="25" borderId="0" xfId="0" applyFont="1" applyFill="1" applyAlignment="1">
      <alignment horizontal="left" vertical="center"/>
    </xf>
    <xf numFmtId="0" fontId="18" fillId="25" borderId="0" xfId="0" applyFont="1" applyFill="1" applyAlignment="1">
      <alignment horizontal="right" vertical="center"/>
    </xf>
    <xf numFmtId="0" fontId="0" fillId="25" borderId="0" xfId="0" applyFill="1" applyAlignment="1">
      <alignment horizontal="right"/>
    </xf>
    <xf numFmtId="0" fontId="18" fillId="25" borderId="0" xfId="0" applyFont="1" applyFill="1" applyAlignment="1">
      <alignment horizontal="right"/>
    </xf>
    <xf numFmtId="0" fontId="19" fillId="25" borderId="0" xfId="0" applyFont="1" applyFill="1" applyAlignment="1">
      <alignment horizontal="center"/>
    </xf>
    <xf numFmtId="2" fontId="20" fillId="25" borderId="64" xfId="0" applyNumberFormat="1" applyFont="1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62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/>
    </xf>
    <xf numFmtId="0" fontId="31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/>
    </xf>
    <xf numFmtId="0" fontId="0" fillId="25" borderId="61" xfId="0" applyFont="1" applyFill="1" applyBorder="1" applyAlignment="1">
      <alignment horizontal="left" vertical="center" wrapText="1"/>
    </xf>
    <xf numFmtId="0" fontId="0" fillId="25" borderId="65" xfId="0" applyFont="1" applyFill="1" applyBorder="1" applyAlignment="1">
      <alignment horizontal="left" vertical="center" wrapText="1"/>
    </xf>
    <xf numFmtId="0" fontId="32" fillId="24" borderId="66" xfId="0" applyFont="1" applyFill="1" applyBorder="1" applyAlignment="1">
      <alignment horizontal="left"/>
    </xf>
    <xf numFmtId="0" fontId="32" fillId="24" borderId="66" xfId="0" applyFont="1" applyFill="1" applyBorder="1" applyAlignment="1">
      <alignment horizontal="right"/>
    </xf>
    <xf numFmtId="0" fontId="32" fillId="24" borderId="0" xfId="0" applyFont="1" applyFill="1" applyAlignment="1">
      <alignment horizontal="left" wrapText="1"/>
    </xf>
    <xf numFmtId="0" fontId="27" fillId="0" borderId="11" xfId="0" applyFont="1" applyBorder="1" applyAlignment="1">
      <alignment horizontal="center" vertical="center"/>
    </xf>
    <xf numFmtId="0" fontId="32" fillId="24" borderId="0" xfId="0" applyFont="1" applyFill="1" applyAlignment="1">
      <alignment horizontal="right"/>
    </xf>
    <xf numFmtId="0" fontId="26" fillId="24" borderId="0" xfId="0" applyFont="1" applyFill="1" applyBorder="1" applyAlignment="1">
      <alignment horizontal="center" vertical="center"/>
    </xf>
    <xf numFmtId="0" fontId="22" fillId="24" borderId="67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 wrapText="1"/>
    </xf>
    <xf numFmtId="0" fontId="22" fillId="24" borderId="30" xfId="0" applyFont="1" applyFill="1" applyBorder="1" applyAlignment="1">
      <alignment horizontal="center" vertical="center" wrapText="1"/>
    </xf>
    <xf numFmtId="0" fontId="22" fillId="24" borderId="68" xfId="0" applyFont="1" applyFill="1" applyBorder="1" applyAlignment="1">
      <alignment horizontal="center" vertical="center" wrapText="1"/>
    </xf>
    <xf numFmtId="0" fontId="22" fillId="24" borderId="69" xfId="0" applyFont="1" applyFill="1" applyBorder="1" applyAlignment="1">
      <alignment horizontal="center" vertical="center" wrapText="1"/>
    </xf>
    <xf numFmtId="0" fontId="22" fillId="24" borderId="31" xfId="0" applyFont="1" applyFill="1" applyBorder="1" applyAlignment="1">
      <alignment horizontal="center" vertical="center" wrapText="1"/>
    </xf>
    <xf numFmtId="0" fontId="30" fillId="24" borderId="70" xfId="0" applyFont="1" applyFill="1" applyBorder="1" applyAlignment="1">
      <alignment horizontal="center" vertical="center" wrapText="1"/>
    </xf>
    <xf numFmtId="0" fontId="30" fillId="24" borderId="62" xfId="0" applyFont="1" applyFill="1" applyBorder="1" applyAlignment="1">
      <alignment horizontal="center" vertical="center" wrapText="1"/>
    </xf>
    <xf numFmtId="0" fontId="30" fillId="24" borderId="71" xfId="0" applyFont="1" applyFill="1" applyBorder="1" applyAlignment="1">
      <alignment horizontal="center" vertical="center" wrapText="1"/>
    </xf>
    <xf numFmtId="0" fontId="24" fillId="25" borderId="23" xfId="0" applyFont="1" applyFill="1" applyBorder="1" applyAlignment="1">
      <alignment horizontal="center" vertical="center" wrapText="1"/>
    </xf>
    <xf numFmtId="0" fontId="24" fillId="25" borderId="62" xfId="0" applyFont="1" applyFill="1" applyBorder="1" applyAlignment="1">
      <alignment horizontal="center" vertical="center" wrapText="1"/>
    </xf>
    <xf numFmtId="0" fontId="24" fillId="25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7"/>
  <sheetViews>
    <sheetView zoomScale="75" zoomScaleNormal="75" zoomScalePageLayoutView="0" workbookViewId="0" topLeftCell="A56">
      <selection activeCell="M102" sqref="M102"/>
    </sheetView>
  </sheetViews>
  <sheetFormatPr defaultColWidth="9.00390625" defaultRowHeight="12.75"/>
  <cols>
    <col min="1" max="1" width="72.75390625" style="105" customWidth="1"/>
    <col min="2" max="2" width="19.125" style="105" customWidth="1"/>
    <col min="3" max="3" width="13.875" style="105" hidden="1" customWidth="1"/>
    <col min="4" max="4" width="14.875" style="105" customWidth="1"/>
    <col min="5" max="5" width="13.875" style="105" hidden="1" customWidth="1"/>
    <col min="6" max="6" width="20.875" style="105" hidden="1" customWidth="1"/>
    <col min="7" max="7" width="13.875" style="105" customWidth="1"/>
    <col min="8" max="8" width="20.875" style="105" customWidth="1"/>
    <col min="9" max="9" width="15.375" style="105" customWidth="1"/>
    <col min="10" max="10" width="15.375" style="105" hidden="1" customWidth="1"/>
    <col min="11" max="11" width="15.375" style="106" hidden="1" customWidth="1"/>
    <col min="12" max="14" width="15.375" style="105" customWidth="1"/>
    <col min="15" max="16384" width="9.125" style="105" customWidth="1"/>
  </cols>
  <sheetData>
    <row r="1" spans="1:8" ht="16.5" customHeight="1">
      <c r="A1" s="232" t="s">
        <v>31</v>
      </c>
      <c r="B1" s="233"/>
      <c r="C1" s="233"/>
      <c r="D1" s="233"/>
      <c r="E1" s="233"/>
      <c r="F1" s="233"/>
      <c r="G1" s="233"/>
      <c r="H1" s="233"/>
    </row>
    <row r="2" spans="1:8" ht="18" customHeight="1">
      <c r="A2" s="150" t="s">
        <v>155</v>
      </c>
      <c r="B2" s="234" t="s">
        <v>32</v>
      </c>
      <c r="C2" s="234"/>
      <c r="D2" s="234"/>
      <c r="E2" s="234"/>
      <c r="F2" s="234"/>
      <c r="G2" s="233"/>
      <c r="H2" s="233"/>
    </row>
    <row r="3" spans="2:8" ht="14.25" customHeight="1">
      <c r="B3" s="234" t="s">
        <v>33</v>
      </c>
      <c r="C3" s="234"/>
      <c r="D3" s="234"/>
      <c r="E3" s="234"/>
      <c r="F3" s="234"/>
      <c r="G3" s="233"/>
      <c r="H3" s="233"/>
    </row>
    <row r="4" spans="2:8" ht="14.25" customHeight="1">
      <c r="B4" s="234" t="s">
        <v>34</v>
      </c>
      <c r="C4" s="234"/>
      <c r="D4" s="234"/>
      <c r="E4" s="234"/>
      <c r="F4" s="234"/>
      <c r="G4" s="233"/>
      <c r="H4" s="233"/>
    </row>
    <row r="5" spans="1:11" ht="33" customHeight="1">
      <c r="A5" s="235"/>
      <c r="B5" s="235"/>
      <c r="C5" s="235"/>
      <c r="D5" s="235"/>
      <c r="E5" s="235"/>
      <c r="F5" s="235"/>
      <c r="G5" s="235"/>
      <c r="H5" s="235"/>
      <c r="K5" s="105"/>
    </row>
    <row r="6" spans="1:11" ht="24" customHeight="1">
      <c r="A6" s="235" t="s">
        <v>156</v>
      </c>
      <c r="B6" s="235"/>
      <c r="C6" s="235"/>
      <c r="D6" s="235"/>
      <c r="E6" s="235"/>
      <c r="F6" s="235"/>
      <c r="G6" s="235"/>
      <c r="H6" s="235"/>
      <c r="K6" s="105"/>
    </row>
    <row r="7" spans="1:11" s="107" customFormat="1" ht="22.5" customHeight="1">
      <c r="A7" s="223" t="s">
        <v>35</v>
      </c>
      <c r="B7" s="223"/>
      <c r="C7" s="223"/>
      <c r="D7" s="223"/>
      <c r="E7" s="224"/>
      <c r="F7" s="224"/>
      <c r="G7" s="224"/>
      <c r="H7" s="224"/>
      <c r="K7" s="108"/>
    </row>
    <row r="8" spans="1:8" s="109" customFormat="1" ht="18.75" customHeight="1">
      <c r="A8" s="223" t="s">
        <v>120</v>
      </c>
      <c r="B8" s="223"/>
      <c r="C8" s="223"/>
      <c r="D8" s="223"/>
      <c r="E8" s="224"/>
      <c r="F8" s="224"/>
      <c r="G8" s="224"/>
      <c r="H8" s="224"/>
    </row>
    <row r="9" spans="1:8" s="110" customFormat="1" ht="17.25" customHeight="1">
      <c r="A9" s="225" t="s">
        <v>103</v>
      </c>
      <c r="B9" s="225"/>
      <c r="C9" s="225"/>
      <c r="D9" s="225"/>
      <c r="E9" s="226"/>
      <c r="F9" s="226"/>
      <c r="G9" s="226"/>
      <c r="H9" s="226"/>
    </row>
    <row r="10" spans="1:8" s="109" customFormat="1" ht="30" customHeight="1" thickBot="1">
      <c r="A10" s="236" t="s">
        <v>36</v>
      </c>
      <c r="B10" s="236"/>
      <c r="C10" s="236"/>
      <c r="D10" s="236"/>
      <c r="E10" s="237"/>
      <c r="F10" s="237"/>
      <c r="G10" s="237"/>
      <c r="H10" s="237"/>
    </row>
    <row r="11" spans="1:11" s="115" customFormat="1" ht="139.5" customHeight="1" thickBot="1">
      <c r="A11" s="111" t="s">
        <v>0</v>
      </c>
      <c r="B11" s="112" t="s">
        <v>37</v>
      </c>
      <c r="C11" s="113" t="s">
        <v>38</v>
      </c>
      <c r="D11" s="113" t="s">
        <v>5</v>
      </c>
      <c r="E11" s="113" t="s">
        <v>38</v>
      </c>
      <c r="F11" s="114" t="s">
        <v>39</v>
      </c>
      <c r="G11" s="113" t="s">
        <v>38</v>
      </c>
      <c r="H11" s="114" t="s">
        <v>39</v>
      </c>
      <c r="K11" s="116"/>
    </row>
    <row r="12" spans="1:11" s="123" customFormat="1" ht="12.75" hidden="1">
      <c r="A12" s="117"/>
      <c r="B12" s="118"/>
      <c r="C12" s="118"/>
      <c r="D12" s="119"/>
      <c r="E12" s="118"/>
      <c r="F12" s="120"/>
      <c r="G12" s="121"/>
      <c r="H12" s="122"/>
      <c r="K12" s="124"/>
    </row>
    <row r="13" spans="1:11" s="123" customFormat="1" ht="49.5" customHeight="1">
      <c r="A13" s="227" t="s">
        <v>1</v>
      </c>
      <c r="B13" s="228"/>
      <c r="C13" s="228"/>
      <c r="D13" s="228"/>
      <c r="E13" s="228"/>
      <c r="F13" s="228"/>
      <c r="G13" s="229"/>
      <c r="H13" s="230"/>
      <c r="K13" s="124"/>
    </row>
    <row r="14" spans="1:11" s="115" customFormat="1" ht="15">
      <c r="A14" s="125" t="s">
        <v>157</v>
      </c>
      <c r="B14" s="126"/>
      <c r="C14" s="12">
        <f>F14*12</f>
        <v>0</v>
      </c>
      <c r="D14" s="13">
        <f>G14*I14</f>
        <v>65960.75</v>
      </c>
      <c r="E14" s="12">
        <f>H14*12</f>
        <v>32.04</v>
      </c>
      <c r="F14" s="90"/>
      <c r="G14" s="12">
        <f>H14*12</f>
        <v>32.04</v>
      </c>
      <c r="H14" s="12">
        <f>H19+H21</f>
        <v>2.67</v>
      </c>
      <c r="I14" s="115">
        <v>2058.7</v>
      </c>
      <c r="J14" s="115">
        <v>1.07</v>
      </c>
      <c r="K14" s="116">
        <v>2.24</v>
      </c>
    </row>
    <row r="15" spans="1:11" s="115" customFormat="1" ht="27" customHeight="1">
      <c r="A15" s="151" t="s">
        <v>121</v>
      </c>
      <c r="B15" s="133" t="s">
        <v>41</v>
      </c>
      <c r="C15" s="12"/>
      <c r="D15" s="13"/>
      <c r="E15" s="12"/>
      <c r="F15" s="90"/>
      <c r="G15" s="12"/>
      <c r="H15" s="12"/>
      <c r="K15" s="116"/>
    </row>
    <row r="16" spans="1:11" s="115" customFormat="1" ht="21" customHeight="1">
      <c r="A16" s="151" t="s">
        <v>42</v>
      </c>
      <c r="B16" s="133" t="s">
        <v>41</v>
      </c>
      <c r="C16" s="12"/>
      <c r="D16" s="13"/>
      <c r="E16" s="12"/>
      <c r="F16" s="90"/>
      <c r="G16" s="12"/>
      <c r="H16" s="12"/>
      <c r="K16" s="116"/>
    </row>
    <row r="17" spans="1:11" s="115" customFormat="1" ht="18.75" customHeight="1">
      <c r="A17" s="151" t="s">
        <v>43</v>
      </c>
      <c r="B17" s="133" t="s">
        <v>44</v>
      </c>
      <c r="C17" s="12"/>
      <c r="D17" s="13"/>
      <c r="E17" s="12"/>
      <c r="F17" s="90"/>
      <c r="G17" s="12"/>
      <c r="H17" s="12"/>
      <c r="K17" s="116"/>
    </row>
    <row r="18" spans="1:11" s="115" customFormat="1" ht="18.75" customHeight="1">
      <c r="A18" s="151" t="s">
        <v>45</v>
      </c>
      <c r="B18" s="134" t="s">
        <v>41</v>
      </c>
      <c r="C18" s="12"/>
      <c r="D18" s="13"/>
      <c r="E18" s="12"/>
      <c r="F18" s="90"/>
      <c r="G18" s="12"/>
      <c r="H18" s="12"/>
      <c r="K18" s="116"/>
    </row>
    <row r="19" spans="1:11" s="115" customFormat="1" ht="18.75" customHeight="1">
      <c r="A19" s="125" t="s">
        <v>27</v>
      </c>
      <c r="B19" s="184"/>
      <c r="C19" s="12"/>
      <c r="D19" s="13"/>
      <c r="E19" s="12"/>
      <c r="F19" s="90"/>
      <c r="G19" s="12"/>
      <c r="H19" s="12">
        <v>2.56</v>
      </c>
      <c r="K19" s="116"/>
    </row>
    <row r="20" spans="1:11" s="115" customFormat="1" ht="18.75" customHeight="1">
      <c r="A20" s="185" t="s">
        <v>158</v>
      </c>
      <c r="B20" s="184" t="s">
        <v>41</v>
      </c>
      <c r="C20" s="12"/>
      <c r="D20" s="13"/>
      <c r="E20" s="12"/>
      <c r="F20" s="90"/>
      <c r="G20" s="12"/>
      <c r="H20" s="12"/>
      <c r="K20" s="116"/>
    </row>
    <row r="21" spans="1:11" s="115" customFormat="1" ht="18.75" customHeight="1">
      <c r="A21" s="125" t="s">
        <v>27</v>
      </c>
      <c r="B21" s="184"/>
      <c r="C21" s="12"/>
      <c r="D21" s="13"/>
      <c r="E21" s="12"/>
      <c r="F21" s="90"/>
      <c r="G21" s="12"/>
      <c r="H21" s="12">
        <v>0.11</v>
      </c>
      <c r="K21" s="116"/>
    </row>
    <row r="22" spans="1:11" s="115" customFormat="1" ht="30">
      <c r="A22" s="125" t="s">
        <v>46</v>
      </c>
      <c r="B22" s="129"/>
      <c r="C22" s="12">
        <f>F22*12</f>
        <v>0</v>
      </c>
      <c r="D22" s="13">
        <f>G22*I22</f>
        <v>68431.19</v>
      </c>
      <c r="E22" s="12">
        <f>H22*12</f>
        <v>33.24</v>
      </c>
      <c r="F22" s="90"/>
      <c r="G22" s="12">
        <f>H22*12</f>
        <v>33.24</v>
      </c>
      <c r="H22" s="12">
        <v>2.77</v>
      </c>
      <c r="I22" s="115">
        <v>2058.7</v>
      </c>
      <c r="J22" s="115">
        <v>1.07</v>
      </c>
      <c r="K22" s="116">
        <v>2.43</v>
      </c>
    </row>
    <row r="23" spans="1:11" s="115" customFormat="1" ht="15">
      <c r="A23" s="151" t="s">
        <v>47</v>
      </c>
      <c r="B23" s="133" t="s">
        <v>48</v>
      </c>
      <c r="C23" s="12"/>
      <c r="D23" s="13"/>
      <c r="E23" s="12"/>
      <c r="F23" s="90"/>
      <c r="G23" s="12"/>
      <c r="H23" s="12"/>
      <c r="K23" s="116"/>
    </row>
    <row r="24" spans="1:11" s="115" customFormat="1" ht="15">
      <c r="A24" s="151" t="s">
        <v>49</v>
      </c>
      <c r="B24" s="133" t="s">
        <v>48</v>
      </c>
      <c r="C24" s="12"/>
      <c r="D24" s="13"/>
      <c r="E24" s="12"/>
      <c r="F24" s="90"/>
      <c r="G24" s="12"/>
      <c r="H24" s="12"/>
      <c r="K24" s="116"/>
    </row>
    <row r="25" spans="1:11" s="115" customFormat="1" ht="15">
      <c r="A25" s="152" t="s">
        <v>100</v>
      </c>
      <c r="B25" s="134" t="s">
        <v>104</v>
      </c>
      <c r="C25" s="12"/>
      <c r="D25" s="13"/>
      <c r="E25" s="12"/>
      <c r="F25" s="90"/>
      <c r="G25" s="12"/>
      <c r="H25" s="12"/>
      <c r="K25" s="116"/>
    </row>
    <row r="26" spans="1:11" s="115" customFormat="1" ht="15">
      <c r="A26" s="151" t="s">
        <v>50</v>
      </c>
      <c r="B26" s="133" t="s">
        <v>48</v>
      </c>
      <c r="C26" s="12"/>
      <c r="D26" s="13"/>
      <c r="E26" s="12"/>
      <c r="F26" s="90"/>
      <c r="G26" s="12"/>
      <c r="H26" s="12"/>
      <c r="K26" s="116"/>
    </row>
    <row r="27" spans="1:11" s="115" customFormat="1" ht="25.5">
      <c r="A27" s="151" t="s">
        <v>51</v>
      </c>
      <c r="B27" s="133" t="s">
        <v>52</v>
      </c>
      <c r="C27" s="12"/>
      <c r="D27" s="13"/>
      <c r="E27" s="12"/>
      <c r="F27" s="90"/>
      <c r="G27" s="12"/>
      <c r="H27" s="12"/>
      <c r="K27" s="116"/>
    </row>
    <row r="28" spans="1:11" s="115" customFormat="1" ht="15">
      <c r="A28" s="151" t="s">
        <v>122</v>
      </c>
      <c r="B28" s="133" t="s">
        <v>48</v>
      </c>
      <c r="C28" s="12"/>
      <c r="D28" s="13"/>
      <c r="E28" s="12"/>
      <c r="F28" s="90"/>
      <c r="G28" s="12"/>
      <c r="H28" s="12"/>
      <c r="K28" s="116"/>
    </row>
    <row r="29" spans="1:11" s="115" customFormat="1" ht="15">
      <c r="A29" s="153" t="s">
        <v>114</v>
      </c>
      <c r="B29" s="154" t="s">
        <v>48</v>
      </c>
      <c r="C29" s="12"/>
      <c r="D29" s="13"/>
      <c r="E29" s="12"/>
      <c r="F29" s="90"/>
      <c r="G29" s="12"/>
      <c r="H29" s="12"/>
      <c r="K29" s="116"/>
    </row>
    <row r="30" spans="1:11" s="115" customFormat="1" ht="31.5" customHeight="1" thickBot="1">
      <c r="A30" s="155" t="s">
        <v>123</v>
      </c>
      <c r="B30" s="156" t="s">
        <v>53</v>
      </c>
      <c r="C30" s="12"/>
      <c r="D30" s="13"/>
      <c r="E30" s="12"/>
      <c r="F30" s="90"/>
      <c r="G30" s="12"/>
      <c r="H30" s="12"/>
      <c r="K30" s="116"/>
    </row>
    <row r="31" spans="1:11" s="131" customFormat="1" ht="15">
      <c r="A31" s="130" t="s">
        <v>54</v>
      </c>
      <c r="B31" s="126" t="s">
        <v>98</v>
      </c>
      <c r="C31" s="12">
        <f>F31*12</f>
        <v>0</v>
      </c>
      <c r="D31" s="13">
        <f>G31*I31</f>
        <v>16798.99</v>
      </c>
      <c r="E31" s="12">
        <f>H31*12</f>
        <v>8.16</v>
      </c>
      <c r="F31" s="92"/>
      <c r="G31" s="12">
        <f>H31*12</f>
        <v>8.16</v>
      </c>
      <c r="H31" s="12">
        <v>0.68</v>
      </c>
      <c r="I31" s="115">
        <v>2058.7</v>
      </c>
      <c r="J31" s="115">
        <v>1.07</v>
      </c>
      <c r="K31" s="116">
        <v>0.6</v>
      </c>
    </row>
    <row r="32" spans="1:11" s="115" customFormat="1" ht="15">
      <c r="A32" s="130" t="s">
        <v>56</v>
      </c>
      <c r="B32" s="126" t="s">
        <v>57</v>
      </c>
      <c r="C32" s="12">
        <f>F32*12</f>
        <v>0</v>
      </c>
      <c r="D32" s="13">
        <f>G32*I32</f>
        <v>54843.77</v>
      </c>
      <c r="E32" s="12">
        <f>H32*12</f>
        <v>26.64</v>
      </c>
      <c r="F32" s="92"/>
      <c r="G32" s="12">
        <f>H32*12</f>
        <v>26.64</v>
      </c>
      <c r="H32" s="12">
        <v>2.22</v>
      </c>
      <c r="I32" s="115">
        <v>2058.7</v>
      </c>
      <c r="J32" s="115">
        <v>1.07</v>
      </c>
      <c r="K32" s="116">
        <v>1.94</v>
      </c>
    </row>
    <row r="33" spans="1:11" s="123" customFormat="1" ht="30">
      <c r="A33" s="130" t="s">
        <v>58</v>
      </c>
      <c r="B33" s="126" t="s">
        <v>55</v>
      </c>
      <c r="C33" s="93"/>
      <c r="D33" s="13">
        <v>1848.15</v>
      </c>
      <c r="E33" s="93">
        <f>H33*12</f>
        <v>0.96</v>
      </c>
      <c r="F33" s="92"/>
      <c r="G33" s="12">
        <f aca="true" t="shared" si="0" ref="G33:G39">D33/I33</f>
        <v>0.9</v>
      </c>
      <c r="H33" s="12">
        <v>0.08</v>
      </c>
      <c r="I33" s="115">
        <v>2058.7</v>
      </c>
      <c r="J33" s="115">
        <v>1.07</v>
      </c>
      <c r="K33" s="116">
        <v>0.06</v>
      </c>
    </row>
    <row r="34" spans="1:11" s="123" customFormat="1" ht="30">
      <c r="A34" s="130" t="s">
        <v>59</v>
      </c>
      <c r="B34" s="126" t="s">
        <v>55</v>
      </c>
      <c r="C34" s="93"/>
      <c r="D34" s="13">
        <v>1848.15</v>
      </c>
      <c r="E34" s="93">
        <f>H34*12</f>
        <v>0.96</v>
      </c>
      <c r="F34" s="92"/>
      <c r="G34" s="12">
        <f t="shared" si="0"/>
        <v>0.9</v>
      </c>
      <c r="H34" s="12">
        <v>0.08</v>
      </c>
      <c r="I34" s="115">
        <v>2058.7</v>
      </c>
      <c r="J34" s="115">
        <v>1.07</v>
      </c>
      <c r="K34" s="116">
        <v>0.06</v>
      </c>
    </row>
    <row r="35" spans="1:11" s="123" customFormat="1" ht="15">
      <c r="A35" s="130" t="s">
        <v>60</v>
      </c>
      <c r="B35" s="126" t="s">
        <v>55</v>
      </c>
      <c r="C35" s="93"/>
      <c r="D35" s="13">
        <v>11670.68</v>
      </c>
      <c r="E35" s="93">
        <f>H35*12</f>
        <v>5.64</v>
      </c>
      <c r="F35" s="92"/>
      <c r="G35" s="12">
        <f t="shared" si="0"/>
        <v>5.67</v>
      </c>
      <c r="H35" s="12">
        <f>G35/12</f>
        <v>0.47</v>
      </c>
      <c r="I35" s="115">
        <v>2058.7</v>
      </c>
      <c r="J35" s="115">
        <v>1.07</v>
      </c>
      <c r="K35" s="116">
        <v>0.42</v>
      </c>
    </row>
    <row r="36" spans="1:11" s="123" customFormat="1" ht="30" hidden="1">
      <c r="A36" s="130" t="s">
        <v>102</v>
      </c>
      <c r="B36" s="126" t="s">
        <v>52</v>
      </c>
      <c r="C36" s="93"/>
      <c r="D36" s="13">
        <f>G36*I36</f>
        <v>0</v>
      </c>
      <c r="E36" s="93"/>
      <c r="F36" s="92"/>
      <c r="G36" s="12">
        <f t="shared" si="0"/>
        <v>5.317967649487541</v>
      </c>
      <c r="H36" s="12">
        <f>G36/12</f>
        <v>0.44316397079062847</v>
      </c>
      <c r="I36" s="115">
        <v>2058.7</v>
      </c>
      <c r="J36" s="115">
        <v>1.07</v>
      </c>
      <c r="K36" s="116">
        <v>0</v>
      </c>
    </row>
    <row r="37" spans="1:11" s="123" customFormat="1" ht="30" hidden="1">
      <c r="A37" s="130" t="s">
        <v>115</v>
      </c>
      <c r="B37" s="126" t="s">
        <v>52</v>
      </c>
      <c r="C37" s="93"/>
      <c r="D37" s="13">
        <f>G37*I37</f>
        <v>0</v>
      </c>
      <c r="E37" s="93"/>
      <c r="F37" s="92"/>
      <c r="G37" s="12">
        <f t="shared" si="0"/>
        <v>5.317967649487541</v>
      </c>
      <c r="H37" s="12">
        <f>G37/12</f>
        <v>0.44316397079062847</v>
      </c>
      <c r="I37" s="115">
        <v>2058.7</v>
      </c>
      <c r="J37" s="115">
        <v>1.07</v>
      </c>
      <c r="K37" s="116">
        <v>0</v>
      </c>
    </row>
    <row r="38" spans="1:11" s="123" customFormat="1" ht="30" hidden="1">
      <c r="A38" s="130" t="s">
        <v>116</v>
      </c>
      <c r="B38" s="126" t="s">
        <v>52</v>
      </c>
      <c r="C38" s="93"/>
      <c r="D38" s="13">
        <f>G38*I38</f>
        <v>0</v>
      </c>
      <c r="E38" s="93"/>
      <c r="F38" s="92"/>
      <c r="G38" s="12">
        <f t="shared" si="0"/>
        <v>5.317967649487541</v>
      </c>
      <c r="H38" s="12">
        <f>G38/12</f>
        <v>0.44316397079062847</v>
      </c>
      <c r="I38" s="115">
        <v>2058.7</v>
      </c>
      <c r="J38" s="115">
        <v>1.07</v>
      </c>
      <c r="K38" s="116">
        <v>0</v>
      </c>
    </row>
    <row r="39" spans="1:11" s="123" customFormat="1" ht="30">
      <c r="A39" s="130" t="s">
        <v>159</v>
      </c>
      <c r="B39" s="126" t="s">
        <v>52</v>
      </c>
      <c r="C39" s="93"/>
      <c r="D39" s="13">
        <v>3305.23</v>
      </c>
      <c r="E39" s="93"/>
      <c r="F39" s="92"/>
      <c r="G39" s="12">
        <f t="shared" si="0"/>
        <v>1.61</v>
      </c>
      <c r="H39" s="12">
        <f>G39/12</f>
        <v>0.13</v>
      </c>
      <c r="I39" s="115">
        <v>2058.7</v>
      </c>
      <c r="J39" s="115"/>
      <c r="K39" s="116"/>
    </row>
    <row r="40" spans="1:11" s="123" customFormat="1" ht="30">
      <c r="A40" s="130" t="s">
        <v>105</v>
      </c>
      <c r="B40" s="126"/>
      <c r="C40" s="93">
        <f>F40*12</f>
        <v>0</v>
      </c>
      <c r="D40" s="13">
        <f>G40*I40</f>
        <v>4693.84</v>
      </c>
      <c r="E40" s="93">
        <f>H40*12</f>
        <v>2.28</v>
      </c>
      <c r="F40" s="92"/>
      <c r="G40" s="12">
        <f>H40*12</f>
        <v>2.28</v>
      </c>
      <c r="H40" s="12">
        <v>0.19</v>
      </c>
      <c r="I40" s="115">
        <v>2058.7</v>
      </c>
      <c r="J40" s="115">
        <v>1.07</v>
      </c>
      <c r="K40" s="116">
        <v>0.14</v>
      </c>
    </row>
    <row r="41" spans="1:11" s="115" customFormat="1" ht="15">
      <c r="A41" s="130" t="s">
        <v>61</v>
      </c>
      <c r="B41" s="126" t="s">
        <v>62</v>
      </c>
      <c r="C41" s="93">
        <f>F41*12</f>
        <v>0</v>
      </c>
      <c r="D41" s="93">
        <f>G41*I41</f>
        <v>988.18</v>
      </c>
      <c r="E41" s="93">
        <f>H41*12</f>
        <v>0.48</v>
      </c>
      <c r="F41" s="93"/>
      <c r="G41" s="93">
        <f>H41*12</f>
        <v>0.48</v>
      </c>
      <c r="H41" s="93">
        <v>0.04</v>
      </c>
      <c r="I41" s="115">
        <v>2058.7</v>
      </c>
      <c r="J41" s="115">
        <v>1.07</v>
      </c>
      <c r="K41" s="116">
        <v>0.03</v>
      </c>
    </row>
    <row r="42" spans="1:11" s="115" customFormat="1" ht="15">
      <c r="A42" s="130" t="s">
        <v>63</v>
      </c>
      <c r="B42" s="126" t="s">
        <v>64</v>
      </c>
      <c r="C42" s="93">
        <f>F42*12</f>
        <v>0</v>
      </c>
      <c r="D42" s="93">
        <f>G42*I42</f>
        <v>741.13</v>
      </c>
      <c r="E42" s="93">
        <f>H42*12</f>
        <v>0.36</v>
      </c>
      <c r="F42" s="93"/>
      <c r="G42" s="93">
        <f>12*H42</f>
        <v>0.36</v>
      </c>
      <c r="H42" s="93">
        <v>0.03</v>
      </c>
      <c r="I42" s="115">
        <v>2058.7</v>
      </c>
      <c r="J42" s="115">
        <v>1.07</v>
      </c>
      <c r="K42" s="116">
        <v>0.02</v>
      </c>
    </row>
    <row r="43" spans="1:11" s="131" customFormat="1" ht="30">
      <c r="A43" s="130" t="s">
        <v>65</v>
      </c>
      <c r="B43" s="126" t="s">
        <v>66</v>
      </c>
      <c r="C43" s="93">
        <f>F43*12</f>
        <v>0</v>
      </c>
      <c r="D43" s="93">
        <f>G43*I43</f>
        <v>988.18</v>
      </c>
      <c r="E43" s="93"/>
      <c r="F43" s="93"/>
      <c r="G43" s="93">
        <f>12*H43</f>
        <v>0.48</v>
      </c>
      <c r="H43" s="93">
        <v>0.04</v>
      </c>
      <c r="I43" s="115">
        <v>2058.7</v>
      </c>
      <c r="J43" s="115">
        <v>1.07</v>
      </c>
      <c r="K43" s="116">
        <v>0.03</v>
      </c>
    </row>
    <row r="44" spans="1:11" s="131" customFormat="1" ht="15">
      <c r="A44" s="130" t="s">
        <v>67</v>
      </c>
      <c r="B44" s="126"/>
      <c r="C44" s="93"/>
      <c r="D44" s="93">
        <f>D46+D47+D49+D50+D51+D52+D53+D54+D55+D56+D59+D48</f>
        <v>16772.42</v>
      </c>
      <c r="E44" s="93"/>
      <c r="F44" s="93"/>
      <c r="G44" s="93">
        <f>D44/I44</f>
        <v>8.15</v>
      </c>
      <c r="H44" s="93">
        <f>G44/12</f>
        <v>0.68</v>
      </c>
      <c r="I44" s="115">
        <v>2058.7</v>
      </c>
      <c r="J44" s="115">
        <v>1.07</v>
      </c>
      <c r="K44" s="116">
        <v>0.98</v>
      </c>
    </row>
    <row r="45" spans="1:11" s="123" customFormat="1" ht="15" hidden="1">
      <c r="A45" s="132" t="s">
        <v>124</v>
      </c>
      <c r="B45" s="133" t="s">
        <v>69</v>
      </c>
      <c r="C45" s="94"/>
      <c r="D45" s="94"/>
      <c r="E45" s="94"/>
      <c r="F45" s="94"/>
      <c r="G45" s="94"/>
      <c r="H45" s="94">
        <v>0</v>
      </c>
      <c r="I45" s="115">
        <v>2058.7</v>
      </c>
      <c r="J45" s="115">
        <v>1.07</v>
      </c>
      <c r="K45" s="116">
        <v>0</v>
      </c>
    </row>
    <row r="46" spans="1:11" s="123" customFormat="1" ht="15">
      <c r="A46" s="132" t="s">
        <v>68</v>
      </c>
      <c r="B46" s="133" t="s">
        <v>69</v>
      </c>
      <c r="C46" s="94"/>
      <c r="D46" s="94">
        <v>196.5</v>
      </c>
      <c r="E46" s="94"/>
      <c r="F46" s="94"/>
      <c r="G46" s="94"/>
      <c r="H46" s="94"/>
      <c r="I46" s="115">
        <v>2058.7</v>
      </c>
      <c r="J46" s="115">
        <v>1.07</v>
      </c>
      <c r="K46" s="116">
        <v>0.01</v>
      </c>
    </row>
    <row r="47" spans="1:11" s="123" customFormat="1" ht="15">
      <c r="A47" s="132" t="s">
        <v>70</v>
      </c>
      <c r="B47" s="133" t="s">
        <v>71</v>
      </c>
      <c r="C47" s="94">
        <f>F47*12</f>
        <v>0</v>
      </c>
      <c r="D47" s="14">
        <v>415.82</v>
      </c>
      <c r="E47" s="94">
        <f>H47*12</f>
        <v>0</v>
      </c>
      <c r="F47" s="95"/>
      <c r="G47" s="94"/>
      <c r="H47" s="94"/>
      <c r="I47" s="115">
        <v>2058.7</v>
      </c>
      <c r="J47" s="115">
        <v>1.07</v>
      </c>
      <c r="K47" s="116">
        <v>0.01</v>
      </c>
    </row>
    <row r="48" spans="1:11" s="123" customFormat="1" ht="15">
      <c r="A48" s="132" t="s">
        <v>160</v>
      </c>
      <c r="B48" s="134" t="s">
        <v>69</v>
      </c>
      <c r="C48" s="94"/>
      <c r="D48" s="14">
        <v>740.94</v>
      </c>
      <c r="E48" s="94"/>
      <c r="F48" s="95"/>
      <c r="G48" s="94"/>
      <c r="H48" s="94"/>
      <c r="I48" s="115">
        <v>2058.7</v>
      </c>
      <c r="J48" s="115"/>
      <c r="K48" s="116"/>
    </row>
    <row r="49" spans="1:11" s="123" customFormat="1" ht="15">
      <c r="A49" s="132" t="s">
        <v>161</v>
      </c>
      <c r="B49" s="134" t="s">
        <v>69</v>
      </c>
      <c r="C49" s="94"/>
      <c r="D49" s="14">
        <v>2848.36</v>
      </c>
      <c r="E49" s="94"/>
      <c r="F49" s="95"/>
      <c r="G49" s="94"/>
      <c r="H49" s="94"/>
      <c r="I49" s="115">
        <v>2058.7</v>
      </c>
      <c r="J49" s="115"/>
      <c r="K49" s="116"/>
    </row>
    <row r="50" spans="1:11" s="123" customFormat="1" ht="15">
      <c r="A50" s="132" t="s">
        <v>125</v>
      </c>
      <c r="B50" s="134" t="s">
        <v>69</v>
      </c>
      <c r="C50" s="94"/>
      <c r="D50" s="14">
        <v>792.41</v>
      </c>
      <c r="E50" s="94"/>
      <c r="F50" s="95"/>
      <c r="G50" s="94"/>
      <c r="H50" s="94"/>
      <c r="I50" s="115">
        <v>2058.7</v>
      </c>
      <c r="J50" s="115"/>
      <c r="K50" s="116"/>
    </row>
    <row r="51" spans="1:11" s="123" customFormat="1" ht="15">
      <c r="A51" s="132" t="s">
        <v>73</v>
      </c>
      <c r="B51" s="133" t="s">
        <v>69</v>
      </c>
      <c r="C51" s="94">
        <f>F51*12</f>
        <v>0</v>
      </c>
      <c r="D51" s="14">
        <v>3532.78</v>
      </c>
      <c r="E51" s="94">
        <f>H51*12</f>
        <v>0</v>
      </c>
      <c r="F51" s="95"/>
      <c r="G51" s="94"/>
      <c r="H51" s="94"/>
      <c r="I51" s="115">
        <v>2058.7</v>
      </c>
      <c r="J51" s="115">
        <v>1.07</v>
      </c>
      <c r="K51" s="116">
        <v>0.13</v>
      </c>
    </row>
    <row r="52" spans="1:11" s="123" customFormat="1" ht="15">
      <c r="A52" s="132" t="s">
        <v>74</v>
      </c>
      <c r="B52" s="133" t="s">
        <v>69</v>
      </c>
      <c r="C52" s="94">
        <f>F52*12</f>
        <v>0</v>
      </c>
      <c r="D52" s="14">
        <v>831.63</v>
      </c>
      <c r="E52" s="94">
        <f>H52*12</f>
        <v>0</v>
      </c>
      <c r="F52" s="95"/>
      <c r="G52" s="94"/>
      <c r="H52" s="94"/>
      <c r="I52" s="115">
        <v>2058.7</v>
      </c>
      <c r="J52" s="115">
        <v>1.07</v>
      </c>
      <c r="K52" s="116">
        <v>0.03</v>
      </c>
    </row>
    <row r="53" spans="1:11" s="123" customFormat="1" ht="15">
      <c r="A53" s="132" t="s">
        <v>75</v>
      </c>
      <c r="B53" s="133" t="s">
        <v>69</v>
      </c>
      <c r="C53" s="94"/>
      <c r="D53" s="14">
        <v>396.19</v>
      </c>
      <c r="E53" s="94"/>
      <c r="F53" s="95"/>
      <c r="G53" s="94"/>
      <c r="H53" s="94"/>
      <c r="I53" s="115">
        <v>2058.7</v>
      </c>
      <c r="J53" s="115">
        <v>1.07</v>
      </c>
      <c r="K53" s="116">
        <v>0.01</v>
      </c>
    </row>
    <row r="54" spans="1:11" s="123" customFormat="1" ht="15">
      <c r="A54" s="132" t="s">
        <v>76</v>
      </c>
      <c r="B54" s="133" t="s">
        <v>71</v>
      </c>
      <c r="C54" s="94"/>
      <c r="D54" s="14">
        <v>1584.82</v>
      </c>
      <c r="E54" s="94"/>
      <c r="F54" s="95"/>
      <c r="G54" s="94"/>
      <c r="H54" s="94"/>
      <c r="I54" s="115">
        <v>2058.7</v>
      </c>
      <c r="J54" s="115">
        <v>1.07</v>
      </c>
      <c r="K54" s="116">
        <v>0.05</v>
      </c>
    </row>
    <row r="55" spans="1:11" s="123" customFormat="1" ht="25.5">
      <c r="A55" s="132" t="s">
        <v>77</v>
      </c>
      <c r="B55" s="133" t="s">
        <v>69</v>
      </c>
      <c r="C55" s="94">
        <f>F55*12</f>
        <v>0</v>
      </c>
      <c r="D55" s="14">
        <v>1854.72</v>
      </c>
      <c r="E55" s="94">
        <f>H55*12</f>
        <v>0</v>
      </c>
      <c r="F55" s="95"/>
      <c r="G55" s="94"/>
      <c r="H55" s="94"/>
      <c r="I55" s="115">
        <v>2058.7</v>
      </c>
      <c r="J55" s="115">
        <v>1.07</v>
      </c>
      <c r="K55" s="116">
        <v>0.06</v>
      </c>
    </row>
    <row r="56" spans="1:11" s="123" customFormat="1" ht="15">
      <c r="A56" s="132" t="s">
        <v>78</v>
      </c>
      <c r="B56" s="133" t="s">
        <v>69</v>
      </c>
      <c r="C56" s="94"/>
      <c r="D56" s="14">
        <v>2790.05</v>
      </c>
      <c r="E56" s="94"/>
      <c r="F56" s="95"/>
      <c r="G56" s="94"/>
      <c r="H56" s="94"/>
      <c r="I56" s="115">
        <v>2058.7</v>
      </c>
      <c r="J56" s="115">
        <v>1.07</v>
      </c>
      <c r="K56" s="116">
        <v>0.01</v>
      </c>
    </row>
    <row r="57" spans="1:11" s="123" customFormat="1" ht="15" hidden="1">
      <c r="A57" s="132" t="s">
        <v>126</v>
      </c>
      <c r="B57" s="133" t="s">
        <v>69</v>
      </c>
      <c r="C57" s="96"/>
      <c r="D57" s="14"/>
      <c r="E57" s="96"/>
      <c r="F57" s="95"/>
      <c r="G57" s="94"/>
      <c r="H57" s="94"/>
      <c r="I57" s="115">
        <v>2058.7</v>
      </c>
      <c r="J57" s="115">
        <v>1.07</v>
      </c>
      <c r="K57" s="116">
        <v>0</v>
      </c>
    </row>
    <row r="58" spans="1:11" s="123" customFormat="1" ht="15" hidden="1">
      <c r="A58" s="132"/>
      <c r="B58" s="133"/>
      <c r="C58" s="94"/>
      <c r="D58" s="14"/>
      <c r="E58" s="94"/>
      <c r="F58" s="95"/>
      <c r="G58" s="94"/>
      <c r="H58" s="94"/>
      <c r="I58" s="115"/>
      <c r="J58" s="115"/>
      <c r="K58" s="116"/>
    </row>
    <row r="59" spans="1:11" s="123" customFormat="1" ht="25.5">
      <c r="A59" s="132" t="s">
        <v>162</v>
      </c>
      <c r="B59" s="134" t="s">
        <v>52</v>
      </c>
      <c r="C59" s="94"/>
      <c r="D59" s="14">
        <v>788.2</v>
      </c>
      <c r="E59" s="94"/>
      <c r="F59" s="95"/>
      <c r="G59" s="94"/>
      <c r="H59" s="94"/>
      <c r="I59" s="115">
        <v>2058.7</v>
      </c>
      <c r="J59" s="115">
        <v>1.07</v>
      </c>
      <c r="K59" s="116">
        <v>0.05</v>
      </c>
    </row>
    <row r="60" spans="1:11" s="131" customFormat="1" ht="30">
      <c r="A60" s="130" t="s">
        <v>79</v>
      </c>
      <c r="B60" s="126"/>
      <c r="C60" s="12"/>
      <c r="D60" s="12">
        <f>D61+D62+D63+D64+D70+D72+D73</f>
        <v>43560.31</v>
      </c>
      <c r="E60" s="12"/>
      <c r="F60" s="92"/>
      <c r="G60" s="12">
        <f>D60/I60</f>
        <v>21.16</v>
      </c>
      <c r="H60" s="12">
        <f>G60/12</f>
        <v>1.76</v>
      </c>
      <c r="I60" s="115">
        <v>2058.7</v>
      </c>
      <c r="J60" s="115">
        <v>1.07</v>
      </c>
      <c r="K60" s="116">
        <v>0.62</v>
      </c>
    </row>
    <row r="61" spans="1:11" s="123" customFormat="1" ht="15">
      <c r="A61" s="132" t="s">
        <v>80</v>
      </c>
      <c r="B61" s="133" t="s">
        <v>81</v>
      </c>
      <c r="C61" s="94"/>
      <c r="D61" s="14">
        <v>2377.23</v>
      </c>
      <c r="E61" s="94"/>
      <c r="F61" s="95"/>
      <c r="G61" s="94"/>
      <c r="H61" s="94"/>
      <c r="I61" s="115">
        <v>2058.7</v>
      </c>
      <c r="J61" s="115">
        <v>1.07</v>
      </c>
      <c r="K61" s="116">
        <v>0.09</v>
      </c>
    </row>
    <row r="62" spans="1:11" s="123" customFormat="1" ht="25.5">
      <c r="A62" s="132" t="s">
        <v>82</v>
      </c>
      <c r="B62" s="134" t="s">
        <v>69</v>
      </c>
      <c r="C62" s="94"/>
      <c r="D62" s="14">
        <v>1584.82</v>
      </c>
      <c r="E62" s="94"/>
      <c r="F62" s="95"/>
      <c r="G62" s="94"/>
      <c r="H62" s="94"/>
      <c r="I62" s="115">
        <v>2058.7</v>
      </c>
      <c r="J62" s="115">
        <v>1.07</v>
      </c>
      <c r="K62" s="116">
        <v>0.05</v>
      </c>
    </row>
    <row r="63" spans="1:11" s="123" customFormat="1" ht="15">
      <c r="A63" s="132" t="s">
        <v>83</v>
      </c>
      <c r="B63" s="133" t="s">
        <v>84</v>
      </c>
      <c r="C63" s="94"/>
      <c r="D63" s="14">
        <v>1663.21</v>
      </c>
      <c r="E63" s="94"/>
      <c r="F63" s="95"/>
      <c r="G63" s="94"/>
      <c r="H63" s="94"/>
      <c r="I63" s="115">
        <v>2058.7</v>
      </c>
      <c r="J63" s="115">
        <v>1.07</v>
      </c>
      <c r="K63" s="116">
        <v>0.06</v>
      </c>
    </row>
    <row r="64" spans="1:11" s="123" customFormat="1" ht="25.5">
      <c r="A64" s="132" t="s">
        <v>85</v>
      </c>
      <c r="B64" s="133" t="s">
        <v>86</v>
      </c>
      <c r="C64" s="94"/>
      <c r="D64" s="14">
        <v>1584.8</v>
      </c>
      <c r="E64" s="94"/>
      <c r="F64" s="95"/>
      <c r="G64" s="94"/>
      <c r="H64" s="94"/>
      <c r="I64" s="115">
        <v>2058.7</v>
      </c>
      <c r="J64" s="115">
        <v>1.07</v>
      </c>
      <c r="K64" s="116">
        <v>0.05</v>
      </c>
    </row>
    <row r="65" spans="1:11" s="123" customFormat="1" ht="15" hidden="1">
      <c r="A65" s="132"/>
      <c r="B65" s="133"/>
      <c r="C65" s="94"/>
      <c r="D65" s="14"/>
      <c r="E65" s="94"/>
      <c r="F65" s="95"/>
      <c r="G65" s="94"/>
      <c r="H65" s="94"/>
      <c r="I65" s="115">
        <v>2058.7</v>
      </c>
      <c r="J65" s="115"/>
      <c r="K65" s="116"/>
    </row>
    <row r="66" spans="1:11" s="123" customFormat="1" ht="15" hidden="1">
      <c r="A66" s="132" t="s">
        <v>87</v>
      </c>
      <c r="B66" s="133" t="s">
        <v>84</v>
      </c>
      <c r="C66" s="94"/>
      <c r="D66" s="14"/>
      <c r="E66" s="94"/>
      <c r="F66" s="95"/>
      <c r="G66" s="94"/>
      <c r="H66" s="94"/>
      <c r="I66" s="115">
        <v>2058.7</v>
      </c>
      <c r="J66" s="115">
        <v>1.07</v>
      </c>
      <c r="K66" s="116">
        <v>0</v>
      </c>
    </row>
    <row r="67" spans="1:11" s="123" customFormat="1" ht="15" hidden="1">
      <c r="A67" s="132" t="s">
        <v>88</v>
      </c>
      <c r="B67" s="133" t="s">
        <v>69</v>
      </c>
      <c r="C67" s="94"/>
      <c r="D67" s="14"/>
      <c r="E67" s="94"/>
      <c r="F67" s="95"/>
      <c r="G67" s="94"/>
      <c r="H67" s="94"/>
      <c r="I67" s="115">
        <v>2058.7</v>
      </c>
      <c r="J67" s="115">
        <v>1.07</v>
      </c>
      <c r="K67" s="116">
        <v>0</v>
      </c>
    </row>
    <row r="68" spans="1:11" s="123" customFormat="1" ht="25.5" hidden="1">
      <c r="A68" s="132" t="s">
        <v>101</v>
      </c>
      <c r="B68" s="133" t="s">
        <v>69</v>
      </c>
      <c r="C68" s="94"/>
      <c r="D68" s="14"/>
      <c r="E68" s="94"/>
      <c r="F68" s="95"/>
      <c r="G68" s="94"/>
      <c r="H68" s="94"/>
      <c r="I68" s="115">
        <v>2058.7</v>
      </c>
      <c r="J68" s="115">
        <v>1.07</v>
      </c>
      <c r="K68" s="116">
        <v>0</v>
      </c>
    </row>
    <row r="69" spans="1:11" s="123" customFormat="1" ht="15" hidden="1">
      <c r="A69" s="132"/>
      <c r="B69" s="133"/>
      <c r="C69" s="94"/>
      <c r="D69" s="14"/>
      <c r="E69" s="94"/>
      <c r="F69" s="95"/>
      <c r="G69" s="94"/>
      <c r="H69" s="94"/>
      <c r="I69" s="115"/>
      <c r="J69" s="115"/>
      <c r="K69" s="116"/>
    </row>
    <row r="70" spans="1:11" s="123" customFormat="1" ht="15">
      <c r="A70" s="132" t="s">
        <v>89</v>
      </c>
      <c r="B70" s="133" t="s">
        <v>55</v>
      </c>
      <c r="C70" s="96"/>
      <c r="D70" s="14">
        <v>5636.64</v>
      </c>
      <c r="E70" s="96"/>
      <c r="F70" s="95"/>
      <c r="G70" s="94"/>
      <c r="H70" s="94"/>
      <c r="I70" s="115">
        <v>2058.7</v>
      </c>
      <c r="J70" s="115">
        <v>1.07</v>
      </c>
      <c r="K70" s="116">
        <v>0.2</v>
      </c>
    </row>
    <row r="71" spans="1:11" s="123" customFormat="1" ht="15" hidden="1">
      <c r="A71" s="132" t="s">
        <v>117</v>
      </c>
      <c r="B71" s="133" t="s">
        <v>69</v>
      </c>
      <c r="C71" s="94"/>
      <c r="D71" s="14">
        <f>G71*I71</f>
        <v>0</v>
      </c>
      <c r="E71" s="94"/>
      <c r="F71" s="95"/>
      <c r="G71" s="94">
        <f>H71*12</f>
        <v>0</v>
      </c>
      <c r="H71" s="94">
        <v>0</v>
      </c>
      <c r="I71" s="115">
        <v>2058.7</v>
      </c>
      <c r="J71" s="115">
        <v>1.07</v>
      </c>
      <c r="K71" s="116">
        <v>0</v>
      </c>
    </row>
    <row r="72" spans="1:11" s="123" customFormat="1" ht="25.5">
      <c r="A72" s="132" t="s">
        <v>163</v>
      </c>
      <c r="B72" s="134" t="s">
        <v>52</v>
      </c>
      <c r="C72" s="94"/>
      <c r="D72" s="186">
        <v>19221.59</v>
      </c>
      <c r="E72" s="94"/>
      <c r="F72" s="95"/>
      <c r="G72" s="96"/>
      <c r="H72" s="96"/>
      <c r="I72" s="115">
        <v>2058.7</v>
      </c>
      <c r="J72" s="115"/>
      <c r="K72" s="116"/>
    </row>
    <row r="73" spans="1:11" s="123" customFormat="1" ht="25.5">
      <c r="A73" s="136" t="s">
        <v>164</v>
      </c>
      <c r="B73" s="102" t="s">
        <v>52</v>
      </c>
      <c r="C73" s="103"/>
      <c r="D73" s="103">
        <v>11492.02</v>
      </c>
      <c r="E73" s="94"/>
      <c r="F73" s="95"/>
      <c r="G73" s="96"/>
      <c r="H73" s="96"/>
      <c r="I73" s="115">
        <v>2058.7</v>
      </c>
      <c r="J73" s="115"/>
      <c r="K73" s="116"/>
    </row>
    <row r="74" spans="1:11" s="123" customFormat="1" ht="30">
      <c r="A74" s="130" t="s">
        <v>90</v>
      </c>
      <c r="B74" s="133"/>
      <c r="C74" s="94"/>
      <c r="D74" s="12">
        <f>D75</f>
        <v>761.57</v>
      </c>
      <c r="E74" s="94"/>
      <c r="F74" s="95"/>
      <c r="G74" s="12">
        <f>D74/I74</f>
        <v>0.37</v>
      </c>
      <c r="H74" s="12">
        <f>G74/12</f>
        <v>0.03</v>
      </c>
      <c r="I74" s="115">
        <v>2058.7</v>
      </c>
      <c r="J74" s="115">
        <v>1.07</v>
      </c>
      <c r="K74" s="116">
        <v>0.13</v>
      </c>
    </row>
    <row r="75" spans="1:11" s="123" customFormat="1" ht="15">
      <c r="A75" s="132" t="s">
        <v>127</v>
      </c>
      <c r="B75" s="134" t="s">
        <v>69</v>
      </c>
      <c r="C75" s="94"/>
      <c r="D75" s="100">
        <v>761.57</v>
      </c>
      <c r="E75" s="103"/>
      <c r="F75" s="104"/>
      <c r="G75" s="101"/>
      <c r="H75" s="101"/>
      <c r="I75" s="115">
        <v>2058.7</v>
      </c>
      <c r="J75" s="115"/>
      <c r="K75" s="116"/>
    </row>
    <row r="76" spans="1:11" s="123" customFormat="1" ht="15" hidden="1">
      <c r="A76" s="132"/>
      <c r="B76" s="133"/>
      <c r="C76" s="94"/>
      <c r="D76" s="14"/>
      <c r="E76" s="94"/>
      <c r="F76" s="95"/>
      <c r="G76" s="94"/>
      <c r="H76" s="94"/>
      <c r="I76" s="115"/>
      <c r="J76" s="115"/>
      <c r="K76" s="116"/>
    </row>
    <row r="77" spans="1:11" s="123" customFormat="1" ht="15" hidden="1">
      <c r="A77" s="132" t="s">
        <v>91</v>
      </c>
      <c r="B77" s="133" t="s">
        <v>55</v>
      </c>
      <c r="C77" s="94"/>
      <c r="D77" s="14">
        <f>G77*I77</f>
        <v>0</v>
      </c>
      <c r="E77" s="94"/>
      <c r="F77" s="95"/>
      <c r="G77" s="94">
        <f>H77*12</f>
        <v>0</v>
      </c>
      <c r="H77" s="94">
        <v>0</v>
      </c>
      <c r="I77" s="115">
        <v>2058.7</v>
      </c>
      <c r="J77" s="115">
        <v>1.07</v>
      </c>
      <c r="K77" s="116">
        <v>0</v>
      </c>
    </row>
    <row r="78" spans="1:11" s="123" customFormat="1" ht="15">
      <c r="A78" s="130" t="s">
        <v>92</v>
      </c>
      <c r="B78" s="133"/>
      <c r="C78" s="94"/>
      <c r="D78" s="12">
        <f>D80+D81</f>
        <v>5061.9</v>
      </c>
      <c r="E78" s="94"/>
      <c r="F78" s="95"/>
      <c r="G78" s="12">
        <f>D78/I78</f>
        <v>2.46</v>
      </c>
      <c r="H78" s="12">
        <f>G78/12</f>
        <v>0.21</v>
      </c>
      <c r="I78" s="115">
        <v>2058.7</v>
      </c>
      <c r="J78" s="115">
        <v>1.07</v>
      </c>
      <c r="K78" s="116">
        <v>0.33</v>
      </c>
    </row>
    <row r="79" spans="1:11" s="123" customFormat="1" ht="15" hidden="1">
      <c r="A79" s="132" t="s">
        <v>99</v>
      </c>
      <c r="B79" s="133" t="s">
        <v>55</v>
      </c>
      <c r="C79" s="94"/>
      <c r="D79" s="14">
        <f aca="true" t="shared" si="1" ref="D79:D85">G79*I79</f>
        <v>0</v>
      </c>
      <c r="E79" s="94"/>
      <c r="F79" s="95"/>
      <c r="G79" s="94">
        <f>H79*12</f>
        <v>0</v>
      </c>
      <c r="H79" s="94">
        <v>0</v>
      </c>
      <c r="I79" s="115">
        <v>2058.7</v>
      </c>
      <c r="J79" s="115">
        <v>1.07</v>
      </c>
      <c r="K79" s="116">
        <v>0</v>
      </c>
    </row>
    <row r="80" spans="1:11" s="123" customFormat="1" ht="15">
      <c r="A80" s="132" t="s">
        <v>93</v>
      </c>
      <c r="B80" s="133" t="s">
        <v>69</v>
      </c>
      <c r="C80" s="94"/>
      <c r="D80" s="14">
        <v>4233.59</v>
      </c>
      <c r="E80" s="94"/>
      <c r="F80" s="95"/>
      <c r="G80" s="94"/>
      <c r="H80" s="94"/>
      <c r="I80" s="115">
        <v>2058.7</v>
      </c>
      <c r="J80" s="115">
        <v>1.07</v>
      </c>
      <c r="K80" s="116">
        <v>0.15</v>
      </c>
    </row>
    <row r="81" spans="1:11" s="123" customFormat="1" ht="15">
      <c r="A81" s="132" t="s">
        <v>94</v>
      </c>
      <c r="B81" s="133" t="s">
        <v>69</v>
      </c>
      <c r="C81" s="94"/>
      <c r="D81" s="14">
        <v>828.31</v>
      </c>
      <c r="E81" s="94"/>
      <c r="F81" s="95"/>
      <c r="G81" s="94"/>
      <c r="H81" s="94"/>
      <c r="I81" s="115">
        <v>2058.7</v>
      </c>
      <c r="J81" s="115">
        <v>1.07</v>
      </c>
      <c r="K81" s="116">
        <v>0.03</v>
      </c>
    </row>
    <row r="82" spans="1:11" s="123" customFormat="1" ht="27.75" customHeight="1" hidden="1">
      <c r="A82" s="132" t="s">
        <v>106</v>
      </c>
      <c r="B82" s="133" t="s">
        <v>52</v>
      </c>
      <c r="C82" s="94"/>
      <c r="D82" s="14">
        <f t="shared" si="1"/>
        <v>0</v>
      </c>
      <c r="E82" s="94"/>
      <c r="F82" s="95"/>
      <c r="G82" s="94"/>
      <c r="H82" s="94"/>
      <c r="I82" s="115">
        <v>2058.7</v>
      </c>
      <c r="J82" s="115">
        <v>1.07</v>
      </c>
      <c r="K82" s="116">
        <v>0</v>
      </c>
    </row>
    <row r="83" spans="1:11" s="123" customFormat="1" ht="25.5" hidden="1">
      <c r="A83" s="132" t="s">
        <v>112</v>
      </c>
      <c r="B83" s="133" t="s">
        <v>52</v>
      </c>
      <c r="C83" s="94"/>
      <c r="D83" s="14">
        <f t="shared" si="1"/>
        <v>0</v>
      </c>
      <c r="E83" s="94"/>
      <c r="F83" s="95"/>
      <c r="G83" s="94"/>
      <c r="H83" s="94"/>
      <c r="I83" s="115">
        <v>2058.7</v>
      </c>
      <c r="J83" s="115">
        <v>1.07</v>
      </c>
      <c r="K83" s="116">
        <v>0</v>
      </c>
    </row>
    <row r="84" spans="1:11" s="123" customFormat="1" ht="25.5" hidden="1">
      <c r="A84" s="132" t="s">
        <v>107</v>
      </c>
      <c r="B84" s="133" t="s">
        <v>52</v>
      </c>
      <c r="C84" s="94"/>
      <c r="D84" s="14">
        <f t="shared" si="1"/>
        <v>0</v>
      </c>
      <c r="E84" s="94"/>
      <c r="F84" s="95"/>
      <c r="G84" s="94"/>
      <c r="H84" s="94"/>
      <c r="I84" s="115">
        <v>2058.7</v>
      </c>
      <c r="J84" s="115">
        <v>1.07</v>
      </c>
      <c r="K84" s="116">
        <v>0</v>
      </c>
    </row>
    <row r="85" spans="1:11" s="123" customFormat="1" ht="25.5" hidden="1">
      <c r="A85" s="132" t="s">
        <v>108</v>
      </c>
      <c r="B85" s="133" t="s">
        <v>52</v>
      </c>
      <c r="C85" s="94"/>
      <c r="D85" s="14">
        <f t="shared" si="1"/>
        <v>0</v>
      </c>
      <c r="E85" s="94"/>
      <c r="F85" s="95"/>
      <c r="G85" s="94"/>
      <c r="H85" s="94"/>
      <c r="I85" s="115">
        <v>2058.7</v>
      </c>
      <c r="J85" s="115">
        <v>1.07</v>
      </c>
      <c r="K85" s="116">
        <v>0</v>
      </c>
    </row>
    <row r="86" spans="1:11" s="123" customFormat="1" ht="15">
      <c r="A86" s="130" t="s">
        <v>95</v>
      </c>
      <c r="B86" s="133"/>
      <c r="C86" s="94"/>
      <c r="D86" s="12">
        <f>D87</f>
        <v>993.79</v>
      </c>
      <c r="E86" s="94"/>
      <c r="F86" s="95"/>
      <c r="G86" s="12">
        <f>D86/I86</f>
        <v>0.48</v>
      </c>
      <c r="H86" s="12">
        <f>G86/12</f>
        <v>0.04</v>
      </c>
      <c r="I86" s="115">
        <v>2058.7</v>
      </c>
      <c r="J86" s="115">
        <v>1.07</v>
      </c>
      <c r="K86" s="116">
        <v>0.13</v>
      </c>
    </row>
    <row r="87" spans="1:11" s="123" customFormat="1" ht="15">
      <c r="A87" s="132" t="s">
        <v>96</v>
      </c>
      <c r="B87" s="133" t="s">
        <v>69</v>
      </c>
      <c r="C87" s="94"/>
      <c r="D87" s="14">
        <v>993.79</v>
      </c>
      <c r="E87" s="94"/>
      <c r="F87" s="95"/>
      <c r="G87" s="94"/>
      <c r="H87" s="94"/>
      <c r="I87" s="115">
        <v>2058.7</v>
      </c>
      <c r="J87" s="115">
        <v>1.07</v>
      </c>
      <c r="K87" s="116">
        <v>0.03</v>
      </c>
    </row>
    <row r="88" spans="1:11" s="115" customFormat="1" ht="15">
      <c r="A88" s="130" t="s">
        <v>118</v>
      </c>
      <c r="B88" s="126"/>
      <c r="C88" s="12"/>
      <c r="D88" s="12">
        <f>D89+D90</f>
        <v>11625.6</v>
      </c>
      <c r="E88" s="12"/>
      <c r="F88" s="92"/>
      <c r="G88" s="12">
        <f>D88/I88</f>
        <v>5.65</v>
      </c>
      <c r="H88" s="12">
        <f>G88/12</f>
        <v>0.47</v>
      </c>
      <c r="I88" s="115">
        <v>2058.7</v>
      </c>
      <c r="J88" s="115">
        <v>1.07</v>
      </c>
      <c r="K88" s="116">
        <v>0.29</v>
      </c>
    </row>
    <row r="89" spans="1:11" s="123" customFormat="1" ht="15">
      <c r="A89" s="132" t="s">
        <v>165</v>
      </c>
      <c r="B89" s="134" t="s">
        <v>166</v>
      </c>
      <c r="C89" s="94"/>
      <c r="D89" s="14">
        <f>15840/3</f>
        <v>5280</v>
      </c>
      <c r="E89" s="94"/>
      <c r="F89" s="95"/>
      <c r="G89" s="94"/>
      <c r="H89" s="94"/>
      <c r="I89" s="115">
        <v>2058.7</v>
      </c>
      <c r="J89" s="115"/>
      <c r="K89" s="116"/>
    </row>
    <row r="90" spans="1:11" s="123" customFormat="1" ht="15">
      <c r="A90" s="132" t="s">
        <v>167</v>
      </c>
      <c r="B90" s="134" t="s">
        <v>71</v>
      </c>
      <c r="C90" s="94">
        <f>F90*12</f>
        <v>0</v>
      </c>
      <c r="D90" s="14">
        <v>6345.6</v>
      </c>
      <c r="E90" s="94">
        <f>H90*12</f>
        <v>0</v>
      </c>
      <c r="F90" s="95"/>
      <c r="G90" s="94"/>
      <c r="H90" s="94"/>
      <c r="I90" s="115">
        <v>2058.7</v>
      </c>
      <c r="J90" s="115">
        <v>1.07</v>
      </c>
      <c r="K90" s="116">
        <v>0.24</v>
      </c>
    </row>
    <row r="91" spans="1:11" s="115" customFormat="1" ht="15">
      <c r="A91" s="130" t="s">
        <v>119</v>
      </c>
      <c r="B91" s="126"/>
      <c r="C91" s="12"/>
      <c r="D91" s="12">
        <f>D92</f>
        <v>10468.66</v>
      </c>
      <c r="E91" s="12"/>
      <c r="F91" s="92"/>
      <c r="G91" s="12">
        <f>D91/I91</f>
        <v>5.09</v>
      </c>
      <c r="H91" s="12">
        <f>G91/12</f>
        <v>0.42</v>
      </c>
      <c r="I91" s="115">
        <v>2058.7</v>
      </c>
      <c r="J91" s="115">
        <v>1.07</v>
      </c>
      <c r="K91" s="116">
        <v>0.41</v>
      </c>
    </row>
    <row r="92" spans="1:11" s="123" customFormat="1" ht="15">
      <c r="A92" s="132" t="s">
        <v>128</v>
      </c>
      <c r="B92" s="134" t="s">
        <v>71</v>
      </c>
      <c r="C92" s="94"/>
      <c r="D92" s="14">
        <f>15702.99/3*2</f>
        <v>10468.66</v>
      </c>
      <c r="E92" s="94"/>
      <c r="F92" s="95"/>
      <c r="G92" s="94"/>
      <c r="H92" s="94"/>
      <c r="I92" s="115">
        <v>2058.7</v>
      </c>
      <c r="J92" s="115">
        <v>1.07</v>
      </c>
      <c r="K92" s="116">
        <v>0.37</v>
      </c>
    </row>
    <row r="93" spans="1:11" s="115" customFormat="1" ht="26.25" hidden="1" thickBot="1">
      <c r="A93" s="187" t="s">
        <v>129</v>
      </c>
      <c r="B93" s="134" t="s">
        <v>130</v>
      </c>
      <c r="C93" s="98"/>
      <c r="D93" s="157"/>
      <c r="E93" s="98"/>
      <c r="F93" s="157"/>
      <c r="G93" s="157"/>
      <c r="H93" s="98"/>
      <c r="I93" s="115">
        <v>2058.7</v>
      </c>
      <c r="K93" s="116"/>
    </row>
    <row r="94" spans="1:11" s="115" customFormat="1" ht="30.75" thickBot="1">
      <c r="A94" s="135" t="s">
        <v>109</v>
      </c>
      <c r="B94" s="126" t="s">
        <v>52</v>
      </c>
      <c r="C94" s="98"/>
      <c r="D94" s="157">
        <f>G94*I94</f>
        <v>2717.48</v>
      </c>
      <c r="E94" s="98"/>
      <c r="F94" s="157"/>
      <c r="G94" s="157">
        <f>12*H94</f>
        <v>1.32</v>
      </c>
      <c r="H94" s="98">
        <v>0.11</v>
      </c>
      <c r="I94" s="115">
        <v>2058.7</v>
      </c>
      <c r="K94" s="116"/>
    </row>
    <row r="95" spans="1:11" s="115" customFormat="1" ht="19.5" thickBot="1">
      <c r="A95" s="158" t="s">
        <v>168</v>
      </c>
      <c r="B95" s="138" t="s">
        <v>48</v>
      </c>
      <c r="C95" s="93"/>
      <c r="D95" s="93">
        <f>G95*I95</f>
        <v>42491.57</v>
      </c>
      <c r="E95" s="93"/>
      <c r="F95" s="93"/>
      <c r="G95" s="93">
        <f>12*H95</f>
        <v>20.64</v>
      </c>
      <c r="H95" s="93">
        <v>1.72</v>
      </c>
      <c r="I95" s="115">
        <v>2058.7</v>
      </c>
      <c r="K95" s="116"/>
    </row>
    <row r="96" spans="1:11" s="115" customFormat="1" ht="19.5" thickBot="1">
      <c r="A96" s="188" t="s">
        <v>131</v>
      </c>
      <c r="B96" s="189"/>
      <c r="C96" s="190"/>
      <c r="D96" s="191">
        <v>366571.54</v>
      </c>
      <c r="E96" s="191">
        <f>E95+E94+E91+E88+E86+E78+E74+E60+E44+E43+E42+E41+E40+E39+E35+E34+E33+E32+E31+E22+E14</f>
        <v>110.76</v>
      </c>
      <c r="F96" s="191">
        <f>F95+F94+F91+F88+F86+F78+F74+F60+F44+F43+F42+F41+F40+F39+F35+F34+F33+F32+F31+F22+F14</f>
        <v>0</v>
      </c>
      <c r="G96" s="191">
        <f>G95+G94+G91+G88+G86+G78+G74+G60+G44+G43+G42+G41+G40+G39+G35+G34+G33+G32+G31+G22+G14</f>
        <v>178.08</v>
      </c>
      <c r="H96" s="191">
        <v>14.83</v>
      </c>
      <c r="K96" s="116"/>
    </row>
    <row r="97" spans="1:11" s="115" customFormat="1" ht="18.75">
      <c r="A97" s="159"/>
      <c r="B97" s="160"/>
      <c r="C97" s="161"/>
      <c r="D97" s="161"/>
      <c r="E97" s="161"/>
      <c r="F97" s="161"/>
      <c r="G97" s="161"/>
      <c r="H97" s="161"/>
      <c r="K97" s="116"/>
    </row>
    <row r="98" spans="1:10" s="115" customFormat="1" ht="29.25" customHeight="1" hidden="1">
      <c r="A98" s="135"/>
      <c r="B98" s="126"/>
      <c r="C98" s="98"/>
      <c r="D98" s="126"/>
      <c r="E98" s="126"/>
      <c r="F98" s="126"/>
      <c r="G98" s="126"/>
      <c r="H98" s="126"/>
      <c r="J98" s="116"/>
    </row>
    <row r="99" spans="1:11" s="115" customFormat="1" ht="18.75">
      <c r="A99" s="159"/>
      <c r="B99" s="160"/>
      <c r="C99" s="161"/>
      <c r="D99" s="161"/>
      <c r="E99" s="161"/>
      <c r="F99" s="161"/>
      <c r="G99" s="161"/>
      <c r="H99" s="161"/>
      <c r="K99" s="116"/>
    </row>
    <row r="100" s="145" customFormat="1" ht="12.75">
      <c r="K100" s="146"/>
    </row>
    <row r="101" s="145" customFormat="1" ht="13.5" thickBot="1">
      <c r="K101" s="146"/>
    </row>
    <row r="102" spans="1:11" s="115" customFormat="1" ht="18.75">
      <c r="A102" s="192" t="s">
        <v>3</v>
      </c>
      <c r="B102" s="193"/>
      <c r="C102" s="194">
        <f>F102*12</f>
        <v>0</v>
      </c>
      <c r="D102" s="194">
        <f>D103+D104+D111</f>
        <v>32246.41</v>
      </c>
      <c r="E102" s="194">
        <f>E103+E104+E111</f>
        <v>0</v>
      </c>
      <c r="F102" s="194">
        <f>F103+F104+F111</f>
        <v>0</v>
      </c>
      <c r="G102" s="194">
        <v>15.67</v>
      </c>
      <c r="H102" s="194">
        <f>H103+H104+H111</f>
        <v>1.31</v>
      </c>
      <c r="I102" s="115">
        <v>2058.7</v>
      </c>
      <c r="K102" s="116"/>
    </row>
    <row r="103" spans="1:11" s="115" customFormat="1" ht="15">
      <c r="A103" s="162" t="s">
        <v>169</v>
      </c>
      <c r="B103" s="195"/>
      <c r="C103" s="101"/>
      <c r="D103" s="101">
        <v>17761.54</v>
      </c>
      <c r="E103" s="101"/>
      <c r="F103" s="101"/>
      <c r="G103" s="101">
        <f>D103/I103</f>
        <v>8.63</v>
      </c>
      <c r="H103" s="103">
        <f>G103/12</f>
        <v>0.72</v>
      </c>
      <c r="I103" s="115">
        <v>2058.7</v>
      </c>
      <c r="K103" s="116"/>
    </row>
    <row r="104" spans="1:11" s="115" customFormat="1" ht="15">
      <c r="A104" s="162" t="s">
        <v>170</v>
      </c>
      <c r="B104" s="195"/>
      <c r="C104" s="101"/>
      <c r="D104" s="101">
        <v>13194.69</v>
      </c>
      <c r="E104" s="101"/>
      <c r="F104" s="101"/>
      <c r="G104" s="101">
        <f>D104/I104</f>
        <v>6.41</v>
      </c>
      <c r="H104" s="103">
        <v>0.54</v>
      </c>
      <c r="I104" s="115">
        <v>2058.7</v>
      </c>
      <c r="K104" s="116"/>
    </row>
    <row r="105" spans="1:11" s="127" customFormat="1" ht="15" hidden="1">
      <c r="A105" s="136"/>
      <c r="B105" s="102"/>
      <c r="C105" s="103"/>
      <c r="D105" s="103"/>
      <c r="E105" s="103"/>
      <c r="F105" s="103"/>
      <c r="G105" s="103" t="e">
        <f aca="true" t="shared" si="2" ref="G105:G111">D105/I105</f>
        <v>#DIV/0!</v>
      </c>
      <c r="H105" s="104" t="e">
        <f aca="true" t="shared" si="3" ref="H105:H111">G105/12</f>
        <v>#DIV/0!</v>
      </c>
      <c r="I105" s="115"/>
      <c r="K105" s="128"/>
    </row>
    <row r="106" spans="1:11" s="127" customFormat="1" ht="15" hidden="1">
      <c r="A106" s="136"/>
      <c r="B106" s="102"/>
      <c r="C106" s="103"/>
      <c r="D106" s="103"/>
      <c r="E106" s="103"/>
      <c r="F106" s="103"/>
      <c r="G106" s="103" t="e">
        <f t="shared" si="2"/>
        <v>#DIV/0!</v>
      </c>
      <c r="H106" s="104" t="e">
        <f t="shared" si="3"/>
        <v>#DIV/0!</v>
      </c>
      <c r="I106" s="115"/>
      <c r="K106" s="128"/>
    </row>
    <row r="107" spans="1:11" s="127" customFormat="1" ht="15" hidden="1">
      <c r="A107" s="136"/>
      <c r="B107" s="102"/>
      <c r="C107" s="103"/>
      <c r="D107" s="103"/>
      <c r="E107" s="103"/>
      <c r="F107" s="103"/>
      <c r="G107" s="103" t="e">
        <f t="shared" si="2"/>
        <v>#DIV/0!</v>
      </c>
      <c r="H107" s="104" t="e">
        <f t="shared" si="3"/>
        <v>#DIV/0!</v>
      </c>
      <c r="I107" s="115"/>
      <c r="K107" s="128"/>
    </row>
    <row r="108" spans="1:11" s="127" customFormat="1" ht="15" hidden="1">
      <c r="A108" s="136"/>
      <c r="B108" s="102"/>
      <c r="C108" s="103"/>
      <c r="D108" s="103"/>
      <c r="E108" s="103"/>
      <c r="F108" s="103"/>
      <c r="G108" s="103" t="e">
        <f t="shared" si="2"/>
        <v>#DIV/0!</v>
      </c>
      <c r="H108" s="104" t="e">
        <f t="shared" si="3"/>
        <v>#DIV/0!</v>
      </c>
      <c r="I108" s="115"/>
      <c r="K108" s="128"/>
    </row>
    <row r="109" spans="1:11" s="127" customFormat="1" ht="15" hidden="1">
      <c r="A109" s="136"/>
      <c r="B109" s="102"/>
      <c r="C109" s="103"/>
      <c r="D109" s="103"/>
      <c r="E109" s="103"/>
      <c r="F109" s="103"/>
      <c r="G109" s="103" t="e">
        <f t="shared" si="2"/>
        <v>#DIV/0!</v>
      </c>
      <c r="H109" s="104" t="e">
        <f t="shared" si="3"/>
        <v>#DIV/0!</v>
      </c>
      <c r="I109" s="115"/>
      <c r="K109" s="128"/>
    </row>
    <row r="110" spans="1:11" s="142" customFormat="1" ht="20.25" hidden="1" thickBot="1">
      <c r="A110" s="137" t="s">
        <v>2</v>
      </c>
      <c r="B110" s="138" t="s">
        <v>48</v>
      </c>
      <c r="C110" s="138" t="s">
        <v>113</v>
      </c>
      <c r="D110" s="140"/>
      <c r="E110" s="138" t="s">
        <v>113</v>
      </c>
      <c r="F110" s="141"/>
      <c r="G110" s="103" t="e">
        <f t="shared" si="2"/>
        <v>#DIV/0!</v>
      </c>
      <c r="H110" s="104" t="e">
        <f t="shared" si="3"/>
        <v>#DIV/0!</v>
      </c>
      <c r="K110" s="143"/>
    </row>
    <row r="111" spans="1:11" s="127" customFormat="1" ht="15">
      <c r="A111" s="196" t="s">
        <v>171</v>
      </c>
      <c r="B111" s="102"/>
      <c r="C111" s="103"/>
      <c r="D111" s="103">
        <v>1290.18</v>
      </c>
      <c r="E111" s="103"/>
      <c r="F111" s="103"/>
      <c r="G111" s="103">
        <f t="shared" si="2"/>
        <v>0.63</v>
      </c>
      <c r="H111" s="104">
        <f t="shared" si="3"/>
        <v>0.05</v>
      </c>
      <c r="I111" s="115">
        <v>2058.7</v>
      </c>
      <c r="K111" s="128"/>
    </row>
    <row r="112" spans="1:11" s="127" customFormat="1" ht="15">
      <c r="A112" s="163"/>
      <c r="B112" s="164"/>
      <c r="C112" s="165"/>
      <c r="D112" s="165"/>
      <c r="E112" s="165"/>
      <c r="F112" s="165"/>
      <c r="G112" s="165"/>
      <c r="H112" s="165"/>
      <c r="I112" s="115"/>
      <c r="K112" s="128"/>
    </row>
    <row r="113" spans="1:11" s="145" customFormat="1" ht="13.5" thickBot="1">
      <c r="A113" s="144"/>
      <c r="K113" s="146"/>
    </row>
    <row r="114" spans="1:11" s="115" customFormat="1" ht="19.5" thickBot="1">
      <c r="A114" s="137" t="s">
        <v>132</v>
      </c>
      <c r="B114" s="113"/>
      <c r="C114" s="139"/>
      <c r="D114" s="139">
        <f>D96+D98+D102</f>
        <v>398817.95</v>
      </c>
      <c r="E114" s="139">
        <f>E96+E98+E102</f>
        <v>110.76</v>
      </c>
      <c r="F114" s="139">
        <f>F96+F98+F102</f>
        <v>0</v>
      </c>
      <c r="G114" s="139">
        <f>G96+G98+G102</f>
        <v>193.75</v>
      </c>
      <c r="H114" s="139">
        <f>H96+H98+H102</f>
        <v>16.14</v>
      </c>
      <c r="K114" s="116"/>
    </row>
    <row r="115" spans="1:11" s="115" customFormat="1" ht="18.75">
      <c r="A115" s="166"/>
      <c r="B115" s="160"/>
      <c r="C115" s="161"/>
      <c r="D115" s="161"/>
      <c r="E115" s="161"/>
      <c r="F115" s="161"/>
      <c r="G115" s="161"/>
      <c r="H115" s="161"/>
      <c r="K115" s="116"/>
    </row>
    <row r="116" spans="1:11" s="142" customFormat="1" ht="19.5">
      <c r="A116" s="147"/>
      <c r="B116" s="148"/>
      <c r="C116" s="149"/>
      <c r="D116" s="149"/>
      <c r="E116" s="149"/>
      <c r="F116" s="149"/>
      <c r="G116" s="149"/>
      <c r="H116" s="149"/>
      <c r="K116" s="143"/>
    </row>
    <row r="117" spans="1:11" s="145" customFormat="1" ht="14.25">
      <c r="A117" s="231" t="s">
        <v>110</v>
      </c>
      <c r="B117" s="231"/>
      <c r="C117" s="231"/>
      <c r="D117" s="231"/>
      <c r="E117" s="231"/>
      <c r="F117" s="231"/>
      <c r="K117" s="146"/>
    </row>
    <row r="118" s="145" customFormat="1" ht="12.75">
      <c r="K118" s="146"/>
    </row>
    <row r="119" spans="1:11" s="145" customFormat="1" ht="12.75">
      <c r="A119" s="144" t="s">
        <v>111</v>
      </c>
      <c r="K119" s="146"/>
    </row>
    <row r="120" s="145" customFormat="1" ht="12.75">
      <c r="K120" s="146"/>
    </row>
    <row r="121" s="145" customFormat="1" ht="12.75">
      <c r="K121" s="146"/>
    </row>
    <row r="122" s="145" customFormat="1" ht="12.75">
      <c r="K122" s="146"/>
    </row>
    <row r="123" s="145" customFormat="1" ht="12.75">
      <c r="K123" s="146"/>
    </row>
    <row r="124" s="145" customFormat="1" ht="12.75">
      <c r="K124" s="146"/>
    </row>
    <row r="125" s="145" customFormat="1" ht="12.75">
      <c r="K125" s="146"/>
    </row>
    <row r="126" s="145" customFormat="1" ht="12.75">
      <c r="K126" s="146"/>
    </row>
    <row r="127" s="145" customFormat="1" ht="12.75">
      <c r="K127" s="146"/>
    </row>
    <row r="128" s="145" customFormat="1" ht="12.75">
      <c r="K128" s="146"/>
    </row>
    <row r="129" s="145" customFormat="1" ht="12.75">
      <c r="K129" s="146"/>
    </row>
    <row r="130" s="145" customFormat="1" ht="12.75">
      <c r="K130" s="146"/>
    </row>
    <row r="131" s="145" customFormat="1" ht="12.75">
      <c r="K131" s="146"/>
    </row>
    <row r="132" s="145" customFormat="1" ht="12.75">
      <c r="K132" s="146"/>
    </row>
    <row r="133" s="145" customFormat="1" ht="12.75">
      <c r="K133" s="146"/>
    </row>
    <row r="134" s="145" customFormat="1" ht="12.75">
      <c r="K134" s="146"/>
    </row>
    <row r="135" s="145" customFormat="1" ht="12.75">
      <c r="K135" s="146"/>
    </row>
    <row r="136" s="145" customFormat="1" ht="12.75">
      <c r="K136" s="146"/>
    </row>
    <row r="137" s="145" customFormat="1" ht="12.75">
      <c r="K137" s="146"/>
    </row>
  </sheetData>
  <sheetProtection/>
  <mergeCells count="12">
    <mergeCell ref="A6:H6"/>
    <mergeCell ref="A7:H7"/>
    <mergeCell ref="A8:H8"/>
    <mergeCell ref="A9:H9"/>
    <mergeCell ref="A13:H13"/>
    <mergeCell ref="A117:F117"/>
    <mergeCell ref="A1:H1"/>
    <mergeCell ref="B2:H2"/>
    <mergeCell ref="B3:H3"/>
    <mergeCell ref="B4:H4"/>
    <mergeCell ref="A5:H5"/>
    <mergeCell ref="A10:H10"/>
  </mergeCells>
  <printOptions horizontalCentered="1"/>
  <pageMargins left="0.2" right="0.2" top="0.1968503937007874" bottom="0.2" header="0.2" footer="0.2"/>
  <pageSetup fitToHeight="0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8"/>
  <sheetViews>
    <sheetView tabSelected="1" zoomScale="80" zoomScaleNormal="80" zoomScalePageLayoutView="0" workbookViewId="0" topLeftCell="A1">
      <pane xSplit="1" ySplit="2" topLeftCell="G8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O94"/>
    </sheetView>
  </sheetViews>
  <sheetFormatPr defaultColWidth="9.00390625" defaultRowHeight="12.75"/>
  <cols>
    <col min="1" max="1" width="72.75390625" style="2" customWidth="1"/>
    <col min="2" max="13" width="15.375" style="2" customWidth="1"/>
    <col min="14" max="14" width="14.125" style="2" customWidth="1"/>
    <col min="15" max="15" width="17.75390625" style="2" customWidth="1"/>
    <col min="16" max="16384" width="9.125" style="2" customWidth="1"/>
  </cols>
  <sheetData>
    <row r="1" spans="1:14" ht="61.5" customHeight="1" thickBot="1">
      <c r="A1" s="252" t="s">
        <v>153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</row>
    <row r="2" spans="1:15" s="4" customFormat="1" ht="83.25" customHeight="1" thickBot="1">
      <c r="A2" s="171" t="s">
        <v>0</v>
      </c>
      <c r="B2" s="259" t="s">
        <v>133</v>
      </c>
      <c r="C2" s="260"/>
      <c r="D2" s="261"/>
      <c r="E2" s="260" t="s">
        <v>134</v>
      </c>
      <c r="F2" s="260"/>
      <c r="G2" s="260"/>
      <c r="H2" s="259" t="s">
        <v>135</v>
      </c>
      <c r="I2" s="260"/>
      <c r="J2" s="261"/>
      <c r="K2" s="259" t="s">
        <v>136</v>
      </c>
      <c r="L2" s="260"/>
      <c r="M2" s="261"/>
      <c r="N2" s="42" t="s">
        <v>10</v>
      </c>
      <c r="O2" s="19" t="s">
        <v>5</v>
      </c>
    </row>
    <row r="3" spans="1:15" s="5" customFormat="1" ht="12.75">
      <c r="A3" s="35"/>
      <c r="B3" s="27" t="s">
        <v>7</v>
      </c>
      <c r="C3" s="11" t="s">
        <v>8</v>
      </c>
      <c r="D3" s="32" t="s">
        <v>9</v>
      </c>
      <c r="E3" s="41" t="s">
        <v>7</v>
      </c>
      <c r="F3" s="11" t="s">
        <v>8</v>
      </c>
      <c r="G3" s="17" t="s">
        <v>9</v>
      </c>
      <c r="H3" s="27" t="s">
        <v>7</v>
      </c>
      <c r="I3" s="11" t="s">
        <v>8</v>
      </c>
      <c r="J3" s="32" t="s">
        <v>9</v>
      </c>
      <c r="K3" s="27" t="s">
        <v>7</v>
      </c>
      <c r="L3" s="11" t="s">
        <v>8</v>
      </c>
      <c r="M3" s="32" t="s">
        <v>9</v>
      </c>
      <c r="N3" s="44"/>
      <c r="O3" s="20"/>
    </row>
    <row r="4" spans="1:15" s="5" customFormat="1" ht="49.5" customHeight="1">
      <c r="A4" s="262" t="s">
        <v>1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4"/>
    </row>
    <row r="5" spans="1:15" s="4" customFormat="1" ht="14.25" customHeight="1">
      <c r="A5" s="89" t="s">
        <v>40</v>
      </c>
      <c r="B5" s="28"/>
      <c r="C5" s="6"/>
      <c r="D5" s="52">
        <f>O5/4</f>
        <v>16490.19</v>
      </c>
      <c r="E5" s="42"/>
      <c r="F5" s="6"/>
      <c r="G5" s="52">
        <f>O5/4</f>
        <v>16490.19</v>
      </c>
      <c r="H5" s="28"/>
      <c r="I5" s="6"/>
      <c r="J5" s="52">
        <f>O5/4</f>
        <v>16490.19</v>
      </c>
      <c r="K5" s="28"/>
      <c r="L5" s="6"/>
      <c r="M5" s="52">
        <f>O5/4</f>
        <v>16490.19</v>
      </c>
      <c r="N5" s="46">
        <f aca="true" t="shared" si="0" ref="N5:N11">M5+J5+G5+D5</f>
        <v>65960.76</v>
      </c>
      <c r="O5" s="13">
        <v>65960.75</v>
      </c>
    </row>
    <row r="6" spans="1:15" s="4" customFormat="1" ht="30">
      <c r="A6" s="89" t="s">
        <v>46</v>
      </c>
      <c r="B6" s="28"/>
      <c r="C6" s="6"/>
      <c r="D6" s="52">
        <f aca="true" t="shared" si="1" ref="D6:D17">O6/4</f>
        <v>17107.8</v>
      </c>
      <c r="E6" s="42"/>
      <c r="F6" s="6"/>
      <c r="G6" s="52">
        <f aca="true" t="shared" si="2" ref="G6:G17">O6/4</f>
        <v>17107.8</v>
      </c>
      <c r="H6" s="28"/>
      <c r="I6" s="6"/>
      <c r="J6" s="52">
        <f>O6/4</f>
        <v>17107.8</v>
      </c>
      <c r="K6" s="28"/>
      <c r="L6" s="6"/>
      <c r="M6" s="52">
        <f aca="true" t="shared" si="3" ref="M6:M17">O6/4</f>
        <v>17107.8</v>
      </c>
      <c r="N6" s="46">
        <f t="shared" si="0"/>
        <v>68431.2</v>
      </c>
      <c r="O6" s="13">
        <v>68431.19</v>
      </c>
    </row>
    <row r="7" spans="1:15" s="4" customFormat="1" ht="15">
      <c r="A7" s="91" t="s">
        <v>54</v>
      </c>
      <c r="B7" s="28"/>
      <c r="C7" s="6"/>
      <c r="D7" s="52">
        <f t="shared" si="1"/>
        <v>4199.75</v>
      </c>
      <c r="E7" s="42"/>
      <c r="F7" s="6"/>
      <c r="G7" s="52">
        <f t="shared" si="2"/>
        <v>4199.75</v>
      </c>
      <c r="H7" s="28"/>
      <c r="I7" s="6"/>
      <c r="J7" s="52">
        <f aca="true" t="shared" si="4" ref="J7:J17">O7/4</f>
        <v>4199.75</v>
      </c>
      <c r="K7" s="28"/>
      <c r="L7" s="6"/>
      <c r="M7" s="52">
        <f t="shared" si="3"/>
        <v>4199.75</v>
      </c>
      <c r="N7" s="46">
        <f t="shared" si="0"/>
        <v>16799</v>
      </c>
      <c r="O7" s="13">
        <v>16798.99</v>
      </c>
    </row>
    <row r="8" spans="1:15" s="4" customFormat="1" ht="15">
      <c r="A8" s="91" t="s">
        <v>56</v>
      </c>
      <c r="B8" s="28"/>
      <c r="C8" s="6"/>
      <c r="D8" s="52">
        <f t="shared" si="1"/>
        <v>13710.94</v>
      </c>
      <c r="E8" s="42"/>
      <c r="F8" s="6"/>
      <c r="G8" s="52">
        <f t="shared" si="2"/>
        <v>13710.94</v>
      </c>
      <c r="H8" s="28"/>
      <c r="I8" s="6"/>
      <c r="J8" s="52">
        <f t="shared" si="4"/>
        <v>13710.94</v>
      </c>
      <c r="K8" s="28"/>
      <c r="L8" s="6"/>
      <c r="M8" s="52">
        <f t="shared" si="3"/>
        <v>13710.94</v>
      </c>
      <c r="N8" s="46">
        <f t="shared" si="0"/>
        <v>54843.76</v>
      </c>
      <c r="O8" s="13">
        <v>54843.77</v>
      </c>
    </row>
    <row r="9" spans="1:15" s="4" customFormat="1" ht="30">
      <c r="A9" s="91" t="s">
        <v>58</v>
      </c>
      <c r="B9" s="28"/>
      <c r="C9" s="6"/>
      <c r="D9" s="52">
        <f t="shared" si="1"/>
        <v>462.04</v>
      </c>
      <c r="E9" s="42"/>
      <c r="F9" s="6"/>
      <c r="G9" s="52">
        <f t="shared" si="2"/>
        <v>462.04</v>
      </c>
      <c r="H9" s="28"/>
      <c r="I9" s="6"/>
      <c r="J9" s="52">
        <f t="shared" si="4"/>
        <v>462.04</v>
      </c>
      <c r="K9" s="28"/>
      <c r="L9" s="6"/>
      <c r="M9" s="52">
        <f t="shared" si="3"/>
        <v>462.04</v>
      </c>
      <c r="N9" s="46">
        <f t="shared" si="0"/>
        <v>1848.16</v>
      </c>
      <c r="O9" s="13">
        <v>1848.15</v>
      </c>
    </row>
    <row r="10" spans="1:15" s="4" customFormat="1" ht="30">
      <c r="A10" s="91" t="s">
        <v>59</v>
      </c>
      <c r="B10" s="28"/>
      <c r="C10" s="6"/>
      <c r="D10" s="52">
        <f t="shared" si="1"/>
        <v>462.04</v>
      </c>
      <c r="E10" s="42"/>
      <c r="F10" s="6"/>
      <c r="G10" s="52">
        <f t="shared" si="2"/>
        <v>462.04</v>
      </c>
      <c r="H10" s="28"/>
      <c r="I10" s="6"/>
      <c r="J10" s="52">
        <f t="shared" si="4"/>
        <v>462.04</v>
      </c>
      <c r="K10" s="28"/>
      <c r="L10" s="6"/>
      <c r="M10" s="52">
        <f t="shared" si="3"/>
        <v>462.04</v>
      </c>
      <c r="N10" s="46">
        <f t="shared" si="0"/>
        <v>1848.16</v>
      </c>
      <c r="O10" s="13">
        <v>1848.15</v>
      </c>
    </row>
    <row r="11" spans="1:15" s="4" customFormat="1" ht="15">
      <c r="A11" s="91" t="s">
        <v>60</v>
      </c>
      <c r="B11" s="28"/>
      <c r="C11" s="6"/>
      <c r="D11" s="52">
        <f>O11/4</f>
        <v>2917.67</v>
      </c>
      <c r="E11" s="42"/>
      <c r="F11" s="6"/>
      <c r="G11" s="52">
        <f t="shared" si="2"/>
        <v>2917.67</v>
      </c>
      <c r="H11" s="28"/>
      <c r="I11" s="6"/>
      <c r="J11" s="52">
        <f t="shared" si="4"/>
        <v>2917.67</v>
      </c>
      <c r="K11" s="28"/>
      <c r="L11" s="6"/>
      <c r="M11" s="52">
        <f t="shared" si="3"/>
        <v>2917.67</v>
      </c>
      <c r="N11" s="46">
        <f t="shared" si="0"/>
        <v>11670.68</v>
      </c>
      <c r="O11" s="13">
        <v>11670.68</v>
      </c>
    </row>
    <row r="12" spans="1:15" s="4" customFormat="1" ht="31.5" customHeight="1">
      <c r="A12" s="130" t="s">
        <v>159</v>
      </c>
      <c r="B12" s="28"/>
      <c r="C12" s="6"/>
      <c r="D12" s="52">
        <f>O12/4</f>
        <v>0</v>
      </c>
      <c r="E12" s="168"/>
      <c r="F12" s="169"/>
      <c r="G12" s="52">
        <f t="shared" si="2"/>
        <v>0</v>
      </c>
      <c r="H12" s="28"/>
      <c r="I12" s="6"/>
      <c r="J12" s="52">
        <f t="shared" si="4"/>
        <v>0</v>
      </c>
      <c r="K12" s="28"/>
      <c r="L12" s="6"/>
      <c r="M12" s="52">
        <f t="shared" si="3"/>
        <v>0</v>
      </c>
      <c r="N12" s="46">
        <f aca="true" t="shared" si="5" ref="N12:N51">M12+J12+G12+D12</f>
        <v>0</v>
      </c>
      <c r="O12" s="13"/>
    </row>
    <row r="13" spans="1:15" s="4" customFormat="1" ht="27.75" customHeight="1">
      <c r="A13" s="91" t="s">
        <v>105</v>
      </c>
      <c r="B13" s="28"/>
      <c r="C13" s="6"/>
      <c r="D13" s="52">
        <f>O13/4</f>
        <v>1173.46</v>
      </c>
      <c r="E13" s="42"/>
      <c r="F13" s="6"/>
      <c r="G13" s="52">
        <f t="shared" si="2"/>
        <v>1173.46</v>
      </c>
      <c r="H13" s="28"/>
      <c r="I13" s="6"/>
      <c r="J13" s="52">
        <f t="shared" si="4"/>
        <v>1173.46</v>
      </c>
      <c r="K13" s="28"/>
      <c r="L13" s="6"/>
      <c r="M13" s="52">
        <f t="shared" si="3"/>
        <v>1173.46</v>
      </c>
      <c r="N13" s="46">
        <f t="shared" si="5"/>
        <v>4693.84</v>
      </c>
      <c r="O13" s="13">
        <v>4693.84</v>
      </c>
    </row>
    <row r="14" spans="1:15" s="4" customFormat="1" ht="45">
      <c r="A14" s="130" t="s">
        <v>202</v>
      </c>
      <c r="B14" s="220"/>
      <c r="C14" s="126"/>
      <c r="D14" s="221"/>
      <c r="E14" s="42"/>
      <c r="F14" s="126"/>
      <c r="G14" s="221"/>
      <c r="H14" s="220"/>
      <c r="I14" s="126"/>
      <c r="J14" s="221"/>
      <c r="K14" s="220"/>
      <c r="L14" s="126"/>
      <c r="M14" s="221">
        <v>2175.3</v>
      </c>
      <c r="N14" s="46">
        <f>M14+J14+G14+D14</f>
        <v>2175.3</v>
      </c>
      <c r="O14" s="13"/>
    </row>
    <row r="15" spans="1:15" s="7" customFormat="1" ht="15">
      <c r="A15" s="91" t="s">
        <v>61</v>
      </c>
      <c r="B15" s="29"/>
      <c r="C15" s="26"/>
      <c r="D15" s="52">
        <f t="shared" si="1"/>
        <v>247.05</v>
      </c>
      <c r="E15" s="43"/>
      <c r="F15" s="26"/>
      <c r="G15" s="52">
        <f t="shared" si="2"/>
        <v>247.05</v>
      </c>
      <c r="H15" s="29"/>
      <c r="I15" s="26"/>
      <c r="J15" s="52">
        <f t="shared" si="4"/>
        <v>247.05</v>
      </c>
      <c r="K15" s="29"/>
      <c r="L15" s="26"/>
      <c r="M15" s="52">
        <f t="shared" si="3"/>
        <v>247.05</v>
      </c>
      <c r="N15" s="46">
        <f t="shared" si="5"/>
        <v>988.2</v>
      </c>
      <c r="O15" s="13">
        <v>988.18</v>
      </c>
    </row>
    <row r="16" spans="1:15" s="4" customFormat="1" ht="15">
      <c r="A16" s="91" t="s">
        <v>63</v>
      </c>
      <c r="B16" s="28"/>
      <c r="C16" s="6"/>
      <c r="D16" s="52">
        <f t="shared" si="1"/>
        <v>185.28</v>
      </c>
      <c r="E16" s="42"/>
      <c r="F16" s="6"/>
      <c r="G16" s="52">
        <f t="shared" si="2"/>
        <v>185.28</v>
      </c>
      <c r="H16" s="28"/>
      <c r="I16" s="6"/>
      <c r="J16" s="52">
        <f t="shared" si="4"/>
        <v>185.28</v>
      </c>
      <c r="K16" s="28"/>
      <c r="L16" s="6"/>
      <c r="M16" s="52">
        <f t="shared" si="3"/>
        <v>185.28</v>
      </c>
      <c r="N16" s="46">
        <f t="shared" si="5"/>
        <v>741.12</v>
      </c>
      <c r="O16" s="13">
        <v>741.13</v>
      </c>
    </row>
    <row r="17" spans="1:15" s="4" customFormat="1" ht="30">
      <c r="A17" s="91" t="s">
        <v>65</v>
      </c>
      <c r="B17" s="28"/>
      <c r="C17" s="6"/>
      <c r="D17" s="52">
        <f t="shared" si="1"/>
        <v>0</v>
      </c>
      <c r="E17" s="42"/>
      <c r="F17" s="6"/>
      <c r="G17" s="52">
        <f t="shared" si="2"/>
        <v>0</v>
      </c>
      <c r="H17" s="28"/>
      <c r="I17" s="6"/>
      <c r="J17" s="52">
        <f t="shared" si="4"/>
        <v>0</v>
      </c>
      <c r="K17" s="28"/>
      <c r="L17" s="6"/>
      <c r="M17" s="52">
        <f t="shared" si="3"/>
        <v>0</v>
      </c>
      <c r="N17" s="46">
        <f t="shared" si="5"/>
        <v>0</v>
      </c>
      <c r="O17" s="13"/>
    </row>
    <row r="18" spans="1:15" s="4" customFormat="1" ht="15">
      <c r="A18" s="91" t="s">
        <v>67</v>
      </c>
      <c r="B18" s="28"/>
      <c r="C18" s="6"/>
      <c r="D18" s="52"/>
      <c r="E18" s="42"/>
      <c r="F18" s="6"/>
      <c r="G18" s="15"/>
      <c r="H18" s="28"/>
      <c r="I18" s="6"/>
      <c r="J18" s="33"/>
      <c r="K18" s="28"/>
      <c r="L18" s="6"/>
      <c r="M18" s="33"/>
      <c r="N18" s="46">
        <f t="shared" si="5"/>
        <v>0</v>
      </c>
      <c r="O18" s="13"/>
    </row>
    <row r="19" spans="1:15" s="4" customFormat="1" ht="15">
      <c r="A19" s="3" t="s">
        <v>68</v>
      </c>
      <c r="B19" s="28"/>
      <c r="C19" s="6"/>
      <c r="D19" s="52"/>
      <c r="E19" s="168"/>
      <c r="F19" s="169"/>
      <c r="G19" s="64"/>
      <c r="H19" s="28"/>
      <c r="I19" s="6"/>
      <c r="J19" s="33"/>
      <c r="K19" s="28"/>
      <c r="L19" s="6"/>
      <c r="M19" s="33"/>
      <c r="N19" s="46">
        <f t="shared" si="5"/>
        <v>0</v>
      </c>
      <c r="O19" s="13"/>
    </row>
    <row r="20" spans="1:15" s="4" customFormat="1" ht="15">
      <c r="A20" s="197" t="s">
        <v>70</v>
      </c>
      <c r="B20" s="168" t="s">
        <v>173</v>
      </c>
      <c r="C20" s="169">
        <v>41775</v>
      </c>
      <c r="D20" s="64">
        <v>207.91</v>
      </c>
      <c r="E20" s="168" t="s">
        <v>191</v>
      </c>
      <c r="F20" s="169">
        <v>41901</v>
      </c>
      <c r="G20" s="64">
        <v>207.91</v>
      </c>
      <c r="H20" s="28"/>
      <c r="I20" s="6"/>
      <c r="J20" s="33"/>
      <c r="K20" s="28"/>
      <c r="L20" s="6"/>
      <c r="M20" s="33"/>
      <c r="N20" s="46">
        <f t="shared" si="5"/>
        <v>415.82</v>
      </c>
      <c r="O20" s="13"/>
    </row>
    <row r="21" spans="1:15" s="4" customFormat="1" ht="15">
      <c r="A21" s="132" t="s">
        <v>160</v>
      </c>
      <c r="B21" s="30">
        <v>72</v>
      </c>
      <c r="C21" s="170">
        <v>41782</v>
      </c>
      <c r="D21" s="64">
        <v>740.94</v>
      </c>
      <c r="E21" s="42"/>
      <c r="F21" s="6"/>
      <c r="G21" s="15"/>
      <c r="H21" s="28"/>
      <c r="I21" s="6"/>
      <c r="J21" s="33"/>
      <c r="K21" s="28"/>
      <c r="L21" s="6"/>
      <c r="M21" s="33"/>
      <c r="N21" s="46">
        <f t="shared" si="5"/>
        <v>740.94</v>
      </c>
      <c r="O21" s="13"/>
    </row>
    <row r="22" spans="1:15" s="4" customFormat="1" ht="25.5">
      <c r="A22" s="132" t="s">
        <v>176</v>
      </c>
      <c r="B22" s="168" t="s">
        <v>175</v>
      </c>
      <c r="C22" s="169">
        <v>41824</v>
      </c>
      <c r="D22" s="64">
        <v>1523.14</v>
      </c>
      <c r="E22" s="42"/>
      <c r="F22" s="6"/>
      <c r="G22" s="15"/>
      <c r="H22" s="28"/>
      <c r="I22" s="6"/>
      <c r="J22" s="33"/>
      <c r="K22" s="28"/>
      <c r="L22" s="6"/>
      <c r="M22" s="33"/>
      <c r="N22" s="46">
        <f t="shared" si="5"/>
        <v>1523.14</v>
      </c>
      <c r="O22" s="13"/>
    </row>
    <row r="23" spans="1:15" s="4" customFormat="1" ht="15">
      <c r="A23" s="3" t="s">
        <v>72</v>
      </c>
      <c r="B23" s="168" t="s">
        <v>175</v>
      </c>
      <c r="C23" s="169">
        <v>41824</v>
      </c>
      <c r="D23" s="64">
        <v>792.41</v>
      </c>
      <c r="E23" s="42"/>
      <c r="F23" s="6"/>
      <c r="G23" s="15"/>
      <c r="H23" s="28"/>
      <c r="I23" s="6"/>
      <c r="J23" s="33"/>
      <c r="K23" s="28"/>
      <c r="L23" s="6"/>
      <c r="M23" s="33"/>
      <c r="N23" s="46">
        <f t="shared" si="5"/>
        <v>792.41</v>
      </c>
      <c r="O23" s="13"/>
    </row>
    <row r="24" spans="1:15" s="4" customFormat="1" ht="15">
      <c r="A24" s="3" t="s">
        <v>73</v>
      </c>
      <c r="B24" s="168" t="s">
        <v>175</v>
      </c>
      <c r="C24" s="169">
        <v>41824</v>
      </c>
      <c r="D24" s="64">
        <v>3532.78</v>
      </c>
      <c r="E24" s="42"/>
      <c r="F24" s="6"/>
      <c r="G24" s="15"/>
      <c r="H24" s="28"/>
      <c r="I24" s="6"/>
      <c r="J24" s="33"/>
      <c r="K24" s="28"/>
      <c r="L24" s="6"/>
      <c r="M24" s="33"/>
      <c r="N24" s="46">
        <f t="shared" si="5"/>
        <v>3532.78</v>
      </c>
      <c r="O24" s="13"/>
    </row>
    <row r="25" spans="1:15" s="4" customFormat="1" ht="15">
      <c r="A25" s="3" t="s">
        <v>74</v>
      </c>
      <c r="B25" s="168" t="s">
        <v>175</v>
      </c>
      <c r="C25" s="169">
        <v>41824</v>
      </c>
      <c r="D25" s="64">
        <v>831.63</v>
      </c>
      <c r="E25" s="42"/>
      <c r="F25" s="6"/>
      <c r="G25" s="15"/>
      <c r="H25" s="28"/>
      <c r="I25" s="6"/>
      <c r="J25" s="33"/>
      <c r="K25" s="28"/>
      <c r="L25" s="6"/>
      <c r="M25" s="33"/>
      <c r="N25" s="46">
        <f t="shared" si="5"/>
        <v>831.63</v>
      </c>
      <c r="O25" s="13"/>
    </row>
    <row r="26" spans="1:15" s="5" customFormat="1" ht="15">
      <c r="A26" s="3" t="s">
        <v>75</v>
      </c>
      <c r="B26" s="168" t="s">
        <v>175</v>
      </c>
      <c r="C26" s="169">
        <v>41824</v>
      </c>
      <c r="D26" s="64">
        <v>396.19</v>
      </c>
      <c r="E26" s="44"/>
      <c r="F26" s="8"/>
      <c r="G26" s="16"/>
      <c r="H26" s="30"/>
      <c r="I26" s="8"/>
      <c r="J26" s="34"/>
      <c r="K26" s="30"/>
      <c r="L26" s="8"/>
      <c r="M26" s="34"/>
      <c r="N26" s="46">
        <f t="shared" si="5"/>
        <v>396.19</v>
      </c>
      <c r="O26" s="13"/>
    </row>
    <row r="27" spans="1:15" s="5" customFormat="1" ht="15">
      <c r="A27" s="3" t="s">
        <v>76</v>
      </c>
      <c r="B27" s="30"/>
      <c r="C27" s="8"/>
      <c r="D27" s="52"/>
      <c r="E27" s="44"/>
      <c r="F27" s="8"/>
      <c r="G27" s="16"/>
      <c r="H27" s="30"/>
      <c r="I27" s="8"/>
      <c r="J27" s="34"/>
      <c r="K27" s="30"/>
      <c r="L27" s="8"/>
      <c r="M27" s="34"/>
      <c r="N27" s="46">
        <f t="shared" si="5"/>
        <v>0</v>
      </c>
      <c r="O27" s="13"/>
    </row>
    <row r="28" spans="1:15" s="5" customFormat="1" ht="25.5">
      <c r="A28" s="3" t="s">
        <v>77</v>
      </c>
      <c r="B28" s="168" t="s">
        <v>175</v>
      </c>
      <c r="C28" s="169">
        <v>41824</v>
      </c>
      <c r="D28" s="64">
        <v>1854.72</v>
      </c>
      <c r="E28" s="44"/>
      <c r="F28" s="8"/>
      <c r="G28" s="52"/>
      <c r="H28" s="30"/>
      <c r="I28" s="8"/>
      <c r="J28" s="52"/>
      <c r="K28" s="30"/>
      <c r="L28" s="8"/>
      <c r="M28" s="52"/>
      <c r="N28" s="46">
        <f t="shared" si="5"/>
        <v>1854.72</v>
      </c>
      <c r="O28" s="13"/>
    </row>
    <row r="29" spans="1:15" s="4" customFormat="1" ht="15">
      <c r="A29" s="3" t="s">
        <v>78</v>
      </c>
      <c r="B29" s="28"/>
      <c r="C29" s="6"/>
      <c r="D29" s="52"/>
      <c r="E29" s="168" t="s">
        <v>193</v>
      </c>
      <c r="F29" s="169">
        <v>41908</v>
      </c>
      <c r="G29" s="64">
        <v>2790.05</v>
      </c>
      <c r="H29" s="28"/>
      <c r="I29" s="6"/>
      <c r="J29" s="33"/>
      <c r="K29" s="28"/>
      <c r="L29" s="6"/>
      <c r="M29" s="33"/>
      <c r="N29" s="46">
        <f t="shared" si="5"/>
        <v>2790.05</v>
      </c>
      <c r="O29" s="13"/>
    </row>
    <row r="30" spans="1:15" s="4" customFormat="1" ht="15">
      <c r="A30" s="132" t="s">
        <v>162</v>
      </c>
      <c r="B30" s="28"/>
      <c r="C30" s="6"/>
      <c r="D30" s="52"/>
      <c r="E30" s="198"/>
      <c r="F30" s="169"/>
      <c r="G30" s="157"/>
      <c r="H30" s="218">
        <v>2</v>
      </c>
      <c r="I30" s="219">
        <v>42020</v>
      </c>
      <c r="J30" s="33">
        <v>788.2</v>
      </c>
      <c r="K30" s="28"/>
      <c r="L30" s="6"/>
      <c r="M30" s="33"/>
      <c r="N30" s="46">
        <f t="shared" si="5"/>
        <v>788.2</v>
      </c>
      <c r="O30" s="13"/>
    </row>
    <row r="31" spans="1:15" s="5" customFormat="1" ht="30">
      <c r="A31" s="130" t="s">
        <v>79</v>
      </c>
      <c r="B31" s="30"/>
      <c r="C31" s="8"/>
      <c r="D31" s="52"/>
      <c r="E31" s="44"/>
      <c r="F31" s="8"/>
      <c r="G31" s="16"/>
      <c r="H31" s="30"/>
      <c r="I31" s="8"/>
      <c r="J31" s="34"/>
      <c r="K31" s="30"/>
      <c r="L31" s="8"/>
      <c r="M31" s="34"/>
      <c r="N31" s="46">
        <f t="shared" si="5"/>
        <v>0</v>
      </c>
      <c r="O31" s="13"/>
    </row>
    <row r="32" spans="1:15" s="5" customFormat="1" ht="15">
      <c r="A32" s="245" t="s">
        <v>80</v>
      </c>
      <c r="B32" s="168"/>
      <c r="C32" s="169"/>
      <c r="D32" s="64"/>
      <c r="E32" s="54">
        <v>119</v>
      </c>
      <c r="F32" s="200">
        <v>41859</v>
      </c>
      <c r="G32" s="201">
        <v>792.41</v>
      </c>
      <c r="H32" s="168"/>
      <c r="I32" s="169"/>
      <c r="J32" s="64"/>
      <c r="K32" s="168" t="s">
        <v>200</v>
      </c>
      <c r="L32" s="169">
        <v>42076</v>
      </c>
      <c r="M32" s="64">
        <v>792.41</v>
      </c>
      <c r="N32" s="46">
        <f t="shared" si="5"/>
        <v>1584.82</v>
      </c>
      <c r="O32" s="13"/>
    </row>
    <row r="33" spans="1:15" s="5" customFormat="1" ht="15">
      <c r="A33" s="246"/>
      <c r="B33" s="168"/>
      <c r="C33" s="169"/>
      <c r="D33" s="64"/>
      <c r="E33" s="54">
        <v>155</v>
      </c>
      <c r="F33" s="200">
        <v>41943</v>
      </c>
      <c r="G33" s="201">
        <v>792.41</v>
      </c>
      <c r="H33" s="168"/>
      <c r="I33" s="169"/>
      <c r="J33" s="64"/>
      <c r="K33" s="168"/>
      <c r="L33" s="169"/>
      <c r="M33" s="64"/>
      <c r="N33" s="46">
        <f t="shared" si="5"/>
        <v>792.41</v>
      </c>
      <c r="O33" s="13"/>
    </row>
    <row r="34" spans="1:15" s="5" customFormat="1" ht="25.5">
      <c r="A34" s="132" t="s">
        <v>82</v>
      </c>
      <c r="B34" s="53"/>
      <c r="C34" s="63"/>
      <c r="D34" s="64"/>
      <c r="E34" s="203">
        <v>151</v>
      </c>
      <c r="F34" s="204">
        <v>41929</v>
      </c>
      <c r="G34" s="15">
        <v>1584.82</v>
      </c>
      <c r="H34" s="53"/>
      <c r="I34" s="63"/>
      <c r="J34" s="47"/>
      <c r="K34" s="53"/>
      <c r="L34" s="63"/>
      <c r="M34" s="47"/>
      <c r="N34" s="46">
        <f t="shared" si="5"/>
        <v>1584.82</v>
      </c>
      <c r="O34" s="13"/>
    </row>
    <row r="35" spans="1:15" s="5" customFormat="1" ht="15">
      <c r="A35" s="132" t="s">
        <v>83</v>
      </c>
      <c r="B35" s="30">
        <v>72</v>
      </c>
      <c r="C35" s="170">
        <v>41782</v>
      </c>
      <c r="D35" s="64">
        <v>1663.21</v>
      </c>
      <c r="E35" s="54"/>
      <c r="F35" s="63"/>
      <c r="G35" s="18"/>
      <c r="H35" s="53"/>
      <c r="I35" s="63"/>
      <c r="J35" s="47"/>
      <c r="K35" s="53"/>
      <c r="L35" s="63"/>
      <c r="M35" s="47"/>
      <c r="N35" s="46">
        <f t="shared" si="5"/>
        <v>1663.21</v>
      </c>
      <c r="O35" s="13"/>
    </row>
    <row r="36" spans="1:15" s="5" customFormat="1" ht="29.25" customHeight="1">
      <c r="A36" s="132" t="s">
        <v>85</v>
      </c>
      <c r="B36" s="53"/>
      <c r="C36" s="63"/>
      <c r="D36" s="64"/>
      <c r="E36" s="168"/>
      <c r="F36" s="169"/>
      <c r="G36" s="64"/>
      <c r="H36" s="168"/>
      <c r="I36" s="169"/>
      <c r="J36" s="64"/>
      <c r="K36" s="53"/>
      <c r="L36" s="63"/>
      <c r="M36" s="47"/>
      <c r="N36" s="46">
        <f t="shared" si="5"/>
        <v>0</v>
      </c>
      <c r="O36" s="13"/>
    </row>
    <row r="37" spans="1:15" s="5" customFormat="1" ht="15">
      <c r="A37" s="132" t="s">
        <v>89</v>
      </c>
      <c r="B37" s="53"/>
      <c r="C37" s="63"/>
      <c r="D37" s="52">
        <f>O37/4</f>
        <v>1409.16</v>
      </c>
      <c r="E37" s="54"/>
      <c r="F37" s="63"/>
      <c r="G37" s="52">
        <f>O37/4</f>
        <v>1409.16</v>
      </c>
      <c r="H37" s="53"/>
      <c r="I37" s="63"/>
      <c r="J37" s="52">
        <f>O37/4</f>
        <v>1409.16</v>
      </c>
      <c r="K37" s="53"/>
      <c r="L37" s="63"/>
      <c r="M37" s="52">
        <f>O37/4</f>
        <v>1409.16</v>
      </c>
      <c r="N37" s="46">
        <f t="shared" si="5"/>
        <v>5636.64</v>
      </c>
      <c r="O37" s="13">
        <v>5636.64</v>
      </c>
    </row>
    <row r="38" spans="1:15" s="5" customFormat="1" ht="15">
      <c r="A38" s="132" t="s">
        <v>207</v>
      </c>
      <c r="B38" s="53"/>
      <c r="C38" s="63"/>
      <c r="D38" s="64"/>
      <c r="E38" s="54"/>
      <c r="F38" s="63"/>
      <c r="G38" s="64"/>
      <c r="H38" s="30">
        <v>174</v>
      </c>
      <c r="I38" s="170">
        <v>41978</v>
      </c>
      <c r="J38" s="33">
        <v>3037.48</v>
      </c>
      <c r="K38" s="53"/>
      <c r="L38" s="63"/>
      <c r="M38" s="64"/>
      <c r="N38" s="46">
        <f t="shared" si="5"/>
        <v>3037.48</v>
      </c>
      <c r="O38" s="13"/>
    </row>
    <row r="39" spans="1:15" s="5" customFormat="1" ht="15">
      <c r="A39" s="136" t="s">
        <v>164</v>
      </c>
      <c r="B39" s="53">
        <v>53</v>
      </c>
      <c r="C39" s="200">
        <v>41768</v>
      </c>
      <c r="D39" s="64">
        <v>11491.95</v>
      </c>
      <c r="E39" s="54"/>
      <c r="F39" s="63"/>
      <c r="G39" s="64"/>
      <c r="H39" s="53"/>
      <c r="I39" s="63"/>
      <c r="J39" s="64"/>
      <c r="K39" s="53"/>
      <c r="L39" s="63"/>
      <c r="M39" s="64"/>
      <c r="N39" s="46">
        <f t="shared" si="5"/>
        <v>11491.95</v>
      </c>
      <c r="O39" s="13"/>
    </row>
    <row r="40" spans="1:15" s="5" customFormat="1" ht="30">
      <c r="A40" s="91" t="s">
        <v>90</v>
      </c>
      <c r="B40" s="53"/>
      <c r="C40" s="63"/>
      <c r="D40" s="64"/>
      <c r="E40" s="54"/>
      <c r="F40" s="63"/>
      <c r="G40" s="64"/>
      <c r="H40" s="53"/>
      <c r="I40" s="63"/>
      <c r="J40" s="64"/>
      <c r="K40" s="53"/>
      <c r="L40" s="63"/>
      <c r="M40" s="64"/>
      <c r="N40" s="46">
        <f t="shared" si="5"/>
        <v>0</v>
      </c>
      <c r="O40" s="13"/>
    </row>
    <row r="41" spans="1:15" s="5" customFormat="1" ht="15">
      <c r="A41" s="132" t="s">
        <v>177</v>
      </c>
      <c r="B41" s="168" t="s">
        <v>175</v>
      </c>
      <c r="C41" s="169">
        <v>41824</v>
      </c>
      <c r="D41" s="64">
        <v>761.57</v>
      </c>
      <c r="E41" s="54"/>
      <c r="F41" s="63"/>
      <c r="G41" s="64"/>
      <c r="H41" s="53"/>
      <c r="I41" s="63"/>
      <c r="J41" s="64"/>
      <c r="K41" s="53"/>
      <c r="L41" s="63"/>
      <c r="M41" s="64"/>
      <c r="N41" s="46">
        <f t="shared" si="5"/>
        <v>761.57</v>
      </c>
      <c r="O41" s="13"/>
    </row>
    <row r="42" spans="1:15" s="5" customFormat="1" ht="15">
      <c r="A42" s="91" t="s">
        <v>92</v>
      </c>
      <c r="B42" s="53"/>
      <c r="C42" s="63"/>
      <c r="D42" s="64"/>
      <c r="E42" s="54"/>
      <c r="F42" s="63"/>
      <c r="G42" s="64"/>
      <c r="H42" s="53"/>
      <c r="I42" s="63"/>
      <c r="J42" s="64"/>
      <c r="K42" s="53"/>
      <c r="L42" s="63"/>
      <c r="M42" s="64"/>
      <c r="N42" s="46">
        <f t="shared" si="5"/>
        <v>0</v>
      </c>
      <c r="O42" s="13"/>
    </row>
    <row r="43" spans="1:15" s="5" customFormat="1" ht="15">
      <c r="A43" s="97" t="s">
        <v>93</v>
      </c>
      <c r="B43" s="53"/>
      <c r="C43" s="63"/>
      <c r="D43" s="64"/>
      <c r="E43" s="168" t="s">
        <v>194</v>
      </c>
      <c r="F43" s="169">
        <v>41929</v>
      </c>
      <c r="G43" s="64">
        <v>4233.59</v>
      </c>
      <c r="H43" s="53"/>
      <c r="I43" s="63"/>
      <c r="J43" s="64"/>
      <c r="K43" s="53"/>
      <c r="L43" s="63"/>
      <c r="M43" s="64"/>
      <c r="N43" s="46">
        <f t="shared" si="5"/>
        <v>4233.59</v>
      </c>
      <c r="O43" s="13"/>
    </row>
    <row r="44" spans="1:15" s="5" customFormat="1" ht="15">
      <c r="A44" s="97" t="s">
        <v>94</v>
      </c>
      <c r="B44" s="53"/>
      <c r="C44" s="63"/>
      <c r="D44" s="64"/>
      <c r="E44" s="54"/>
      <c r="F44" s="63"/>
      <c r="G44" s="64"/>
      <c r="H44" s="53"/>
      <c r="I44" s="63"/>
      <c r="J44" s="64"/>
      <c r="K44" s="30">
        <v>86</v>
      </c>
      <c r="L44" s="170">
        <v>42083</v>
      </c>
      <c r="M44" s="33">
        <v>828.31</v>
      </c>
      <c r="N44" s="46">
        <f t="shared" si="5"/>
        <v>828.31</v>
      </c>
      <c r="O44" s="13"/>
    </row>
    <row r="45" spans="1:15" s="5" customFormat="1" ht="15">
      <c r="A45" s="91" t="s">
        <v>95</v>
      </c>
      <c r="B45" s="53"/>
      <c r="C45" s="63"/>
      <c r="D45" s="64"/>
      <c r="E45" s="54"/>
      <c r="F45" s="63"/>
      <c r="G45" s="64"/>
      <c r="H45" s="53"/>
      <c r="I45" s="63"/>
      <c r="J45" s="64"/>
      <c r="K45" s="53"/>
      <c r="L45" s="63"/>
      <c r="M45" s="64"/>
      <c r="N45" s="46">
        <f t="shared" si="5"/>
        <v>0</v>
      </c>
      <c r="O45" s="13"/>
    </row>
    <row r="46" spans="1:15" s="5" customFormat="1" ht="15">
      <c r="A46" s="3" t="s">
        <v>96</v>
      </c>
      <c r="B46" s="53"/>
      <c r="C46" s="63"/>
      <c r="D46" s="64"/>
      <c r="E46" s="54">
        <v>121</v>
      </c>
      <c r="F46" s="200">
        <v>41866</v>
      </c>
      <c r="G46" s="64">
        <v>993.79</v>
      </c>
      <c r="H46" s="168"/>
      <c r="I46" s="169"/>
      <c r="J46" s="64"/>
      <c r="K46" s="53"/>
      <c r="L46" s="63"/>
      <c r="M46" s="64"/>
      <c r="N46" s="46">
        <f t="shared" si="5"/>
        <v>993.79</v>
      </c>
      <c r="O46" s="13"/>
    </row>
    <row r="47" spans="1:15" s="5" customFormat="1" ht="15">
      <c r="A47" s="130" t="s">
        <v>118</v>
      </c>
      <c r="B47" s="53"/>
      <c r="C47" s="63"/>
      <c r="D47" s="64"/>
      <c r="E47" s="54"/>
      <c r="F47" s="63"/>
      <c r="G47" s="64"/>
      <c r="H47" s="53"/>
      <c r="I47" s="63"/>
      <c r="J47" s="64"/>
      <c r="K47" s="53"/>
      <c r="L47" s="63"/>
      <c r="M47" s="64"/>
      <c r="N47" s="46">
        <f t="shared" si="5"/>
        <v>0</v>
      </c>
      <c r="O47" s="13"/>
    </row>
    <row r="48" spans="1:15" s="5" customFormat="1" ht="30" customHeight="1">
      <c r="A48" s="132" t="s">
        <v>197</v>
      </c>
      <c r="B48" s="53"/>
      <c r="C48" s="63"/>
      <c r="D48" s="64"/>
      <c r="E48" s="54"/>
      <c r="F48" s="63"/>
      <c r="G48" s="64"/>
      <c r="H48" s="217" t="s">
        <v>198</v>
      </c>
      <c r="I48" s="200">
        <v>41975</v>
      </c>
      <c r="J48" s="64">
        <v>3600</v>
      </c>
      <c r="K48" s="53"/>
      <c r="L48" s="63"/>
      <c r="M48" s="64"/>
      <c r="N48" s="46">
        <f t="shared" si="5"/>
        <v>3600</v>
      </c>
      <c r="O48" s="13"/>
    </row>
    <row r="49" spans="1:15" s="5" customFormat="1" ht="15">
      <c r="A49" s="132" t="s">
        <v>167</v>
      </c>
      <c r="B49" s="54"/>
      <c r="C49" s="63"/>
      <c r="D49" s="64"/>
      <c r="E49" s="54"/>
      <c r="F49" s="63"/>
      <c r="G49" s="64"/>
      <c r="H49" s="217" t="s">
        <v>198</v>
      </c>
      <c r="I49" s="200">
        <v>41975</v>
      </c>
      <c r="J49" s="64">
        <v>4072.8</v>
      </c>
      <c r="K49" s="217" t="s">
        <v>201</v>
      </c>
      <c r="L49" s="200">
        <v>42052</v>
      </c>
      <c r="M49" s="64">
        <v>3622.8</v>
      </c>
      <c r="N49" s="46">
        <f t="shared" si="5"/>
        <v>7695.6</v>
      </c>
      <c r="O49" s="13"/>
    </row>
    <row r="50" spans="1:15" s="5" customFormat="1" ht="15">
      <c r="A50" s="130" t="s">
        <v>119</v>
      </c>
      <c r="B50" s="54"/>
      <c r="C50" s="63"/>
      <c r="D50" s="64"/>
      <c r="E50" s="54"/>
      <c r="F50" s="63"/>
      <c r="G50" s="64"/>
      <c r="H50" s="53"/>
      <c r="I50" s="63"/>
      <c r="J50" s="64"/>
      <c r="K50" s="53"/>
      <c r="L50" s="63"/>
      <c r="M50" s="64"/>
      <c r="N50" s="46">
        <f t="shared" si="5"/>
        <v>0</v>
      </c>
      <c r="O50" s="13"/>
    </row>
    <row r="51" spans="1:15" s="5" customFormat="1" ht="15">
      <c r="A51" s="132" t="s">
        <v>128</v>
      </c>
      <c r="B51" s="54"/>
      <c r="C51" s="63"/>
      <c r="D51" s="64"/>
      <c r="E51" s="54"/>
      <c r="F51" s="63"/>
      <c r="G51" s="64"/>
      <c r="H51" s="53"/>
      <c r="I51" s="63"/>
      <c r="J51" s="64"/>
      <c r="K51" s="53"/>
      <c r="L51" s="63"/>
      <c r="M51" s="64"/>
      <c r="N51" s="46">
        <f t="shared" si="5"/>
        <v>0</v>
      </c>
      <c r="O51" s="13"/>
    </row>
    <row r="52" spans="1:15" s="5" customFormat="1" ht="19.5" thickBot="1">
      <c r="A52" s="167" t="s">
        <v>97</v>
      </c>
      <c r="B52" s="53"/>
      <c r="C52" s="63"/>
      <c r="D52" s="52">
        <f>O52/4</f>
        <v>10622.89</v>
      </c>
      <c r="E52" s="54"/>
      <c r="F52" s="63"/>
      <c r="G52" s="52">
        <f>O52/4</f>
        <v>10622.89</v>
      </c>
      <c r="H52" s="53"/>
      <c r="I52" s="63"/>
      <c r="J52" s="52">
        <f>O52/4</f>
        <v>10622.89</v>
      </c>
      <c r="K52" s="53"/>
      <c r="L52" s="63"/>
      <c r="M52" s="52">
        <f>O52/4</f>
        <v>10622.89</v>
      </c>
      <c r="N52" s="46">
        <f>M52+J52+G52+D52</f>
        <v>42491.56</v>
      </c>
      <c r="O52" s="13">
        <v>42491.57</v>
      </c>
    </row>
    <row r="53" spans="1:15" s="4" customFormat="1" ht="20.25" thickBot="1">
      <c r="A53" s="38" t="s">
        <v>4</v>
      </c>
      <c r="B53" s="70"/>
      <c r="C53" s="71"/>
      <c r="D53" s="72">
        <f>SUM(D5:D52)</f>
        <v>92784.72</v>
      </c>
      <c r="E53" s="19"/>
      <c r="F53" s="71"/>
      <c r="G53" s="72">
        <f>SUM(G5:G52)</f>
        <v>80383.25</v>
      </c>
      <c r="H53" s="73"/>
      <c r="I53" s="71"/>
      <c r="J53" s="72">
        <f>SUM(J5:J52)</f>
        <v>80486.75</v>
      </c>
      <c r="K53" s="73"/>
      <c r="L53" s="71"/>
      <c r="M53" s="74">
        <f>SUM(M5:M52)</f>
        <v>76407.09</v>
      </c>
      <c r="N53" s="46">
        <f>M53+J53+G53+D53</f>
        <v>330061.81</v>
      </c>
      <c r="O53" s="22">
        <f>SUM(O5:O52)</f>
        <v>275953.04</v>
      </c>
    </row>
    <row r="54" spans="1:15" s="9" customFormat="1" ht="20.25" hidden="1" thickBot="1">
      <c r="A54" s="39" t="s">
        <v>2</v>
      </c>
      <c r="B54" s="65"/>
      <c r="C54" s="66"/>
      <c r="D54" s="67"/>
      <c r="E54" s="68"/>
      <c r="F54" s="66"/>
      <c r="G54" s="69"/>
      <c r="H54" s="65"/>
      <c r="I54" s="66"/>
      <c r="J54" s="67"/>
      <c r="K54" s="65"/>
      <c r="L54" s="66"/>
      <c r="M54" s="67"/>
      <c r="N54" s="45"/>
      <c r="O54" s="23"/>
    </row>
    <row r="55" spans="1:15" s="10" customFormat="1" ht="39.75" customHeight="1" thickBot="1">
      <c r="A55" s="256" t="s">
        <v>3</v>
      </c>
      <c r="B55" s="257"/>
      <c r="C55" s="257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8"/>
      <c r="O55" s="24"/>
    </row>
    <row r="56" spans="1:15" s="5" customFormat="1" ht="15">
      <c r="A56" s="162" t="s">
        <v>169</v>
      </c>
      <c r="B56" s="53"/>
      <c r="C56" s="63"/>
      <c r="D56" s="64"/>
      <c r="E56" s="54"/>
      <c r="F56" s="63"/>
      <c r="G56" s="64"/>
      <c r="H56" s="53"/>
      <c r="I56" s="63"/>
      <c r="J56" s="64"/>
      <c r="K56" s="53"/>
      <c r="L56" s="63"/>
      <c r="M56" s="64"/>
      <c r="N56" s="46">
        <f>M56+J56+G56+D56</f>
        <v>0</v>
      </c>
      <c r="O56" s="13"/>
    </row>
    <row r="57" spans="1:15" s="5" customFormat="1" ht="15">
      <c r="A57" s="162" t="s">
        <v>170</v>
      </c>
      <c r="B57" s="53"/>
      <c r="C57" s="63"/>
      <c r="D57" s="64"/>
      <c r="E57" s="54"/>
      <c r="F57" s="63"/>
      <c r="G57" s="64"/>
      <c r="H57" s="53"/>
      <c r="I57" s="63"/>
      <c r="J57" s="64"/>
      <c r="K57" s="53"/>
      <c r="L57" s="63"/>
      <c r="M57" s="64"/>
      <c r="N57" s="46">
        <f>M57+J57+G57+D57</f>
        <v>0</v>
      </c>
      <c r="O57" s="13"/>
    </row>
    <row r="58" spans="1:15" s="5" customFormat="1" ht="15.75" thickBot="1">
      <c r="A58" s="196" t="s">
        <v>171</v>
      </c>
      <c r="B58" s="53">
        <v>53</v>
      </c>
      <c r="C58" s="200">
        <v>41768</v>
      </c>
      <c r="D58" s="64">
        <v>1290.18</v>
      </c>
      <c r="E58" s="54"/>
      <c r="F58" s="63"/>
      <c r="G58" s="64"/>
      <c r="H58" s="168"/>
      <c r="I58" s="169"/>
      <c r="J58" s="64"/>
      <c r="K58" s="53"/>
      <c r="L58" s="63"/>
      <c r="M58" s="64"/>
      <c r="N58" s="46">
        <f>M58+J58+G58+D58</f>
        <v>1290.18</v>
      </c>
      <c r="O58" s="13"/>
    </row>
    <row r="59" spans="1:15" s="80" customFormat="1" ht="20.25" thickBot="1">
      <c r="A59" s="75" t="s">
        <v>4</v>
      </c>
      <c r="B59" s="76"/>
      <c r="C59" s="87"/>
      <c r="D59" s="87">
        <f>SUM(D56:D58)</f>
        <v>1290.18</v>
      </c>
      <c r="E59" s="87"/>
      <c r="F59" s="87"/>
      <c r="G59" s="87">
        <f>SUM(G56:G58)</f>
        <v>0</v>
      </c>
      <c r="H59" s="87"/>
      <c r="I59" s="87"/>
      <c r="J59" s="87">
        <f>SUM(J56:J58)</f>
        <v>0</v>
      </c>
      <c r="K59" s="87"/>
      <c r="L59" s="87"/>
      <c r="M59" s="87">
        <f>SUM(M56:M58)</f>
        <v>0</v>
      </c>
      <c r="N59" s="46">
        <f>M59+J59+G59+D59</f>
        <v>1290.18</v>
      </c>
      <c r="O59" s="79"/>
    </row>
    <row r="60" spans="1:15" s="5" customFormat="1" ht="42" customHeight="1">
      <c r="A60" s="256" t="s">
        <v>29</v>
      </c>
      <c r="B60" s="257"/>
      <c r="C60" s="257"/>
      <c r="D60" s="257"/>
      <c r="E60" s="257"/>
      <c r="F60" s="257"/>
      <c r="G60" s="257"/>
      <c r="H60" s="257"/>
      <c r="I60" s="257"/>
      <c r="J60" s="257"/>
      <c r="K60" s="257"/>
      <c r="L60" s="257"/>
      <c r="M60" s="257"/>
      <c r="N60" s="258"/>
      <c r="O60" s="14"/>
    </row>
    <row r="61" spans="1:15" s="5" customFormat="1" ht="15">
      <c r="A61" s="36" t="s">
        <v>174</v>
      </c>
      <c r="B61" s="30">
        <v>73</v>
      </c>
      <c r="C61" s="170">
        <v>41789</v>
      </c>
      <c r="D61" s="33">
        <v>252.94</v>
      </c>
      <c r="E61" s="30"/>
      <c r="F61" s="170"/>
      <c r="G61" s="64"/>
      <c r="H61" s="30"/>
      <c r="I61" s="8"/>
      <c r="J61" s="33"/>
      <c r="K61" s="30"/>
      <c r="L61" s="8"/>
      <c r="M61" s="34"/>
      <c r="N61" s="46">
        <f aca="true" t="shared" si="6" ref="N61:N74">M61+J61+G61+D61</f>
        <v>252.94</v>
      </c>
      <c r="O61" s="21"/>
    </row>
    <row r="62" spans="1:15" s="5" customFormat="1" ht="15">
      <c r="A62" s="36" t="s">
        <v>178</v>
      </c>
      <c r="B62" s="30">
        <v>105</v>
      </c>
      <c r="C62" s="170">
        <v>41845</v>
      </c>
      <c r="D62" s="33">
        <v>3545.01</v>
      </c>
      <c r="E62" s="168"/>
      <c r="F62" s="169"/>
      <c r="G62" s="64"/>
      <c r="H62" s="30"/>
      <c r="I62" s="8"/>
      <c r="J62" s="33"/>
      <c r="K62" s="30"/>
      <c r="L62" s="8"/>
      <c r="M62" s="34"/>
      <c r="N62" s="46">
        <f t="shared" si="6"/>
        <v>3545.01</v>
      </c>
      <c r="O62" s="21"/>
    </row>
    <row r="63" spans="1:15" s="5" customFormat="1" ht="15">
      <c r="A63" s="36" t="s">
        <v>180</v>
      </c>
      <c r="B63" s="168"/>
      <c r="C63" s="169"/>
      <c r="D63" s="64"/>
      <c r="E63" s="44">
        <v>122</v>
      </c>
      <c r="F63" s="170">
        <v>41873</v>
      </c>
      <c r="G63" s="15">
        <v>196.5</v>
      </c>
      <c r="H63" s="30"/>
      <c r="I63" s="8"/>
      <c r="J63" s="33"/>
      <c r="K63" s="30"/>
      <c r="L63" s="8"/>
      <c r="M63" s="34"/>
      <c r="N63" s="46">
        <f t="shared" si="6"/>
        <v>196.5</v>
      </c>
      <c r="O63" s="21"/>
    </row>
    <row r="64" spans="1:15" s="5" customFormat="1" ht="15">
      <c r="A64" s="36" t="s">
        <v>181</v>
      </c>
      <c r="B64" s="168"/>
      <c r="C64" s="169"/>
      <c r="D64" s="64"/>
      <c r="E64" s="44">
        <v>122</v>
      </c>
      <c r="F64" s="170">
        <v>41873</v>
      </c>
      <c r="G64" s="15">
        <v>196.5</v>
      </c>
      <c r="H64" s="30"/>
      <c r="I64" s="8"/>
      <c r="J64" s="33"/>
      <c r="K64" s="30"/>
      <c r="L64" s="8"/>
      <c r="M64" s="34"/>
      <c r="N64" s="46">
        <f t="shared" si="6"/>
        <v>196.5</v>
      </c>
      <c r="O64" s="21"/>
    </row>
    <row r="65" spans="1:15" s="216" customFormat="1" ht="15">
      <c r="A65" s="205" t="s">
        <v>182</v>
      </c>
      <c r="B65" s="206"/>
      <c r="C65" s="207"/>
      <c r="D65" s="208"/>
      <c r="E65" s="209">
        <v>130</v>
      </c>
      <c r="F65" s="210">
        <v>41880</v>
      </c>
      <c r="G65" s="211">
        <v>10895.36</v>
      </c>
      <c r="H65" s="212"/>
      <c r="I65" s="213"/>
      <c r="J65" s="214"/>
      <c r="K65" s="206"/>
      <c r="L65" s="207"/>
      <c r="M65" s="208"/>
      <c r="N65" s="46">
        <f t="shared" si="6"/>
        <v>10895.36</v>
      </c>
      <c r="O65" s="215"/>
    </row>
    <row r="66" spans="1:15" s="5" customFormat="1" ht="15">
      <c r="A66" s="36" t="s">
        <v>189</v>
      </c>
      <c r="B66" s="30"/>
      <c r="C66" s="8"/>
      <c r="D66" s="34"/>
      <c r="E66" s="44">
        <v>131</v>
      </c>
      <c r="F66" s="170">
        <v>41887</v>
      </c>
      <c r="G66" s="15">
        <v>1189.58</v>
      </c>
      <c r="H66" s="30"/>
      <c r="I66" s="8"/>
      <c r="J66" s="33"/>
      <c r="K66" s="168"/>
      <c r="L66" s="169"/>
      <c r="M66" s="64"/>
      <c r="N66" s="46">
        <f t="shared" si="6"/>
        <v>1189.58</v>
      </c>
      <c r="O66" s="21"/>
    </row>
    <row r="67" spans="1:15" s="5" customFormat="1" ht="15">
      <c r="A67" s="36" t="s">
        <v>190</v>
      </c>
      <c r="B67" s="30"/>
      <c r="C67" s="8"/>
      <c r="D67" s="34"/>
      <c r="E67" s="44">
        <v>133</v>
      </c>
      <c r="F67" s="170">
        <v>41894</v>
      </c>
      <c r="G67" s="15">
        <v>2913.96</v>
      </c>
      <c r="H67" s="168"/>
      <c r="I67" s="169"/>
      <c r="J67" s="64"/>
      <c r="K67" s="168"/>
      <c r="L67" s="169"/>
      <c r="M67" s="64"/>
      <c r="N67" s="46">
        <f t="shared" si="6"/>
        <v>2913.96</v>
      </c>
      <c r="O67" s="21"/>
    </row>
    <row r="68" spans="1:15" s="5" customFormat="1" ht="15">
      <c r="A68" s="36" t="s">
        <v>192</v>
      </c>
      <c r="B68" s="30"/>
      <c r="C68" s="8"/>
      <c r="D68" s="34"/>
      <c r="E68" s="168" t="s">
        <v>193</v>
      </c>
      <c r="F68" s="169">
        <v>41908</v>
      </c>
      <c r="G68" s="64">
        <v>734.14</v>
      </c>
      <c r="H68" s="30"/>
      <c r="I68" s="8"/>
      <c r="J68" s="33"/>
      <c r="K68" s="30"/>
      <c r="L68" s="8"/>
      <c r="M68" s="34"/>
      <c r="N68" s="46">
        <f t="shared" si="6"/>
        <v>734.14</v>
      </c>
      <c r="O68" s="21"/>
    </row>
    <row r="69" spans="1:15" s="5" customFormat="1" ht="15">
      <c r="A69" s="36" t="s">
        <v>196</v>
      </c>
      <c r="B69" s="30"/>
      <c r="C69" s="8"/>
      <c r="D69" s="34"/>
      <c r="E69" s="44"/>
      <c r="F69" s="8"/>
      <c r="G69" s="15"/>
      <c r="H69" s="30">
        <v>170</v>
      </c>
      <c r="I69" s="170">
        <v>41971</v>
      </c>
      <c r="J69" s="33">
        <v>1266.08</v>
      </c>
      <c r="K69" s="30"/>
      <c r="L69" s="8"/>
      <c r="M69" s="34"/>
      <c r="N69" s="46">
        <f t="shared" si="6"/>
        <v>1266.08</v>
      </c>
      <c r="O69" s="21"/>
    </row>
    <row r="70" spans="1:15" s="5" customFormat="1" ht="15">
      <c r="A70" s="36" t="s">
        <v>199</v>
      </c>
      <c r="B70" s="30"/>
      <c r="C70" s="8"/>
      <c r="D70" s="34"/>
      <c r="E70" s="44"/>
      <c r="F70" s="8"/>
      <c r="G70" s="15"/>
      <c r="H70" s="30">
        <v>3</v>
      </c>
      <c r="I70" s="170">
        <v>42013</v>
      </c>
      <c r="J70" s="33">
        <v>645.73</v>
      </c>
      <c r="K70" s="30"/>
      <c r="L70" s="8"/>
      <c r="M70" s="34"/>
      <c r="N70" s="46">
        <f t="shared" si="6"/>
        <v>645.73</v>
      </c>
      <c r="O70" s="21"/>
    </row>
    <row r="71" spans="1:15" s="5" customFormat="1" ht="18.75" customHeight="1">
      <c r="A71" s="37" t="s">
        <v>203</v>
      </c>
      <c r="B71" s="53"/>
      <c r="C71" s="63"/>
      <c r="D71" s="47"/>
      <c r="E71" s="54"/>
      <c r="F71" s="63"/>
      <c r="G71" s="201"/>
      <c r="H71" s="168"/>
      <c r="I71" s="169"/>
      <c r="J71" s="64"/>
      <c r="K71" s="168" t="s">
        <v>204</v>
      </c>
      <c r="L71" s="169">
        <v>42088</v>
      </c>
      <c r="M71" s="64">
        <v>26.35</v>
      </c>
      <c r="N71" s="46">
        <f t="shared" si="6"/>
        <v>26.35</v>
      </c>
      <c r="O71" s="21"/>
    </row>
    <row r="72" spans="1:15" s="5" customFormat="1" ht="15">
      <c r="A72" s="37"/>
      <c r="B72" s="30"/>
      <c r="C72" s="8"/>
      <c r="D72" s="34"/>
      <c r="E72" s="44"/>
      <c r="F72" s="8"/>
      <c r="G72" s="15"/>
      <c r="H72" s="30"/>
      <c r="I72" s="8"/>
      <c r="J72" s="33"/>
      <c r="K72" s="30"/>
      <c r="L72" s="8"/>
      <c r="M72" s="34"/>
      <c r="N72" s="46">
        <f t="shared" si="6"/>
        <v>0</v>
      </c>
      <c r="O72" s="21"/>
    </row>
    <row r="73" spans="1:15" s="5" customFormat="1" ht="15.75" thickBot="1">
      <c r="A73" s="37"/>
      <c r="B73" s="53"/>
      <c r="C73" s="63"/>
      <c r="D73" s="47"/>
      <c r="E73" s="54"/>
      <c r="F73" s="63"/>
      <c r="G73" s="201"/>
      <c r="H73" s="53"/>
      <c r="I73" s="63"/>
      <c r="J73" s="47"/>
      <c r="K73" s="53"/>
      <c r="L73" s="63"/>
      <c r="M73" s="47"/>
      <c r="N73" s="46">
        <f t="shared" si="6"/>
        <v>0</v>
      </c>
      <c r="O73" s="21"/>
    </row>
    <row r="74" spans="1:15" s="80" customFormat="1" ht="20.25" thickBot="1">
      <c r="A74" s="75" t="s">
        <v>4</v>
      </c>
      <c r="B74" s="76"/>
      <c r="C74" s="77"/>
      <c r="D74" s="81">
        <f>SUM(D61:D73)</f>
        <v>3797.95</v>
      </c>
      <c r="E74" s="82"/>
      <c r="F74" s="77"/>
      <c r="G74" s="81">
        <f>SUM(G61:G73)</f>
        <v>16126.04</v>
      </c>
      <c r="H74" s="83"/>
      <c r="I74" s="77"/>
      <c r="J74" s="81">
        <f>SUM(J61:J73)</f>
        <v>1911.81</v>
      </c>
      <c r="K74" s="83"/>
      <c r="L74" s="77"/>
      <c r="M74" s="81">
        <f>SUM(M61:M73)</f>
        <v>26.35</v>
      </c>
      <c r="N74" s="46">
        <f t="shared" si="6"/>
        <v>21862.15</v>
      </c>
      <c r="O74" s="84"/>
    </row>
    <row r="75" spans="1:15" s="5" customFormat="1" ht="40.5" customHeight="1" hidden="1" thickBot="1">
      <c r="A75" s="253" t="s">
        <v>30</v>
      </c>
      <c r="B75" s="254"/>
      <c r="C75" s="254"/>
      <c r="D75" s="254"/>
      <c r="E75" s="254"/>
      <c r="F75" s="254"/>
      <c r="G75" s="254"/>
      <c r="H75" s="254"/>
      <c r="I75" s="254"/>
      <c r="J75" s="254"/>
      <c r="K75" s="254"/>
      <c r="L75" s="254"/>
      <c r="M75" s="254"/>
      <c r="N75" s="255"/>
      <c r="O75" s="55"/>
    </row>
    <row r="76" spans="1:15" s="5" customFormat="1" ht="12.75" hidden="1">
      <c r="A76" s="36"/>
      <c r="B76" s="30"/>
      <c r="C76" s="8"/>
      <c r="D76" s="34"/>
      <c r="E76" s="44"/>
      <c r="F76" s="8"/>
      <c r="G76" s="16"/>
      <c r="H76" s="30"/>
      <c r="I76" s="8"/>
      <c r="J76" s="34"/>
      <c r="K76" s="30"/>
      <c r="L76" s="8"/>
      <c r="M76" s="34"/>
      <c r="N76" s="44"/>
      <c r="O76" s="21"/>
    </row>
    <row r="77" spans="1:15" s="5" customFormat="1" ht="12.75" hidden="1">
      <c r="A77" s="36"/>
      <c r="B77" s="30"/>
      <c r="C77" s="8"/>
      <c r="D77" s="34"/>
      <c r="E77" s="44"/>
      <c r="F77" s="8"/>
      <c r="G77" s="16"/>
      <c r="H77" s="30"/>
      <c r="I77" s="8"/>
      <c r="J77" s="34"/>
      <c r="K77" s="30"/>
      <c r="L77" s="8"/>
      <c r="M77" s="34"/>
      <c r="N77" s="44"/>
      <c r="O77" s="21"/>
    </row>
    <row r="78" spans="1:15" s="5" customFormat="1" ht="12.75" hidden="1">
      <c r="A78" s="36"/>
      <c r="B78" s="30"/>
      <c r="C78" s="8"/>
      <c r="D78" s="34"/>
      <c r="E78" s="44"/>
      <c r="F78" s="8"/>
      <c r="G78" s="16"/>
      <c r="H78" s="30"/>
      <c r="I78" s="8"/>
      <c r="J78" s="34"/>
      <c r="K78" s="30"/>
      <c r="L78" s="8"/>
      <c r="M78" s="34"/>
      <c r="N78" s="44"/>
      <c r="O78" s="21"/>
    </row>
    <row r="79" spans="1:15" s="5" customFormat="1" ht="12.75" hidden="1">
      <c r="A79" s="36"/>
      <c r="B79" s="30"/>
      <c r="C79" s="8"/>
      <c r="D79" s="34"/>
      <c r="E79" s="44"/>
      <c r="F79" s="8"/>
      <c r="G79" s="16"/>
      <c r="H79" s="30"/>
      <c r="I79" s="8"/>
      <c r="J79" s="34"/>
      <c r="K79" s="30"/>
      <c r="L79" s="8"/>
      <c r="M79" s="34"/>
      <c r="N79" s="44"/>
      <c r="O79" s="21"/>
    </row>
    <row r="80" spans="1:15" s="5" customFormat="1" ht="13.5" hidden="1" thickBot="1">
      <c r="A80" s="36"/>
      <c r="B80" s="30"/>
      <c r="C80" s="8"/>
      <c r="D80" s="34"/>
      <c r="E80" s="44"/>
      <c r="F80" s="8"/>
      <c r="G80" s="16"/>
      <c r="H80" s="30"/>
      <c r="I80" s="8"/>
      <c r="J80" s="34"/>
      <c r="K80" s="30"/>
      <c r="L80" s="8"/>
      <c r="M80" s="34"/>
      <c r="N80" s="44"/>
      <c r="O80" s="21"/>
    </row>
    <row r="81" spans="1:15" s="80" customFormat="1" ht="20.25" hidden="1" thickBot="1">
      <c r="A81" s="75" t="s">
        <v>4</v>
      </c>
      <c r="B81" s="83"/>
      <c r="C81" s="85"/>
      <c r="D81" s="87">
        <f>SUM(D76:D80)</f>
        <v>0</v>
      </c>
      <c r="E81" s="88"/>
      <c r="F81" s="87"/>
      <c r="G81" s="87">
        <f>SUM(G76:G80)</f>
        <v>0</v>
      </c>
      <c r="H81" s="87"/>
      <c r="I81" s="87"/>
      <c r="J81" s="87">
        <f>SUM(J76:J80)</f>
        <v>0</v>
      </c>
      <c r="K81" s="87"/>
      <c r="L81" s="87"/>
      <c r="M81" s="87">
        <f>SUM(M76:M80)</f>
        <v>0</v>
      </c>
      <c r="N81" s="78"/>
      <c r="O81" s="86"/>
    </row>
    <row r="82" spans="1:15" s="5" customFormat="1" ht="20.25" thickBot="1">
      <c r="A82" s="59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55"/>
    </row>
    <row r="83" spans="1:15" s="1" customFormat="1" ht="20.25" thickBot="1">
      <c r="A83" s="40" t="s">
        <v>6</v>
      </c>
      <c r="B83" s="60"/>
      <c r="C83" s="56"/>
      <c r="D83" s="61">
        <f>D81+D74+D59+D53</f>
        <v>97872.85</v>
      </c>
      <c r="E83" s="57"/>
      <c r="F83" s="56"/>
      <c r="G83" s="61">
        <f>G81+G74+G59+G53</f>
        <v>96509.29</v>
      </c>
      <c r="H83" s="57"/>
      <c r="I83" s="56"/>
      <c r="J83" s="61">
        <f>J81+J74+J59+J53</f>
        <v>82398.56</v>
      </c>
      <c r="K83" s="57"/>
      <c r="L83" s="56"/>
      <c r="M83" s="61">
        <f>M81+M74+M59+M53</f>
        <v>76433.44</v>
      </c>
      <c r="N83" s="58"/>
      <c r="O83" s="25">
        <f>M83+J83+G83+D83</f>
        <v>353214.14</v>
      </c>
    </row>
    <row r="84" spans="1:13" s="1" customFormat="1" ht="13.5" thickBot="1">
      <c r="A84" s="50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</row>
    <row r="85" spans="1:14" s="1" customFormat="1" ht="13.5" thickBot="1">
      <c r="A85" s="48"/>
      <c r="B85" s="51" t="s">
        <v>18</v>
      </c>
      <c r="C85" s="51" t="s">
        <v>19</v>
      </c>
      <c r="D85" s="51" t="s">
        <v>20</v>
      </c>
      <c r="E85" s="51" t="s">
        <v>21</v>
      </c>
      <c r="F85" s="51" t="s">
        <v>22</v>
      </c>
      <c r="G85" s="51" t="s">
        <v>23</v>
      </c>
      <c r="H85" s="51" t="s">
        <v>24</v>
      </c>
      <c r="I85" s="51" t="s">
        <v>25</v>
      </c>
      <c r="J85" s="51" t="s">
        <v>14</v>
      </c>
      <c r="K85" s="51" t="s">
        <v>15</v>
      </c>
      <c r="L85" s="51" t="s">
        <v>16</v>
      </c>
      <c r="M85" s="51" t="s">
        <v>17</v>
      </c>
      <c r="N85" s="51" t="s">
        <v>27</v>
      </c>
    </row>
    <row r="86" spans="1:14" s="1" customFormat="1" ht="13.5" thickBot="1">
      <c r="A86" s="50" t="s">
        <v>13</v>
      </c>
      <c r="B86" s="99">
        <v>54477.28</v>
      </c>
      <c r="C86" s="48">
        <f>B91</f>
        <v>88757.1</v>
      </c>
      <c r="D86" s="48">
        <f aca="true" t="shared" si="7" ref="D86:M86">C91</f>
        <v>120246.55</v>
      </c>
      <c r="E86" s="49">
        <f>D91</f>
        <v>59204.19</v>
      </c>
      <c r="F86" s="48">
        <f t="shared" si="7"/>
        <v>88894.66</v>
      </c>
      <c r="G86" s="48">
        <f t="shared" si="7"/>
        <v>125468.22</v>
      </c>
      <c r="H86" s="49">
        <f t="shared" si="7"/>
        <v>71684.6</v>
      </c>
      <c r="I86" s="48">
        <f t="shared" si="7"/>
        <v>102241.23</v>
      </c>
      <c r="J86" s="48">
        <f t="shared" si="7"/>
        <v>134457.9</v>
      </c>
      <c r="K86" s="49">
        <f t="shared" si="7"/>
        <v>80363.63</v>
      </c>
      <c r="L86" s="48">
        <f t="shared" si="7"/>
        <v>119760.11</v>
      </c>
      <c r="M86" s="48">
        <f t="shared" si="7"/>
        <v>152501.45</v>
      </c>
      <c r="N86" s="48"/>
    </row>
    <row r="87" spans="1:14" s="174" customFormat="1" ht="13.5" thickBot="1">
      <c r="A87" s="172" t="s">
        <v>11</v>
      </c>
      <c r="B87" s="173">
        <v>33227.41</v>
      </c>
      <c r="C87" s="173">
        <v>33227.41</v>
      </c>
      <c r="D87" s="173">
        <v>33227.41</v>
      </c>
      <c r="E87" s="173">
        <v>33227.41</v>
      </c>
      <c r="F87" s="173">
        <v>33227.41</v>
      </c>
      <c r="G87" s="173">
        <v>33227.41</v>
      </c>
      <c r="H87" s="173">
        <v>33227.41</v>
      </c>
      <c r="I87" s="173">
        <v>33227.41</v>
      </c>
      <c r="J87" s="173">
        <v>33227.41</v>
      </c>
      <c r="K87" s="173">
        <v>33227.41</v>
      </c>
      <c r="L87" s="173">
        <v>33227.41</v>
      </c>
      <c r="M87" s="173">
        <v>33227.41</v>
      </c>
      <c r="N87" s="173">
        <f>SUM(B87:M87)</f>
        <v>398728.92</v>
      </c>
    </row>
    <row r="88" spans="1:14" s="174" customFormat="1" ht="13.5" thickBot="1">
      <c r="A88" s="172" t="s">
        <v>12</v>
      </c>
      <c r="B88" s="173">
        <v>34033.82</v>
      </c>
      <c r="C88" s="173">
        <v>31243.45</v>
      </c>
      <c r="D88" s="173">
        <v>36584.49</v>
      </c>
      <c r="E88" s="173">
        <v>29444.47</v>
      </c>
      <c r="F88" s="173">
        <v>36327.56</v>
      </c>
      <c r="G88" s="173">
        <v>42479.67</v>
      </c>
      <c r="H88" s="173">
        <v>30310.63</v>
      </c>
      <c r="I88" s="173">
        <v>31970.67</v>
      </c>
      <c r="J88" s="173">
        <v>28058.29</v>
      </c>
      <c r="K88" s="173">
        <v>39150.48</v>
      </c>
      <c r="L88" s="173">
        <v>32495.34</v>
      </c>
      <c r="M88" s="173">
        <v>33522.35</v>
      </c>
      <c r="N88" s="173">
        <f>SUM(B88:M88)</f>
        <v>405621.22</v>
      </c>
    </row>
    <row r="89" spans="1:14" s="174" customFormat="1" ht="13.5" thickBot="1">
      <c r="A89" s="172" t="s">
        <v>137</v>
      </c>
      <c r="B89" s="175">
        <v>246</v>
      </c>
      <c r="C89" s="175">
        <v>246</v>
      </c>
      <c r="D89" s="175">
        <v>246</v>
      </c>
      <c r="E89" s="175">
        <v>246</v>
      </c>
      <c r="F89" s="175">
        <v>246</v>
      </c>
      <c r="G89" s="175">
        <v>246</v>
      </c>
      <c r="H89" s="175">
        <v>246</v>
      </c>
      <c r="I89" s="175">
        <v>246</v>
      </c>
      <c r="J89" s="175">
        <v>246</v>
      </c>
      <c r="K89" s="175">
        <v>246</v>
      </c>
      <c r="L89" s="175">
        <v>246</v>
      </c>
      <c r="M89" s="175">
        <v>246</v>
      </c>
      <c r="N89" s="175">
        <f>SUM(B89:M89)</f>
        <v>2952</v>
      </c>
    </row>
    <row r="90" spans="1:14" s="1" customFormat="1" ht="13.5" thickBot="1">
      <c r="A90" s="50" t="s">
        <v>28</v>
      </c>
      <c r="B90" s="48">
        <f aca="true" t="shared" si="8" ref="B90:M90">B88-B87</f>
        <v>806.409999999996</v>
      </c>
      <c r="C90" s="48">
        <f t="shared" si="8"/>
        <v>-1983.96</v>
      </c>
      <c r="D90" s="48">
        <f t="shared" si="8"/>
        <v>3357.07999999999</v>
      </c>
      <c r="E90" s="48">
        <f t="shared" si="8"/>
        <v>-3782.94</v>
      </c>
      <c r="F90" s="48">
        <f t="shared" si="8"/>
        <v>3100.14999999999</v>
      </c>
      <c r="G90" s="48">
        <f t="shared" si="8"/>
        <v>9252.25999999999</v>
      </c>
      <c r="H90" s="48">
        <f t="shared" si="8"/>
        <v>-2916.78</v>
      </c>
      <c r="I90" s="48">
        <f t="shared" si="8"/>
        <v>-1256.74000000001</v>
      </c>
      <c r="J90" s="48">
        <f t="shared" si="8"/>
        <v>-5169.12</v>
      </c>
      <c r="K90" s="48">
        <f t="shared" si="8"/>
        <v>5923.07</v>
      </c>
      <c r="L90" s="48">
        <f t="shared" si="8"/>
        <v>-732.070000000003</v>
      </c>
      <c r="M90" s="48">
        <f t="shared" si="8"/>
        <v>294.939999999995</v>
      </c>
      <c r="N90" s="199">
        <f>SUM(B90:M90)</f>
        <v>6892.3</v>
      </c>
    </row>
    <row r="91" spans="1:14" s="1" customFormat="1" ht="13.5" thickBot="1">
      <c r="A91" s="50" t="s">
        <v>26</v>
      </c>
      <c r="B91" s="176">
        <f>B86+B88+B89</f>
        <v>88757.1</v>
      </c>
      <c r="C91" s="176">
        <f>C86+C88+C89</f>
        <v>120246.55</v>
      </c>
      <c r="D91" s="177">
        <f>D86+D88+D89-D83</f>
        <v>59204.19</v>
      </c>
      <c r="E91" s="176">
        <f>E86+E88+E89</f>
        <v>88894.66</v>
      </c>
      <c r="F91" s="176">
        <f>F86+F88+F89</f>
        <v>125468.22</v>
      </c>
      <c r="G91" s="177">
        <f>G86+G88+G89-G83</f>
        <v>71684.6</v>
      </c>
      <c r="H91" s="176">
        <f>H86+H88+H89</f>
        <v>102241.23</v>
      </c>
      <c r="I91" s="176">
        <f>I86+I88+I89</f>
        <v>134457.9</v>
      </c>
      <c r="J91" s="177">
        <f>J86+J88+J89-J83</f>
        <v>80363.63</v>
      </c>
      <c r="K91" s="176">
        <f>K86+K88+K89</f>
        <v>119760.11</v>
      </c>
      <c r="L91" s="176">
        <f>L86+L88+L89</f>
        <v>152501.45</v>
      </c>
      <c r="M91" s="177">
        <f>M86+M88+M89-M83</f>
        <v>109836.36</v>
      </c>
      <c r="N91" s="48"/>
    </row>
    <row r="92" spans="7:14" s="1" customFormat="1" ht="57" customHeight="1">
      <c r="G92" s="31"/>
      <c r="H92" s="247" t="s">
        <v>150</v>
      </c>
      <c r="I92" s="247"/>
      <c r="J92" s="247"/>
      <c r="K92" s="247"/>
      <c r="L92" s="248" t="s">
        <v>151</v>
      </c>
      <c r="M92" s="248"/>
      <c r="N92" s="248"/>
    </row>
    <row r="93" spans="8:14" s="1" customFormat="1" ht="72" customHeight="1">
      <c r="H93" s="249" t="s">
        <v>152</v>
      </c>
      <c r="I93" s="249"/>
      <c r="J93" s="249"/>
      <c r="K93" s="249"/>
      <c r="L93" s="251" t="s">
        <v>179</v>
      </c>
      <c r="M93" s="251"/>
      <c r="N93" s="251"/>
    </row>
    <row r="94" s="1" customFormat="1" ht="12.75"/>
    <row r="95" spans="8:14" s="1" customFormat="1" ht="15">
      <c r="H95" s="250" t="s">
        <v>138</v>
      </c>
      <c r="I95" s="250"/>
      <c r="J95" s="250"/>
      <c r="K95" s="178">
        <f>O83</f>
        <v>353214.14</v>
      </c>
      <c r="L95" s="179">
        <v>353214.14</v>
      </c>
      <c r="M95" s="179"/>
      <c r="N95" s="222">
        <f>L95+M95</f>
        <v>353214.14</v>
      </c>
    </row>
    <row r="96" spans="8:14" s="1" customFormat="1" ht="15">
      <c r="H96" s="250" t="s">
        <v>139</v>
      </c>
      <c r="I96" s="250"/>
      <c r="J96" s="250"/>
      <c r="K96" s="178">
        <f>N87</f>
        <v>398728.92</v>
      </c>
      <c r="L96" s="179">
        <v>398728.92</v>
      </c>
      <c r="M96" s="179"/>
      <c r="N96" s="222">
        <f aca="true" t="shared" si="9" ref="N96:N101">L96+M96</f>
        <v>398728.92</v>
      </c>
    </row>
    <row r="97" spans="8:14" s="1" customFormat="1" ht="15">
      <c r="H97" s="250" t="s">
        <v>140</v>
      </c>
      <c r="I97" s="250"/>
      <c r="J97" s="250"/>
      <c r="K97" s="178">
        <f>N88</f>
        <v>405621.22</v>
      </c>
      <c r="L97" s="179">
        <v>405621.22</v>
      </c>
      <c r="M97" s="179">
        <v>2952</v>
      </c>
      <c r="N97" s="222">
        <f t="shared" si="9"/>
        <v>408573.22</v>
      </c>
    </row>
    <row r="98" spans="8:14" s="1" customFormat="1" ht="15">
      <c r="H98" s="250" t="s">
        <v>141</v>
      </c>
      <c r="I98" s="250"/>
      <c r="J98" s="250"/>
      <c r="K98" s="178">
        <f>K97-K96</f>
        <v>6892.3</v>
      </c>
      <c r="L98" s="179">
        <v>6892.3</v>
      </c>
      <c r="M98" s="179">
        <v>2952</v>
      </c>
      <c r="N98" s="222">
        <f t="shared" si="9"/>
        <v>9844.3</v>
      </c>
    </row>
    <row r="99" spans="8:14" s="1" customFormat="1" ht="15">
      <c r="H99" s="238" t="s">
        <v>142</v>
      </c>
      <c r="I99" s="238"/>
      <c r="J99" s="238"/>
      <c r="K99" s="178">
        <f>K96-K95</f>
        <v>45514.78</v>
      </c>
      <c r="L99" s="180">
        <v>45514.78</v>
      </c>
      <c r="M99" s="180"/>
      <c r="N99" s="222">
        <f t="shared" si="9"/>
        <v>45514.78</v>
      </c>
    </row>
    <row r="100" spans="8:14" s="1" customFormat="1" ht="15">
      <c r="H100" s="239" t="s">
        <v>172</v>
      </c>
      <c r="I100" s="240"/>
      <c r="J100" s="241"/>
      <c r="K100" s="178">
        <f>B86</f>
        <v>54477.28</v>
      </c>
      <c r="L100" s="179">
        <v>45525.28</v>
      </c>
      <c r="M100" s="179">
        <v>8952</v>
      </c>
      <c r="N100" s="222">
        <f t="shared" si="9"/>
        <v>54477.28</v>
      </c>
    </row>
    <row r="101" spans="8:14" s="1" customFormat="1" ht="15.75">
      <c r="H101" s="243" t="s">
        <v>195</v>
      </c>
      <c r="I101" s="243"/>
      <c r="J101" s="243"/>
      <c r="K101" s="181">
        <f>K100+K99+K98+K102</f>
        <v>109836.36</v>
      </c>
      <c r="L101" s="181">
        <f>L100+L99+L98+L102</f>
        <v>97932.36</v>
      </c>
      <c r="M101" s="181">
        <f>M100+M99+M98+M102</f>
        <v>11904</v>
      </c>
      <c r="N101" s="222">
        <f t="shared" si="9"/>
        <v>109836.36</v>
      </c>
    </row>
    <row r="102" spans="8:13" s="1" customFormat="1" ht="15">
      <c r="H102" s="242" t="s">
        <v>149</v>
      </c>
      <c r="I102" s="242"/>
      <c r="J102" s="242"/>
      <c r="K102" s="182">
        <f>N89</f>
        <v>2952</v>
      </c>
      <c r="L102" s="179"/>
      <c r="M102" s="179"/>
    </row>
    <row r="103" spans="8:13" s="1" customFormat="1" ht="15">
      <c r="H103" s="238" t="s">
        <v>143</v>
      </c>
      <c r="I103" s="238"/>
      <c r="J103" s="238"/>
      <c r="K103" s="182">
        <f>D74+G74+J74+M74</f>
        <v>21862.15</v>
      </c>
      <c r="L103" s="244" t="s">
        <v>154</v>
      </c>
      <c r="M103" s="244"/>
    </row>
    <row r="104" spans="8:13" s="1" customFormat="1" ht="15">
      <c r="H104" s="242" t="s">
        <v>144</v>
      </c>
      <c r="I104" s="242"/>
      <c r="J104" s="242"/>
      <c r="K104" s="182">
        <v>36509.77</v>
      </c>
      <c r="L104" s="179"/>
      <c r="M104" s="179"/>
    </row>
    <row r="105" spans="8:13" s="1" customFormat="1" ht="15">
      <c r="H105" s="242" t="s">
        <v>145</v>
      </c>
      <c r="I105" s="242"/>
      <c r="J105" s="242"/>
      <c r="K105" s="182">
        <v>30956.23</v>
      </c>
      <c r="L105" s="179"/>
      <c r="M105" s="179"/>
    </row>
    <row r="106" spans="8:13" ht="15">
      <c r="H106" s="242" t="s">
        <v>146</v>
      </c>
      <c r="I106" s="242"/>
      <c r="J106" s="242"/>
      <c r="K106" s="182">
        <f>K104+K105</f>
        <v>67466</v>
      </c>
      <c r="L106" s="179"/>
      <c r="M106" s="179"/>
    </row>
    <row r="107" spans="8:13" ht="15">
      <c r="H107" s="242" t="s">
        <v>147</v>
      </c>
      <c r="I107" s="242"/>
      <c r="J107" s="242"/>
      <c r="K107" s="182">
        <f>K106-K103</f>
        <v>45603.85</v>
      </c>
      <c r="L107" s="180"/>
      <c r="M107" s="179"/>
    </row>
    <row r="108" spans="8:13" ht="15.75">
      <c r="H108" s="242" t="s">
        <v>148</v>
      </c>
      <c r="I108" s="242"/>
      <c r="J108" s="242"/>
      <c r="K108" s="183">
        <f>K99-K107</f>
        <v>-89.07</v>
      </c>
      <c r="L108" s="179"/>
      <c r="M108" s="179"/>
    </row>
  </sheetData>
  <sheetProtection/>
  <mergeCells count="29">
    <mergeCell ref="L93:N93"/>
    <mergeCell ref="A1:N1"/>
    <mergeCell ref="A75:N75"/>
    <mergeCell ref="A60:N60"/>
    <mergeCell ref="B2:D2"/>
    <mergeCell ref="E2:G2"/>
    <mergeCell ref="H2:J2"/>
    <mergeCell ref="K2:M2"/>
    <mergeCell ref="A4:O4"/>
    <mergeCell ref="A55:N55"/>
    <mergeCell ref="L103:M103"/>
    <mergeCell ref="H104:J104"/>
    <mergeCell ref="A32:A33"/>
    <mergeCell ref="H92:K92"/>
    <mergeCell ref="L92:N92"/>
    <mergeCell ref="H93:K93"/>
    <mergeCell ref="H95:J95"/>
    <mergeCell ref="H96:J96"/>
    <mergeCell ref="H97:J97"/>
    <mergeCell ref="H98:J98"/>
    <mergeCell ref="H99:J99"/>
    <mergeCell ref="H100:J100"/>
    <mergeCell ref="H106:J106"/>
    <mergeCell ref="H107:J107"/>
    <mergeCell ref="H108:J108"/>
    <mergeCell ref="H101:J101"/>
    <mergeCell ref="H102:J102"/>
    <mergeCell ref="H103:J103"/>
    <mergeCell ref="H105:J105"/>
  </mergeCells>
  <printOptions/>
  <pageMargins left="0.7" right="0.7" top="0.75" bottom="0.75" header="0.3" footer="0.3"/>
  <pageSetup fitToHeight="0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D7:H22"/>
  <sheetViews>
    <sheetView zoomScalePageLayoutView="0" workbookViewId="0" topLeftCell="A1">
      <selection activeCell="C6" sqref="C6:I28"/>
    </sheetView>
  </sheetViews>
  <sheetFormatPr defaultColWidth="9.00390625" defaultRowHeight="12.75"/>
  <cols>
    <col min="6" max="6" width="18.25390625" style="0" customWidth="1"/>
    <col min="8" max="8" width="18.375" style="0" customWidth="1"/>
  </cols>
  <sheetData>
    <row r="7" ht="12.75">
      <c r="D7" t="s">
        <v>205</v>
      </c>
    </row>
    <row r="10" ht="12.75">
      <c r="D10" t="s">
        <v>188</v>
      </c>
    </row>
    <row r="11" spans="6:8" ht="12.75">
      <c r="F11" s="265" t="s">
        <v>183</v>
      </c>
      <c r="H11" s="266" t="s">
        <v>184</v>
      </c>
    </row>
    <row r="12" spans="6:8" ht="12.75">
      <c r="F12" s="265"/>
      <c r="H12" s="266"/>
    </row>
    <row r="13" spans="6:8" ht="12.75">
      <c r="F13" s="265"/>
      <c r="H13" s="266"/>
    </row>
    <row r="14" ht="12.75">
      <c r="H14" s="202"/>
    </row>
    <row r="15" spans="4:8" ht="12.75">
      <c r="D15" t="s">
        <v>185</v>
      </c>
      <c r="F15">
        <v>3048</v>
      </c>
      <c r="H15">
        <v>3048</v>
      </c>
    </row>
    <row r="16" spans="4:8" ht="12.75">
      <c r="D16" t="s">
        <v>186</v>
      </c>
      <c r="F16">
        <v>2952</v>
      </c>
      <c r="H16">
        <v>2952</v>
      </c>
    </row>
    <row r="17" spans="4:8" ht="12.75">
      <c r="D17" t="s">
        <v>187</v>
      </c>
      <c r="F17">
        <v>2952</v>
      </c>
      <c r="H17">
        <v>2952</v>
      </c>
    </row>
    <row r="18" spans="4:8" ht="12.75">
      <c r="D18" t="s">
        <v>206</v>
      </c>
      <c r="F18">
        <v>2952</v>
      </c>
      <c r="H18">
        <v>2952</v>
      </c>
    </row>
    <row r="22" spans="4:8" ht="12.75">
      <c r="D22" t="s">
        <v>27</v>
      </c>
      <c r="F22">
        <v>11904</v>
      </c>
      <c r="H22">
        <v>11904</v>
      </c>
    </row>
  </sheetData>
  <sheetProtection/>
  <mergeCells count="2">
    <mergeCell ref="F11:F13"/>
    <mergeCell ref="H11:H13"/>
  </mergeCells>
  <printOptions/>
  <pageMargins left="0.7" right="0.7" top="0.75" bottom="0.75" header="0.3" footer="0.3"/>
  <pageSetup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Uzer</cp:lastModifiedBy>
  <cp:lastPrinted>2015-07-22T12:35:53Z</cp:lastPrinted>
  <dcterms:created xsi:type="dcterms:W3CDTF">2010-04-02T14:46:04Z</dcterms:created>
  <dcterms:modified xsi:type="dcterms:W3CDTF">2015-07-22T12:36:18Z</dcterms:modified>
  <cp:category/>
  <cp:version/>
  <cp:contentType/>
  <cp:contentStatus/>
</cp:coreProperties>
</file>