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комиссии" sheetId="1" r:id="rId1"/>
    <sheet name="ЛС" sheetId="2" r:id="rId2"/>
    <sheet name="Рос" sheetId="3" r:id="rId3"/>
  </sheets>
  <definedNames/>
  <calcPr fullCalcOnLoad="1" fullPrecision="0"/>
</workbook>
</file>

<file path=xl/sharedStrings.xml><?xml version="1.0" encoding="utf-8"?>
<sst xmlns="http://schemas.openxmlformats.org/spreadsheetml/2006/main" count="317" uniqueCount="211">
  <si>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</si>
  <si>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</si>
  <si>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</si>
  <si>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</si>
  <si>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</si>
  <si>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</si>
  <si>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</si>
  <si>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</si>
  <si>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</si>
  <si>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</si>
  <si>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</si>
  <si>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</si>
  <si>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</si>
  <si>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</si>
  <si>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</si>
  <si>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</si>
  <si>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</si>
  <si>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</si>
  <si>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</si>
  <si>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</si>
  <si>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</si>
  <si>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</si>
  <si>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</si>
  <si>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</si>
  <si>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</si>
  <si>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</si>
  <si>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</si>
  <si>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</si>
  <si>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</si>
  <si>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</si>
  <si>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</si>
  <si>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</si>
  <si>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</si>
  <si>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</si>
  <si>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</si>
  <si>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</si>
  <si>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</si>
  <si>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</si>
  <si>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</si>
  <si>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</si>
  <si>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</si>
  <si>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</si>
  <si>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</si>
  <si>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</si>
  <si>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</si>
  <si>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</si>
  <si>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</si>
  <si>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</si>
  <si>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</si>
  <si>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</si>
  <si>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</si>
  <si>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</si>
  <si>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</si>
  <si>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</si>
  <si>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Регламентные работы по содержанию кровли в т.числе:</t>
  </si>
  <si>
    <t>Сбор, вывоз и утилизация ТБО, руб/м2</t>
  </si>
  <si>
    <t>Жители МКД</t>
  </si>
  <si>
    <t>Задолженность за жителями и ЮЛ</t>
  </si>
  <si>
    <t>Регламентные работы по системе холодного водоснабжения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</si>
  <si>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</si>
  <si>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</si>
  <si>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Обслуживание вводных и внутренних газопроводов жилого фонда</t>
  </si>
  <si>
    <t>очистка от снега и льда водостоков</t>
  </si>
  <si>
    <t>восстановление водостоков ( мелкий ремонт после очистки от снега и льда )</t>
  </si>
  <si>
    <t>Степанова Н.В. М-н "Крокус"</t>
  </si>
  <si>
    <t>Радио Волгореченск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</si>
  <si>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</si>
  <si>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</si>
  <si>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</si>
  <si>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</si>
  <si>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</si>
  <si>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ул.Парковая, д.23 (Sобщ.=9499,3 м2, Sзем.уч.= 5490,0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</si>
  <si>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</si>
  <si>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</si>
  <si>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</si>
  <si>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</si>
  <si>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</si>
  <si>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</si>
  <si>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</si>
  <si>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</si>
  <si>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</si>
  <si>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</si>
  <si>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</si>
  <si>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</si>
  <si>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</si>
  <si>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</si>
  <si>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</si>
  <si>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</si>
  <si>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</si>
  <si>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</si>
  <si>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</si>
  <si>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</si>
  <si>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</si>
  <si>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</si>
  <si>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</si>
  <si>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1 раз в месяц</t>
  </si>
  <si>
    <t>круглосуточно</t>
  </si>
  <si>
    <t>ежемесячно</t>
  </si>
  <si>
    <t>Обслуживание общедомовых приборов учета теплоэнергии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</si>
  <si>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</si>
  <si>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</si>
  <si>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12 раз в год</t>
  </si>
  <si>
    <t>6 раз в год</t>
  </si>
  <si>
    <t>1 раз в 4 месяца</t>
  </si>
  <si>
    <t>1 раз в год</t>
  </si>
  <si>
    <t>2 раза в год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</si>
  <si>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</si>
  <si>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</si>
  <si>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</si>
  <si>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</si>
  <si>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</si>
  <si>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</si>
  <si>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</si>
  <si>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</si>
  <si>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</si>
  <si>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</si>
  <si>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</si>
  <si>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</si>
  <si>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</si>
  <si>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</si>
  <si>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</si>
  <si>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обслуживание насосов холодного водоснабжения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</si>
  <si>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</si>
  <si>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</si>
  <si>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</si>
  <si>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</si>
  <si>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руб./чел.</t>
  </si>
  <si>
    <t>Дополнительные работы (текущий ремонт), в т.ч.: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</si>
  <si>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</si>
  <si>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</si>
  <si>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</si>
  <si>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</si>
  <si>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</si>
  <si>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</si>
  <si>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</si>
  <si>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</si>
  <si>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</si>
  <si>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</si>
  <si>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</si>
  <si>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</si>
  <si>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</si>
  <si>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</si>
  <si>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</si>
  <si>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</si>
  <si>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</si>
  <si>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</si>
  <si>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</si>
  <si>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</si>
  <si>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</si>
  <si>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</si>
  <si>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гидравлическое испытание элеваторных узлов и запорной арматуры</t>
  </si>
  <si>
    <t>55</t>
  </si>
  <si>
    <t>Ремонт газопровода (Газпром газораспределение Кострома)</t>
  </si>
  <si>
    <t>Смена задвижек на эл.узлах ( ф 80 мм - 4 шт., ф 50 мм - 2 шт.),смена задвижек на ХВС ( ф 80 мм - 2 шт.), смена задвижек на гол.узле СТС ( ф 100 мм - 1 шт.)</t>
  </si>
  <si>
    <t>109</t>
  </si>
  <si>
    <t>Ремонт элеватора № 1</t>
  </si>
  <si>
    <t>Замена лампочек 95 Вт в подвале</t>
  </si>
  <si>
    <t>Освещение подвала для работы слесарей</t>
  </si>
  <si>
    <t>105</t>
  </si>
  <si>
    <t>Ремонт канализационного лежака под 4 подъездом</t>
  </si>
  <si>
    <t>Ремонт кровли (корректировка  с/ф № 3 от 17.01.14 г.)</t>
  </si>
  <si>
    <t>Поверка общедомовых приборов учета таплоэнергии</t>
  </si>
  <si>
    <t>ревизия задвижек отопления (д.50мм-10 шт.,д.80мм-3 шт.,д.100мм-3шт.) факт ф 100 мм - 3 шт., ф 80 мм - 1 шт., ф 50 мм  - 12 шт.</t>
  </si>
  <si>
    <t>ревизия задвижек ГХВС (Д50 мм-1шт., ф 80 мм - 2 шт.)</t>
  </si>
  <si>
    <t>на 2014 -2015 гг.</t>
  </si>
  <si>
    <t>(стоимость услуг  увеличена на 6,6% в соответствии с уровнем инфляции 2013 г.)</t>
  </si>
  <si>
    <t>Управление многоквартирным домом всего, в т.ч.</t>
  </si>
  <si>
    <t>Итого:</t>
  </si>
  <si>
    <t>заполнение  электронных паспортов</t>
  </si>
  <si>
    <t>Обслуживание общедомовыз приборов учета теплоэнергии</t>
  </si>
  <si>
    <t>гидравлическое испытание элеваторных узлов и  запорной арматуры</t>
  </si>
  <si>
    <t>ревизия задвижек отопления (д.50мм-10 шт.,д.80мм-3 шт.,д.100мм- 3 шт.)</t>
  </si>
  <si>
    <t>ревизия задвижек  ГВС (д.50 мм-1шт., д.80 мм - 2 шт.)</t>
  </si>
  <si>
    <t>Работы заявочного характера , в т.ч.</t>
  </si>
  <si>
    <t>ремонт кровли</t>
  </si>
  <si>
    <t>ремонт канализационных вытяжек</t>
  </si>
  <si>
    <t>ремонт двери выхода на кровлю</t>
  </si>
  <si>
    <t>веншахты</t>
  </si>
  <si>
    <t>ремонт панельных швов</t>
  </si>
  <si>
    <t>ремонт отмостки</t>
  </si>
  <si>
    <t>ремонт крыльца</t>
  </si>
  <si>
    <t>смена задвижек стальных ( бойлер )</t>
  </si>
  <si>
    <t>изоляция трубопроводов</t>
  </si>
  <si>
    <t>устройство приямков и установка насоса</t>
  </si>
  <si>
    <t>ремонт системы водоотведения</t>
  </si>
  <si>
    <t>смена задвижек на элеваторных узла (диам.80 мм - 4 шт., диам.50 мм - 2 шт.)</t>
  </si>
  <si>
    <t>смена задвижек на гол.узле СТС диам.100 мм - 1 шт.</t>
  </si>
  <si>
    <t>смена задвижек на вводе ХВС диам.80 мм- 2 шт.</t>
  </si>
  <si>
    <t xml:space="preserve">очистка  водоприемных воронок </t>
  </si>
  <si>
    <t>Н.Ф.Каюткина</t>
  </si>
  <si>
    <t>Подключение системы отопления в связи с плановым остановом ТС</t>
  </si>
  <si>
    <t>121</t>
  </si>
  <si>
    <t>Отключение системы отопления в связи с плановым остановом ТС</t>
  </si>
  <si>
    <t>Восстановление циркуляции ГВС после ремонтных работ ТПК</t>
  </si>
  <si>
    <t>136789,92 (по тарифу)</t>
  </si>
  <si>
    <t>Данные  по состоянию на 01.05.2014 г.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</si>
  <si>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</si>
  <si>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</si>
  <si>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</si>
  <si>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</si>
  <si>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</si>
  <si>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Ростелекома ( 3 точки с сентября 2010 года)</t>
  </si>
  <si>
    <t>5/01711</t>
  </si>
  <si>
    <t>131</t>
  </si>
  <si>
    <t>136</t>
  </si>
  <si>
    <t>Перевод ВВП на зимнюю схему</t>
  </si>
  <si>
    <t>134</t>
  </si>
  <si>
    <t>146</t>
  </si>
  <si>
    <t>Лицевой счет многоквартирного дома по адресу: ул. Парковая, д. 23 на период с 1 мая 2014 по 31 октября 2014 года</t>
  </si>
  <si>
    <t>Остаток(+) / Долг(-) на 1.05.14г.</t>
  </si>
  <si>
    <t>Экономия(+) / Долг(-) на 1.11.2014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</si>
</sst>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b/>
      <sz val="14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 Narrow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indexed="8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sz val="10"/>
      <color theme="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2" fontId="25" fillId="25" borderId="38" xfId="0" applyNumberFormat="1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18" fillId="24" borderId="42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center" vertical="center" wrapText="1"/>
    </xf>
    <xf numFmtId="2" fontId="22" fillId="24" borderId="44" xfId="0" applyNumberFormat="1" applyFont="1" applyFill="1" applyBorder="1" applyAlignment="1">
      <alignment horizontal="center"/>
    </xf>
    <xf numFmtId="0" fontId="0" fillId="26" borderId="25" xfId="0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5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40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4" fontId="29" fillId="24" borderId="26" xfId="0" applyNumberFormat="1" applyFont="1" applyFill="1" applyBorder="1" applyAlignment="1">
      <alignment horizontal="left" vertical="center" wrapText="1"/>
    </xf>
    <xf numFmtId="4" fontId="29" fillId="24" borderId="34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25" borderId="5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2" fontId="18" fillId="0" borderId="55" xfId="0" applyNumberFormat="1" applyFont="1" applyFill="1" applyBorder="1" applyAlignment="1">
      <alignment horizontal="center" vertical="center" wrapText="1"/>
    </xf>
    <xf numFmtId="2" fontId="18" fillId="25" borderId="55" xfId="0" applyNumberFormat="1" applyFont="1" applyFill="1" applyBorder="1" applyAlignment="1">
      <alignment horizontal="center" vertical="center" wrapText="1"/>
    </xf>
    <xf numFmtId="2" fontId="18" fillId="25" borderId="56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4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4" borderId="55" xfId="0" applyNumberFormat="1" applyFont="1" applyFill="1" applyBorder="1" applyAlignment="1">
      <alignment horizontal="center" vertical="center" wrapText="1"/>
    </xf>
    <xf numFmtId="2" fontId="0" fillId="25" borderId="57" xfId="0" applyNumberFormat="1" applyFont="1" applyFill="1" applyBorder="1" applyAlignment="1">
      <alignment horizontal="center" vertical="center" wrapText="1"/>
    </xf>
    <xf numFmtId="2" fontId="0" fillId="25" borderId="55" xfId="0" applyNumberFormat="1" applyFont="1" applyFill="1" applyBorder="1" applyAlignment="1">
      <alignment horizontal="center" vertical="center" wrapText="1"/>
    </xf>
    <xf numFmtId="2" fontId="0" fillId="25" borderId="56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center" vertical="center" wrapText="1"/>
    </xf>
    <xf numFmtId="2" fontId="0" fillId="24" borderId="58" xfId="0" applyNumberFormat="1" applyFont="1" applyFill="1" applyBorder="1" applyAlignment="1">
      <alignment horizontal="center" vertical="center" wrapText="1"/>
    </xf>
    <xf numFmtId="2" fontId="0" fillId="25" borderId="58" xfId="0" applyNumberFormat="1" applyFont="1" applyFill="1" applyBorder="1" applyAlignment="1">
      <alignment horizontal="center" vertical="center" wrapText="1"/>
    </xf>
    <xf numFmtId="2" fontId="0" fillId="25" borderId="59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2" fontId="18" fillId="25" borderId="4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18" fillId="0" borderId="40" xfId="0" applyNumberFormat="1" applyFont="1" applyFill="1" applyBorder="1" applyAlignment="1">
      <alignment horizontal="center" vertical="center" wrapText="1"/>
    </xf>
    <xf numFmtId="2" fontId="20" fillId="25" borderId="46" xfId="0" applyNumberFormat="1" applyFont="1" applyFill="1" applyBorder="1" applyAlignment="1">
      <alignment horizontal="center"/>
    </xf>
    <xf numFmtId="0" fontId="18" fillId="25" borderId="39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4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center" vertical="center"/>
    </xf>
    <xf numFmtId="2" fontId="18" fillId="0" borderId="4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2" fontId="0" fillId="25" borderId="60" xfId="0" applyNumberFormat="1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left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4" borderId="61" xfId="0" applyNumberFormat="1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55" xfId="0" applyNumberFormat="1" applyFont="1" applyFill="1" applyBorder="1" applyAlignment="1">
      <alignment horizontal="center" vertical="center" wrapText="1"/>
    </xf>
    <xf numFmtId="49" fontId="0" fillId="24" borderId="60" xfId="0" applyNumberFormat="1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39" fillId="25" borderId="25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25" borderId="55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vertical="center" wrapText="1"/>
    </xf>
    <xf numFmtId="1" fontId="0" fillId="24" borderId="19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2" fontId="24" fillId="24" borderId="61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4" fontId="18" fillId="24" borderId="26" xfId="0" applyNumberFormat="1" applyFont="1" applyFill="1" applyBorder="1" applyAlignment="1">
      <alignment horizontal="left" vertical="center" wrapText="1"/>
    </xf>
    <xf numFmtId="2" fontId="0" fillId="25" borderId="63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20" fillId="24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center" vertical="center"/>
    </xf>
    <xf numFmtId="2" fontId="0" fillId="24" borderId="4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8" fillId="24" borderId="40" xfId="0" applyFont="1" applyFill="1" applyBorder="1" applyAlignment="1">
      <alignment horizontal="center" vertical="center"/>
    </xf>
    <xf numFmtId="2" fontId="18" fillId="24" borderId="46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 wrapText="1"/>
    </xf>
    <xf numFmtId="2" fontId="0" fillId="24" borderId="25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24" borderId="17" xfId="0" applyFont="1" applyFill="1" applyBorder="1" applyAlignment="1">
      <alignment horizontal="center" vertical="center" wrapText="1"/>
    </xf>
    <xf numFmtId="14" fontId="41" fillId="24" borderId="10" xfId="0" applyNumberFormat="1" applyFont="1" applyFill="1" applyBorder="1" applyAlignment="1">
      <alignment horizontal="center" vertical="center" wrapText="1"/>
    </xf>
    <xf numFmtId="2" fontId="38" fillId="24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6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34" fillId="24" borderId="69" xfId="0" applyFont="1" applyFill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34" fillId="24" borderId="69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2" fillId="24" borderId="73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7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="80" zoomScaleNormal="80" zoomScalePageLayoutView="0" workbookViewId="0" topLeftCell="A51">
      <selection activeCell="A58" sqref="A1:IV16384"/>
    </sheetView>
  </sheetViews>
  <sheetFormatPr defaultColWidth="9.00390625" defaultRowHeight="12.75"/>
  <cols>
    <col min="1" max="1" width="72.75390625" style="90" customWidth="1"/>
    <col min="2" max="2" width="19.125" style="90" customWidth="1"/>
    <col min="3" max="3" width="13.875" style="90" hidden="1" customWidth="1"/>
    <col min="4" max="4" width="15.375" style="90" bestFit="1" customWidth="1"/>
    <col min="5" max="5" width="13.875" style="90" hidden="1" customWidth="1"/>
    <col min="6" max="6" width="20.75390625" style="3" hidden="1" customWidth="1"/>
    <col min="7" max="7" width="13.875" style="90" customWidth="1"/>
    <col min="8" max="8" width="20.875" style="3" customWidth="1"/>
    <col min="9" max="9" width="15.375" style="90" customWidth="1"/>
    <col min="10" max="10" width="15.375" style="90" hidden="1" customWidth="1"/>
    <col min="11" max="11" width="15.375" style="91" hidden="1" customWidth="1"/>
    <col min="12" max="14" width="15.375" style="90" customWidth="1"/>
    <col min="15" max="16384" width="9.125" style="90" customWidth="1"/>
  </cols>
  <sheetData>
    <row r="1" spans="1:8" ht="16.5" customHeight="1">
      <c r="A1" s="216" t="s">
        <v>66</v>
      </c>
      <c r="B1" s="217"/>
      <c r="C1" s="217"/>
      <c r="D1" s="217"/>
      <c r="E1" s="217"/>
      <c r="F1" s="217"/>
      <c r="G1" s="217"/>
      <c r="H1" s="217"/>
    </row>
    <row r="2" spans="2:8" ht="12.75" customHeight="1">
      <c r="B2" s="218" t="s">
        <v>67</v>
      </c>
      <c r="C2" s="218"/>
      <c r="D2" s="218"/>
      <c r="E2" s="218"/>
      <c r="F2" s="218"/>
      <c r="G2" s="217"/>
      <c r="H2" s="217"/>
    </row>
    <row r="3" spans="1:8" ht="21" customHeight="1">
      <c r="A3" s="92" t="s">
        <v>164</v>
      </c>
      <c r="B3" s="218" t="s">
        <v>68</v>
      </c>
      <c r="C3" s="218"/>
      <c r="D3" s="218"/>
      <c r="E3" s="218"/>
      <c r="F3" s="218"/>
      <c r="G3" s="217"/>
      <c r="H3" s="217"/>
    </row>
    <row r="4" spans="2:8" ht="14.25" customHeight="1">
      <c r="B4" s="218" t="s">
        <v>69</v>
      </c>
      <c r="C4" s="218"/>
      <c r="D4" s="218"/>
      <c r="E4" s="218"/>
      <c r="F4" s="218"/>
      <c r="G4" s="217"/>
      <c r="H4" s="217"/>
    </row>
    <row r="5" spans="1:11" ht="32.25" customHeight="1">
      <c r="A5" s="219"/>
      <c r="B5" s="220"/>
      <c r="C5" s="220"/>
      <c r="D5" s="220"/>
      <c r="E5" s="220"/>
      <c r="F5" s="220"/>
      <c r="G5" s="220"/>
      <c r="H5" s="220"/>
      <c r="K5" s="90"/>
    </row>
    <row r="6" spans="1:11" ht="23.25" customHeight="1">
      <c r="A6" s="221" t="s">
        <v>165</v>
      </c>
      <c r="B6" s="221"/>
      <c r="C6" s="221"/>
      <c r="D6" s="221"/>
      <c r="E6" s="221"/>
      <c r="F6" s="221"/>
      <c r="G6" s="221"/>
      <c r="H6" s="221"/>
      <c r="K6" s="90"/>
    </row>
    <row r="7" spans="1:11" s="93" customFormat="1" ht="22.5" customHeight="1">
      <c r="A7" s="222" t="s">
        <v>70</v>
      </c>
      <c r="B7" s="222"/>
      <c r="C7" s="222"/>
      <c r="D7" s="222"/>
      <c r="E7" s="223"/>
      <c r="F7" s="223"/>
      <c r="G7" s="223"/>
      <c r="H7" s="223"/>
      <c r="K7" s="94"/>
    </row>
    <row r="8" spans="1:8" s="95" customFormat="1" ht="18.75" customHeight="1">
      <c r="A8" s="222" t="s">
        <v>71</v>
      </c>
      <c r="B8" s="222"/>
      <c r="C8" s="222"/>
      <c r="D8" s="222"/>
      <c r="E8" s="223"/>
      <c r="F8" s="223"/>
      <c r="G8" s="223"/>
      <c r="H8" s="223"/>
    </row>
    <row r="9" spans="1:8" s="96" customFormat="1" ht="17.25" customHeight="1">
      <c r="A9" s="224" t="s">
        <v>72</v>
      </c>
      <c r="B9" s="224"/>
      <c r="C9" s="224"/>
      <c r="D9" s="224"/>
      <c r="E9" s="225"/>
      <c r="F9" s="225"/>
      <c r="G9" s="225"/>
      <c r="H9" s="225"/>
    </row>
    <row r="10" spans="1:8" s="95" customFormat="1" ht="30" customHeight="1" thickBot="1">
      <c r="A10" s="226" t="s">
        <v>73</v>
      </c>
      <c r="B10" s="226"/>
      <c r="C10" s="226"/>
      <c r="D10" s="226"/>
      <c r="E10" s="227"/>
      <c r="F10" s="227"/>
      <c r="G10" s="227"/>
      <c r="H10" s="227"/>
    </row>
    <row r="11" spans="1:11" s="12" customFormat="1" ht="139.5" customHeight="1" thickBot="1">
      <c r="A11" s="97" t="s">
        <v>0</v>
      </c>
      <c r="B11" s="98" t="s">
        <v>74</v>
      </c>
      <c r="C11" s="99" t="s">
        <v>75</v>
      </c>
      <c r="D11" s="99" t="s">
        <v>5</v>
      </c>
      <c r="E11" s="99" t="s">
        <v>75</v>
      </c>
      <c r="F11" s="100" t="s">
        <v>76</v>
      </c>
      <c r="G11" s="99" t="s">
        <v>75</v>
      </c>
      <c r="H11" s="100" t="s">
        <v>76</v>
      </c>
      <c r="K11" s="101"/>
    </row>
    <row r="12" spans="1:11" s="108" customFormat="1" ht="12.75">
      <c r="A12" s="102">
        <v>1</v>
      </c>
      <c r="B12" s="103">
        <v>2</v>
      </c>
      <c r="C12" s="103">
        <v>3</v>
      </c>
      <c r="D12" s="104"/>
      <c r="E12" s="103">
        <v>3</v>
      </c>
      <c r="F12" s="105">
        <v>4</v>
      </c>
      <c r="G12" s="106">
        <v>3</v>
      </c>
      <c r="H12" s="107">
        <v>4</v>
      </c>
      <c r="K12" s="109"/>
    </row>
    <row r="13" spans="1:11" s="108" customFormat="1" ht="49.5" customHeight="1">
      <c r="A13" s="228" t="s">
        <v>1</v>
      </c>
      <c r="B13" s="229"/>
      <c r="C13" s="229"/>
      <c r="D13" s="229"/>
      <c r="E13" s="229"/>
      <c r="F13" s="229"/>
      <c r="G13" s="230"/>
      <c r="H13" s="231"/>
      <c r="K13" s="109"/>
    </row>
    <row r="14" spans="1:11" s="12" customFormat="1" ht="15">
      <c r="A14" s="57" t="s">
        <v>166</v>
      </c>
      <c r="B14" s="26"/>
      <c r="C14" s="110">
        <f>F14*12</f>
        <v>0</v>
      </c>
      <c r="D14" s="15">
        <f>G14*I14</f>
        <v>304357.57</v>
      </c>
      <c r="E14" s="111">
        <f>H14*12</f>
        <v>32.04</v>
      </c>
      <c r="F14" s="112"/>
      <c r="G14" s="111">
        <f>H14*12</f>
        <v>32.04</v>
      </c>
      <c r="H14" s="111">
        <f>H19+H21</f>
        <v>2.67</v>
      </c>
      <c r="I14" s="12">
        <v>9499.3</v>
      </c>
      <c r="J14" s="12">
        <v>1.07</v>
      </c>
      <c r="K14" s="101">
        <v>2.24</v>
      </c>
    </row>
    <row r="15" spans="1:11" s="12" customFormat="1" ht="27.75" customHeight="1">
      <c r="A15" s="113" t="s">
        <v>77</v>
      </c>
      <c r="B15" s="114" t="s">
        <v>78</v>
      </c>
      <c r="C15" s="110"/>
      <c r="D15" s="15"/>
      <c r="E15" s="111"/>
      <c r="F15" s="112"/>
      <c r="G15" s="111"/>
      <c r="H15" s="111"/>
      <c r="K15" s="101"/>
    </row>
    <row r="16" spans="1:11" s="12" customFormat="1" ht="15">
      <c r="A16" s="113" t="s">
        <v>79</v>
      </c>
      <c r="B16" s="114" t="s">
        <v>78</v>
      </c>
      <c r="C16" s="110"/>
      <c r="D16" s="15"/>
      <c r="E16" s="111"/>
      <c r="F16" s="112"/>
      <c r="G16" s="111"/>
      <c r="H16" s="111"/>
      <c r="K16" s="101"/>
    </row>
    <row r="17" spans="1:11" s="12" customFormat="1" ht="15">
      <c r="A17" s="113" t="s">
        <v>80</v>
      </c>
      <c r="B17" s="114" t="s">
        <v>81</v>
      </c>
      <c r="C17" s="110"/>
      <c r="D17" s="15"/>
      <c r="E17" s="111"/>
      <c r="F17" s="112"/>
      <c r="G17" s="111"/>
      <c r="H17" s="111"/>
      <c r="K17" s="101"/>
    </row>
    <row r="18" spans="1:11" s="12" customFormat="1" ht="15">
      <c r="A18" s="113" t="s">
        <v>82</v>
      </c>
      <c r="B18" s="114" t="s">
        <v>78</v>
      </c>
      <c r="C18" s="110"/>
      <c r="D18" s="15"/>
      <c r="E18" s="111"/>
      <c r="F18" s="112"/>
      <c r="G18" s="111"/>
      <c r="H18" s="111"/>
      <c r="K18" s="101"/>
    </row>
    <row r="19" spans="1:11" s="12" customFormat="1" ht="15">
      <c r="A19" s="198" t="s">
        <v>167</v>
      </c>
      <c r="B19" s="114"/>
      <c r="C19" s="110"/>
      <c r="D19" s="15"/>
      <c r="E19" s="111"/>
      <c r="F19" s="112"/>
      <c r="G19" s="111"/>
      <c r="H19" s="111">
        <v>2.56</v>
      </c>
      <c r="K19" s="101"/>
    </row>
    <row r="20" spans="1:11" s="12" customFormat="1" ht="15">
      <c r="A20" s="113" t="s">
        <v>168</v>
      </c>
      <c r="B20" s="114" t="s">
        <v>78</v>
      </c>
      <c r="C20" s="110"/>
      <c r="D20" s="15"/>
      <c r="E20" s="111"/>
      <c r="F20" s="112"/>
      <c r="G20" s="111"/>
      <c r="H20" s="111"/>
      <c r="K20" s="101"/>
    </row>
    <row r="21" spans="1:11" s="12" customFormat="1" ht="15">
      <c r="A21" s="198" t="s">
        <v>167</v>
      </c>
      <c r="B21" s="114"/>
      <c r="C21" s="110"/>
      <c r="D21" s="15"/>
      <c r="E21" s="111"/>
      <c r="F21" s="112"/>
      <c r="G21" s="111"/>
      <c r="H21" s="111">
        <v>0.11</v>
      </c>
      <c r="K21" s="101"/>
    </row>
    <row r="22" spans="1:11" s="12" customFormat="1" ht="30">
      <c r="A22" s="57" t="s">
        <v>31</v>
      </c>
      <c r="B22" s="115"/>
      <c r="C22" s="110">
        <f>F22*12</f>
        <v>0</v>
      </c>
      <c r="D22" s="15">
        <f>G22*I22</f>
        <v>217723.96</v>
      </c>
      <c r="E22" s="111">
        <f>H22*12</f>
        <v>22.92</v>
      </c>
      <c r="F22" s="112"/>
      <c r="G22" s="111">
        <f>12*H22</f>
        <v>22.92</v>
      </c>
      <c r="H22" s="111">
        <v>1.91</v>
      </c>
      <c r="I22" s="12">
        <v>9499.3</v>
      </c>
      <c r="J22" s="12">
        <v>1.07</v>
      </c>
      <c r="K22" s="101">
        <v>2.45</v>
      </c>
    </row>
    <row r="23" spans="1:11" s="12" customFormat="1" ht="15">
      <c r="A23" s="113" t="s">
        <v>83</v>
      </c>
      <c r="B23" s="114" t="s">
        <v>84</v>
      </c>
      <c r="C23" s="110"/>
      <c r="D23" s="15"/>
      <c r="E23" s="111"/>
      <c r="F23" s="112"/>
      <c r="G23" s="111"/>
      <c r="H23" s="111"/>
      <c r="K23" s="101"/>
    </row>
    <row r="24" spans="1:11" s="12" customFormat="1" ht="15">
      <c r="A24" s="113" t="s">
        <v>85</v>
      </c>
      <c r="B24" s="114" t="s">
        <v>84</v>
      </c>
      <c r="C24" s="110"/>
      <c r="D24" s="15"/>
      <c r="E24" s="111"/>
      <c r="F24" s="112"/>
      <c r="G24" s="111"/>
      <c r="H24" s="111"/>
      <c r="K24" s="101"/>
    </row>
    <row r="25" spans="1:11" s="12" customFormat="1" ht="15">
      <c r="A25" s="113" t="s">
        <v>86</v>
      </c>
      <c r="B25" s="114" t="s">
        <v>87</v>
      </c>
      <c r="C25" s="110"/>
      <c r="D25" s="15"/>
      <c r="E25" s="111"/>
      <c r="F25" s="112"/>
      <c r="G25" s="111"/>
      <c r="H25" s="111"/>
      <c r="K25" s="101"/>
    </row>
    <row r="26" spans="1:11" s="12" customFormat="1" ht="15">
      <c r="A26" s="113" t="s">
        <v>88</v>
      </c>
      <c r="B26" s="114" t="s">
        <v>84</v>
      </c>
      <c r="C26" s="110"/>
      <c r="D26" s="15"/>
      <c r="E26" s="111"/>
      <c r="F26" s="112"/>
      <c r="G26" s="111"/>
      <c r="H26" s="111"/>
      <c r="K26" s="101"/>
    </row>
    <row r="27" spans="1:11" s="12" customFormat="1" ht="25.5">
      <c r="A27" s="113" t="s">
        <v>89</v>
      </c>
      <c r="B27" s="114" t="s">
        <v>90</v>
      </c>
      <c r="C27" s="110"/>
      <c r="D27" s="15"/>
      <c r="E27" s="111"/>
      <c r="F27" s="112"/>
      <c r="G27" s="111"/>
      <c r="H27" s="111"/>
      <c r="K27" s="101"/>
    </row>
    <row r="28" spans="1:11" s="12" customFormat="1" ht="15">
      <c r="A28" s="113" t="s">
        <v>91</v>
      </c>
      <c r="B28" s="114" t="s">
        <v>84</v>
      </c>
      <c r="C28" s="110"/>
      <c r="D28" s="15"/>
      <c r="E28" s="111"/>
      <c r="F28" s="112"/>
      <c r="G28" s="111"/>
      <c r="H28" s="111"/>
      <c r="K28" s="101"/>
    </row>
    <row r="29" spans="1:11" s="12" customFormat="1" ht="15">
      <c r="A29" s="113" t="s">
        <v>92</v>
      </c>
      <c r="B29" s="114" t="s">
        <v>84</v>
      </c>
      <c r="C29" s="110"/>
      <c r="D29" s="15"/>
      <c r="E29" s="111"/>
      <c r="F29" s="112"/>
      <c r="G29" s="111"/>
      <c r="H29" s="111"/>
      <c r="K29" s="101"/>
    </row>
    <row r="30" spans="1:11" s="12" customFormat="1" ht="25.5">
      <c r="A30" s="113" t="s">
        <v>93</v>
      </c>
      <c r="B30" s="114" t="s">
        <v>94</v>
      </c>
      <c r="C30" s="110"/>
      <c r="D30" s="15"/>
      <c r="E30" s="111"/>
      <c r="F30" s="112"/>
      <c r="G30" s="111"/>
      <c r="H30" s="111"/>
      <c r="K30" s="101"/>
    </row>
    <row r="31" spans="1:11" s="117" customFormat="1" ht="18.75" customHeight="1">
      <c r="A31" s="56" t="s">
        <v>32</v>
      </c>
      <c r="B31" s="26" t="s">
        <v>95</v>
      </c>
      <c r="C31" s="110">
        <f>F31*12</f>
        <v>0</v>
      </c>
      <c r="D31" s="15">
        <f>G31*I31</f>
        <v>77514.29</v>
      </c>
      <c r="E31" s="111">
        <f>H31*12</f>
        <v>8.16</v>
      </c>
      <c r="F31" s="116"/>
      <c r="G31" s="111">
        <f>H31*12</f>
        <v>8.16</v>
      </c>
      <c r="H31" s="111">
        <v>0.68</v>
      </c>
      <c r="I31" s="12">
        <v>9499.3</v>
      </c>
      <c r="J31" s="12">
        <v>1.07</v>
      </c>
      <c r="K31" s="101">
        <v>0.6</v>
      </c>
    </row>
    <row r="32" spans="1:11" s="12" customFormat="1" ht="19.5" customHeight="1">
      <c r="A32" s="56" t="s">
        <v>33</v>
      </c>
      <c r="B32" s="26" t="s">
        <v>96</v>
      </c>
      <c r="C32" s="110">
        <f>F32*12</f>
        <v>0</v>
      </c>
      <c r="D32" s="15">
        <f>G32*I32</f>
        <v>253061.35</v>
      </c>
      <c r="E32" s="111">
        <f>H32*12</f>
        <v>26.64</v>
      </c>
      <c r="F32" s="116"/>
      <c r="G32" s="111">
        <f>H32*12</f>
        <v>26.64</v>
      </c>
      <c r="H32" s="111">
        <v>2.22</v>
      </c>
      <c r="I32" s="12">
        <v>9499.3</v>
      </c>
      <c r="J32" s="12">
        <v>1.07</v>
      </c>
      <c r="K32" s="101">
        <v>1.94</v>
      </c>
    </row>
    <row r="33" spans="1:11" s="108" customFormat="1" ht="30">
      <c r="A33" s="56" t="s">
        <v>34</v>
      </c>
      <c r="B33" s="26" t="s">
        <v>97</v>
      </c>
      <c r="C33" s="118"/>
      <c r="D33" s="15">
        <v>1848.15</v>
      </c>
      <c r="E33" s="82"/>
      <c r="F33" s="116"/>
      <c r="G33" s="111">
        <f>D33/I33</f>
        <v>0.19</v>
      </c>
      <c r="H33" s="111">
        <f>G33/12</f>
        <v>0.02</v>
      </c>
      <c r="I33" s="12">
        <v>9499.3</v>
      </c>
      <c r="J33" s="12">
        <v>1.07</v>
      </c>
      <c r="K33" s="101">
        <v>0.01</v>
      </c>
    </row>
    <row r="34" spans="1:11" s="108" customFormat="1" ht="30">
      <c r="A34" s="56" t="s">
        <v>35</v>
      </c>
      <c r="B34" s="26" t="s">
        <v>97</v>
      </c>
      <c r="C34" s="118"/>
      <c r="D34" s="15">
        <v>1848.15</v>
      </c>
      <c r="E34" s="82"/>
      <c r="F34" s="116"/>
      <c r="G34" s="111">
        <f>D34/I34</f>
        <v>0.19</v>
      </c>
      <c r="H34" s="111">
        <f>G34/12</f>
        <v>0.02</v>
      </c>
      <c r="I34" s="12">
        <v>9499.3</v>
      </c>
      <c r="J34" s="12">
        <v>1.07</v>
      </c>
      <c r="K34" s="101">
        <v>0.01</v>
      </c>
    </row>
    <row r="35" spans="1:11" s="108" customFormat="1" ht="18.75" customHeight="1">
      <c r="A35" s="56" t="s">
        <v>169</v>
      </c>
      <c r="B35" s="26" t="s">
        <v>97</v>
      </c>
      <c r="C35" s="118"/>
      <c r="D35" s="15">
        <v>11670.68</v>
      </c>
      <c r="E35" s="82"/>
      <c r="F35" s="116"/>
      <c r="G35" s="111">
        <f>D35/I35</f>
        <v>1.23</v>
      </c>
      <c r="H35" s="111">
        <f>G35/12</f>
        <v>0.1</v>
      </c>
      <c r="I35" s="12">
        <v>9499.3</v>
      </c>
      <c r="J35" s="12">
        <v>1.07</v>
      </c>
      <c r="K35" s="101">
        <v>0.09</v>
      </c>
    </row>
    <row r="36" spans="1:11" s="108" customFormat="1" ht="30">
      <c r="A36" s="56" t="s">
        <v>100</v>
      </c>
      <c r="B36" s="26" t="s">
        <v>90</v>
      </c>
      <c r="C36" s="118"/>
      <c r="D36" s="15">
        <v>11670.69</v>
      </c>
      <c r="E36" s="82"/>
      <c r="F36" s="116"/>
      <c r="G36" s="111">
        <f>D36/I36</f>
        <v>1.23</v>
      </c>
      <c r="H36" s="111">
        <f>G36/12</f>
        <v>0.1</v>
      </c>
      <c r="I36" s="12">
        <v>9499.3</v>
      </c>
      <c r="J36" s="12">
        <v>1.07</v>
      </c>
      <c r="K36" s="101">
        <v>0.02</v>
      </c>
    </row>
    <row r="37" spans="1:11" s="108" customFormat="1" ht="30" hidden="1">
      <c r="A37" s="56" t="s">
        <v>99</v>
      </c>
      <c r="B37" s="26" t="s">
        <v>90</v>
      </c>
      <c r="C37" s="118"/>
      <c r="D37" s="15">
        <f aca="true" t="shared" si="0" ref="D37:D42">G37*I37</f>
        <v>0</v>
      </c>
      <c r="E37" s="82"/>
      <c r="F37" s="116"/>
      <c r="G37" s="111">
        <f>H37*12</f>
        <v>0</v>
      </c>
      <c r="H37" s="111">
        <v>0</v>
      </c>
      <c r="I37" s="12">
        <v>9499.3</v>
      </c>
      <c r="J37" s="12">
        <v>1.07</v>
      </c>
      <c r="K37" s="101">
        <v>0</v>
      </c>
    </row>
    <row r="38" spans="1:11" s="108" customFormat="1" ht="30" hidden="1">
      <c r="A38" s="56" t="s">
        <v>100</v>
      </c>
      <c r="B38" s="26" t="s">
        <v>90</v>
      </c>
      <c r="C38" s="118"/>
      <c r="D38" s="15">
        <f t="shared" si="0"/>
        <v>0</v>
      </c>
      <c r="E38" s="82"/>
      <c r="F38" s="116"/>
      <c r="G38" s="111">
        <f>H38*12</f>
        <v>0</v>
      </c>
      <c r="H38" s="111">
        <v>0</v>
      </c>
      <c r="I38" s="12">
        <v>9499.3</v>
      </c>
      <c r="J38" s="12">
        <v>1.07</v>
      </c>
      <c r="K38" s="101">
        <v>0</v>
      </c>
    </row>
    <row r="39" spans="1:11" s="108" customFormat="1" ht="30">
      <c r="A39" s="56" t="s">
        <v>61</v>
      </c>
      <c r="B39" s="26"/>
      <c r="C39" s="118">
        <f>F39*12</f>
        <v>0</v>
      </c>
      <c r="D39" s="15">
        <f t="shared" si="0"/>
        <v>21658.4</v>
      </c>
      <c r="E39" s="82">
        <f>H39*12</f>
        <v>2.28</v>
      </c>
      <c r="F39" s="116"/>
      <c r="G39" s="111">
        <f>H39*12</f>
        <v>2.28</v>
      </c>
      <c r="H39" s="111">
        <v>0.19</v>
      </c>
      <c r="I39" s="12">
        <v>9499.3</v>
      </c>
      <c r="J39" s="12">
        <v>1.07</v>
      </c>
      <c r="K39" s="101">
        <v>0.14</v>
      </c>
    </row>
    <row r="40" spans="1:11" s="12" customFormat="1" ht="18" customHeight="1">
      <c r="A40" s="56" t="s">
        <v>36</v>
      </c>
      <c r="B40" s="26" t="s">
        <v>101</v>
      </c>
      <c r="C40" s="118">
        <f>F40*12</f>
        <v>0</v>
      </c>
      <c r="D40" s="15">
        <f t="shared" si="0"/>
        <v>4559.66</v>
      </c>
      <c r="E40" s="82">
        <f>H40*12</f>
        <v>0.48</v>
      </c>
      <c r="F40" s="116"/>
      <c r="G40" s="111">
        <f>H40*12</f>
        <v>0.48</v>
      </c>
      <c r="H40" s="111">
        <v>0.04</v>
      </c>
      <c r="I40" s="12">
        <v>9499.3</v>
      </c>
      <c r="J40" s="12">
        <v>1.07</v>
      </c>
      <c r="K40" s="101">
        <v>0.03</v>
      </c>
    </row>
    <row r="41" spans="1:11" s="12" customFormat="1" ht="19.5" customHeight="1">
      <c r="A41" s="56" t="s">
        <v>37</v>
      </c>
      <c r="B41" s="119" t="s">
        <v>102</v>
      </c>
      <c r="C41" s="120">
        <f>F41*12</f>
        <v>0</v>
      </c>
      <c r="D41" s="15">
        <f t="shared" si="0"/>
        <v>3419.75</v>
      </c>
      <c r="E41" s="121">
        <f>H41*12</f>
        <v>0.36</v>
      </c>
      <c r="F41" s="122"/>
      <c r="G41" s="111">
        <f>12*H41</f>
        <v>0.36</v>
      </c>
      <c r="H41" s="111">
        <v>0.03</v>
      </c>
      <c r="I41" s="12">
        <v>9499.3</v>
      </c>
      <c r="J41" s="12">
        <v>1.07</v>
      </c>
      <c r="K41" s="101">
        <v>0.02</v>
      </c>
    </row>
    <row r="42" spans="1:11" s="126" customFormat="1" ht="30">
      <c r="A42" s="55" t="s">
        <v>38</v>
      </c>
      <c r="B42" s="123" t="s">
        <v>103</v>
      </c>
      <c r="C42" s="82">
        <f>F42*12</f>
        <v>0</v>
      </c>
      <c r="D42" s="15">
        <f t="shared" si="0"/>
        <v>4559.66</v>
      </c>
      <c r="E42" s="82">
        <f>H42*12</f>
        <v>0.48</v>
      </c>
      <c r="F42" s="116"/>
      <c r="G42" s="111">
        <f>12*H42</f>
        <v>0.48</v>
      </c>
      <c r="H42" s="111">
        <v>0.04</v>
      </c>
      <c r="I42" s="124">
        <v>9499.3</v>
      </c>
      <c r="J42" s="124">
        <v>1.07</v>
      </c>
      <c r="K42" s="125">
        <v>0.03</v>
      </c>
    </row>
    <row r="43" spans="1:11" s="117" customFormat="1" ht="15">
      <c r="A43" s="56" t="s">
        <v>39</v>
      </c>
      <c r="B43" s="26"/>
      <c r="C43" s="110"/>
      <c r="D43" s="111">
        <f>D45+D46+D47+D48+D49+D50+D51+D52+D53+D54+D55</f>
        <v>77430.09</v>
      </c>
      <c r="E43" s="111"/>
      <c r="F43" s="116"/>
      <c r="G43" s="111">
        <f>D43/I43</f>
        <v>8.15</v>
      </c>
      <c r="H43" s="111">
        <f>G43/12</f>
        <v>0.68</v>
      </c>
      <c r="I43" s="12">
        <v>9499.3</v>
      </c>
      <c r="J43" s="12">
        <v>1.07</v>
      </c>
      <c r="K43" s="101">
        <v>0.83</v>
      </c>
    </row>
    <row r="44" spans="1:11" s="108" customFormat="1" ht="15" hidden="1">
      <c r="A44" s="13"/>
      <c r="B44" s="127"/>
      <c r="C44" s="1"/>
      <c r="D44" s="16"/>
      <c r="E44" s="128"/>
      <c r="F44" s="129"/>
      <c r="G44" s="128"/>
      <c r="H44" s="128"/>
      <c r="I44" s="12">
        <v>9499.3</v>
      </c>
      <c r="J44" s="12"/>
      <c r="K44" s="101"/>
    </row>
    <row r="45" spans="1:11" s="108" customFormat="1" ht="15">
      <c r="A45" s="13" t="s">
        <v>40</v>
      </c>
      <c r="B45" s="127" t="s">
        <v>104</v>
      </c>
      <c r="C45" s="1"/>
      <c r="D45" s="16">
        <v>786.1</v>
      </c>
      <c r="E45" s="128"/>
      <c r="F45" s="129"/>
      <c r="G45" s="128"/>
      <c r="H45" s="128"/>
      <c r="I45" s="12">
        <v>9499.3</v>
      </c>
      <c r="J45" s="12">
        <v>1.07</v>
      </c>
      <c r="K45" s="101">
        <v>0.01</v>
      </c>
    </row>
    <row r="46" spans="1:11" s="108" customFormat="1" ht="15">
      <c r="A46" s="13" t="s">
        <v>41</v>
      </c>
      <c r="B46" s="127" t="s">
        <v>105</v>
      </c>
      <c r="C46" s="1">
        <f>F46*12</f>
        <v>0</v>
      </c>
      <c r="D46" s="16">
        <v>2910.74</v>
      </c>
      <c r="E46" s="128">
        <f>H46*12</f>
        <v>0</v>
      </c>
      <c r="F46" s="129"/>
      <c r="G46" s="128"/>
      <c r="H46" s="128"/>
      <c r="I46" s="12">
        <v>9499.3</v>
      </c>
      <c r="J46" s="12">
        <v>1.07</v>
      </c>
      <c r="K46" s="101">
        <v>0.02</v>
      </c>
    </row>
    <row r="47" spans="1:11" s="108" customFormat="1" ht="15">
      <c r="A47" s="13" t="s">
        <v>170</v>
      </c>
      <c r="B47" s="132" t="s">
        <v>104</v>
      </c>
      <c r="C47" s="1"/>
      <c r="D47" s="16">
        <v>5186.58</v>
      </c>
      <c r="E47" s="128"/>
      <c r="F47" s="129"/>
      <c r="G47" s="128"/>
      <c r="H47" s="128"/>
      <c r="I47" s="12">
        <v>9499.3</v>
      </c>
      <c r="J47" s="12"/>
      <c r="K47" s="101"/>
    </row>
    <row r="48" spans="1:11" s="108" customFormat="1" ht="15">
      <c r="A48" s="13" t="s">
        <v>171</v>
      </c>
      <c r="B48" s="127" t="s">
        <v>104</v>
      </c>
      <c r="C48" s="1">
        <f>F48*12</f>
        <v>0</v>
      </c>
      <c r="D48" s="16">
        <v>10205.92</v>
      </c>
      <c r="E48" s="128">
        <f>H48*12</f>
        <v>0</v>
      </c>
      <c r="F48" s="129"/>
      <c r="G48" s="128"/>
      <c r="H48" s="128"/>
      <c r="I48" s="12">
        <v>9499.3</v>
      </c>
      <c r="J48" s="12">
        <v>1.07</v>
      </c>
      <c r="K48" s="101">
        <v>0.18</v>
      </c>
    </row>
    <row r="49" spans="1:11" s="108" customFormat="1" ht="15">
      <c r="A49" s="13" t="s">
        <v>42</v>
      </c>
      <c r="B49" s="127" t="s">
        <v>104</v>
      </c>
      <c r="C49" s="1">
        <f>F49*12</f>
        <v>0</v>
      </c>
      <c r="D49" s="16">
        <v>5546.87</v>
      </c>
      <c r="E49" s="128">
        <f>H49*12</f>
        <v>0</v>
      </c>
      <c r="F49" s="129"/>
      <c r="G49" s="128"/>
      <c r="H49" s="128"/>
      <c r="I49" s="12">
        <v>9499.3</v>
      </c>
      <c r="J49" s="12">
        <v>1.07</v>
      </c>
      <c r="K49" s="101">
        <v>0.04</v>
      </c>
    </row>
    <row r="50" spans="1:11" s="108" customFormat="1" ht="15">
      <c r="A50" s="13" t="s">
        <v>43</v>
      </c>
      <c r="B50" s="127" t="s">
        <v>104</v>
      </c>
      <c r="C50" s="1">
        <f>F50*12</f>
        <v>0</v>
      </c>
      <c r="D50" s="16">
        <v>10598.34</v>
      </c>
      <c r="E50" s="128">
        <f>H50*12</f>
        <v>0</v>
      </c>
      <c r="F50" s="129"/>
      <c r="G50" s="128"/>
      <c r="H50" s="128"/>
      <c r="I50" s="12">
        <v>9499.3</v>
      </c>
      <c r="J50" s="12">
        <v>1.07</v>
      </c>
      <c r="K50" s="101">
        <v>0.09</v>
      </c>
    </row>
    <row r="51" spans="1:11" s="108" customFormat="1" ht="15">
      <c r="A51" s="13" t="s">
        <v>44</v>
      </c>
      <c r="B51" s="127" t="s">
        <v>104</v>
      </c>
      <c r="C51" s="1">
        <f>F51*12</f>
        <v>0</v>
      </c>
      <c r="D51" s="16">
        <v>831.63</v>
      </c>
      <c r="E51" s="128">
        <f>H51*12</f>
        <v>0</v>
      </c>
      <c r="F51" s="129"/>
      <c r="G51" s="128"/>
      <c r="H51" s="128"/>
      <c r="I51" s="12">
        <v>9499.3</v>
      </c>
      <c r="J51" s="12">
        <v>1.07</v>
      </c>
      <c r="K51" s="101">
        <v>0.01</v>
      </c>
    </row>
    <row r="52" spans="1:11" s="108" customFormat="1" ht="15">
      <c r="A52" s="13" t="s">
        <v>45</v>
      </c>
      <c r="B52" s="127" t="s">
        <v>104</v>
      </c>
      <c r="C52" s="1"/>
      <c r="D52" s="16">
        <v>2773.33</v>
      </c>
      <c r="E52" s="128"/>
      <c r="F52" s="129"/>
      <c r="G52" s="128"/>
      <c r="H52" s="128"/>
      <c r="I52" s="12">
        <v>9499.3</v>
      </c>
      <c r="J52" s="12">
        <v>1.07</v>
      </c>
      <c r="K52" s="101">
        <v>0.02</v>
      </c>
    </row>
    <row r="53" spans="1:11" s="108" customFormat="1" ht="15">
      <c r="A53" s="13" t="s">
        <v>46</v>
      </c>
      <c r="B53" s="127" t="s">
        <v>105</v>
      </c>
      <c r="C53" s="1"/>
      <c r="D53" s="16">
        <v>11093.74</v>
      </c>
      <c r="E53" s="128"/>
      <c r="F53" s="129"/>
      <c r="G53" s="128"/>
      <c r="H53" s="128"/>
      <c r="I53" s="12">
        <v>9499.3</v>
      </c>
      <c r="J53" s="12">
        <v>1.07</v>
      </c>
      <c r="K53" s="101">
        <v>0.09</v>
      </c>
    </row>
    <row r="54" spans="1:11" s="108" customFormat="1" ht="29.25" customHeight="1">
      <c r="A54" s="13" t="s">
        <v>47</v>
      </c>
      <c r="B54" s="127" t="s">
        <v>104</v>
      </c>
      <c r="C54" s="1">
        <f>F54*12</f>
        <v>0</v>
      </c>
      <c r="D54" s="16">
        <v>8555.89</v>
      </c>
      <c r="E54" s="128">
        <f>H54*12</f>
        <v>0</v>
      </c>
      <c r="F54" s="129"/>
      <c r="G54" s="128"/>
      <c r="H54" s="128"/>
      <c r="I54" s="12">
        <v>9499.3</v>
      </c>
      <c r="J54" s="12">
        <v>1.07</v>
      </c>
      <c r="K54" s="101">
        <v>0.06</v>
      </c>
    </row>
    <row r="55" spans="1:11" s="108" customFormat="1" ht="15">
      <c r="A55" s="13" t="s">
        <v>48</v>
      </c>
      <c r="B55" s="127" t="s">
        <v>104</v>
      </c>
      <c r="C55" s="1"/>
      <c r="D55" s="16">
        <v>18940.95</v>
      </c>
      <c r="E55" s="128"/>
      <c r="F55" s="129"/>
      <c r="G55" s="128"/>
      <c r="H55" s="128"/>
      <c r="I55" s="12">
        <v>9499.3</v>
      </c>
      <c r="J55" s="12">
        <v>1.07</v>
      </c>
      <c r="K55" s="101">
        <v>0.01</v>
      </c>
    </row>
    <row r="56" spans="1:11" s="108" customFormat="1" ht="15" hidden="1">
      <c r="A56" s="13"/>
      <c r="B56" s="127"/>
      <c r="C56" s="130"/>
      <c r="D56" s="16"/>
      <c r="E56" s="131"/>
      <c r="F56" s="129"/>
      <c r="G56" s="128"/>
      <c r="H56" s="128"/>
      <c r="I56" s="12">
        <v>9499.3</v>
      </c>
      <c r="J56" s="12"/>
      <c r="K56" s="101"/>
    </row>
    <row r="57" spans="1:11" s="108" customFormat="1" ht="15" hidden="1">
      <c r="A57" s="5"/>
      <c r="B57" s="127"/>
      <c r="C57" s="1"/>
      <c r="D57" s="16"/>
      <c r="E57" s="128"/>
      <c r="F57" s="129"/>
      <c r="G57" s="128"/>
      <c r="H57" s="128"/>
      <c r="I57" s="12">
        <v>9499.3</v>
      </c>
      <c r="J57" s="12"/>
      <c r="K57" s="101"/>
    </row>
    <row r="58" spans="1:11" s="117" customFormat="1" ht="30">
      <c r="A58" s="56" t="s">
        <v>106</v>
      </c>
      <c r="B58" s="26"/>
      <c r="C58" s="110"/>
      <c r="D58" s="111">
        <f>D59+D60+D61+D62+D67+D68</f>
        <v>14933.49</v>
      </c>
      <c r="E58" s="111"/>
      <c r="F58" s="116"/>
      <c r="G58" s="111">
        <f>D58/I58</f>
        <v>1.57</v>
      </c>
      <c r="H58" s="111">
        <f>G58/12</f>
        <v>0.13</v>
      </c>
      <c r="I58" s="12">
        <v>9499.3</v>
      </c>
      <c r="J58" s="12">
        <v>1.07</v>
      </c>
      <c r="K58" s="101">
        <v>0.27</v>
      </c>
    </row>
    <row r="59" spans="1:11" s="108" customFormat="1" ht="15">
      <c r="A59" s="13" t="s">
        <v>107</v>
      </c>
      <c r="B59" s="127" t="s">
        <v>108</v>
      </c>
      <c r="C59" s="1"/>
      <c r="D59" s="16">
        <v>2377.23</v>
      </c>
      <c r="E59" s="128"/>
      <c r="F59" s="129"/>
      <c r="G59" s="128"/>
      <c r="H59" s="128"/>
      <c r="I59" s="12">
        <v>9499.3</v>
      </c>
      <c r="J59" s="12">
        <v>1.07</v>
      </c>
      <c r="K59" s="101">
        <v>0.02</v>
      </c>
    </row>
    <row r="60" spans="1:11" s="108" customFormat="1" ht="25.5">
      <c r="A60" s="13" t="s">
        <v>109</v>
      </c>
      <c r="B60" s="127" t="s">
        <v>110</v>
      </c>
      <c r="C60" s="1"/>
      <c r="D60" s="16">
        <v>1584.82</v>
      </c>
      <c r="E60" s="128"/>
      <c r="F60" s="129"/>
      <c r="G60" s="128"/>
      <c r="H60" s="128"/>
      <c r="I60" s="12">
        <v>9499.3</v>
      </c>
      <c r="J60" s="12">
        <v>1.07</v>
      </c>
      <c r="K60" s="101">
        <v>0.01</v>
      </c>
    </row>
    <row r="61" spans="1:11" s="108" customFormat="1" ht="15">
      <c r="A61" s="13" t="s">
        <v>111</v>
      </c>
      <c r="B61" s="127" t="s">
        <v>112</v>
      </c>
      <c r="C61" s="1"/>
      <c r="D61" s="16">
        <v>1663.21</v>
      </c>
      <c r="E61" s="128"/>
      <c r="F61" s="129"/>
      <c r="G61" s="128"/>
      <c r="H61" s="128"/>
      <c r="I61" s="12">
        <v>9499.3</v>
      </c>
      <c r="J61" s="12">
        <v>1.07</v>
      </c>
      <c r="K61" s="101">
        <v>0.01</v>
      </c>
    </row>
    <row r="62" spans="1:11" s="108" customFormat="1" ht="29.25" customHeight="1">
      <c r="A62" s="13" t="s">
        <v>113</v>
      </c>
      <c r="B62" s="127" t="s">
        <v>114</v>
      </c>
      <c r="C62" s="1"/>
      <c r="D62" s="16">
        <v>1584.8</v>
      </c>
      <c r="E62" s="128"/>
      <c r="F62" s="129"/>
      <c r="G62" s="128"/>
      <c r="H62" s="128"/>
      <c r="I62" s="12">
        <v>9499.3</v>
      </c>
      <c r="J62" s="12">
        <v>1.07</v>
      </c>
      <c r="K62" s="101">
        <v>0.01</v>
      </c>
    </row>
    <row r="63" spans="1:11" s="108" customFormat="1" ht="15" hidden="1">
      <c r="A63" s="13" t="s">
        <v>115</v>
      </c>
      <c r="B63" s="127" t="s">
        <v>116</v>
      </c>
      <c r="C63" s="1"/>
      <c r="D63" s="16"/>
      <c r="E63" s="128"/>
      <c r="F63" s="129"/>
      <c r="G63" s="128"/>
      <c r="H63" s="128"/>
      <c r="I63" s="12">
        <v>9499.3</v>
      </c>
      <c r="J63" s="12">
        <v>1.07</v>
      </c>
      <c r="K63" s="101">
        <v>0</v>
      </c>
    </row>
    <row r="64" spans="1:11" s="108" customFormat="1" ht="15" hidden="1">
      <c r="A64" s="13" t="s">
        <v>117</v>
      </c>
      <c r="B64" s="127" t="s">
        <v>112</v>
      </c>
      <c r="C64" s="1"/>
      <c r="D64" s="16"/>
      <c r="E64" s="128"/>
      <c r="F64" s="129"/>
      <c r="G64" s="128"/>
      <c r="H64" s="128"/>
      <c r="I64" s="12">
        <v>9499.3</v>
      </c>
      <c r="J64" s="12">
        <v>1.07</v>
      </c>
      <c r="K64" s="101">
        <v>0</v>
      </c>
    </row>
    <row r="65" spans="1:11" s="108" customFormat="1" ht="15" hidden="1">
      <c r="A65" s="13" t="s">
        <v>118</v>
      </c>
      <c r="B65" s="127" t="s">
        <v>104</v>
      </c>
      <c r="C65" s="1"/>
      <c r="D65" s="16"/>
      <c r="E65" s="128"/>
      <c r="F65" s="129"/>
      <c r="G65" s="128"/>
      <c r="H65" s="128"/>
      <c r="I65" s="12">
        <v>9499.3</v>
      </c>
      <c r="J65" s="12">
        <v>1.07</v>
      </c>
      <c r="K65" s="101">
        <v>0</v>
      </c>
    </row>
    <row r="66" spans="1:11" s="108" customFormat="1" ht="25.5" hidden="1">
      <c r="A66" s="13" t="s">
        <v>119</v>
      </c>
      <c r="B66" s="127" t="s">
        <v>104</v>
      </c>
      <c r="C66" s="1"/>
      <c r="D66" s="16"/>
      <c r="E66" s="128"/>
      <c r="F66" s="129"/>
      <c r="G66" s="128"/>
      <c r="H66" s="128"/>
      <c r="I66" s="12">
        <v>9499.3</v>
      </c>
      <c r="J66" s="12">
        <v>1.07</v>
      </c>
      <c r="K66" s="101">
        <v>0</v>
      </c>
    </row>
    <row r="67" spans="1:11" s="108" customFormat="1" ht="15">
      <c r="A67" s="13" t="s">
        <v>172</v>
      </c>
      <c r="B67" s="132" t="s">
        <v>104</v>
      </c>
      <c r="C67" s="1"/>
      <c r="D67" s="16">
        <v>2086.79</v>
      </c>
      <c r="E67" s="128"/>
      <c r="F67" s="129"/>
      <c r="G67" s="128"/>
      <c r="H67" s="128"/>
      <c r="I67" s="12">
        <v>9499.3</v>
      </c>
      <c r="J67" s="12"/>
      <c r="K67" s="101"/>
    </row>
    <row r="68" spans="1:11" s="108" customFormat="1" ht="15">
      <c r="A68" s="5" t="s">
        <v>120</v>
      </c>
      <c r="B68" s="127" t="s">
        <v>97</v>
      </c>
      <c r="C68" s="130"/>
      <c r="D68" s="16">
        <v>5636.64</v>
      </c>
      <c r="E68" s="131"/>
      <c r="F68" s="129"/>
      <c r="G68" s="128"/>
      <c r="H68" s="128"/>
      <c r="I68" s="12">
        <v>9499.3</v>
      </c>
      <c r="J68" s="12">
        <v>1.07</v>
      </c>
      <c r="K68" s="101">
        <v>0.04</v>
      </c>
    </row>
    <row r="69" spans="1:11" s="108" customFormat="1" ht="30">
      <c r="A69" s="56" t="s">
        <v>58</v>
      </c>
      <c r="B69" s="127"/>
      <c r="C69" s="1"/>
      <c r="D69" s="111">
        <v>0</v>
      </c>
      <c r="E69" s="128"/>
      <c r="F69" s="129"/>
      <c r="G69" s="111">
        <v>0</v>
      </c>
      <c r="H69" s="111">
        <f>G69/12</f>
        <v>0</v>
      </c>
      <c r="I69" s="12">
        <v>9499.3</v>
      </c>
      <c r="J69" s="12">
        <v>1.07</v>
      </c>
      <c r="K69" s="101">
        <v>0.02</v>
      </c>
    </row>
    <row r="70" spans="1:11" s="108" customFormat="1" ht="15" hidden="1">
      <c r="A70" s="13" t="s">
        <v>121</v>
      </c>
      <c r="B70" s="127" t="s">
        <v>97</v>
      </c>
      <c r="C70" s="1"/>
      <c r="D70" s="16">
        <f>G70*I70</f>
        <v>0</v>
      </c>
      <c r="E70" s="128"/>
      <c r="F70" s="129"/>
      <c r="G70" s="128">
        <f>H70*12</f>
        <v>0</v>
      </c>
      <c r="H70" s="128">
        <v>0</v>
      </c>
      <c r="I70" s="12">
        <v>9499.3</v>
      </c>
      <c r="J70" s="12">
        <v>1.07</v>
      </c>
      <c r="K70" s="101">
        <v>0</v>
      </c>
    </row>
    <row r="71" spans="1:11" s="108" customFormat="1" ht="15">
      <c r="A71" s="56" t="s">
        <v>49</v>
      </c>
      <c r="B71" s="127"/>
      <c r="C71" s="1"/>
      <c r="D71" s="111">
        <f>D72+D73+D74</f>
        <v>22916.7</v>
      </c>
      <c r="E71" s="128"/>
      <c r="F71" s="129"/>
      <c r="G71" s="111">
        <f>D71/I71</f>
        <v>2.41</v>
      </c>
      <c r="H71" s="111">
        <f>G71/12</f>
        <v>0.2</v>
      </c>
      <c r="I71" s="12">
        <v>9499.3</v>
      </c>
      <c r="J71" s="12">
        <v>1.07</v>
      </c>
      <c r="K71" s="101">
        <v>0.3</v>
      </c>
    </row>
    <row r="72" spans="1:11" s="108" customFormat="1" ht="15">
      <c r="A72" s="13" t="s">
        <v>50</v>
      </c>
      <c r="B72" s="127" t="s">
        <v>97</v>
      </c>
      <c r="C72" s="1"/>
      <c r="D72" s="16">
        <v>2208.96</v>
      </c>
      <c r="E72" s="128"/>
      <c r="F72" s="129"/>
      <c r="G72" s="128"/>
      <c r="H72" s="128"/>
      <c r="I72" s="12">
        <v>9499.3</v>
      </c>
      <c r="J72" s="12">
        <v>1.07</v>
      </c>
      <c r="K72" s="101">
        <v>0.02</v>
      </c>
    </row>
    <row r="73" spans="1:11" s="108" customFormat="1" ht="15">
      <c r="A73" s="13" t="s">
        <v>51</v>
      </c>
      <c r="B73" s="127" t="s">
        <v>104</v>
      </c>
      <c r="C73" s="1"/>
      <c r="D73" s="16">
        <v>19051.12</v>
      </c>
      <c r="E73" s="128"/>
      <c r="F73" s="129"/>
      <c r="G73" s="128"/>
      <c r="H73" s="128"/>
      <c r="I73" s="12">
        <v>9499.3</v>
      </c>
      <c r="J73" s="12">
        <v>1.07</v>
      </c>
      <c r="K73" s="101">
        <v>0.15</v>
      </c>
    </row>
    <row r="74" spans="1:11" s="108" customFormat="1" ht="15">
      <c r="A74" s="13" t="s">
        <v>52</v>
      </c>
      <c r="B74" s="127" t="s">
        <v>104</v>
      </c>
      <c r="C74" s="1"/>
      <c r="D74" s="16">
        <v>1656.62</v>
      </c>
      <c r="E74" s="128"/>
      <c r="F74" s="129"/>
      <c r="G74" s="128"/>
      <c r="H74" s="128"/>
      <c r="I74" s="12">
        <v>9499.3</v>
      </c>
      <c r="J74" s="12">
        <v>1.07</v>
      </c>
      <c r="K74" s="101">
        <v>0.01</v>
      </c>
    </row>
    <row r="75" spans="1:11" s="108" customFormat="1" ht="27.75" customHeight="1" hidden="1">
      <c r="A75" s="5"/>
      <c r="B75" s="127"/>
      <c r="C75" s="1"/>
      <c r="D75" s="16"/>
      <c r="E75" s="128"/>
      <c r="F75" s="129"/>
      <c r="G75" s="128"/>
      <c r="H75" s="128"/>
      <c r="I75" s="12">
        <v>9499.3</v>
      </c>
      <c r="J75" s="12"/>
      <c r="K75" s="101"/>
    </row>
    <row r="76" spans="1:11" s="108" customFormat="1" ht="25.5" hidden="1">
      <c r="A76" s="5" t="s">
        <v>122</v>
      </c>
      <c r="B76" s="127" t="s">
        <v>90</v>
      </c>
      <c r="C76" s="1"/>
      <c r="D76" s="16">
        <f>G76*I76</f>
        <v>0</v>
      </c>
      <c r="E76" s="128"/>
      <c r="F76" s="129"/>
      <c r="G76" s="128"/>
      <c r="H76" s="128"/>
      <c r="I76" s="12">
        <v>9499.3</v>
      </c>
      <c r="J76" s="12">
        <v>1.07</v>
      </c>
      <c r="K76" s="101">
        <v>0</v>
      </c>
    </row>
    <row r="77" spans="1:11" s="108" customFormat="1" ht="25.5" hidden="1">
      <c r="A77" s="5" t="s">
        <v>123</v>
      </c>
      <c r="B77" s="127" t="s">
        <v>90</v>
      </c>
      <c r="C77" s="1"/>
      <c r="D77" s="16">
        <f>G77*I77</f>
        <v>0</v>
      </c>
      <c r="E77" s="128"/>
      <c r="F77" s="129"/>
      <c r="G77" s="128"/>
      <c r="H77" s="128"/>
      <c r="I77" s="12">
        <v>9499.3</v>
      </c>
      <c r="J77" s="12">
        <v>1.07</v>
      </c>
      <c r="K77" s="101">
        <v>0</v>
      </c>
    </row>
    <row r="78" spans="1:11" s="108" customFormat="1" ht="25.5" hidden="1">
      <c r="A78" s="5" t="s">
        <v>124</v>
      </c>
      <c r="B78" s="127" t="s">
        <v>90</v>
      </c>
      <c r="C78" s="1"/>
      <c r="D78" s="16">
        <f>G78*I78</f>
        <v>0</v>
      </c>
      <c r="E78" s="128"/>
      <c r="F78" s="129"/>
      <c r="G78" s="128"/>
      <c r="H78" s="128"/>
      <c r="I78" s="12">
        <v>9499.3</v>
      </c>
      <c r="J78" s="12">
        <v>1.07</v>
      </c>
      <c r="K78" s="101">
        <v>0</v>
      </c>
    </row>
    <row r="79" spans="1:11" s="108" customFormat="1" ht="15">
      <c r="A79" s="56" t="s">
        <v>53</v>
      </c>
      <c r="B79" s="127"/>
      <c r="C79" s="1"/>
      <c r="D79" s="111">
        <f>D80</f>
        <v>993.79</v>
      </c>
      <c r="E79" s="128"/>
      <c r="F79" s="129"/>
      <c r="G79" s="111">
        <f>D79/I79</f>
        <v>0.1</v>
      </c>
      <c r="H79" s="111">
        <f>G79/12</f>
        <v>0.01</v>
      </c>
      <c r="I79" s="12">
        <v>9499.3</v>
      </c>
      <c r="J79" s="12">
        <v>1.07</v>
      </c>
      <c r="K79" s="101">
        <v>0.1</v>
      </c>
    </row>
    <row r="80" spans="1:11" s="108" customFormat="1" ht="15">
      <c r="A80" s="13" t="s">
        <v>59</v>
      </c>
      <c r="B80" s="127" t="s">
        <v>104</v>
      </c>
      <c r="C80" s="1"/>
      <c r="D80" s="16">
        <v>993.79</v>
      </c>
      <c r="E80" s="128"/>
      <c r="F80" s="129"/>
      <c r="G80" s="128"/>
      <c r="H80" s="128"/>
      <c r="I80" s="12">
        <v>9499.3</v>
      </c>
      <c r="J80" s="12">
        <v>1.07</v>
      </c>
      <c r="K80" s="101">
        <v>0.01</v>
      </c>
    </row>
    <row r="81" spans="1:11" s="12" customFormat="1" ht="15">
      <c r="A81" s="56" t="s">
        <v>60</v>
      </c>
      <c r="B81" s="26"/>
      <c r="C81" s="110"/>
      <c r="D81" s="111">
        <v>0</v>
      </c>
      <c r="E81" s="111"/>
      <c r="F81" s="116"/>
      <c r="G81" s="111">
        <f>D81/I81</f>
        <v>0</v>
      </c>
      <c r="H81" s="111">
        <f>G81/12</f>
        <v>0</v>
      </c>
      <c r="I81" s="12">
        <v>9499.3</v>
      </c>
      <c r="J81" s="12">
        <v>1.07</v>
      </c>
      <c r="K81" s="101">
        <v>0.29</v>
      </c>
    </row>
    <row r="82" spans="1:11" s="12" customFormat="1" ht="15">
      <c r="A82" s="56" t="s">
        <v>54</v>
      </c>
      <c r="B82" s="26"/>
      <c r="C82" s="110"/>
      <c r="D82" s="111">
        <v>0</v>
      </c>
      <c r="E82" s="111"/>
      <c r="F82" s="116"/>
      <c r="G82" s="111">
        <f>D82/I82</f>
        <v>0</v>
      </c>
      <c r="H82" s="111">
        <f>G82/12</f>
        <v>0</v>
      </c>
      <c r="I82" s="12">
        <v>9499.3</v>
      </c>
      <c r="J82" s="12">
        <v>1.07</v>
      </c>
      <c r="K82" s="101">
        <v>0.18</v>
      </c>
    </row>
    <row r="83" spans="1:11" s="12" customFormat="1" ht="30">
      <c r="A83" s="137" t="s">
        <v>173</v>
      </c>
      <c r="B83" s="26" t="s">
        <v>90</v>
      </c>
      <c r="C83" s="120">
        <f>F83*12</f>
        <v>0</v>
      </c>
      <c r="D83" s="121">
        <f>G83*I83</f>
        <v>136789.92</v>
      </c>
      <c r="E83" s="121">
        <f>H83*12</f>
        <v>14.4</v>
      </c>
      <c r="F83" s="122"/>
      <c r="G83" s="121">
        <f>12*H83</f>
        <v>14.4</v>
      </c>
      <c r="H83" s="121">
        <v>1.2</v>
      </c>
      <c r="I83" s="12">
        <v>9499.3</v>
      </c>
      <c r="J83" s="12">
        <v>1.07</v>
      </c>
      <c r="K83" s="101">
        <v>0.3</v>
      </c>
    </row>
    <row r="84" spans="1:11" s="12" customFormat="1" ht="18.75" hidden="1">
      <c r="A84" s="137" t="s">
        <v>3</v>
      </c>
      <c r="B84" s="119"/>
      <c r="C84" s="120">
        <f>F84*12</f>
        <v>0</v>
      </c>
      <c r="D84" s="121"/>
      <c r="E84" s="121"/>
      <c r="F84" s="122"/>
      <c r="G84" s="121"/>
      <c r="H84" s="122"/>
      <c r="I84" s="12">
        <v>9499.3</v>
      </c>
      <c r="K84" s="101"/>
    </row>
    <row r="85" spans="1:11" s="108" customFormat="1" ht="15" hidden="1">
      <c r="A85" s="13" t="s">
        <v>174</v>
      </c>
      <c r="B85" s="127"/>
      <c r="C85" s="1"/>
      <c r="D85" s="16"/>
      <c r="E85" s="128"/>
      <c r="F85" s="129"/>
      <c r="G85" s="128"/>
      <c r="H85" s="129"/>
      <c r="I85" s="12">
        <v>9499.3</v>
      </c>
      <c r="K85" s="109"/>
    </row>
    <row r="86" spans="1:11" s="108" customFormat="1" ht="15" hidden="1">
      <c r="A86" s="13" t="s">
        <v>175</v>
      </c>
      <c r="B86" s="127"/>
      <c r="C86" s="1"/>
      <c r="D86" s="16"/>
      <c r="E86" s="128"/>
      <c r="F86" s="129"/>
      <c r="G86" s="128"/>
      <c r="H86" s="129"/>
      <c r="I86" s="12">
        <v>9499.3</v>
      </c>
      <c r="K86" s="109"/>
    </row>
    <row r="87" spans="1:11" s="108" customFormat="1" ht="15" hidden="1">
      <c r="A87" s="13" t="s">
        <v>176</v>
      </c>
      <c r="B87" s="127"/>
      <c r="C87" s="1"/>
      <c r="D87" s="16"/>
      <c r="E87" s="128"/>
      <c r="F87" s="129"/>
      <c r="G87" s="128"/>
      <c r="H87" s="129"/>
      <c r="I87" s="12">
        <v>9499.3</v>
      </c>
      <c r="K87" s="109"/>
    </row>
    <row r="88" spans="1:11" s="108" customFormat="1" ht="15" hidden="1">
      <c r="A88" s="13" t="s">
        <v>177</v>
      </c>
      <c r="B88" s="127"/>
      <c r="C88" s="1"/>
      <c r="D88" s="16"/>
      <c r="E88" s="128"/>
      <c r="F88" s="129"/>
      <c r="G88" s="128"/>
      <c r="H88" s="129"/>
      <c r="I88" s="12">
        <v>9499.3</v>
      </c>
      <c r="K88" s="109"/>
    </row>
    <row r="89" spans="1:11" s="108" customFormat="1" ht="15" hidden="1">
      <c r="A89" s="13" t="s">
        <v>178</v>
      </c>
      <c r="B89" s="127"/>
      <c r="C89" s="1"/>
      <c r="D89" s="16"/>
      <c r="E89" s="128"/>
      <c r="F89" s="129"/>
      <c r="G89" s="128"/>
      <c r="H89" s="129"/>
      <c r="I89" s="12">
        <v>9499.3</v>
      </c>
      <c r="K89" s="109"/>
    </row>
    <row r="90" spans="1:11" s="108" customFormat="1" ht="15" hidden="1">
      <c r="A90" s="13" t="s">
        <v>179</v>
      </c>
      <c r="B90" s="127"/>
      <c r="C90" s="1"/>
      <c r="D90" s="16"/>
      <c r="E90" s="128"/>
      <c r="F90" s="129"/>
      <c r="G90" s="128"/>
      <c r="H90" s="129"/>
      <c r="I90" s="12">
        <v>9499.3</v>
      </c>
      <c r="K90" s="109"/>
    </row>
    <row r="91" spans="1:11" s="108" customFormat="1" ht="15" hidden="1">
      <c r="A91" s="13" t="s">
        <v>180</v>
      </c>
      <c r="B91" s="127"/>
      <c r="C91" s="1"/>
      <c r="D91" s="16"/>
      <c r="E91" s="128"/>
      <c r="F91" s="129"/>
      <c r="G91" s="128"/>
      <c r="H91" s="129"/>
      <c r="I91" s="12">
        <v>9499.3</v>
      </c>
      <c r="K91" s="109"/>
    </row>
    <row r="92" spans="1:11" s="108" customFormat="1" ht="15" hidden="1">
      <c r="A92" s="13" t="s">
        <v>181</v>
      </c>
      <c r="B92" s="127"/>
      <c r="C92" s="1"/>
      <c r="D92" s="16"/>
      <c r="E92" s="128"/>
      <c r="F92" s="129"/>
      <c r="G92" s="128"/>
      <c r="H92" s="129"/>
      <c r="I92" s="12">
        <v>9499.3</v>
      </c>
      <c r="K92" s="109"/>
    </row>
    <row r="93" spans="1:11" s="108" customFormat="1" ht="15" hidden="1">
      <c r="A93" s="13" t="s">
        <v>182</v>
      </c>
      <c r="B93" s="127"/>
      <c r="C93" s="1"/>
      <c r="D93" s="16"/>
      <c r="E93" s="128"/>
      <c r="F93" s="129"/>
      <c r="G93" s="128"/>
      <c r="H93" s="129"/>
      <c r="I93" s="12">
        <v>9499.3</v>
      </c>
      <c r="K93" s="109"/>
    </row>
    <row r="94" spans="1:11" s="108" customFormat="1" ht="15" hidden="1">
      <c r="A94" s="13" t="s">
        <v>183</v>
      </c>
      <c r="B94" s="127"/>
      <c r="C94" s="1"/>
      <c r="D94" s="16"/>
      <c r="E94" s="128"/>
      <c r="F94" s="129"/>
      <c r="G94" s="128"/>
      <c r="H94" s="129"/>
      <c r="I94" s="12">
        <v>9499.3</v>
      </c>
      <c r="K94" s="109"/>
    </row>
    <row r="95" spans="1:11" s="108" customFormat="1" ht="15.75" hidden="1" thickBot="1">
      <c r="A95" s="89" t="s">
        <v>184</v>
      </c>
      <c r="B95" s="139"/>
      <c r="C95" s="140"/>
      <c r="D95" s="199"/>
      <c r="E95" s="141"/>
      <c r="F95" s="142"/>
      <c r="G95" s="141"/>
      <c r="H95" s="136"/>
      <c r="I95" s="12">
        <v>9499.3</v>
      </c>
      <c r="K95" s="109"/>
    </row>
    <row r="96" spans="1:11" s="108" customFormat="1" ht="27" customHeight="1">
      <c r="A96" s="13" t="s">
        <v>185</v>
      </c>
      <c r="B96" s="200"/>
      <c r="C96" s="1"/>
      <c r="D96" s="16">
        <v>36514</v>
      </c>
      <c r="E96" s="135"/>
      <c r="F96" s="134"/>
      <c r="G96" s="135"/>
      <c r="H96" s="128"/>
      <c r="I96" s="12"/>
      <c r="K96" s="109"/>
    </row>
    <row r="97" spans="1:11" s="108" customFormat="1" ht="15">
      <c r="A97" s="201" t="s">
        <v>186</v>
      </c>
      <c r="B97" s="202"/>
      <c r="C97" s="133"/>
      <c r="D97" s="134">
        <v>7709</v>
      </c>
      <c r="E97" s="135"/>
      <c r="F97" s="134"/>
      <c r="G97" s="135"/>
      <c r="H97" s="135"/>
      <c r="I97" s="12"/>
      <c r="K97" s="109"/>
    </row>
    <row r="98" spans="1:11" s="108" customFormat="1" ht="15">
      <c r="A98" s="203" t="s">
        <v>187</v>
      </c>
      <c r="B98" s="202"/>
      <c r="C98" s="133"/>
      <c r="D98" s="128">
        <v>13528</v>
      </c>
      <c r="E98" s="135"/>
      <c r="F98" s="134"/>
      <c r="G98" s="135"/>
      <c r="H98" s="135"/>
      <c r="I98" s="12"/>
      <c r="K98" s="109"/>
    </row>
    <row r="99" spans="1:11" s="108" customFormat="1" ht="15">
      <c r="A99" s="5" t="s">
        <v>125</v>
      </c>
      <c r="B99" s="127"/>
      <c r="C99" s="1"/>
      <c r="D99" s="16">
        <v>8338.92</v>
      </c>
      <c r="E99" s="135"/>
      <c r="F99" s="134"/>
      <c r="G99" s="135"/>
      <c r="H99" s="135"/>
      <c r="I99" s="12"/>
      <c r="K99" s="109"/>
    </row>
    <row r="100" spans="1:11" s="108" customFormat="1" ht="15">
      <c r="A100" s="13" t="s">
        <v>188</v>
      </c>
      <c r="B100" s="127"/>
      <c r="C100" s="1"/>
      <c r="D100" s="16">
        <v>6626.34</v>
      </c>
      <c r="E100" s="135"/>
      <c r="F100" s="134"/>
      <c r="G100" s="135"/>
      <c r="H100" s="135"/>
      <c r="I100" s="12"/>
      <c r="K100" s="109"/>
    </row>
    <row r="101" spans="1:11" s="108" customFormat="1" ht="22.5" customHeight="1">
      <c r="A101" s="13" t="s">
        <v>62</v>
      </c>
      <c r="B101" s="127"/>
      <c r="C101" s="1"/>
      <c r="D101" s="16">
        <v>2208.87</v>
      </c>
      <c r="E101" s="135"/>
      <c r="F101" s="134"/>
      <c r="G101" s="135"/>
      <c r="H101" s="135"/>
      <c r="I101" s="12"/>
      <c r="K101" s="109"/>
    </row>
    <row r="102" spans="1:11" s="108" customFormat="1" ht="22.5" customHeight="1">
      <c r="A102" s="13" t="s">
        <v>63</v>
      </c>
      <c r="B102" s="127"/>
      <c r="C102" s="1"/>
      <c r="D102" s="16">
        <v>2484.13</v>
      </c>
      <c r="E102" s="135"/>
      <c r="F102" s="134"/>
      <c r="G102" s="135"/>
      <c r="H102" s="135"/>
      <c r="I102" s="12"/>
      <c r="K102" s="109"/>
    </row>
    <row r="103" spans="1:11" s="108" customFormat="1" ht="19.5" thickBot="1">
      <c r="A103" s="204" t="s">
        <v>55</v>
      </c>
      <c r="B103" s="205" t="s">
        <v>84</v>
      </c>
      <c r="C103" s="206"/>
      <c r="D103" s="121">
        <f>G103*I103</f>
        <v>159366.1</v>
      </c>
      <c r="E103" s="121"/>
      <c r="F103" s="121"/>
      <c r="G103" s="121">
        <f>12*H103</f>
        <v>16.92</v>
      </c>
      <c r="H103" s="121">
        <v>1.41</v>
      </c>
      <c r="I103" s="12">
        <f>9499.3-80.5</f>
        <v>9418.8</v>
      </c>
      <c r="K103" s="109"/>
    </row>
    <row r="104" spans="1:11" s="12" customFormat="1" ht="19.5" thickBot="1">
      <c r="A104" s="145" t="s">
        <v>4</v>
      </c>
      <c r="B104" s="99"/>
      <c r="C104" s="146">
        <f>F104*12</f>
        <v>0</v>
      </c>
      <c r="D104" s="147">
        <f>D103+D83+D82+D81+D79+D71+D69+D58+D43+D42+D41+D40+D39+D36+D35+D34+D33+D32+D31+D22+D14</f>
        <v>1326322.4</v>
      </c>
      <c r="E104" s="147">
        <f>E103+E83+E82+E81+E79+E71+E69+E58+E43+E42+E41+E40+E39+E36+E35+E34+E33+E32+E31+E22+E14</f>
        <v>107.76</v>
      </c>
      <c r="F104" s="147">
        <f>F103+F83+F82+F81+F79+F71+F69+F58+F43+F42+F41+F40+F39+F36+F35+F34+F33+F32+F31+F22+F14</f>
        <v>0</v>
      </c>
      <c r="G104" s="147">
        <f>G103+G83+G82+G81+G79+G71+G69+G58+G43+G42+G41+G40+G39+G36+G35+G34+G33+G32+G31+G22+G14</f>
        <v>139.75</v>
      </c>
      <c r="H104" s="147">
        <f>H103+H83+H82+H81+H79+H71+H69+H58+H43+H42+H41+H40+H39+H36+H35+H34+H33+H32+H31+H22+H14</f>
        <v>11.65</v>
      </c>
      <c r="I104" s="12">
        <v>9499.3</v>
      </c>
      <c r="K104" s="101"/>
    </row>
    <row r="105" spans="1:11" s="151" customFormat="1" ht="20.25" hidden="1" thickBot="1">
      <c r="A105" s="4" t="s">
        <v>2</v>
      </c>
      <c r="B105" s="143" t="s">
        <v>84</v>
      </c>
      <c r="C105" s="143" t="s">
        <v>126</v>
      </c>
      <c r="D105" s="148"/>
      <c r="E105" s="149" t="s">
        <v>126</v>
      </c>
      <c r="F105" s="150"/>
      <c r="G105" s="149" t="s">
        <v>126</v>
      </c>
      <c r="H105" s="150"/>
      <c r="I105" s="12">
        <v>9499.3</v>
      </c>
      <c r="K105" s="152"/>
    </row>
    <row r="106" spans="1:11" s="154" customFormat="1" ht="15">
      <c r="A106" s="153"/>
      <c r="D106" s="155"/>
      <c r="E106" s="155"/>
      <c r="F106" s="155"/>
      <c r="G106" s="155"/>
      <c r="H106" s="155"/>
      <c r="I106" s="12"/>
      <c r="K106" s="156"/>
    </row>
    <row r="107" spans="1:11" s="154" customFormat="1" ht="15">
      <c r="A107" s="153"/>
      <c r="D107" s="155"/>
      <c r="E107" s="155"/>
      <c r="F107" s="155"/>
      <c r="G107" s="155"/>
      <c r="H107" s="155"/>
      <c r="I107" s="12"/>
      <c r="K107" s="156"/>
    </row>
    <row r="108" spans="1:11" s="154" customFormat="1" ht="15.75" thickBot="1">
      <c r="A108" s="153"/>
      <c r="D108" s="155"/>
      <c r="E108" s="155"/>
      <c r="F108" s="155"/>
      <c r="G108" s="155"/>
      <c r="H108" s="155"/>
      <c r="I108" s="12"/>
      <c r="K108" s="156"/>
    </row>
    <row r="109" spans="1:11" s="12" customFormat="1" ht="19.5" thickBot="1">
      <c r="A109" s="207" t="s">
        <v>127</v>
      </c>
      <c r="B109" s="99"/>
      <c r="C109" s="146" t="e">
        <f>F109*12</f>
        <v>#REF!</v>
      </c>
      <c r="D109" s="144">
        <v>0</v>
      </c>
      <c r="E109" s="144" t="e">
        <f>#REF!+#REF!</f>
        <v>#REF!</v>
      </c>
      <c r="F109" s="144" t="e">
        <f>#REF!+#REF!</f>
        <v>#REF!</v>
      </c>
      <c r="G109" s="144">
        <v>0</v>
      </c>
      <c r="H109" s="144">
        <v>0</v>
      </c>
      <c r="I109" s="12">
        <v>9499.3</v>
      </c>
      <c r="K109" s="101"/>
    </row>
    <row r="110" spans="1:11" s="154" customFormat="1" ht="12.75">
      <c r="A110" s="153"/>
      <c r="F110" s="2"/>
      <c r="H110" s="2"/>
      <c r="K110" s="156"/>
    </row>
    <row r="111" spans="1:11" s="154" customFormat="1" ht="13.5" thickBot="1">
      <c r="A111" s="153"/>
      <c r="F111" s="2"/>
      <c r="H111" s="2"/>
      <c r="K111" s="156"/>
    </row>
    <row r="112" spans="1:11" s="160" customFormat="1" ht="15.75" thickBot="1">
      <c r="A112" s="157" t="s">
        <v>6</v>
      </c>
      <c r="B112" s="158"/>
      <c r="C112" s="158"/>
      <c r="D112" s="159">
        <f>D104+D109</f>
        <v>1326322.4</v>
      </c>
      <c r="E112" s="158"/>
      <c r="F112" s="208"/>
      <c r="G112" s="159">
        <f>G104+G109</f>
        <v>139.75</v>
      </c>
      <c r="H112" s="209">
        <f>H104+H109</f>
        <v>11.65</v>
      </c>
      <c r="K112" s="161"/>
    </row>
    <row r="113" spans="1:11" s="154" customFormat="1" ht="12.75">
      <c r="A113" s="153"/>
      <c r="F113" s="2"/>
      <c r="H113" s="2"/>
      <c r="K113" s="156"/>
    </row>
    <row r="114" spans="1:11" s="154" customFormat="1" ht="12.75">
      <c r="A114" s="153"/>
      <c r="F114" s="2"/>
      <c r="H114" s="2"/>
      <c r="K114" s="156"/>
    </row>
    <row r="115" spans="1:11" s="154" customFormat="1" ht="12.75">
      <c r="A115" s="153"/>
      <c r="F115" s="2"/>
      <c r="H115" s="2"/>
      <c r="K115" s="156"/>
    </row>
    <row r="116" spans="1:11" s="151" customFormat="1" ht="19.5">
      <c r="A116" s="162"/>
      <c r="B116" s="163"/>
      <c r="C116" s="164"/>
      <c r="D116" s="164"/>
      <c r="E116" s="164"/>
      <c r="F116" s="165"/>
      <c r="G116" s="164"/>
      <c r="H116" s="165"/>
      <c r="K116" s="152"/>
    </row>
    <row r="117" spans="1:11" s="154" customFormat="1" ht="14.25">
      <c r="A117" s="232" t="s">
        <v>128</v>
      </c>
      <c r="B117" s="232"/>
      <c r="C117" s="232"/>
      <c r="D117" s="232"/>
      <c r="E117" s="232"/>
      <c r="F117" s="232"/>
      <c r="K117" s="156"/>
    </row>
    <row r="118" spans="6:11" s="154" customFormat="1" ht="12.75">
      <c r="F118" s="2"/>
      <c r="H118" s="2"/>
      <c r="K118" s="156"/>
    </row>
    <row r="119" spans="1:11" s="154" customFormat="1" ht="12.75">
      <c r="A119" s="153" t="s">
        <v>129</v>
      </c>
      <c r="F119" s="2"/>
      <c r="H119" s="2"/>
      <c r="K119" s="156"/>
    </row>
    <row r="120" spans="6:11" s="154" customFormat="1" ht="12.75">
      <c r="F120" s="2"/>
      <c r="H120" s="2"/>
      <c r="K120" s="156"/>
    </row>
    <row r="121" spans="6:11" s="154" customFormat="1" ht="12.75">
      <c r="F121" s="2"/>
      <c r="H121" s="2"/>
      <c r="K121" s="156"/>
    </row>
    <row r="122" spans="6:11" s="154" customFormat="1" ht="12.75">
      <c r="F122" s="2"/>
      <c r="H122" s="2"/>
      <c r="K122" s="156"/>
    </row>
    <row r="123" spans="6:11" s="154" customFormat="1" ht="12.75">
      <c r="F123" s="2"/>
      <c r="H123" s="2"/>
      <c r="K123" s="156"/>
    </row>
    <row r="124" spans="6:11" s="154" customFormat="1" ht="12.75">
      <c r="F124" s="2"/>
      <c r="H124" s="2"/>
      <c r="K124" s="156"/>
    </row>
    <row r="125" spans="6:11" s="154" customFormat="1" ht="12.75">
      <c r="F125" s="2"/>
      <c r="H125" s="2"/>
      <c r="K125" s="156"/>
    </row>
    <row r="126" spans="6:11" s="154" customFormat="1" ht="12.75">
      <c r="F126" s="2"/>
      <c r="H126" s="2"/>
      <c r="K126" s="156"/>
    </row>
    <row r="127" spans="6:11" s="154" customFormat="1" ht="12.75">
      <c r="F127" s="2"/>
      <c r="H127" s="2"/>
      <c r="K127" s="156"/>
    </row>
    <row r="128" spans="6:11" s="154" customFormat="1" ht="12.75">
      <c r="F128" s="2"/>
      <c r="H128" s="2"/>
      <c r="K128" s="156"/>
    </row>
  </sheetData>
  <sheetProtection/>
  <mergeCells count="12">
    <mergeCell ref="A7:H7"/>
    <mergeCell ref="A8:H8"/>
    <mergeCell ref="A9:H9"/>
    <mergeCell ref="A10:H10"/>
    <mergeCell ref="A13:H13"/>
    <mergeCell ref="A117:F11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zoomScale="80" zoomScaleNormal="80" zoomScalePageLayoutView="0" workbookViewId="0" topLeftCell="A1">
      <pane xSplit="1" ySplit="2" topLeftCell="H7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99" sqref="P99"/>
    </sheetView>
  </sheetViews>
  <sheetFormatPr defaultColWidth="9.00390625" defaultRowHeight="12.75"/>
  <cols>
    <col min="1" max="1" width="73.1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50" t="s">
        <v>208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5" s="6" customFormat="1" ht="76.5" customHeight="1" thickBot="1">
      <c r="A2" s="179" t="s">
        <v>0</v>
      </c>
      <c r="B2" s="257" t="s">
        <v>130</v>
      </c>
      <c r="C2" s="258"/>
      <c r="D2" s="259"/>
      <c r="E2" s="258" t="s">
        <v>131</v>
      </c>
      <c r="F2" s="258"/>
      <c r="G2" s="258"/>
      <c r="H2" s="257" t="s">
        <v>132</v>
      </c>
      <c r="I2" s="258"/>
      <c r="J2" s="259"/>
      <c r="K2" s="257" t="s">
        <v>133</v>
      </c>
      <c r="L2" s="258"/>
      <c r="M2" s="259"/>
      <c r="N2" s="45" t="s">
        <v>10</v>
      </c>
      <c r="O2" s="20" t="s">
        <v>5</v>
      </c>
    </row>
    <row r="3" spans="1:15" s="7" customFormat="1" ht="12.75">
      <c r="A3" s="39"/>
      <c r="B3" s="28" t="s">
        <v>7</v>
      </c>
      <c r="C3" s="14" t="s">
        <v>8</v>
      </c>
      <c r="D3" s="35" t="s">
        <v>9</v>
      </c>
      <c r="E3" s="44" t="s">
        <v>7</v>
      </c>
      <c r="F3" s="14" t="s">
        <v>8</v>
      </c>
      <c r="G3" s="19" t="s">
        <v>9</v>
      </c>
      <c r="H3" s="28" t="s">
        <v>7</v>
      </c>
      <c r="I3" s="14" t="s">
        <v>8</v>
      </c>
      <c r="J3" s="35" t="s">
        <v>9</v>
      </c>
      <c r="K3" s="28" t="s">
        <v>7</v>
      </c>
      <c r="L3" s="14" t="s">
        <v>8</v>
      </c>
      <c r="M3" s="35" t="s">
        <v>9</v>
      </c>
      <c r="N3" s="47"/>
      <c r="O3" s="21"/>
    </row>
    <row r="4" spans="1:15" s="7" customFormat="1" ht="49.5" customHeight="1">
      <c r="A4" s="240" t="s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/>
    </row>
    <row r="5" spans="1:15" s="6" customFormat="1" ht="14.25" customHeight="1">
      <c r="A5" s="57" t="s">
        <v>30</v>
      </c>
      <c r="B5" s="29"/>
      <c r="C5" s="8"/>
      <c r="D5" s="58">
        <f>O5/4</f>
        <v>76089.39</v>
      </c>
      <c r="E5" s="45"/>
      <c r="F5" s="8"/>
      <c r="G5" s="58">
        <v>50726.26</v>
      </c>
      <c r="H5" s="29"/>
      <c r="I5" s="8"/>
      <c r="J5" s="58"/>
      <c r="K5" s="29"/>
      <c r="L5" s="8"/>
      <c r="M5" s="58"/>
      <c r="N5" s="49">
        <f>M5+J5+G5+D5</f>
        <v>126815.65</v>
      </c>
      <c r="O5" s="15">
        <v>304357.57</v>
      </c>
    </row>
    <row r="6" spans="1:15" s="6" customFormat="1" ht="30">
      <c r="A6" s="57" t="s">
        <v>31</v>
      </c>
      <c r="B6" s="29"/>
      <c r="C6" s="8"/>
      <c r="D6" s="58">
        <f aca="true" t="shared" si="0" ref="D6:D16">O6/4</f>
        <v>54430.99</v>
      </c>
      <c r="E6" s="45"/>
      <c r="F6" s="8"/>
      <c r="G6" s="58">
        <v>36287.33</v>
      </c>
      <c r="H6" s="29"/>
      <c r="I6" s="8"/>
      <c r="J6" s="58"/>
      <c r="K6" s="29"/>
      <c r="L6" s="8"/>
      <c r="M6" s="58"/>
      <c r="N6" s="49">
        <f aca="true" t="shared" si="1" ref="N6:N46">M6+J6+G6+D6</f>
        <v>90718.32</v>
      </c>
      <c r="O6" s="15">
        <v>217723.96</v>
      </c>
    </row>
    <row r="7" spans="1:15" s="6" customFormat="1" ht="15">
      <c r="A7" s="56" t="s">
        <v>32</v>
      </c>
      <c r="B7" s="29"/>
      <c r="C7" s="8"/>
      <c r="D7" s="58">
        <f t="shared" si="0"/>
        <v>19378.57</v>
      </c>
      <c r="E7" s="45"/>
      <c r="F7" s="8"/>
      <c r="G7" s="58">
        <v>12919.05</v>
      </c>
      <c r="H7" s="29"/>
      <c r="I7" s="8"/>
      <c r="J7" s="58"/>
      <c r="K7" s="29"/>
      <c r="L7" s="8"/>
      <c r="M7" s="58"/>
      <c r="N7" s="49">
        <f t="shared" si="1"/>
        <v>32297.62</v>
      </c>
      <c r="O7" s="15">
        <v>77514.29</v>
      </c>
    </row>
    <row r="8" spans="1:15" s="6" customFormat="1" ht="15">
      <c r="A8" s="56" t="s">
        <v>33</v>
      </c>
      <c r="B8" s="29"/>
      <c r="C8" s="8"/>
      <c r="D8" s="58">
        <f t="shared" si="0"/>
        <v>63265.34</v>
      </c>
      <c r="E8" s="45"/>
      <c r="F8" s="8"/>
      <c r="G8" s="58">
        <v>42176.89</v>
      </c>
      <c r="H8" s="29"/>
      <c r="I8" s="8"/>
      <c r="J8" s="58"/>
      <c r="K8" s="29"/>
      <c r="L8" s="8"/>
      <c r="M8" s="58"/>
      <c r="N8" s="49">
        <f t="shared" si="1"/>
        <v>105442.23</v>
      </c>
      <c r="O8" s="15">
        <v>253061.35</v>
      </c>
    </row>
    <row r="9" spans="1:15" s="6" customFormat="1" ht="30">
      <c r="A9" s="56" t="s">
        <v>34</v>
      </c>
      <c r="B9" s="29"/>
      <c r="C9" s="8"/>
      <c r="D9" s="58">
        <f t="shared" si="0"/>
        <v>462.04</v>
      </c>
      <c r="E9" s="45"/>
      <c r="F9" s="8"/>
      <c r="G9" s="58">
        <v>308.03</v>
      </c>
      <c r="H9" s="29"/>
      <c r="I9" s="8"/>
      <c r="J9" s="58"/>
      <c r="K9" s="29"/>
      <c r="L9" s="8"/>
      <c r="M9" s="58"/>
      <c r="N9" s="49">
        <f t="shared" si="1"/>
        <v>770.07</v>
      </c>
      <c r="O9" s="15">
        <v>1848.15</v>
      </c>
    </row>
    <row r="10" spans="1:15" s="6" customFormat="1" ht="30">
      <c r="A10" s="56" t="s">
        <v>35</v>
      </c>
      <c r="B10" s="29"/>
      <c r="C10" s="8"/>
      <c r="D10" s="58">
        <f t="shared" si="0"/>
        <v>462.04</v>
      </c>
      <c r="E10" s="45"/>
      <c r="F10" s="8"/>
      <c r="G10" s="58">
        <v>308.03</v>
      </c>
      <c r="H10" s="29"/>
      <c r="I10" s="8"/>
      <c r="J10" s="58"/>
      <c r="K10" s="29"/>
      <c r="L10" s="8"/>
      <c r="M10" s="58"/>
      <c r="N10" s="49">
        <f t="shared" si="1"/>
        <v>770.07</v>
      </c>
      <c r="O10" s="15">
        <v>1848.15</v>
      </c>
    </row>
    <row r="11" spans="1:15" s="6" customFormat="1" ht="15">
      <c r="A11" s="56" t="s">
        <v>98</v>
      </c>
      <c r="B11" s="29"/>
      <c r="C11" s="8"/>
      <c r="D11" s="58">
        <f t="shared" si="0"/>
        <v>2917.67</v>
      </c>
      <c r="E11" s="45"/>
      <c r="F11" s="8"/>
      <c r="G11" s="58">
        <v>1945.11</v>
      </c>
      <c r="H11" s="29"/>
      <c r="I11" s="8"/>
      <c r="J11" s="58"/>
      <c r="K11" s="29"/>
      <c r="L11" s="8"/>
      <c r="M11" s="58"/>
      <c r="N11" s="49">
        <f t="shared" si="1"/>
        <v>4862.78</v>
      </c>
      <c r="O11" s="15">
        <v>11670.68</v>
      </c>
    </row>
    <row r="12" spans="1:15" s="6" customFormat="1" ht="19.5" customHeight="1">
      <c r="A12" s="56" t="s">
        <v>161</v>
      </c>
      <c r="B12" s="29"/>
      <c r="C12" s="8"/>
      <c r="D12" s="58">
        <f t="shared" si="0"/>
        <v>0</v>
      </c>
      <c r="E12" s="176" t="s">
        <v>207</v>
      </c>
      <c r="F12" s="177">
        <v>41915</v>
      </c>
      <c r="G12" s="58">
        <v>11670.69</v>
      </c>
      <c r="H12" s="29"/>
      <c r="I12" s="8"/>
      <c r="J12" s="58"/>
      <c r="K12" s="29"/>
      <c r="L12" s="8"/>
      <c r="M12" s="58"/>
      <c r="N12" s="49">
        <f t="shared" si="1"/>
        <v>11670.69</v>
      </c>
      <c r="O12" s="15"/>
    </row>
    <row r="13" spans="1:15" s="6" customFormat="1" ht="30">
      <c r="A13" s="55" t="s">
        <v>61</v>
      </c>
      <c r="B13" s="29"/>
      <c r="C13" s="8"/>
      <c r="D13" s="58">
        <f t="shared" si="0"/>
        <v>5414.6</v>
      </c>
      <c r="E13" s="45"/>
      <c r="F13" s="8"/>
      <c r="G13" s="58">
        <v>26139.46</v>
      </c>
      <c r="H13" s="29"/>
      <c r="I13" s="8"/>
      <c r="J13" s="58"/>
      <c r="K13" s="29"/>
      <c r="L13" s="8"/>
      <c r="M13" s="58"/>
      <c r="N13" s="49">
        <f t="shared" si="1"/>
        <v>31554.06</v>
      </c>
      <c r="O13" s="15">
        <v>21658.4</v>
      </c>
    </row>
    <row r="14" spans="1:15" s="12" customFormat="1" ht="15">
      <c r="A14" s="56" t="s">
        <v>36</v>
      </c>
      <c r="B14" s="30"/>
      <c r="C14" s="26"/>
      <c r="D14" s="58">
        <f t="shared" si="0"/>
        <v>1139.92</v>
      </c>
      <c r="E14" s="46"/>
      <c r="F14" s="26"/>
      <c r="G14" s="58">
        <v>759.95</v>
      </c>
      <c r="H14" s="30"/>
      <c r="I14" s="26"/>
      <c r="J14" s="58"/>
      <c r="K14" s="30"/>
      <c r="L14" s="26"/>
      <c r="M14" s="58"/>
      <c r="N14" s="49">
        <f t="shared" si="1"/>
        <v>1899.87</v>
      </c>
      <c r="O14" s="15">
        <v>4559.66</v>
      </c>
    </row>
    <row r="15" spans="1:15" s="6" customFormat="1" ht="15">
      <c r="A15" s="56" t="s">
        <v>37</v>
      </c>
      <c r="B15" s="29"/>
      <c r="C15" s="8"/>
      <c r="D15" s="58">
        <f t="shared" si="0"/>
        <v>854.94</v>
      </c>
      <c r="E15" s="45"/>
      <c r="F15" s="8"/>
      <c r="G15" s="58">
        <v>569.96</v>
      </c>
      <c r="H15" s="29"/>
      <c r="I15" s="8"/>
      <c r="J15" s="58"/>
      <c r="K15" s="29"/>
      <c r="L15" s="8"/>
      <c r="M15" s="58"/>
      <c r="N15" s="49">
        <f t="shared" si="1"/>
        <v>1424.9</v>
      </c>
      <c r="O15" s="15">
        <v>3419.75</v>
      </c>
    </row>
    <row r="16" spans="1:15" s="9" customFormat="1" ht="30">
      <c r="A16" s="55" t="s">
        <v>38</v>
      </c>
      <c r="B16" s="31"/>
      <c r="C16" s="27"/>
      <c r="D16" s="58">
        <f t="shared" si="0"/>
        <v>0</v>
      </c>
      <c r="E16" s="213" t="s">
        <v>202</v>
      </c>
      <c r="F16" s="214">
        <v>41876</v>
      </c>
      <c r="G16" s="58">
        <v>2422.4</v>
      </c>
      <c r="H16" s="31"/>
      <c r="I16" s="27"/>
      <c r="J16" s="58"/>
      <c r="K16" s="176"/>
      <c r="L16" s="177"/>
      <c r="M16" s="58"/>
      <c r="N16" s="49">
        <f t="shared" si="1"/>
        <v>2422.4</v>
      </c>
      <c r="O16" s="15"/>
    </row>
    <row r="17" spans="1:15" s="6" customFormat="1" ht="15">
      <c r="A17" s="56" t="s">
        <v>39</v>
      </c>
      <c r="B17" s="29"/>
      <c r="C17" s="8"/>
      <c r="D17" s="58"/>
      <c r="E17" s="45"/>
      <c r="F17" s="8"/>
      <c r="G17" s="17"/>
      <c r="H17" s="29"/>
      <c r="I17" s="8"/>
      <c r="J17" s="36"/>
      <c r="K17" s="29"/>
      <c r="L17" s="8"/>
      <c r="M17" s="36"/>
      <c r="N17" s="49">
        <f t="shared" si="1"/>
        <v>0</v>
      </c>
      <c r="O17" s="15"/>
    </row>
    <row r="18" spans="1:15" s="6" customFormat="1" ht="15">
      <c r="A18" s="13" t="s">
        <v>40</v>
      </c>
      <c r="B18" s="176"/>
      <c r="C18" s="177"/>
      <c r="D18" s="175"/>
      <c r="E18" s="176"/>
      <c r="F18" s="177"/>
      <c r="G18" s="175"/>
      <c r="H18" s="29"/>
      <c r="I18" s="8"/>
      <c r="J18" s="36"/>
      <c r="K18" s="29"/>
      <c r="L18" s="8"/>
      <c r="M18" s="36"/>
      <c r="N18" s="49">
        <f t="shared" si="1"/>
        <v>0</v>
      </c>
      <c r="O18" s="15"/>
    </row>
    <row r="19" spans="1:15" s="6" customFormat="1" ht="15">
      <c r="A19" s="192" t="s">
        <v>41</v>
      </c>
      <c r="B19" s="176" t="s">
        <v>151</v>
      </c>
      <c r="C19" s="177">
        <v>41775</v>
      </c>
      <c r="D19" s="175">
        <v>1455.37</v>
      </c>
      <c r="E19" s="176" t="s">
        <v>206</v>
      </c>
      <c r="F19" s="177">
        <v>41901</v>
      </c>
      <c r="G19" s="175">
        <v>1455.37</v>
      </c>
      <c r="H19" s="29"/>
      <c r="I19" s="8"/>
      <c r="J19" s="36"/>
      <c r="K19" s="29"/>
      <c r="L19" s="8"/>
      <c r="M19" s="36"/>
      <c r="N19" s="49">
        <f t="shared" si="1"/>
        <v>2910.74</v>
      </c>
      <c r="O19" s="15"/>
    </row>
    <row r="20" spans="1:15" s="6" customFormat="1" ht="15">
      <c r="A20" s="192" t="s">
        <v>150</v>
      </c>
      <c r="B20" s="176" t="s">
        <v>158</v>
      </c>
      <c r="C20" s="177">
        <v>41845</v>
      </c>
      <c r="D20" s="175">
        <v>5186.58</v>
      </c>
      <c r="E20" s="176"/>
      <c r="F20" s="177"/>
      <c r="G20" s="175"/>
      <c r="H20" s="29"/>
      <c r="I20" s="8"/>
      <c r="J20" s="36"/>
      <c r="K20" s="29"/>
      <c r="L20" s="8"/>
      <c r="M20" s="36"/>
      <c r="N20" s="215">
        <f>M20+J20+G20+D20</f>
        <v>5186.58</v>
      </c>
      <c r="O20" s="15"/>
    </row>
    <row r="21" spans="1:15" s="6" customFormat="1" ht="39.75" customHeight="1">
      <c r="A21" s="13" t="s">
        <v>162</v>
      </c>
      <c r="B21" s="176" t="s">
        <v>158</v>
      </c>
      <c r="C21" s="177">
        <v>41845</v>
      </c>
      <c r="D21" s="58">
        <v>9810.08</v>
      </c>
      <c r="E21" s="176"/>
      <c r="F21" s="177"/>
      <c r="G21" s="175"/>
      <c r="H21" s="29"/>
      <c r="I21" s="8"/>
      <c r="J21" s="36"/>
      <c r="K21" s="29"/>
      <c r="L21" s="8"/>
      <c r="M21" s="36"/>
      <c r="N21" s="49">
        <f t="shared" si="1"/>
        <v>9810.08</v>
      </c>
      <c r="O21" s="15"/>
    </row>
    <row r="22" spans="1:15" s="6" customFormat="1" ht="15">
      <c r="A22" s="13" t="s">
        <v>42</v>
      </c>
      <c r="B22" s="176" t="s">
        <v>158</v>
      </c>
      <c r="C22" s="177">
        <v>41845</v>
      </c>
      <c r="D22" s="58">
        <v>5546.87</v>
      </c>
      <c r="E22" s="176"/>
      <c r="F22" s="177"/>
      <c r="G22" s="175"/>
      <c r="H22" s="29"/>
      <c r="I22" s="8"/>
      <c r="J22" s="36"/>
      <c r="K22" s="29"/>
      <c r="L22" s="8"/>
      <c r="M22" s="36"/>
      <c r="N22" s="49">
        <f t="shared" si="1"/>
        <v>5546.87</v>
      </c>
      <c r="O22" s="15"/>
    </row>
    <row r="23" spans="1:15" s="6" customFormat="1" ht="15">
      <c r="A23" s="13" t="s">
        <v>43</v>
      </c>
      <c r="B23" s="176" t="s">
        <v>158</v>
      </c>
      <c r="C23" s="177">
        <v>41845</v>
      </c>
      <c r="D23" s="175">
        <v>10598.34</v>
      </c>
      <c r="E23" s="45"/>
      <c r="F23" s="8"/>
      <c r="G23" s="17"/>
      <c r="H23" s="29"/>
      <c r="I23" s="8"/>
      <c r="J23" s="36"/>
      <c r="K23" s="29"/>
      <c r="L23" s="8"/>
      <c r="M23" s="36"/>
      <c r="N23" s="49">
        <f t="shared" si="1"/>
        <v>10598.34</v>
      </c>
      <c r="O23" s="15"/>
    </row>
    <row r="24" spans="1:15" s="6" customFormat="1" ht="15">
      <c r="A24" s="13" t="s">
        <v>44</v>
      </c>
      <c r="B24" s="176" t="s">
        <v>158</v>
      </c>
      <c r="C24" s="177">
        <v>41845</v>
      </c>
      <c r="D24" s="175">
        <v>831.63</v>
      </c>
      <c r="E24" s="45"/>
      <c r="F24" s="8"/>
      <c r="G24" s="17"/>
      <c r="H24" s="29"/>
      <c r="I24" s="8"/>
      <c r="J24" s="36"/>
      <c r="K24" s="29"/>
      <c r="L24" s="8"/>
      <c r="M24" s="36"/>
      <c r="N24" s="49">
        <f t="shared" si="1"/>
        <v>831.63</v>
      </c>
      <c r="O24" s="15"/>
    </row>
    <row r="25" spans="1:15" s="6" customFormat="1" ht="15">
      <c r="A25" s="13" t="s">
        <v>45</v>
      </c>
      <c r="B25" s="176" t="s">
        <v>158</v>
      </c>
      <c r="C25" s="177">
        <v>41845</v>
      </c>
      <c r="D25" s="58">
        <v>2773.33</v>
      </c>
      <c r="E25" s="176"/>
      <c r="F25" s="177"/>
      <c r="G25" s="175"/>
      <c r="H25" s="29"/>
      <c r="I25" s="8"/>
      <c r="J25" s="36"/>
      <c r="K25" s="29"/>
      <c r="L25" s="8"/>
      <c r="M25" s="36"/>
      <c r="N25" s="49">
        <f t="shared" si="1"/>
        <v>2773.33</v>
      </c>
      <c r="O25" s="15"/>
    </row>
    <row r="26" spans="1:15" s="6" customFormat="1" ht="15">
      <c r="A26" s="13" t="s">
        <v>46</v>
      </c>
      <c r="B26" s="32"/>
      <c r="C26" s="10"/>
      <c r="D26" s="58"/>
      <c r="E26" s="45"/>
      <c r="F26" s="8"/>
      <c r="G26" s="17"/>
      <c r="H26" s="29"/>
      <c r="I26" s="8"/>
      <c r="J26" s="36"/>
      <c r="K26" s="29"/>
      <c r="L26" s="8"/>
      <c r="M26" s="36"/>
      <c r="N26" s="49">
        <f t="shared" si="1"/>
        <v>0</v>
      </c>
      <c r="O26" s="15"/>
    </row>
    <row r="27" spans="1:15" s="7" customFormat="1" ht="25.5">
      <c r="A27" s="13" t="s">
        <v>47</v>
      </c>
      <c r="B27" s="176" t="s">
        <v>158</v>
      </c>
      <c r="C27" s="177">
        <v>41845</v>
      </c>
      <c r="D27" s="175">
        <v>8555.89</v>
      </c>
      <c r="E27" s="47"/>
      <c r="F27" s="10"/>
      <c r="G27" s="18"/>
      <c r="H27" s="32"/>
      <c r="I27" s="10"/>
      <c r="J27" s="37"/>
      <c r="K27" s="32"/>
      <c r="L27" s="10"/>
      <c r="M27" s="37"/>
      <c r="N27" s="49">
        <f t="shared" si="1"/>
        <v>8555.89</v>
      </c>
      <c r="O27" s="15"/>
    </row>
    <row r="28" spans="1:15" s="7" customFormat="1" ht="15">
      <c r="A28" s="13" t="s">
        <v>48</v>
      </c>
      <c r="B28" s="32"/>
      <c r="C28" s="10"/>
      <c r="D28" s="58"/>
      <c r="E28" s="176" t="s">
        <v>204</v>
      </c>
      <c r="F28" s="177">
        <v>41908</v>
      </c>
      <c r="G28" s="175">
        <v>18940.95</v>
      </c>
      <c r="H28" s="32"/>
      <c r="I28" s="10"/>
      <c r="J28" s="37"/>
      <c r="K28" s="32"/>
      <c r="L28" s="10"/>
      <c r="M28" s="37"/>
      <c r="N28" s="49">
        <f t="shared" si="1"/>
        <v>18940.95</v>
      </c>
      <c r="O28" s="15"/>
    </row>
    <row r="29" spans="1:15" s="7" customFormat="1" ht="30">
      <c r="A29" s="56" t="s">
        <v>106</v>
      </c>
      <c r="B29" s="32"/>
      <c r="C29" s="10"/>
      <c r="D29" s="58"/>
      <c r="E29" s="47"/>
      <c r="F29" s="10"/>
      <c r="G29" s="18"/>
      <c r="H29" s="32"/>
      <c r="I29" s="10"/>
      <c r="J29" s="37"/>
      <c r="K29" s="32"/>
      <c r="L29" s="10"/>
      <c r="M29" s="37"/>
      <c r="N29" s="49">
        <f t="shared" si="1"/>
        <v>0</v>
      </c>
      <c r="O29" s="15"/>
    </row>
    <row r="30" spans="1:15" s="7" customFormat="1" ht="15">
      <c r="A30" s="13" t="s">
        <v>107</v>
      </c>
      <c r="B30" s="176"/>
      <c r="C30" s="177"/>
      <c r="D30" s="175"/>
      <c r="E30" s="47">
        <v>121</v>
      </c>
      <c r="F30" s="174">
        <v>41866</v>
      </c>
      <c r="G30" s="17">
        <v>792.41</v>
      </c>
      <c r="H30" s="176"/>
      <c r="I30" s="177"/>
      <c r="J30" s="175"/>
      <c r="K30" s="32"/>
      <c r="L30" s="10"/>
      <c r="M30" s="37"/>
      <c r="N30" s="49">
        <f t="shared" si="1"/>
        <v>792.41</v>
      </c>
      <c r="O30" s="15"/>
    </row>
    <row r="31" spans="1:15" s="7" customFormat="1" ht="25.5">
      <c r="A31" s="13" t="s">
        <v>109</v>
      </c>
      <c r="B31" s="32"/>
      <c r="C31" s="10"/>
      <c r="D31" s="58"/>
      <c r="E31" s="47"/>
      <c r="F31" s="10"/>
      <c r="G31" s="18"/>
      <c r="H31" s="59"/>
      <c r="I31" s="191"/>
      <c r="J31" s="50"/>
      <c r="K31" s="176"/>
      <c r="L31" s="177"/>
      <c r="M31" s="175"/>
      <c r="N31" s="49">
        <f t="shared" si="1"/>
        <v>0</v>
      </c>
      <c r="O31" s="15"/>
    </row>
    <row r="32" spans="1:15" s="7" customFormat="1" ht="15">
      <c r="A32" s="13" t="s">
        <v>111</v>
      </c>
      <c r="B32" s="176" t="s">
        <v>158</v>
      </c>
      <c r="C32" s="177">
        <v>41845</v>
      </c>
      <c r="D32" s="58">
        <v>1663.21</v>
      </c>
      <c r="E32" s="176"/>
      <c r="F32" s="177"/>
      <c r="G32" s="175"/>
      <c r="H32" s="59"/>
      <c r="I32" s="191"/>
      <c r="J32" s="50"/>
      <c r="K32" s="32"/>
      <c r="L32" s="10"/>
      <c r="M32" s="37"/>
      <c r="N32" s="49">
        <f t="shared" si="1"/>
        <v>1663.21</v>
      </c>
      <c r="O32" s="15"/>
    </row>
    <row r="33" spans="1:15" s="7" customFormat="1" ht="25.5">
      <c r="A33" s="13" t="s">
        <v>113</v>
      </c>
      <c r="B33" s="32"/>
      <c r="C33" s="10"/>
      <c r="D33" s="58"/>
      <c r="E33" s="176"/>
      <c r="F33" s="177"/>
      <c r="G33" s="175"/>
      <c r="H33" s="176"/>
      <c r="I33" s="177"/>
      <c r="J33" s="175"/>
      <c r="K33" s="32"/>
      <c r="L33" s="10"/>
      <c r="M33" s="37"/>
      <c r="N33" s="49">
        <f t="shared" si="1"/>
        <v>0</v>
      </c>
      <c r="O33" s="15"/>
    </row>
    <row r="34" spans="1:15" s="7" customFormat="1" ht="15">
      <c r="A34" s="5" t="s">
        <v>120</v>
      </c>
      <c r="B34" s="32"/>
      <c r="C34" s="10"/>
      <c r="D34" s="58">
        <f>O34/4</f>
        <v>1409.16</v>
      </c>
      <c r="E34" s="47"/>
      <c r="F34" s="10"/>
      <c r="G34" s="58">
        <v>939.44</v>
      </c>
      <c r="H34" s="32"/>
      <c r="I34" s="10"/>
      <c r="J34" s="58"/>
      <c r="K34" s="32"/>
      <c r="L34" s="10"/>
      <c r="M34" s="58"/>
      <c r="N34" s="49">
        <f t="shared" si="1"/>
        <v>2348.6</v>
      </c>
      <c r="O34" s="15">
        <v>5636.64</v>
      </c>
    </row>
    <row r="35" spans="1:15" s="7" customFormat="1" ht="15">
      <c r="A35" s="13" t="s">
        <v>163</v>
      </c>
      <c r="B35" s="32"/>
      <c r="C35" s="10"/>
      <c r="D35" s="58"/>
      <c r="E35" s="47"/>
      <c r="F35" s="10"/>
      <c r="G35" s="18"/>
      <c r="H35" s="32"/>
      <c r="I35" s="10"/>
      <c r="J35" s="37"/>
      <c r="K35" s="176"/>
      <c r="L35" s="177"/>
      <c r="M35" s="58"/>
      <c r="N35" s="49">
        <f t="shared" si="1"/>
        <v>0</v>
      </c>
      <c r="O35" s="15"/>
    </row>
    <row r="36" spans="1:15" s="7" customFormat="1" ht="30">
      <c r="A36" s="56" t="s">
        <v>58</v>
      </c>
      <c r="B36" s="32"/>
      <c r="C36" s="10"/>
      <c r="D36" s="58"/>
      <c r="E36" s="47"/>
      <c r="F36" s="10"/>
      <c r="G36" s="58"/>
      <c r="H36" s="32"/>
      <c r="I36" s="10"/>
      <c r="J36" s="58"/>
      <c r="K36" s="32"/>
      <c r="L36" s="10"/>
      <c r="M36" s="58"/>
      <c r="N36" s="49">
        <f t="shared" si="1"/>
        <v>0</v>
      </c>
      <c r="O36" s="15"/>
    </row>
    <row r="37" spans="1:15" s="7" customFormat="1" ht="15">
      <c r="A37" s="56" t="s">
        <v>49</v>
      </c>
      <c r="B37" s="32"/>
      <c r="C37" s="10"/>
      <c r="D37" s="58"/>
      <c r="E37" s="47"/>
      <c r="F37" s="10"/>
      <c r="G37" s="58"/>
      <c r="H37" s="32"/>
      <c r="I37" s="10"/>
      <c r="J37" s="58"/>
      <c r="K37" s="32"/>
      <c r="L37" s="10"/>
      <c r="M37" s="58"/>
      <c r="N37" s="49">
        <f t="shared" si="1"/>
        <v>0</v>
      </c>
      <c r="O37" s="15"/>
    </row>
    <row r="38" spans="1:15" s="7" customFormat="1" ht="15">
      <c r="A38" s="246" t="s">
        <v>50</v>
      </c>
      <c r="B38" s="197"/>
      <c r="C38" s="174"/>
      <c r="D38" s="175"/>
      <c r="E38" s="176" t="s">
        <v>191</v>
      </c>
      <c r="F38" s="177">
        <v>41866</v>
      </c>
      <c r="G38" s="175">
        <v>184.08</v>
      </c>
      <c r="H38" s="176"/>
      <c r="I38" s="177"/>
      <c r="J38" s="175"/>
      <c r="K38" s="176"/>
      <c r="L38" s="177"/>
      <c r="M38" s="175"/>
      <c r="N38" s="215">
        <f>M38+J38+G38+D38</f>
        <v>184.08</v>
      </c>
      <c r="O38" s="15"/>
    </row>
    <row r="39" spans="1:15" s="7" customFormat="1" ht="15">
      <c r="A39" s="247"/>
      <c r="B39" s="197"/>
      <c r="C39" s="174"/>
      <c r="D39" s="175"/>
      <c r="E39" s="176" t="s">
        <v>203</v>
      </c>
      <c r="F39" s="177">
        <v>41887</v>
      </c>
      <c r="G39" s="175">
        <v>184.08</v>
      </c>
      <c r="H39" s="176"/>
      <c r="I39" s="177"/>
      <c r="J39" s="175"/>
      <c r="K39" s="176"/>
      <c r="L39" s="177"/>
      <c r="M39" s="175"/>
      <c r="N39" s="49">
        <f t="shared" si="1"/>
        <v>184.08</v>
      </c>
      <c r="O39" s="15"/>
    </row>
    <row r="40" spans="1:15" s="7" customFormat="1" ht="15">
      <c r="A40" s="13" t="s">
        <v>51</v>
      </c>
      <c r="B40" s="32"/>
      <c r="C40" s="10"/>
      <c r="D40" s="58"/>
      <c r="E40" s="176"/>
      <c r="F40" s="177"/>
      <c r="G40" s="175"/>
      <c r="H40" s="32"/>
      <c r="I40" s="10"/>
      <c r="J40" s="58"/>
      <c r="K40" s="32"/>
      <c r="L40" s="10"/>
      <c r="M40" s="58"/>
      <c r="N40" s="49">
        <f t="shared" si="1"/>
        <v>0</v>
      </c>
      <c r="O40" s="15"/>
    </row>
    <row r="41" spans="1:15" s="7" customFormat="1" ht="15">
      <c r="A41" s="13" t="s">
        <v>52</v>
      </c>
      <c r="B41" s="32"/>
      <c r="C41" s="10"/>
      <c r="D41" s="58"/>
      <c r="E41" s="176"/>
      <c r="F41" s="177"/>
      <c r="G41" s="175"/>
      <c r="H41" s="32"/>
      <c r="I41" s="10"/>
      <c r="J41" s="58"/>
      <c r="K41" s="176"/>
      <c r="L41" s="177"/>
      <c r="M41" s="175"/>
      <c r="N41" s="49">
        <f t="shared" si="1"/>
        <v>0</v>
      </c>
      <c r="O41" s="15"/>
    </row>
    <row r="42" spans="1:15" s="7" customFormat="1" ht="15">
      <c r="A42" s="56" t="s">
        <v>53</v>
      </c>
      <c r="B42" s="47"/>
      <c r="C42" s="10"/>
      <c r="D42" s="58"/>
      <c r="E42" s="178"/>
      <c r="F42" s="177"/>
      <c r="G42" s="175"/>
      <c r="H42" s="47"/>
      <c r="I42" s="10"/>
      <c r="J42" s="58"/>
      <c r="K42" s="178"/>
      <c r="L42" s="177"/>
      <c r="M42" s="175"/>
      <c r="N42" s="49">
        <f t="shared" si="1"/>
        <v>0</v>
      </c>
      <c r="O42" s="15"/>
    </row>
    <row r="43" spans="1:15" s="7" customFormat="1" ht="15">
      <c r="A43" s="13" t="s">
        <v>59</v>
      </c>
      <c r="B43" s="47"/>
      <c r="C43" s="10"/>
      <c r="D43" s="58"/>
      <c r="E43" s="47">
        <v>122</v>
      </c>
      <c r="F43" s="174">
        <v>41873</v>
      </c>
      <c r="G43" s="17">
        <v>993.79</v>
      </c>
      <c r="H43" s="47"/>
      <c r="I43" s="10"/>
      <c r="J43" s="58"/>
      <c r="K43" s="178"/>
      <c r="L43" s="177"/>
      <c r="M43" s="175"/>
      <c r="N43" s="49">
        <f t="shared" si="1"/>
        <v>993.79</v>
      </c>
      <c r="O43" s="15"/>
    </row>
    <row r="44" spans="1:15" s="7" customFormat="1" ht="15.75" thickBot="1">
      <c r="A44" s="210"/>
      <c r="B44" s="47"/>
      <c r="C44" s="10"/>
      <c r="D44" s="58"/>
      <c r="E44" s="178"/>
      <c r="F44" s="177"/>
      <c r="G44" s="175"/>
      <c r="H44" s="47"/>
      <c r="I44" s="10"/>
      <c r="J44" s="58"/>
      <c r="K44" s="178"/>
      <c r="L44" s="177"/>
      <c r="M44" s="175"/>
      <c r="N44" s="49">
        <f t="shared" si="1"/>
        <v>0</v>
      </c>
      <c r="O44" s="15"/>
    </row>
    <row r="45" spans="1:15" s="7" customFormat="1" ht="19.5" thickBot="1">
      <c r="A45" s="4" t="s">
        <v>55</v>
      </c>
      <c r="B45" s="10"/>
      <c r="C45" s="10"/>
      <c r="D45" s="58">
        <f>O45/4</f>
        <v>39841.53</v>
      </c>
      <c r="E45" s="10"/>
      <c r="F45" s="10"/>
      <c r="G45" s="58">
        <v>26561.02</v>
      </c>
      <c r="H45" s="10"/>
      <c r="I45" s="10"/>
      <c r="J45" s="58"/>
      <c r="K45" s="10"/>
      <c r="L45" s="10"/>
      <c r="M45" s="58"/>
      <c r="N45" s="49">
        <f t="shared" si="1"/>
        <v>66402.55</v>
      </c>
      <c r="O45" s="82">
        <v>159366.1</v>
      </c>
    </row>
    <row r="46" spans="1:15" s="6" customFormat="1" ht="20.25" thickBot="1">
      <c r="A46" s="41" t="s">
        <v>4</v>
      </c>
      <c r="B46" s="83"/>
      <c r="C46" s="84"/>
      <c r="D46" s="87">
        <f>SUM(D5:D45)</f>
        <v>312087.49</v>
      </c>
      <c r="E46" s="85"/>
      <c r="F46" s="84"/>
      <c r="G46" s="87">
        <f>SUM(G5:G45)</f>
        <v>236284.3</v>
      </c>
      <c r="H46" s="86"/>
      <c r="I46" s="84"/>
      <c r="J46" s="87">
        <f>SUM(J5:J45)</f>
        <v>0</v>
      </c>
      <c r="K46" s="86"/>
      <c r="L46" s="84"/>
      <c r="M46" s="87">
        <f>SUM(M5:M45)</f>
        <v>0</v>
      </c>
      <c r="N46" s="49">
        <f t="shared" si="1"/>
        <v>548371.79</v>
      </c>
      <c r="O46" s="23">
        <f>SUM(O5:O41)</f>
        <v>903298.6</v>
      </c>
    </row>
    <row r="47" spans="1:15" s="11" customFormat="1" ht="20.25" hidden="1" thickBot="1">
      <c r="A47" s="42" t="s">
        <v>2</v>
      </c>
      <c r="B47" s="68"/>
      <c r="C47" s="69"/>
      <c r="D47" s="70"/>
      <c r="E47" s="71"/>
      <c r="F47" s="69"/>
      <c r="G47" s="72"/>
      <c r="H47" s="68"/>
      <c r="I47" s="69"/>
      <c r="J47" s="70"/>
      <c r="K47" s="68"/>
      <c r="L47" s="69"/>
      <c r="M47" s="70"/>
      <c r="N47" s="48"/>
      <c r="O47" s="24"/>
    </row>
    <row r="48" spans="1:15" s="7" customFormat="1" ht="42" customHeight="1">
      <c r="A48" s="254" t="s">
        <v>28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6"/>
      <c r="O48" s="16"/>
    </row>
    <row r="49" spans="1:15" s="7" customFormat="1" ht="13.5" customHeight="1">
      <c r="A49" s="138" t="s">
        <v>152</v>
      </c>
      <c r="B49" s="193">
        <v>143</v>
      </c>
      <c r="C49" s="174">
        <v>41759</v>
      </c>
      <c r="D49" s="58">
        <v>46189.17</v>
      </c>
      <c r="E49" s="22"/>
      <c r="F49" s="1"/>
      <c r="G49" s="196"/>
      <c r="H49" s="33"/>
      <c r="I49" s="1"/>
      <c r="J49" s="38"/>
      <c r="K49" s="33"/>
      <c r="L49" s="1"/>
      <c r="M49" s="38"/>
      <c r="N49" s="49">
        <f aca="true" t="shared" si="2" ref="N49:N62">M49+J49+G49+D49</f>
        <v>46189.17</v>
      </c>
      <c r="O49" s="22"/>
    </row>
    <row r="50" spans="1:15" s="7" customFormat="1" ht="50.25" customHeight="1">
      <c r="A50" s="13" t="s">
        <v>153</v>
      </c>
      <c r="B50" s="176" t="s">
        <v>154</v>
      </c>
      <c r="C50" s="177">
        <v>41851</v>
      </c>
      <c r="D50" s="175">
        <v>57738</v>
      </c>
      <c r="E50" s="47"/>
      <c r="F50" s="10"/>
      <c r="G50" s="17"/>
      <c r="H50" s="176"/>
      <c r="I50" s="177"/>
      <c r="J50" s="175"/>
      <c r="K50" s="32"/>
      <c r="L50" s="10"/>
      <c r="M50" s="37"/>
      <c r="N50" s="49">
        <f t="shared" si="2"/>
        <v>57738</v>
      </c>
      <c r="O50" s="22"/>
    </row>
    <row r="51" spans="1:15" s="7" customFormat="1" ht="15">
      <c r="A51" s="13" t="s">
        <v>155</v>
      </c>
      <c r="B51" s="176" t="s">
        <v>154</v>
      </c>
      <c r="C51" s="177">
        <v>41851</v>
      </c>
      <c r="D51" s="36">
        <v>14164.37</v>
      </c>
      <c r="E51" s="47"/>
      <c r="F51" s="10"/>
      <c r="G51" s="17"/>
      <c r="H51" s="32"/>
      <c r="I51" s="10"/>
      <c r="J51" s="37"/>
      <c r="K51" s="32"/>
      <c r="L51" s="10"/>
      <c r="M51" s="37"/>
      <c r="N51" s="49">
        <f t="shared" si="2"/>
        <v>14164.37</v>
      </c>
      <c r="O51" s="22"/>
    </row>
    <row r="52" spans="1:15" s="7" customFormat="1" ht="15">
      <c r="A52" s="13" t="s">
        <v>156</v>
      </c>
      <c r="B52" s="32">
        <v>105</v>
      </c>
      <c r="C52" s="174">
        <v>41845</v>
      </c>
      <c r="D52" s="36">
        <v>391.2</v>
      </c>
      <c r="E52" s="47"/>
      <c r="F52" s="10"/>
      <c r="G52" s="17"/>
      <c r="H52" s="32"/>
      <c r="I52" s="10"/>
      <c r="J52" s="37"/>
      <c r="K52" s="32"/>
      <c r="L52" s="10"/>
      <c r="M52" s="37"/>
      <c r="N52" s="49">
        <f t="shared" si="2"/>
        <v>391.2</v>
      </c>
      <c r="O52" s="22"/>
    </row>
    <row r="53" spans="1:15" s="7" customFormat="1" ht="15">
      <c r="A53" s="13" t="s">
        <v>157</v>
      </c>
      <c r="B53" s="32">
        <v>105</v>
      </c>
      <c r="C53" s="174">
        <v>41845</v>
      </c>
      <c r="D53" s="36">
        <v>1767.49</v>
      </c>
      <c r="E53" s="47"/>
      <c r="F53" s="10"/>
      <c r="G53" s="17"/>
      <c r="H53" s="32"/>
      <c r="I53" s="10"/>
      <c r="J53" s="37"/>
      <c r="K53" s="32"/>
      <c r="L53" s="10"/>
      <c r="M53" s="37"/>
      <c r="N53" s="49">
        <f t="shared" si="2"/>
        <v>1767.49</v>
      </c>
      <c r="O53" s="22"/>
    </row>
    <row r="54" spans="1:15" s="7" customFormat="1" ht="15">
      <c r="A54" s="13" t="s">
        <v>159</v>
      </c>
      <c r="B54" s="32">
        <v>105</v>
      </c>
      <c r="C54" s="174">
        <v>41845</v>
      </c>
      <c r="D54" s="36">
        <v>427.59</v>
      </c>
      <c r="E54" s="47"/>
      <c r="F54" s="10"/>
      <c r="G54" s="17"/>
      <c r="H54" s="32"/>
      <c r="I54" s="10"/>
      <c r="J54" s="37"/>
      <c r="K54" s="32"/>
      <c r="L54" s="10"/>
      <c r="M54" s="37"/>
      <c r="N54" s="49">
        <f t="shared" si="2"/>
        <v>427.59</v>
      </c>
      <c r="O54" s="22"/>
    </row>
    <row r="55" spans="1:15" s="7" customFormat="1" ht="15">
      <c r="A55" s="13" t="s">
        <v>160</v>
      </c>
      <c r="B55" s="32"/>
      <c r="C55" s="10"/>
      <c r="D55" s="36"/>
      <c r="E55" s="47">
        <v>106</v>
      </c>
      <c r="F55" s="174">
        <v>41865</v>
      </c>
      <c r="G55" s="17">
        <v>-30000</v>
      </c>
      <c r="H55" s="32"/>
      <c r="I55" s="10"/>
      <c r="J55" s="37"/>
      <c r="K55" s="32"/>
      <c r="L55" s="10"/>
      <c r="M55" s="37"/>
      <c r="N55" s="49">
        <f t="shared" si="2"/>
        <v>-30000</v>
      </c>
      <c r="O55" s="22"/>
    </row>
    <row r="56" spans="1:15" s="7" customFormat="1" ht="15">
      <c r="A56" s="40" t="s">
        <v>190</v>
      </c>
      <c r="B56" s="176"/>
      <c r="C56" s="177"/>
      <c r="D56" s="175"/>
      <c r="E56" s="47">
        <v>122</v>
      </c>
      <c r="F56" s="174">
        <v>41873</v>
      </c>
      <c r="G56" s="17">
        <v>786.1</v>
      </c>
      <c r="H56" s="32"/>
      <c r="I56" s="10"/>
      <c r="J56" s="37"/>
      <c r="K56" s="32"/>
      <c r="L56" s="10"/>
      <c r="M56" s="37"/>
      <c r="N56" s="49">
        <f>M56+J56+G56+D56</f>
        <v>786.1</v>
      </c>
      <c r="O56" s="22"/>
    </row>
    <row r="57" spans="1:15" s="7" customFormat="1" ht="15">
      <c r="A57" s="40" t="s">
        <v>192</v>
      </c>
      <c r="B57" s="32"/>
      <c r="C57" s="10"/>
      <c r="D57" s="36"/>
      <c r="E57" s="47">
        <v>122</v>
      </c>
      <c r="F57" s="174">
        <v>41873</v>
      </c>
      <c r="G57" s="17">
        <v>786.1</v>
      </c>
      <c r="H57" s="32"/>
      <c r="I57" s="10"/>
      <c r="J57" s="37"/>
      <c r="K57" s="32"/>
      <c r="L57" s="10"/>
      <c r="M57" s="37"/>
      <c r="N57" s="49">
        <f t="shared" si="2"/>
        <v>786.1</v>
      </c>
      <c r="O57" s="22"/>
    </row>
    <row r="58" spans="1:15" s="7" customFormat="1" ht="15">
      <c r="A58" s="40" t="s">
        <v>193</v>
      </c>
      <c r="B58" s="32"/>
      <c r="C58" s="10"/>
      <c r="D58" s="37"/>
      <c r="E58" s="47">
        <v>130</v>
      </c>
      <c r="F58" s="174">
        <v>41880</v>
      </c>
      <c r="G58" s="17">
        <v>396.2</v>
      </c>
      <c r="H58" s="176"/>
      <c r="I58" s="177"/>
      <c r="J58" s="175"/>
      <c r="K58" s="32"/>
      <c r="L58" s="10"/>
      <c r="M58" s="37"/>
      <c r="N58" s="49">
        <f t="shared" si="2"/>
        <v>396.2</v>
      </c>
      <c r="O58" s="22"/>
    </row>
    <row r="59" spans="1:15" s="7" customFormat="1" ht="15">
      <c r="A59" s="40" t="s">
        <v>205</v>
      </c>
      <c r="B59" s="176"/>
      <c r="C59" s="177"/>
      <c r="D59" s="175"/>
      <c r="E59" s="10">
        <v>136</v>
      </c>
      <c r="F59" s="174">
        <v>41908</v>
      </c>
      <c r="G59" s="194">
        <v>734.14</v>
      </c>
      <c r="H59" s="10"/>
      <c r="I59" s="10"/>
      <c r="J59" s="50"/>
      <c r="K59" s="10"/>
      <c r="L59" s="10"/>
      <c r="M59" s="50"/>
      <c r="N59" s="49">
        <f t="shared" si="2"/>
        <v>734.14</v>
      </c>
      <c r="O59" s="166"/>
    </row>
    <row r="60" spans="1:15" s="7" customFormat="1" ht="15">
      <c r="A60" s="173"/>
      <c r="B60" s="176"/>
      <c r="C60" s="177"/>
      <c r="D60" s="175"/>
      <c r="E60" s="10"/>
      <c r="F60" s="10"/>
      <c r="G60" s="194"/>
      <c r="H60" s="10"/>
      <c r="I60" s="10"/>
      <c r="J60" s="50"/>
      <c r="K60" s="10"/>
      <c r="L60" s="10"/>
      <c r="M60" s="50"/>
      <c r="N60" s="49">
        <f t="shared" si="2"/>
        <v>0</v>
      </c>
      <c r="O60" s="166"/>
    </row>
    <row r="61" spans="1:15" s="7" customFormat="1" ht="15">
      <c r="A61" s="40"/>
      <c r="B61" s="10"/>
      <c r="C61" s="10"/>
      <c r="D61" s="36"/>
      <c r="E61" s="10"/>
      <c r="F61" s="10"/>
      <c r="G61" s="36"/>
      <c r="H61" s="10"/>
      <c r="I61" s="10"/>
      <c r="J61" s="37"/>
      <c r="K61" s="10"/>
      <c r="L61" s="10"/>
      <c r="M61" s="37"/>
      <c r="N61" s="49">
        <f t="shared" si="2"/>
        <v>0</v>
      </c>
      <c r="O61" s="166"/>
    </row>
    <row r="62" spans="1:15" s="75" customFormat="1" ht="20.25" thickBot="1">
      <c r="A62" s="167" t="s">
        <v>4</v>
      </c>
      <c r="B62" s="168"/>
      <c r="C62" s="169"/>
      <c r="D62" s="195">
        <f>SUM(D49:D61)</f>
        <v>120677.82</v>
      </c>
      <c r="E62" s="171"/>
      <c r="F62" s="169"/>
      <c r="G62" s="195">
        <f>SUM(G49:G61)</f>
        <v>-27297.46</v>
      </c>
      <c r="H62" s="172"/>
      <c r="I62" s="169"/>
      <c r="J62" s="170">
        <f>SUM(J49:J61)</f>
        <v>0</v>
      </c>
      <c r="K62" s="172"/>
      <c r="L62" s="169"/>
      <c r="M62" s="170">
        <f>SUM(M49:M61)</f>
        <v>0</v>
      </c>
      <c r="N62" s="49">
        <f t="shared" si="2"/>
        <v>93380.36</v>
      </c>
      <c r="O62" s="77"/>
    </row>
    <row r="63" spans="1:15" s="7" customFormat="1" ht="40.5" customHeight="1" hidden="1" thickBot="1">
      <c r="A63" s="251" t="s">
        <v>29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3"/>
      <c r="O63" s="60"/>
    </row>
    <row r="64" spans="1:15" s="7" customFormat="1" ht="12.75" hidden="1">
      <c r="A64" s="40"/>
      <c r="B64" s="32"/>
      <c r="C64" s="10"/>
      <c r="D64" s="37"/>
      <c r="E64" s="47"/>
      <c r="F64" s="10"/>
      <c r="G64" s="18"/>
      <c r="H64" s="32"/>
      <c r="I64" s="10"/>
      <c r="J64" s="37"/>
      <c r="K64" s="32"/>
      <c r="L64" s="10"/>
      <c r="M64" s="37"/>
      <c r="N64" s="47"/>
      <c r="O64" s="22"/>
    </row>
    <row r="65" spans="1:15" s="7" customFormat="1" ht="12.75" hidden="1">
      <c r="A65" s="40"/>
      <c r="B65" s="32"/>
      <c r="C65" s="10"/>
      <c r="D65" s="37"/>
      <c r="E65" s="47"/>
      <c r="F65" s="10"/>
      <c r="G65" s="18"/>
      <c r="H65" s="32"/>
      <c r="I65" s="10"/>
      <c r="J65" s="37"/>
      <c r="K65" s="32"/>
      <c r="L65" s="10"/>
      <c r="M65" s="37"/>
      <c r="N65" s="47"/>
      <c r="O65" s="22"/>
    </row>
    <row r="66" spans="1:15" s="7" customFormat="1" ht="12.75" hidden="1">
      <c r="A66" s="40"/>
      <c r="B66" s="32"/>
      <c r="C66" s="10"/>
      <c r="D66" s="37"/>
      <c r="E66" s="47"/>
      <c r="F66" s="10"/>
      <c r="G66" s="18"/>
      <c r="H66" s="32"/>
      <c r="I66" s="10"/>
      <c r="J66" s="37"/>
      <c r="K66" s="32"/>
      <c r="L66" s="10"/>
      <c r="M66" s="37"/>
      <c r="N66" s="47"/>
      <c r="O66" s="22"/>
    </row>
    <row r="67" spans="1:15" s="7" customFormat="1" ht="12.75" hidden="1">
      <c r="A67" s="40"/>
      <c r="B67" s="32"/>
      <c r="C67" s="10"/>
      <c r="D67" s="37"/>
      <c r="E67" s="47"/>
      <c r="F67" s="10"/>
      <c r="G67" s="18"/>
      <c r="H67" s="32"/>
      <c r="I67" s="10"/>
      <c r="J67" s="37"/>
      <c r="K67" s="32"/>
      <c r="L67" s="10"/>
      <c r="M67" s="37"/>
      <c r="N67" s="47"/>
      <c r="O67" s="22"/>
    </row>
    <row r="68" spans="1:15" s="7" customFormat="1" ht="13.5" hidden="1" thickBot="1">
      <c r="A68" s="40"/>
      <c r="B68" s="32"/>
      <c r="C68" s="10"/>
      <c r="D68" s="37"/>
      <c r="E68" s="47"/>
      <c r="F68" s="10"/>
      <c r="G68" s="18"/>
      <c r="H68" s="32"/>
      <c r="I68" s="10"/>
      <c r="J68" s="37"/>
      <c r="K68" s="32"/>
      <c r="L68" s="10"/>
      <c r="M68" s="37"/>
      <c r="N68" s="47"/>
      <c r="O68" s="22"/>
    </row>
    <row r="69" spans="1:15" s="75" customFormat="1" ht="20.25" hidden="1" thickBot="1">
      <c r="A69" s="73" t="s">
        <v>4</v>
      </c>
      <c r="B69" s="76"/>
      <c r="C69" s="78"/>
      <c r="D69" s="80">
        <f>SUM(D64:D68)</f>
        <v>0</v>
      </c>
      <c r="E69" s="81"/>
      <c r="F69" s="80"/>
      <c r="G69" s="80">
        <f>SUM(G64:G68)</f>
        <v>0</v>
      </c>
      <c r="H69" s="80"/>
      <c r="I69" s="80"/>
      <c r="J69" s="80">
        <f>SUM(J64:J68)</f>
        <v>0</v>
      </c>
      <c r="K69" s="80"/>
      <c r="L69" s="80"/>
      <c r="M69" s="80">
        <f>SUM(M64:M68)</f>
        <v>0</v>
      </c>
      <c r="N69" s="74"/>
      <c r="O69" s="79"/>
    </row>
    <row r="70" spans="1:15" s="7" customFormat="1" ht="20.25" thickBot="1">
      <c r="A70" s="64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0"/>
    </row>
    <row r="71" spans="1:15" s="2" customFormat="1" ht="20.25" thickBot="1">
      <c r="A71" s="43" t="s">
        <v>6</v>
      </c>
      <c r="B71" s="65"/>
      <c r="C71" s="61"/>
      <c r="D71" s="66">
        <f>D69+D62+D46</f>
        <v>432765.31</v>
      </c>
      <c r="E71" s="62"/>
      <c r="F71" s="61"/>
      <c r="G71" s="66">
        <f>G69+G62+G46</f>
        <v>208986.84</v>
      </c>
      <c r="H71" s="62"/>
      <c r="I71" s="61"/>
      <c r="J71" s="66">
        <f>J69+J62+J46</f>
        <v>0</v>
      </c>
      <c r="K71" s="62"/>
      <c r="L71" s="61"/>
      <c r="M71" s="66">
        <f>M69+M62+M46</f>
        <v>0</v>
      </c>
      <c r="N71" s="63"/>
      <c r="O71" s="25">
        <f>M71+J71+G71+D71</f>
        <v>641752.15</v>
      </c>
    </row>
    <row r="72" spans="1:13" s="2" customFormat="1" ht="13.5" thickBot="1">
      <c r="A72" s="53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1:14" s="2" customFormat="1" ht="13.5" thickBot="1">
      <c r="A73" s="51"/>
      <c r="B73" s="54" t="s">
        <v>18</v>
      </c>
      <c r="C73" s="54" t="s">
        <v>19</v>
      </c>
      <c r="D73" s="54" t="s">
        <v>20</v>
      </c>
      <c r="E73" s="54" t="s">
        <v>21</v>
      </c>
      <c r="F73" s="54" t="s">
        <v>22</v>
      </c>
      <c r="G73" s="54" t="s">
        <v>23</v>
      </c>
      <c r="H73" s="54" t="s">
        <v>24</v>
      </c>
      <c r="I73" s="54" t="s">
        <v>25</v>
      </c>
      <c r="J73" s="54" t="s">
        <v>14</v>
      </c>
      <c r="K73" s="54" t="s">
        <v>15</v>
      </c>
      <c r="L73" s="54" t="s">
        <v>16</v>
      </c>
      <c r="M73" s="54" t="s">
        <v>17</v>
      </c>
      <c r="N73" s="54" t="s">
        <v>27</v>
      </c>
    </row>
    <row r="74" spans="1:14" s="2" customFormat="1" ht="13.5" thickBot="1">
      <c r="A74" s="53" t="s">
        <v>13</v>
      </c>
      <c r="B74" s="184">
        <v>69601.55</v>
      </c>
      <c r="C74" s="51">
        <f>B85</f>
        <v>223491.81</v>
      </c>
      <c r="D74" s="51">
        <f aca="true" t="shared" si="3" ref="D74:M74">C85</f>
        <v>383162.51</v>
      </c>
      <c r="E74" s="52">
        <f>D85</f>
        <v>120742.51</v>
      </c>
      <c r="F74" s="51">
        <f t="shared" si="3"/>
        <v>275750.3</v>
      </c>
      <c r="G74" s="51">
        <f t="shared" si="3"/>
        <v>420117.4</v>
      </c>
      <c r="H74" s="52">
        <f t="shared" si="3"/>
        <v>391279.84</v>
      </c>
      <c r="I74" s="51">
        <f t="shared" si="3"/>
        <v>391279.84</v>
      </c>
      <c r="J74" s="51">
        <f t="shared" si="3"/>
        <v>391279.84</v>
      </c>
      <c r="K74" s="52">
        <f t="shared" si="3"/>
        <v>391279.84</v>
      </c>
      <c r="L74" s="51">
        <f t="shared" si="3"/>
        <v>391279.84</v>
      </c>
      <c r="M74" s="51">
        <f t="shared" si="3"/>
        <v>391279.84</v>
      </c>
      <c r="N74" s="51"/>
    </row>
    <row r="75" spans="1:14" s="2" customFormat="1" ht="13.5" thickBot="1">
      <c r="A75" s="53" t="s">
        <v>11</v>
      </c>
      <c r="B75" s="51">
        <f aca="true" t="shared" si="4" ref="B75:M75">SUM(B76:B78)</f>
        <v>158228.3</v>
      </c>
      <c r="C75" s="51">
        <f t="shared" si="4"/>
        <v>158228.3</v>
      </c>
      <c r="D75" s="51">
        <f t="shared" si="4"/>
        <v>157799.3</v>
      </c>
      <c r="E75" s="51">
        <f t="shared" si="4"/>
        <v>157799.3</v>
      </c>
      <c r="F75" s="51">
        <f t="shared" si="4"/>
        <v>173458.27</v>
      </c>
      <c r="G75" s="51">
        <f t="shared" si="4"/>
        <v>0</v>
      </c>
      <c r="H75" s="51">
        <f t="shared" si="4"/>
        <v>0</v>
      </c>
      <c r="I75" s="51">
        <f t="shared" si="4"/>
        <v>0</v>
      </c>
      <c r="J75" s="51">
        <f t="shared" si="4"/>
        <v>0</v>
      </c>
      <c r="K75" s="51">
        <f t="shared" si="4"/>
        <v>0</v>
      </c>
      <c r="L75" s="51">
        <f t="shared" si="4"/>
        <v>0</v>
      </c>
      <c r="M75" s="51">
        <f t="shared" si="4"/>
        <v>0</v>
      </c>
      <c r="N75" s="51">
        <f aca="true" t="shared" si="5" ref="N75:N83">+SUM(B75:M75)</f>
        <v>805513.47</v>
      </c>
    </row>
    <row r="76" spans="1:14" s="181" customFormat="1" ht="13.5" thickBot="1">
      <c r="A76" s="88" t="s">
        <v>56</v>
      </c>
      <c r="B76" s="180">
        <v>156999.85</v>
      </c>
      <c r="C76" s="180">
        <v>156999.85</v>
      </c>
      <c r="D76" s="180">
        <v>156999.85</v>
      </c>
      <c r="E76" s="180">
        <v>156999.85</v>
      </c>
      <c r="F76" s="180">
        <v>172633.86</v>
      </c>
      <c r="G76" s="180"/>
      <c r="H76" s="180"/>
      <c r="I76" s="180"/>
      <c r="J76" s="180"/>
      <c r="K76" s="180"/>
      <c r="L76" s="180"/>
      <c r="M76" s="180"/>
      <c r="N76" s="180">
        <f t="shared" si="5"/>
        <v>800633.26</v>
      </c>
    </row>
    <row r="77" spans="1:14" s="181" customFormat="1" ht="13.5" thickBot="1">
      <c r="A77" s="88" t="s">
        <v>64</v>
      </c>
      <c r="B77" s="180">
        <v>965.97</v>
      </c>
      <c r="C77" s="180">
        <v>965.97</v>
      </c>
      <c r="D77" s="180">
        <v>628.64</v>
      </c>
      <c r="E77" s="180">
        <v>628.64</v>
      </c>
      <c r="F77" s="180">
        <v>648.27</v>
      </c>
      <c r="G77" s="180"/>
      <c r="H77" s="180"/>
      <c r="I77" s="180"/>
      <c r="J77" s="180"/>
      <c r="K77" s="180"/>
      <c r="L77" s="180"/>
      <c r="M77" s="180"/>
      <c r="N77" s="180">
        <f t="shared" si="5"/>
        <v>3837.49</v>
      </c>
    </row>
    <row r="78" spans="1:14" s="181" customFormat="1" ht="13.5" thickBot="1">
      <c r="A78" s="88" t="s">
        <v>65</v>
      </c>
      <c r="B78" s="180">
        <v>262.48</v>
      </c>
      <c r="C78" s="180">
        <v>262.48</v>
      </c>
      <c r="D78" s="180">
        <v>170.81</v>
      </c>
      <c r="E78" s="180">
        <v>170.81</v>
      </c>
      <c r="F78" s="180">
        <v>176.14</v>
      </c>
      <c r="G78" s="180"/>
      <c r="H78" s="180"/>
      <c r="I78" s="180"/>
      <c r="J78" s="180"/>
      <c r="K78" s="180"/>
      <c r="L78" s="180"/>
      <c r="M78" s="180"/>
      <c r="N78" s="180">
        <f t="shared" si="5"/>
        <v>1042.72</v>
      </c>
    </row>
    <row r="79" spans="1:14" s="2" customFormat="1" ht="13.5" thickBot="1">
      <c r="A79" s="53" t="s">
        <v>12</v>
      </c>
      <c r="B79" s="51">
        <f>SUM(B80:B82)</f>
        <v>153890.26</v>
      </c>
      <c r="C79" s="51">
        <f aca="true" t="shared" si="6" ref="C79:M79">SUM(C80:C82)</f>
        <v>159670.7</v>
      </c>
      <c r="D79" s="51">
        <f t="shared" si="6"/>
        <v>170345.31</v>
      </c>
      <c r="E79" s="51">
        <f t="shared" si="6"/>
        <v>155007.79</v>
      </c>
      <c r="F79" s="51">
        <f t="shared" si="6"/>
        <v>144367.1</v>
      </c>
      <c r="G79" s="51">
        <f t="shared" si="6"/>
        <v>180149.28</v>
      </c>
      <c r="H79" s="51">
        <f t="shared" si="6"/>
        <v>0</v>
      </c>
      <c r="I79" s="51">
        <f t="shared" si="6"/>
        <v>0</v>
      </c>
      <c r="J79" s="51">
        <f t="shared" si="6"/>
        <v>0</v>
      </c>
      <c r="K79" s="51">
        <f t="shared" si="6"/>
        <v>0</v>
      </c>
      <c r="L79" s="51">
        <f t="shared" si="6"/>
        <v>0</v>
      </c>
      <c r="M79" s="51">
        <f t="shared" si="6"/>
        <v>0</v>
      </c>
      <c r="N79" s="51">
        <f t="shared" si="5"/>
        <v>963430.44</v>
      </c>
    </row>
    <row r="80" spans="1:14" s="181" customFormat="1" ht="13.5" thickBot="1">
      <c r="A80" s="88" t="s">
        <v>56</v>
      </c>
      <c r="B80" s="180">
        <v>153890.26</v>
      </c>
      <c r="C80" s="180">
        <v>158596.31</v>
      </c>
      <c r="D80" s="180">
        <v>170345.31</v>
      </c>
      <c r="E80" s="180">
        <v>152184.74</v>
      </c>
      <c r="F80" s="180">
        <v>143738.46</v>
      </c>
      <c r="G80" s="180">
        <f>178496.81+486.46</f>
        <v>178983.27</v>
      </c>
      <c r="H80" s="180"/>
      <c r="I80" s="180"/>
      <c r="J80" s="180"/>
      <c r="K80" s="180"/>
      <c r="L80" s="180"/>
      <c r="M80" s="180"/>
      <c r="N80" s="180">
        <f t="shared" si="5"/>
        <v>957738.35</v>
      </c>
    </row>
    <row r="81" spans="1:14" s="181" customFormat="1" ht="13.5" thickBot="1">
      <c r="A81" s="88" t="s">
        <v>64</v>
      </c>
      <c r="B81" s="180"/>
      <c r="C81" s="180">
        <v>965.95</v>
      </c>
      <c r="D81" s="180"/>
      <c r="E81" s="180">
        <v>2560.58</v>
      </c>
      <c r="F81" s="180">
        <v>628.64</v>
      </c>
      <c r="G81" s="180">
        <v>648.27</v>
      </c>
      <c r="H81" s="180"/>
      <c r="I81" s="180"/>
      <c r="J81" s="180"/>
      <c r="K81" s="180"/>
      <c r="L81" s="180"/>
      <c r="M81" s="180"/>
      <c r="N81" s="180">
        <f t="shared" si="5"/>
        <v>4803.44</v>
      </c>
    </row>
    <row r="82" spans="1:14" s="181" customFormat="1" ht="13.5" thickBot="1">
      <c r="A82" s="88" t="s">
        <v>65</v>
      </c>
      <c r="B82" s="180"/>
      <c r="C82" s="180">
        <v>108.44</v>
      </c>
      <c r="D82" s="180"/>
      <c r="E82" s="180">
        <v>262.47</v>
      </c>
      <c r="F82" s="180"/>
      <c r="G82" s="180">
        <v>517.74</v>
      </c>
      <c r="H82" s="180"/>
      <c r="I82" s="180"/>
      <c r="J82" s="180"/>
      <c r="K82" s="180"/>
      <c r="L82" s="180"/>
      <c r="M82" s="180"/>
      <c r="N82" s="180">
        <f t="shared" si="5"/>
        <v>888.65</v>
      </c>
    </row>
    <row r="83" spans="1:14" s="181" customFormat="1" ht="13.5" thickBot="1">
      <c r="A83" s="88" t="s">
        <v>134</v>
      </c>
      <c r="B83" s="182">
        <v>410</v>
      </c>
      <c r="C83" s="182">
        <v>410</v>
      </c>
      <c r="D83" s="182">
        <v>410</v>
      </c>
      <c r="E83" s="182">
        <v>410</v>
      </c>
      <c r="F83" s="182">
        <v>410</v>
      </c>
      <c r="G83" s="182"/>
      <c r="H83" s="182"/>
      <c r="I83" s="182"/>
      <c r="J83" s="182"/>
      <c r="K83" s="182"/>
      <c r="L83" s="182"/>
      <c r="M83" s="182"/>
      <c r="N83" s="180">
        <f t="shared" si="5"/>
        <v>2050</v>
      </c>
    </row>
    <row r="84" spans="1:14" s="2" customFormat="1" ht="13.5" thickBot="1">
      <c r="A84" s="53" t="s">
        <v>57</v>
      </c>
      <c r="B84" s="51">
        <f aca="true" t="shared" si="7" ref="B84:M84">B79-B75</f>
        <v>-4338.03999999998</v>
      </c>
      <c r="C84" s="51">
        <f t="shared" si="7"/>
        <v>1442.40000000002</v>
      </c>
      <c r="D84" s="51">
        <f t="shared" si="7"/>
        <v>12546.01</v>
      </c>
      <c r="E84" s="51">
        <f t="shared" si="7"/>
        <v>-2791.50999999998</v>
      </c>
      <c r="F84" s="51">
        <f t="shared" si="7"/>
        <v>-29091.17</v>
      </c>
      <c r="G84" s="51">
        <f t="shared" si="7"/>
        <v>180149.28</v>
      </c>
      <c r="H84" s="51">
        <f t="shared" si="7"/>
        <v>0</v>
      </c>
      <c r="I84" s="51">
        <f t="shared" si="7"/>
        <v>0</v>
      </c>
      <c r="J84" s="51">
        <f t="shared" si="7"/>
        <v>0</v>
      </c>
      <c r="K84" s="51">
        <f t="shared" si="7"/>
        <v>0</v>
      </c>
      <c r="L84" s="51">
        <f t="shared" si="7"/>
        <v>0</v>
      </c>
      <c r="M84" s="51">
        <f t="shared" si="7"/>
        <v>0</v>
      </c>
      <c r="N84" s="51"/>
    </row>
    <row r="85" spans="1:14" s="2" customFormat="1" ht="13.5" thickBot="1">
      <c r="A85" s="53" t="s">
        <v>26</v>
      </c>
      <c r="B85" s="51">
        <f>B74+B79</f>
        <v>223491.81</v>
      </c>
      <c r="C85" s="51">
        <f>C74+C79</f>
        <v>383162.51</v>
      </c>
      <c r="D85" s="183">
        <f>D74+D79-D71</f>
        <v>120742.51</v>
      </c>
      <c r="E85" s="51">
        <f>E74+E79</f>
        <v>275750.3</v>
      </c>
      <c r="F85" s="51">
        <f>F74+F79</f>
        <v>420117.4</v>
      </c>
      <c r="G85" s="183">
        <f>G74+G79-G71</f>
        <v>391279.84</v>
      </c>
      <c r="H85" s="51">
        <f>H74+H79</f>
        <v>391279.84</v>
      </c>
      <c r="I85" s="51">
        <f>I74+I79</f>
        <v>391279.84</v>
      </c>
      <c r="J85" s="183">
        <f>J74+J79-J71</f>
        <v>391279.84</v>
      </c>
      <c r="K85" s="51">
        <f>K74+K79</f>
        <v>391279.84</v>
      </c>
      <c r="L85" s="51">
        <f>L74+L79</f>
        <v>391279.84</v>
      </c>
      <c r="M85" s="183">
        <f>M74+M79-M71</f>
        <v>391279.84</v>
      </c>
      <c r="N85" s="211">
        <f>M85+N83</f>
        <v>393329.84</v>
      </c>
    </row>
    <row r="86" spans="7:14" s="2" customFormat="1" ht="57" customHeight="1">
      <c r="G86" s="34"/>
      <c r="H86" s="245" t="s">
        <v>147</v>
      </c>
      <c r="I86" s="245"/>
      <c r="J86" s="245"/>
      <c r="K86" s="245"/>
      <c r="L86" s="233" t="s">
        <v>148</v>
      </c>
      <c r="M86" s="233"/>
      <c r="N86" s="233"/>
    </row>
    <row r="87" spans="8:14" s="2" customFormat="1" ht="71.25" customHeight="1">
      <c r="H87" s="248" t="s">
        <v>149</v>
      </c>
      <c r="I87" s="248"/>
      <c r="J87" s="248"/>
      <c r="K87" s="248"/>
      <c r="L87" s="249" t="s">
        <v>189</v>
      </c>
      <c r="M87" s="249"/>
      <c r="N87" s="249"/>
    </row>
    <row r="88" s="2" customFormat="1" ht="12.75"/>
    <row r="89" spans="8:13" s="2" customFormat="1" ht="15">
      <c r="H89" s="244" t="s">
        <v>135</v>
      </c>
      <c r="I89" s="244"/>
      <c r="J89" s="244"/>
      <c r="K89" s="185">
        <f>O71</f>
        <v>641752.15</v>
      </c>
      <c r="L89" s="186"/>
      <c r="M89" s="186"/>
    </row>
    <row r="90" spans="8:13" s="2" customFormat="1" ht="15">
      <c r="H90" s="244" t="s">
        <v>136</v>
      </c>
      <c r="I90" s="244"/>
      <c r="J90" s="244"/>
      <c r="K90" s="185">
        <f>N75</f>
        <v>805513.47</v>
      </c>
      <c r="L90" s="186"/>
      <c r="M90" s="186"/>
    </row>
    <row r="91" spans="8:13" s="2" customFormat="1" ht="15">
      <c r="H91" s="244" t="s">
        <v>137</v>
      </c>
      <c r="I91" s="244"/>
      <c r="J91" s="244"/>
      <c r="K91" s="185">
        <f>N80+N81+N82</f>
        <v>963430.44</v>
      </c>
      <c r="L91" s="186"/>
      <c r="M91" s="186"/>
    </row>
    <row r="92" spans="8:13" s="2" customFormat="1" ht="15">
      <c r="H92" s="244" t="s">
        <v>138</v>
      </c>
      <c r="I92" s="244"/>
      <c r="J92" s="244"/>
      <c r="K92" s="185">
        <f>K91-K90</f>
        <v>157916.97</v>
      </c>
      <c r="L92" s="186"/>
      <c r="M92" s="186"/>
    </row>
    <row r="93" spans="8:13" s="2" customFormat="1" ht="15">
      <c r="H93" s="239" t="s">
        <v>139</v>
      </c>
      <c r="I93" s="239"/>
      <c r="J93" s="239"/>
      <c r="K93" s="185">
        <f>K90-K89</f>
        <v>163761.32</v>
      </c>
      <c r="L93" s="187"/>
      <c r="M93" s="186"/>
    </row>
    <row r="94" spans="8:13" s="2" customFormat="1" ht="15">
      <c r="H94" s="235" t="s">
        <v>209</v>
      </c>
      <c r="I94" s="236"/>
      <c r="J94" s="237"/>
      <c r="K94" s="185">
        <f>B74</f>
        <v>69601.55</v>
      </c>
      <c r="L94" s="186"/>
      <c r="M94" s="186"/>
    </row>
    <row r="95" spans="8:13" s="2" customFormat="1" ht="15.75">
      <c r="H95" s="238" t="s">
        <v>210</v>
      </c>
      <c r="I95" s="238"/>
      <c r="J95" s="238"/>
      <c r="K95" s="188">
        <f>K94+K93+K92+K96</f>
        <v>393329.84</v>
      </c>
      <c r="L95" s="188"/>
      <c r="M95" s="186"/>
    </row>
    <row r="96" spans="8:13" s="2" customFormat="1" ht="15">
      <c r="H96" s="234" t="s">
        <v>140</v>
      </c>
      <c r="I96" s="234"/>
      <c r="J96" s="234"/>
      <c r="K96" s="189">
        <f>N83</f>
        <v>2050</v>
      </c>
      <c r="L96" s="186"/>
      <c r="M96" s="186"/>
    </row>
    <row r="97" spans="8:13" s="2" customFormat="1" ht="15">
      <c r="H97" s="239" t="s">
        <v>141</v>
      </c>
      <c r="I97" s="239"/>
      <c r="J97" s="239"/>
      <c r="K97" s="189">
        <f>D62+G62+J62+M62</f>
        <v>93380.36</v>
      </c>
      <c r="L97" s="243" t="s">
        <v>194</v>
      </c>
      <c r="M97" s="243"/>
    </row>
    <row r="98" spans="8:13" s="2" customFormat="1" ht="15">
      <c r="H98" s="234" t="s">
        <v>142</v>
      </c>
      <c r="I98" s="234"/>
      <c r="J98" s="234"/>
      <c r="K98" s="189"/>
      <c r="L98" s="186"/>
      <c r="M98" s="186"/>
    </row>
    <row r="99" spans="8:13" s="2" customFormat="1" ht="15">
      <c r="H99" s="234" t="s">
        <v>143</v>
      </c>
      <c r="I99" s="234"/>
      <c r="J99" s="234"/>
      <c r="K99" s="189"/>
      <c r="L99" s="186"/>
      <c r="M99" s="186"/>
    </row>
    <row r="100" spans="8:13" ht="15">
      <c r="H100" s="234" t="s">
        <v>144</v>
      </c>
      <c r="I100" s="234"/>
      <c r="J100" s="234"/>
      <c r="K100" s="189">
        <f>K98+K99</f>
        <v>0</v>
      </c>
      <c r="L100" s="186"/>
      <c r="M100" s="186"/>
    </row>
    <row r="101" spans="8:13" ht="15">
      <c r="H101" s="234" t="s">
        <v>145</v>
      </c>
      <c r="I101" s="234"/>
      <c r="J101" s="234"/>
      <c r="K101" s="189">
        <f>K100-K97</f>
        <v>-93380.36</v>
      </c>
      <c r="L101" s="187"/>
      <c r="M101" s="186"/>
    </row>
    <row r="102" spans="8:13" ht="15.75">
      <c r="H102" s="234" t="s">
        <v>146</v>
      </c>
      <c r="I102" s="234"/>
      <c r="J102" s="234"/>
      <c r="K102" s="190">
        <f>K93-K101</f>
        <v>257141.68</v>
      </c>
      <c r="L102" s="186"/>
      <c r="M102" s="186"/>
    </row>
  </sheetData>
  <sheetProtection/>
  <mergeCells count="28">
    <mergeCell ref="L87:N87"/>
    <mergeCell ref="A1:N1"/>
    <mergeCell ref="A63:N63"/>
    <mergeCell ref="A48:N48"/>
    <mergeCell ref="B2:D2"/>
    <mergeCell ref="E2:G2"/>
    <mergeCell ref="H2:J2"/>
    <mergeCell ref="K2:M2"/>
    <mergeCell ref="A4:O4"/>
    <mergeCell ref="L97:M97"/>
    <mergeCell ref="H98:J98"/>
    <mergeCell ref="H89:J89"/>
    <mergeCell ref="H90:J90"/>
    <mergeCell ref="H91:J91"/>
    <mergeCell ref="H92:J92"/>
    <mergeCell ref="H93:J93"/>
    <mergeCell ref="H86:K86"/>
    <mergeCell ref="A38:A39"/>
    <mergeCell ref="L86:N86"/>
    <mergeCell ref="H99:J99"/>
    <mergeCell ref="H100:J100"/>
    <mergeCell ref="H101:J101"/>
    <mergeCell ref="H102:J102"/>
    <mergeCell ref="H94:J94"/>
    <mergeCell ref="H95:J95"/>
    <mergeCell ref="H96:J96"/>
    <mergeCell ref="H97:J97"/>
    <mergeCell ref="H87:K87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:H18"/>
  <sheetViews>
    <sheetView zoomScalePageLayoutView="0" workbookViewId="0" topLeftCell="A1">
      <selection activeCell="H19" sqref="H19"/>
    </sheetView>
  </sheetViews>
  <sheetFormatPr defaultColWidth="9.00390625" defaultRowHeight="12.75"/>
  <cols>
    <col min="6" max="6" width="18.25390625" style="0" customWidth="1"/>
    <col min="8" max="8" width="18.625" style="0" customWidth="1"/>
  </cols>
  <sheetData>
    <row r="6" ht="12.75">
      <c r="D6" t="s">
        <v>195</v>
      </c>
    </row>
    <row r="9" ht="12.75">
      <c r="D9" t="s">
        <v>201</v>
      </c>
    </row>
    <row r="10" spans="6:8" ht="12.75">
      <c r="F10" s="260" t="s">
        <v>196</v>
      </c>
      <c r="H10" s="261" t="s">
        <v>197</v>
      </c>
    </row>
    <row r="11" spans="6:8" ht="12.75">
      <c r="F11" s="260"/>
      <c r="H11" s="261"/>
    </row>
    <row r="12" spans="6:8" ht="12.75">
      <c r="F12" s="260"/>
      <c r="H12" s="261"/>
    </row>
    <row r="13" ht="12.75">
      <c r="H13" s="212"/>
    </row>
    <row r="14" spans="4:8" ht="12.75">
      <c r="D14" t="s">
        <v>198</v>
      </c>
      <c r="F14">
        <v>5076</v>
      </c>
      <c r="H14">
        <v>5076</v>
      </c>
    </row>
    <row r="15" spans="4:8" ht="12.75">
      <c r="D15" t="s">
        <v>199</v>
      </c>
      <c r="F15">
        <v>4920</v>
      </c>
      <c r="H15">
        <v>4920</v>
      </c>
    </row>
    <row r="16" spans="4:8" ht="12.75">
      <c r="D16" t="s">
        <v>200</v>
      </c>
      <c r="F16">
        <v>4920</v>
      </c>
      <c r="H16">
        <v>4920</v>
      </c>
    </row>
    <row r="18" spans="4:8" ht="12.75">
      <c r="D18" t="s">
        <v>27</v>
      </c>
      <c r="F18">
        <v>14916</v>
      </c>
      <c r="H18">
        <v>14916</v>
      </c>
    </row>
  </sheetData>
  <sheetProtection/>
  <mergeCells count="2">
    <mergeCell ref="F10:F12"/>
    <mergeCell ref="H10:H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2014-11-24T12:45:02Z</cp:lastPrinted>
  <dcterms:created xsi:type="dcterms:W3CDTF">2010-04-02T14:46:04Z</dcterms:created>
  <dcterms:modified xsi:type="dcterms:W3CDTF">2014-11-24T12:49:22Z</dcterms:modified>
  <cp:category/>
  <cp:version/>
  <cp:contentType/>
  <cp:contentStatus/>
</cp:coreProperties>
</file>