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голосованию'!$A$1:$H$136</definedName>
  </definedNames>
  <calcPr fullCalcOnLoad="1" fullPrecision="0"/>
</workbook>
</file>

<file path=xl/sharedStrings.xml><?xml version="1.0" encoding="utf-8"?>
<sst xmlns="http://schemas.openxmlformats.org/spreadsheetml/2006/main" count="334" uniqueCount="222">
  <si>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</si>
  <si>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</si>
  <si>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</si>
  <si>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</si>
  <si>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</si>
  <si>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</si>
  <si>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</si>
  <si>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</si>
  <si>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</si>
  <si>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</si>
  <si>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</si>
  <si>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</si>
  <si>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</si>
  <si>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</si>
  <si>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</si>
  <si>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</si>
  <si>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</si>
  <si>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</si>
  <si>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</si>
  <si>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</si>
  <si>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</si>
  <si>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</si>
  <si>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</si>
  <si>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</si>
  <si>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</si>
  <si>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</si>
  <si>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</si>
  <si>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</si>
  <si>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</si>
  <si>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</si>
  <si>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</si>
  <si>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</si>
  <si>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</si>
  <si>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</si>
  <si>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</si>
  <si>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</si>
  <si>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</si>
  <si>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</si>
  <si>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</si>
  <si>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</si>
  <si>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</si>
  <si>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</si>
  <si>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</si>
  <si>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</si>
  <si>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</si>
  <si>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</si>
  <si>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</si>
  <si>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</si>
  <si>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</si>
  <si>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</si>
  <si>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</si>
  <si>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</si>
  <si>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</si>
  <si>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</si>
  <si>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</si>
  <si>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</si>
  <si>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</si>
  <si>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</si>
  <si>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</si>
  <si>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</si>
  <si>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</si>
  <si>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</si>
  <si>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</si>
  <si>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</si>
  <si>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</si>
  <si>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</si>
  <si>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</si>
  <si>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</si>
  <si>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</si>
  <si>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</si>
  <si>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</si>
  <si>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</si>
  <si>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</si>
  <si>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</si>
  <si>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</si>
  <si>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</si>
  <si>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</si>
  <si>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</si>
  <si>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</si>
  <si>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</si>
  <si>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</si>
  <si>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</si>
  <si>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</si>
  <si>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</si>
  <si>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</si>
  <si>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</si>
  <si>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</si>
  <si>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</si>
  <si>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</si>
  <si>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</si>
  <si>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</si>
  <si>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</si>
  <si>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</si>
  <si>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</si>
  <si>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</si>
  <si>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</si>
  <si>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</si>
  <si>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</si>
  <si>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</si>
  <si>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1 ра в год</t>
  </si>
  <si>
    <t>восстановление общедомового уличного освещения</t>
  </si>
  <si>
    <t>перевод реле времени</t>
  </si>
  <si>
    <t>окос травы</t>
  </si>
  <si>
    <t>установка шарового крана на выходе с ВВП горячей воды для взятия проб,сдачи анализа ГВС ф 15</t>
  </si>
  <si>
    <t>Поверка общедомовых приборов учета холодного водоснабжения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</si>
  <si>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</si>
  <si>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</si>
  <si>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</si>
  <si>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замена трансформатора тока</t>
  </si>
  <si>
    <t>восстановление подвального освещения</t>
  </si>
  <si>
    <t>восстановление чердачного освещения</t>
  </si>
  <si>
    <t>чеканка и замазка канализационных стыков</t>
  </si>
  <si>
    <t>Работы заявочного характера</t>
  </si>
  <si>
    <t>ремонт кровли</t>
  </si>
  <si>
    <t>ремонт отмостки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</si>
  <si>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</si>
  <si>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</si>
  <si>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договорная и претензионно-исковая работа, взыскание задолженности по ЖКУ</t>
  </si>
  <si>
    <t>установка КИП на ВВП</t>
  </si>
  <si>
    <t xml:space="preserve">1 раз </t>
  </si>
  <si>
    <t>обслуживание насосов горячего водоснабжения</t>
  </si>
  <si>
    <t>восстановление подъездного освещения</t>
  </si>
  <si>
    <t>смена КИП</t>
  </si>
  <si>
    <t>руб./чел.</t>
  </si>
  <si>
    <t>по адресу: ул.Парковая, д.1б (Sобщ.=2790,8 м2,  Sзем.уч.=1688,6м2)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</si>
  <si>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</si>
  <si>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</si>
  <si>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</si>
  <si>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</si>
  <si>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</si>
  <si>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замена ( поверка ) КИП</t>
  </si>
  <si>
    <t>Регламентные работы по системе вентиляции в т.числе: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</si>
  <si>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</si>
  <si>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</si>
  <si>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</si>
  <si>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очистка от снега наледи подъездных козырьков</t>
  </si>
  <si>
    <t>смена запорной арматуры (отопление)</t>
  </si>
  <si>
    <t>смена запорной арматуры (водоснабжение)</t>
  </si>
  <si>
    <t>смена зажвижек отопления</t>
  </si>
  <si>
    <t>смена зажвижек ГВС и ХВС</t>
  </si>
  <si>
    <t>ремонт изоляции трубопроводов</t>
  </si>
  <si>
    <t>ремонт системы электроснабжения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</si>
  <si>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</si>
  <si>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</si>
  <si>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</si>
  <si>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</si>
  <si>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</si>
  <si>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</si>
  <si>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</si>
  <si>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</si>
  <si>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</si>
  <si>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</si>
  <si>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</si>
  <si>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</si>
  <si>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</si>
  <si>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</si>
  <si>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</si>
  <si>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</si>
  <si>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</si>
  <si>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</si>
  <si>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2014-2015 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</si>
  <si>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</si>
  <si>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</si>
  <si>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Итого:</t>
  </si>
  <si>
    <t>заполнение электронных паспортов</t>
  </si>
  <si>
    <t>Обслуживание общедомовых приборов учета теплоэнергии</t>
  </si>
  <si>
    <t>гидравлическое испытание элеваторных узлов и запорной арматуры</t>
  </si>
  <si>
    <t>ревизия задвижек отопления  д.80мм-1 шт.)</t>
  </si>
  <si>
    <t>смена задвижек отопления (диам.80 мм - 1 шт.), эл.узлы (диам.80мм-1шт., диам.50мм-2шт.)</t>
  </si>
  <si>
    <t>ревизия  задвижек на ГВС (диам.50 мм - 1 шт)</t>
  </si>
  <si>
    <t>ревизия задвижек  ХВС (д.50мм-3 шт.)</t>
  </si>
  <si>
    <t>Сбор, вывоз и утилизация ТБО*, руб/м2</t>
  </si>
  <si>
    <t>ремонт отмостки 40 м2</t>
  </si>
  <si>
    <t>Лицевой счет многоквартирного дома по адресу: ул. Парковая, д. 1б на период с 1 мая 2014 по 30 апреля 2015 года</t>
  </si>
  <si>
    <t>гидравлическое испытание элеваторных узлов и  запорной арматуры</t>
  </si>
  <si>
    <t>смена задвижек отопления ( д.80мм-1шт.),эл.узлы ( д.80 мм - 1 шт.,д.50мм - 2 шт.)</t>
  </si>
  <si>
    <t>15070,32 (по тарифу)</t>
  </si>
  <si>
    <t>72</t>
  </si>
  <si>
    <t>55</t>
  </si>
  <si>
    <t>92</t>
  </si>
  <si>
    <t>ревизия задвижек отопления ( д.80мм-1шт.) факт ф 80 мм - 5 шт.</t>
  </si>
  <si>
    <t>ревизия заадвижек ГВС (д.50 мм- 1шт.) факт ф 50 мм - 3 шт., ф 32 мм - 1 шт.</t>
  </si>
  <si>
    <t>100</t>
  </si>
  <si>
    <t>ревизия ШР, ЩЭ ( с материалами 143,63 руб.)</t>
  </si>
  <si>
    <t>Окраска газопровода</t>
  </si>
  <si>
    <t>Н.Ф.Каюткина</t>
  </si>
  <si>
    <t>промывка системы отопления (корректировка)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</si>
  <si>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</si>
  <si>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</si>
  <si>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121</t>
  </si>
  <si>
    <t>Восстановление циркуляции ГВС после ремонтных работ ТПК</t>
  </si>
  <si>
    <t>Смена  шарового крана у водосчетчика ХВС</t>
  </si>
  <si>
    <t>131</t>
  </si>
  <si>
    <t>Восстановление циркуляции ГВС после опрессовки</t>
  </si>
  <si>
    <t>134</t>
  </si>
  <si>
    <t>136</t>
  </si>
  <si>
    <t>155</t>
  </si>
  <si>
    <t>Остаток(+) / Долг(-) на 1.05.14г.</t>
  </si>
  <si>
    <t>Экономия(+) / Долг(-) на 1.05.2015</t>
  </si>
  <si>
    <t>Ремонт ливневой канализации</t>
  </si>
  <si>
    <t>168</t>
  </si>
  <si>
    <t>Крепление оцинковки на парапете</t>
  </si>
  <si>
    <t>Ремонт отмостки 40 м2 ( факт 61 м2)</t>
  </si>
  <si>
    <t>Поступления от Ростелекома</t>
  </si>
  <si>
    <t>6</t>
  </si>
  <si>
    <t>47</t>
  </si>
  <si>
    <t>Ремонт кровли в один слой 10 м2 (кв.34)</t>
  </si>
  <si>
    <t>56</t>
  </si>
  <si>
    <t>77</t>
  </si>
  <si>
    <t>94</t>
  </si>
  <si>
    <t>Ремонт эл.проводки в подъезде</t>
  </si>
  <si>
    <t>145</t>
  </si>
  <si>
    <t>Обслуживание вводных и внутренних газопроводов жилого фонда( Корректировка по выставленному счету фактуре № 8156 от 11.06.2014 г. на сумму 20029,89 руб.)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</si>
  <si>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</si>
  <si>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</si>
  <si>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</si>
  <si>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</si>
  <si>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Сумма уплаты за размещение(выставленные счета)</t>
  </si>
  <si>
    <t>Сумма списанная с л/ч(с учетом оплаты)</t>
  </si>
  <si>
    <t>2014-2015</t>
  </si>
  <si>
    <t>Поступления от Ростелекома ( 2 точки с ноября 2014 года)</t>
  </si>
  <si>
    <t>ревизия задвижек  ХВС (д.50мм-3шт.) факт ф 50 мм - 3 шт., ф 80 мм - 1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</si>
</sst>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4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8" fillId="25" borderId="26" xfId="0" applyNumberFormat="1" applyFont="1" applyFill="1" applyBorder="1" applyAlignment="1">
      <alignment horizontal="center" vertical="center" wrapText="1"/>
    </xf>
    <xf numFmtId="2" fontId="29" fillId="25" borderId="13" xfId="0" applyNumberFormat="1" applyFont="1" applyFill="1" applyBorder="1" applyAlignment="1">
      <alignment horizontal="center" vertical="center" wrapText="1"/>
    </xf>
    <xf numFmtId="2" fontId="29" fillId="25" borderId="12" xfId="0" applyNumberFormat="1" applyFont="1" applyFill="1" applyBorder="1" applyAlignment="1">
      <alignment horizontal="center" vertical="center" wrapText="1"/>
    </xf>
    <xf numFmtId="2" fontId="29" fillId="25" borderId="46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2" fontId="29" fillId="25" borderId="47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9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4" fontId="29" fillId="25" borderId="45" xfId="0" applyNumberFormat="1" applyFont="1" applyFill="1" applyBorder="1" applyAlignment="1">
      <alignment horizontal="left" vertical="center" wrapText="1"/>
    </xf>
    <xf numFmtId="4" fontId="29" fillId="25" borderId="12" xfId="0" applyNumberFormat="1" applyFont="1" applyFill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2" fontId="29" fillId="25" borderId="0" xfId="0" applyNumberFormat="1" applyFont="1" applyFill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21" fillId="25" borderId="0" xfId="0" applyFont="1" applyFill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left" vertical="center" wrapText="1"/>
    </xf>
    <xf numFmtId="0" fontId="29" fillId="25" borderId="11" xfId="0" applyFont="1" applyFill="1" applyBorder="1" applyAlignment="1">
      <alignment horizontal="left" vertical="center" wrapText="1"/>
    </xf>
    <xf numFmtId="0" fontId="18" fillId="25" borderId="38" xfId="0" applyFont="1" applyFill="1" applyBorder="1" applyAlignment="1">
      <alignment horizontal="left" vertical="center" wrapText="1"/>
    </xf>
    <xf numFmtId="2" fontId="29" fillId="25" borderId="56" xfId="0" applyNumberFormat="1" applyFont="1" applyFill="1" applyBorder="1" applyAlignment="1">
      <alignment horizontal="center" vertical="center" wrapText="1"/>
    </xf>
    <xf numFmtId="2" fontId="29" fillId="25" borderId="29" xfId="0" applyNumberFormat="1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left" vertical="center" wrapText="1"/>
    </xf>
    <xf numFmtId="0" fontId="18" fillId="25" borderId="39" xfId="0" applyFont="1" applyFill="1" applyBorder="1" applyAlignment="1">
      <alignment horizontal="center" vertical="center"/>
    </xf>
    <xf numFmtId="2" fontId="18" fillId="25" borderId="39" xfId="0" applyNumberFormat="1" applyFont="1" applyFill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center" vertical="center"/>
    </xf>
    <xf numFmtId="0" fontId="18" fillId="25" borderId="49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2" fontId="22" fillId="25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2" fontId="20" fillId="25" borderId="0" xfId="0" applyNumberFormat="1" applyFont="1" applyFill="1" applyBorder="1" applyAlignment="1">
      <alignment horizontal="center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0" fontId="20" fillId="25" borderId="39" xfId="0" applyFont="1" applyFill="1" applyBorder="1" applyAlignment="1">
      <alignment/>
    </xf>
    <xf numFmtId="2" fontId="20" fillId="25" borderId="39" xfId="0" applyNumberFormat="1" applyFont="1" applyFill="1" applyBorder="1" applyAlignment="1">
      <alignment horizontal="center"/>
    </xf>
    <xf numFmtId="2" fontId="20" fillId="25" borderId="49" xfId="0" applyNumberFormat="1" applyFont="1" applyFill="1" applyBorder="1" applyAlignment="1">
      <alignment horizontal="center"/>
    </xf>
    <xf numFmtId="0" fontId="22" fillId="25" borderId="0" xfId="0" applyFont="1" applyFill="1" applyBorder="1" applyAlignment="1">
      <alignment horizontal="left" vertical="center"/>
    </xf>
    <xf numFmtId="0" fontId="22" fillId="25" borderId="0" xfId="0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45" xfId="0" applyFont="1" applyFill="1" applyBorder="1" applyAlignment="1">
      <alignment horizontal="left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2" fontId="29" fillId="25" borderId="35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0" fontId="20" fillId="25" borderId="45" xfId="0" applyFont="1" applyFill="1" applyBorder="1" applyAlignment="1">
      <alignment horizontal="left" vertical="center" wrapText="1"/>
    </xf>
    <xf numFmtId="0" fontId="18" fillId="25" borderId="50" xfId="0" applyFont="1" applyFill="1" applyBorder="1" applyAlignment="1">
      <alignment horizontal="left" vertical="center" wrapText="1"/>
    </xf>
    <xf numFmtId="0" fontId="0" fillId="25" borderId="35" xfId="0" applyFont="1" applyFill="1" applyBorder="1" applyAlignment="1">
      <alignment horizontal="center" vertical="center" wrapText="1"/>
    </xf>
    <xf numFmtId="2" fontId="29" fillId="25" borderId="39" xfId="0" applyNumberFormat="1" applyFont="1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vertical="center" wrapText="1"/>
    </xf>
    <xf numFmtId="49" fontId="0" fillId="24" borderId="58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5" borderId="26" xfId="0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 wrapText="1"/>
    </xf>
    <xf numFmtId="14" fontId="29" fillId="24" borderId="10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49" fontId="0" fillId="25" borderId="27" xfId="0" applyNumberFormat="1" applyFont="1" applyFill="1" applyBorder="1" applyAlignment="1">
      <alignment horizontal="center" vertical="center" wrapText="1"/>
    </xf>
    <xf numFmtId="14" fontId="0" fillId="25" borderId="35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49" fontId="0" fillId="25" borderId="28" xfId="0" applyNumberFormat="1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left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0" fontId="29" fillId="26" borderId="18" xfId="0" applyFont="1" applyFill="1" applyBorder="1" applyAlignment="1">
      <alignment horizontal="center" vertical="center" wrapText="1"/>
    </xf>
    <xf numFmtId="14" fontId="29" fillId="26" borderId="10" xfId="0" applyNumberFormat="1" applyFont="1" applyFill="1" applyBorder="1" applyAlignment="1">
      <alignment horizontal="center" vertical="center" wrapText="1"/>
    </xf>
    <xf numFmtId="0" fontId="37" fillId="26" borderId="18" xfId="0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2" fontId="0" fillId="24" borderId="26" xfId="0" applyNumberForma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9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59" xfId="0" applyNumberFormat="1" applyFont="1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0" xfId="0" applyFont="1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30" fillId="25" borderId="0" xfId="0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0" fontId="0" fillId="0" borderId="57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34" fillId="24" borderId="64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32" fillId="24" borderId="60" xfId="0" applyFont="1" applyFill="1" applyBorder="1" applyAlignment="1">
      <alignment horizontal="center" vertical="center" wrapText="1"/>
    </xf>
    <xf numFmtId="0" fontId="32" fillId="24" borderId="69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0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4" fillId="24" borderId="64" xfId="0" applyFont="1" applyFill="1" applyBorder="1" applyAlignment="1">
      <alignment horizontal="left"/>
    </xf>
    <xf numFmtId="0" fontId="27" fillId="0" borderId="14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zoomScale="75" zoomScaleNormal="75" zoomScalePageLayoutView="0" workbookViewId="0" topLeftCell="A47">
      <selection activeCell="M12" sqref="M12"/>
    </sheetView>
  </sheetViews>
  <sheetFormatPr defaultColWidth="9.00390625" defaultRowHeight="12.75"/>
  <cols>
    <col min="1" max="1" width="72.75390625" style="112" customWidth="1"/>
    <col min="2" max="2" width="19.125" style="112" customWidth="1"/>
    <col min="3" max="3" width="13.875" style="112" hidden="1" customWidth="1"/>
    <col min="4" max="4" width="14.875" style="112" customWidth="1"/>
    <col min="5" max="5" width="13.875" style="112" hidden="1" customWidth="1"/>
    <col min="6" max="6" width="20.875" style="112" hidden="1" customWidth="1"/>
    <col min="7" max="7" width="13.875" style="112" customWidth="1"/>
    <col min="8" max="8" width="20.875" style="112" customWidth="1"/>
    <col min="9" max="9" width="15.375" style="112" customWidth="1"/>
    <col min="10" max="10" width="15.375" style="112" hidden="1" customWidth="1"/>
    <col min="11" max="11" width="15.375" style="113" hidden="1" customWidth="1"/>
    <col min="12" max="14" width="15.375" style="112" customWidth="1"/>
    <col min="15" max="16384" width="9.125" style="112" customWidth="1"/>
  </cols>
  <sheetData>
    <row r="1" spans="1:8" ht="16.5" customHeight="1">
      <c r="A1" s="239" t="s">
        <v>31</v>
      </c>
      <c r="B1" s="240"/>
      <c r="C1" s="240"/>
      <c r="D1" s="240"/>
      <c r="E1" s="240"/>
      <c r="F1" s="240"/>
      <c r="G1" s="240"/>
      <c r="H1" s="240"/>
    </row>
    <row r="2" spans="2:8" ht="12.75" customHeight="1">
      <c r="B2" s="241" t="s">
        <v>32</v>
      </c>
      <c r="C2" s="241"/>
      <c r="D2" s="241"/>
      <c r="E2" s="241"/>
      <c r="F2" s="241"/>
      <c r="G2" s="240"/>
      <c r="H2" s="240"/>
    </row>
    <row r="3" spans="1:8" ht="25.5" customHeight="1">
      <c r="A3" s="114" t="s">
        <v>160</v>
      </c>
      <c r="B3" s="241" t="s">
        <v>33</v>
      </c>
      <c r="C3" s="241"/>
      <c r="D3" s="241"/>
      <c r="E3" s="241"/>
      <c r="F3" s="241"/>
      <c r="G3" s="240"/>
      <c r="H3" s="240"/>
    </row>
    <row r="4" spans="2:8" ht="14.25" customHeight="1">
      <c r="B4" s="241" t="s">
        <v>34</v>
      </c>
      <c r="C4" s="241"/>
      <c r="D4" s="241"/>
      <c r="E4" s="241"/>
      <c r="F4" s="241"/>
      <c r="G4" s="240"/>
      <c r="H4" s="240"/>
    </row>
    <row r="5" spans="1:8" ht="27" customHeight="1">
      <c r="A5" s="242"/>
      <c r="B5" s="242"/>
      <c r="C5" s="242"/>
      <c r="D5" s="242"/>
      <c r="E5" s="242"/>
      <c r="F5" s="242"/>
      <c r="G5" s="242"/>
      <c r="H5" s="242"/>
    </row>
    <row r="6" spans="1:11" ht="33" customHeight="1">
      <c r="A6" s="243"/>
      <c r="B6" s="243"/>
      <c r="C6" s="243"/>
      <c r="D6" s="243"/>
      <c r="E6" s="243"/>
      <c r="F6" s="243"/>
      <c r="G6" s="243"/>
      <c r="H6" s="243"/>
      <c r="K6" s="112"/>
    </row>
    <row r="7" spans="1:11" ht="18" customHeight="1">
      <c r="A7" s="227" t="s">
        <v>161</v>
      </c>
      <c r="B7" s="227"/>
      <c r="C7" s="227"/>
      <c r="D7" s="227"/>
      <c r="E7" s="227"/>
      <c r="F7" s="227"/>
      <c r="G7" s="227"/>
      <c r="H7" s="227"/>
      <c r="K7" s="112"/>
    </row>
    <row r="8" spans="1:11" s="115" customFormat="1" ht="22.5" customHeight="1">
      <c r="A8" s="228" t="s">
        <v>35</v>
      </c>
      <c r="B8" s="228"/>
      <c r="C8" s="228"/>
      <c r="D8" s="228"/>
      <c r="E8" s="229"/>
      <c r="F8" s="229"/>
      <c r="G8" s="229"/>
      <c r="H8" s="229"/>
      <c r="K8" s="116"/>
    </row>
    <row r="9" spans="1:8" s="117" customFormat="1" ht="18.75" customHeight="1">
      <c r="A9" s="228" t="s">
        <v>124</v>
      </c>
      <c r="B9" s="228"/>
      <c r="C9" s="228"/>
      <c r="D9" s="228"/>
      <c r="E9" s="229"/>
      <c r="F9" s="229"/>
      <c r="G9" s="229"/>
      <c r="H9" s="229"/>
    </row>
    <row r="10" spans="1:8" s="118" customFormat="1" ht="17.25" customHeight="1">
      <c r="A10" s="230" t="s">
        <v>105</v>
      </c>
      <c r="B10" s="230"/>
      <c r="C10" s="230"/>
      <c r="D10" s="230"/>
      <c r="E10" s="231"/>
      <c r="F10" s="231"/>
      <c r="G10" s="231"/>
      <c r="H10" s="231"/>
    </row>
    <row r="11" spans="1:8" s="117" customFormat="1" ht="30" customHeight="1" thickBot="1">
      <c r="A11" s="232" t="s">
        <v>36</v>
      </c>
      <c r="B11" s="232"/>
      <c r="C11" s="232"/>
      <c r="D11" s="232"/>
      <c r="E11" s="233"/>
      <c r="F11" s="233"/>
      <c r="G11" s="233"/>
      <c r="H11" s="233"/>
    </row>
    <row r="12" spans="1:11" s="123" customFormat="1" ht="139.5" customHeight="1" thickBot="1">
      <c r="A12" s="119" t="s">
        <v>0</v>
      </c>
      <c r="B12" s="120" t="s">
        <v>37</v>
      </c>
      <c r="C12" s="121" t="s">
        <v>38</v>
      </c>
      <c r="D12" s="121" t="s">
        <v>5</v>
      </c>
      <c r="E12" s="121" t="s">
        <v>38</v>
      </c>
      <c r="F12" s="122" t="s">
        <v>39</v>
      </c>
      <c r="G12" s="121" t="s">
        <v>38</v>
      </c>
      <c r="H12" s="122" t="s">
        <v>39</v>
      </c>
      <c r="K12" s="124"/>
    </row>
    <row r="13" spans="1:11" s="131" customFormat="1" ht="12.75">
      <c r="A13" s="125">
        <v>1</v>
      </c>
      <c r="B13" s="126">
        <v>2</v>
      </c>
      <c r="C13" s="126">
        <v>3</v>
      </c>
      <c r="D13" s="127"/>
      <c r="E13" s="126">
        <v>3</v>
      </c>
      <c r="F13" s="128">
        <v>4</v>
      </c>
      <c r="G13" s="129">
        <v>3</v>
      </c>
      <c r="H13" s="130">
        <v>4</v>
      </c>
      <c r="K13" s="132"/>
    </row>
    <row r="14" spans="1:11" s="131" customFormat="1" ht="49.5" customHeight="1">
      <c r="A14" s="234" t="s">
        <v>1</v>
      </c>
      <c r="B14" s="235"/>
      <c r="C14" s="235"/>
      <c r="D14" s="235"/>
      <c r="E14" s="235"/>
      <c r="F14" s="235"/>
      <c r="G14" s="236"/>
      <c r="H14" s="237"/>
      <c r="K14" s="132"/>
    </row>
    <row r="15" spans="1:11" s="123" customFormat="1" ht="15">
      <c r="A15" s="133" t="s">
        <v>162</v>
      </c>
      <c r="B15" s="134" t="s">
        <v>55</v>
      </c>
      <c r="C15" s="13">
        <f>F15*12</f>
        <v>0</v>
      </c>
      <c r="D15" s="14">
        <f>G15*I15</f>
        <v>89417.23</v>
      </c>
      <c r="E15" s="13">
        <f>H15*12</f>
        <v>32.04</v>
      </c>
      <c r="F15" s="93"/>
      <c r="G15" s="13">
        <f>H15*12</f>
        <v>32.04</v>
      </c>
      <c r="H15" s="93">
        <f>H20+H22</f>
        <v>2.67</v>
      </c>
      <c r="I15" s="123">
        <v>2790.8</v>
      </c>
      <c r="J15" s="123">
        <v>1.07</v>
      </c>
      <c r="K15" s="124">
        <v>2.24</v>
      </c>
    </row>
    <row r="16" spans="1:11" s="137" customFormat="1" ht="27" customHeight="1">
      <c r="A16" s="135" t="s">
        <v>117</v>
      </c>
      <c r="B16" s="136" t="s">
        <v>41</v>
      </c>
      <c r="C16" s="106"/>
      <c r="D16" s="105"/>
      <c r="E16" s="106"/>
      <c r="F16" s="107"/>
      <c r="G16" s="106"/>
      <c r="H16" s="107"/>
      <c r="K16" s="138"/>
    </row>
    <row r="17" spans="1:11" s="137" customFormat="1" ht="12.75">
      <c r="A17" s="135" t="s">
        <v>42</v>
      </c>
      <c r="B17" s="136" t="s">
        <v>41</v>
      </c>
      <c r="C17" s="106"/>
      <c r="D17" s="105"/>
      <c r="E17" s="106"/>
      <c r="F17" s="107"/>
      <c r="G17" s="106"/>
      <c r="H17" s="107"/>
      <c r="K17" s="138"/>
    </row>
    <row r="18" spans="1:11" s="137" customFormat="1" ht="12.75">
      <c r="A18" s="135" t="s">
        <v>43</v>
      </c>
      <c r="B18" s="136" t="s">
        <v>44</v>
      </c>
      <c r="C18" s="106"/>
      <c r="D18" s="105"/>
      <c r="E18" s="106"/>
      <c r="F18" s="107"/>
      <c r="G18" s="106"/>
      <c r="H18" s="107"/>
      <c r="K18" s="138"/>
    </row>
    <row r="19" spans="1:11" s="137" customFormat="1" ht="12.75">
      <c r="A19" s="135" t="s">
        <v>45</v>
      </c>
      <c r="B19" s="136" t="s">
        <v>41</v>
      </c>
      <c r="C19" s="106"/>
      <c r="D19" s="105"/>
      <c r="E19" s="106"/>
      <c r="F19" s="107"/>
      <c r="G19" s="106"/>
      <c r="H19" s="107"/>
      <c r="K19" s="138"/>
    </row>
    <row r="20" spans="1:11" s="137" customFormat="1" ht="15">
      <c r="A20" s="133" t="s">
        <v>163</v>
      </c>
      <c r="B20" s="190"/>
      <c r="C20" s="106"/>
      <c r="D20" s="105"/>
      <c r="E20" s="106"/>
      <c r="F20" s="107"/>
      <c r="G20" s="106"/>
      <c r="H20" s="93">
        <v>2.56</v>
      </c>
      <c r="K20" s="138"/>
    </row>
    <row r="21" spans="1:11" s="137" customFormat="1" ht="15">
      <c r="A21" s="191" t="s">
        <v>164</v>
      </c>
      <c r="B21" s="190" t="s">
        <v>41</v>
      </c>
      <c r="C21" s="106"/>
      <c r="D21" s="105"/>
      <c r="E21" s="106"/>
      <c r="F21" s="107"/>
      <c r="G21" s="106"/>
      <c r="H21" s="93"/>
      <c r="K21" s="138"/>
    </row>
    <row r="22" spans="1:11" s="137" customFormat="1" ht="15">
      <c r="A22" s="133" t="s">
        <v>163</v>
      </c>
      <c r="B22" s="190"/>
      <c r="C22" s="106"/>
      <c r="D22" s="105"/>
      <c r="E22" s="106"/>
      <c r="F22" s="107"/>
      <c r="G22" s="106"/>
      <c r="H22" s="93">
        <v>0.11</v>
      </c>
      <c r="K22" s="138"/>
    </row>
    <row r="23" spans="1:11" s="123" customFormat="1" ht="30">
      <c r="A23" s="133" t="s">
        <v>46</v>
      </c>
      <c r="B23" s="139" t="s">
        <v>48</v>
      </c>
      <c r="C23" s="13">
        <f>F23*12</f>
        <v>0</v>
      </c>
      <c r="D23" s="14">
        <f>G23*I23</f>
        <v>66644.3</v>
      </c>
      <c r="E23" s="13">
        <f>H23*12</f>
        <v>23.88</v>
      </c>
      <c r="F23" s="93"/>
      <c r="G23" s="13">
        <f>H23*12</f>
        <v>23.88</v>
      </c>
      <c r="H23" s="93">
        <v>1.99</v>
      </c>
      <c r="I23" s="123">
        <v>2790.8</v>
      </c>
      <c r="J23" s="123">
        <v>1.07</v>
      </c>
      <c r="K23" s="124">
        <v>1.74</v>
      </c>
    </row>
    <row r="24" spans="1:11" s="137" customFormat="1" ht="12.75">
      <c r="A24" s="135" t="s">
        <v>47</v>
      </c>
      <c r="B24" s="136" t="s">
        <v>48</v>
      </c>
      <c r="C24" s="106"/>
      <c r="D24" s="105"/>
      <c r="E24" s="106"/>
      <c r="F24" s="107"/>
      <c r="G24" s="106"/>
      <c r="H24" s="107"/>
      <c r="K24" s="138"/>
    </row>
    <row r="25" spans="1:11" s="137" customFormat="1" ht="12.75">
      <c r="A25" s="135" t="s">
        <v>49</v>
      </c>
      <c r="B25" s="136" t="s">
        <v>48</v>
      </c>
      <c r="C25" s="106"/>
      <c r="D25" s="105"/>
      <c r="E25" s="106"/>
      <c r="F25" s="107"/>
      <c r="G25" s="106"/>
      <c r="H25" s="107"/>
      <c r="K25" s="138"/>
    </row>
    <row r="26" spans="1:11" s="137" customFormat="1" ht="12.75">
      <c r="A26" s="135" t="s">
        <v>102</v>
      </c>
      <c r="B26" s="136" t="s">
        <v>106</v>
      </c>
      <c r="C26" s="106"/>
      <c r="D26" s="105"/>
      <c r="E26" s="106"/>
      <c r="F26" s="107"/>
      <c r="G26" s="106"/>
      <c r="H26" s="107"/>
      <c r="K26" s="138"/>
    </row>
    <row r="27" spans="1:11" s="137" customFormat="1" ht="12.75">
      <c r="A27" s="135" t="s">
        <v>50</v>
      </c>
      <c r="B27" s="136" t="s">
        <v>48</v>
      </c>
      <c r="C27" s="106"/>
      <c r="D27" s="105"/>
      <c r="E27" s="106"/>
      <c r="F27" s="107"/>
      <c r="G27" s="106"/>
      <c r="H27" s="107"/>
      <c r="K27" s="138"/>
    </row>
    <row r="28" spans="1:11" s="137" customFormat="1" ht="25.5">
      <c r="A28" s="135" t="s">
        <v>51</v>
      </c>
      <c r="B28" s="136" t="s">
        <v>52</v>
      </c>
      <c r="C28" s="106"/>
      <c r="D28" s="105"/>
      <c r="E28" s="106"/>
      <c r="F28" s="107"/>
      <c r="G28" s="106"/>
      <c r="H28" s="107"/>
      <c r="K28" s="138"/>
    </row>
    <row r="29" spans="1:11" s="137" customFormat="1" ht="12.75">
      <c r="A29" s="135" t="s">
        <v>125</v>
      </c>
      <c r="B29" s="136" t="s">
        <v>48</v>
      </c>
      <c r="C29" s="106"/>
      <c r="D29" s="105"/>
      <c r="E29" s="106"/>
      <c r="F29" s="107"/>
      <c r="G29" s="106"/>
      <c r="H29" s="107"/>
      <c r="K29" s="138"/>
    </row>
    <row r="30" spans="1:11" s="137" customFormat="1" ht="12.75">
      <c r="A30" s="135" t="s">
        <v>126</v>
      </c>
      <c r="B30" s="136" t="s">
        <v>48</v>
      </c>
      <c r="C30" s="106"/>
      <c r="D30" s="105"/>
      <c r="E30" s="106"/>
      <c r="F30" s="107"/>
      <c r="G30" s="106"/>
      <c r="H30" s="107"/>
      <c r="K30" s="138"/>
    </row>
    <row r="31" spans="1:11" s="137" customFormat="1" ht="25.5">
      <c r="A31" s="135" t="s">
        <v>127</v>
      </c>
      <c r="B31" s="136" t="s">
        <v>53</v>
      </c>
      <c r="C31" s="106"/>
      <c r="D31" s="105"/>
      <c r="E31" s="106"/>
      <c r="F31" s="107"/>
      <c r="G31" s="106"/>
      <c r="H31" s="107"/>
      <c r="K31" s="138"/>
    </row>
    <row r="32" spans="1:11" s="141" customFormat="1" ht="15">
      <c r="A32" s="140" t="s">
        <v>54</v>
      </c>
      <c r="B32" s="134" t="s">
        <v>98</v>
      </c>
      <c r="C32" s="13">
        <f>F32*12</f>
        <v>0</v>
      </c>
      <c r="D32" s="14">
        <f aca="true" t="shared" si="0" ref="D32:D42">G32*I32</f>
        <v>22772.93</v>
      </c>
      <c r="E32" s="13">
        <f>H32*12</f>
        <v>8.16</v>
      </c>
      <c r="F32" s="95"/>
      <c r="G32" s="13">
        <f>12*H32</f>
        <v>8.16</v>
      </c>
      <c r="H32" s="93">
        <v>0.68</v>
      </c>
      <c r="I32" s="123">
        <v>2790.8</v>
      </c>
      <c r="J32" s="123">
        <v>1.07</v>
      </c>
      <c r="K32" s="124">
        <v>0.6</v>
      </c>
    </row>
    <row r="33" spans="1:11" s="123" customFormat="1" ht="15">
      <c r="A33" s="140" t="s">
        <v>56</v>
      </c>
      <c r="B33" s="134" t="s">
        <v>57</v>
      </c>
      <c r="C33" s="13">
        <f>F33*12</f>
        <v>0</v>
      </c>
      <c r="D33" s="14">
        <f t="shared" si="0"/>
        <v>74346.91</v>
      </c>
      <c r="E33" s="13">
        <f>H33*12</f>
        <v>26.64</v>
      </c>
      <c r="F33" s="95"/>
      <c r="G33" s="13">
        <f>12*H33</f>
        <v>26.64</v>
      </c>
      <c r="H33" s="93">
        <v>2.22</v>
      </c>
      <c r="I33" s="123">
        <v>2790.8</v>
      </c>
      <c r="J33" s="123">
        <v>1.07</v>
      </c>
      <c r="K33" s="124">
        <v>1.94</v>
      </c>
    </row>
    <row r="34" spans="1:11" s="131" customFormat="1" ht="30">
      <c r="A34" s="140" t="s">
        <v>58</v>
      </c>
      <c r="B34" s="134" t="s">
        <v>55</v>
      </c>
      <c r="C34" s="96"/>
      <c r="D34" s="14">
        <v>1848.15</v>
      </c>
      <c r="E34" s="96">
        <f>H34*12</f>
        <v>0.72</v>
      </c>
      <c r="F34" s="95"/>
      <c r="G34" s="13">
        <f aca="true" t="shared" si="1" ref="G34:G40">D34/I34</f>
        <v>0.66</v>
      </c>
      <c r="H34" s="93">
        <f aca="true" t="shared" si="2" ref="H34:H40">G34/12</f>
        <v>0.06</v>
      </c>
      <c r="I34" s="123">
        <v>2790.8</v>
      </c>
      <c r="J34" s="123">
        <v>1.07</v>
      </c>
      <c r="K34" s="124">
        <v>0.05</v>
      </c>
    </row>
    <row r="35" spans="1:11" s="131" customFormat="1" ht="30">
      <c r="A35" s="140" t="s">
        <v>59</v>
      </c>
      <c r="B35" s="134" t="s">
        <v>55</v>
      </c>
      <c r="C35" s="96"/>
      <c r="D35" s="14">
        <v>3696.3</v>
      </c>
      <c r="E35" s="96">
        <f>H35*12</f>
        <v>1.32</v>
      </c>
      <c r="F35" s="95"/>
      <c r="G35" s="13">
        <f t="shared" si="1"/>
        <v>1.32</v>
      </c>
      <c r="H35" s="93">
        <f t="shared" si="2"/>
        <v>0.11</v>
      </c>
      <c r="I35" s="123">
        <v>2790.8</v>
      </c>
      <c r="J35" s="123">
        <v>1.07</v>
      </c>
      <c r="K35" s="124">
        <v>0.1</v>
      </c>
    </row>
    <row r="36" spans="1:11" s="131" customFormat="1" ht="15">
      <c r="A36" s="140" t="s">
        <v>165</v>
      </c>
      <c r="B36" s="134" t="s">
        <v>55</v>
      </c>
      <c r="C36" s="96"/>
      <c r="D36" s="14">
        <v>11670.68</v>
      </c>
      <c r="E36" s="96"/>
      <c r="F36" s="95"/>
      <c r="G36" s="13">
        <f t="shared" si="1"/>
        <v>4.18</v>
      </c>
      <c r="H36" s="93">
        <f t="shared" si="2"/>
        <v>0.35</v>
      </c>
      <c r="I36" s="123">
        <v>2790.8</v>
      </c>
      <c r="J36" s="123">
        <v>1.07</v>
      </c>
      <c r="K36" s="124">
        <v>0.31</v>
      </c>
    </row>
    <row r="37" spans="1:11" s="131" customFormat="1" ht="30" hidden="1">
      <c r="A37" s="140" t="s">
        <v>104</v>
      </c>
      <c r="B37" s="134" t="s">
        <v>52</v>
      </c>
      <c r="C37" s="96"/>
      <c r="D37" s="14">
        <f t="shared" si="0"/>
        <v>0</v>
      </c>
      <c r="E37" s="96"/>
      <c r="F37" s="95"/>
      <c r="G37" s="13">
        <f t="shared" si="1"/>
        <v>4.18</v>
      </c>
      <c r="H37" s="93">
        <f t="shared" si="2"/>
        <v>0.35</v>
      </c>
      <c r="I37" s="123">
        <v>2790.8</v>
      </c>
      <c r="J37" s="123">
        <v>1.07</v>
      </c>
      <c r="K37" s="124">
        <v>0</v>
      </c>
    </row>
    <row r="38" spans="1:11" s="131" customFormat="1" ht="30" hidden="1">
      <c r="A38" s="140" t="s">
        <v>128</v>
      </c>
      <c r="B38" s="134" t="s">
        <v>52</v>
      </c>
      <c r="C38" s="96"/>
      <c r="D38" s="14">
        <f t="shared" si="0"/>
        <v>0</v>
      </c>
      <c r="E38" s="96"/>
      <c r="F38" s="95"/>
      <c r="G38" s="13">
        <f t="shared" si="1"/>
        <v>4.18</v>
      </c>
      <c r="H38" s="93">
        <f t="shared" si="2"/>
        <v>0.35</v>
      </c>
      <c r="I38" s="123">
        <v>2790.8</v>
      </c>
      <c r="J38" s="123">
        <v>1.07</v>
      </c>
      <c r="K38" s="124">
        <v>0.09</v>
      </c>
    </row>
    <row r="39" spans="1:11" s="131" customFormat="1" ht="30" hidden="1">
      <c r="A39" s="140" t="s">
        <v>129</v>
      </c>
      <c r="B39" s="134" t="s">
        <v>52</v>
      </c>
      <c r="C39" s="96"/>
      <c r="D39" s="14">
        <f t="shared" si="0"/>
        <v>0</v>
      </c>
      <c r="E39" s="96"/>
      <c r="F39" s="95"/>
      <c r="G39" s="13">
        <f t="shared" si="1"/>
        <v>4.18</v>
      </c>
      <c r="H39" s="93">
        <f t="shared" si="2"/>
        <v>0.35</v>
      </c>
      <c r="I39" s="123">
        <v>2790.8</v>
      </c>
      <c r="J39" s="123">
        <v>1.07</v>
      </c>
      <c r="K39" s="124">
        <v>0.29</v>
      </c>
    </row>
    <row r="40" spans="1:11" s="131" customFormat="1" ht="30">
      <c r="A40" s="140" t="s">
        <v>104</v>
      </c>
      <c r="B40" s="134" t="s">
        <v>52</v>
      </c>
      <c r="C40" s="96"/>
      <c r="D40" s="14">
        <v>3305.23</v>
      </c>
      <c r="E40" s="96"/>
      <c r="F40" s="95"/>
      <c r="G40" s="13">
        <f t="shared" si="1"/>
        <v>1.18</v>
      </c>
      <c r="H40" s="93">
        <f t="shared" si="2"/>
        <v>0.1</v>
      </c>
      <c r="I40" s="123">
        <v>2790.8</v>
      </c>
      <c r="J40" s="123"/>
      <c r="K40" s="124"/>
    </row>
    <row r="41" spans="1:11" s="131" customFormat="1" ht="30">
      <c r="A41" s="140" t="s">
        <v>107</v>
      </c>
      <c r="B41" s="134"/>
      <c r="C41" s="96">
        <f>F41*12</f>
        <v>0</v>
      </c>
      <c r="D41" s="14">
        <f t="shared" si="0"/>
        <v>6363.02</v>
      </c>
      <c r="E41" s="96">
        <f>H41*12</f>
        <v>2.28</v>
      </c>
      <c r="F41" s="95"/>
      <c r="G41" s="13">
        <f>12*H41</f>
        <v>2.28</v>
      </c>
      <c r="H41" s="93">
        <v>0.19</v>
      </c>
      <c r="I41" s="123">
        <v>2790.8</v>
      </c>
      <c r="J41" s="123">
        <v>1.07</v>
      </c>
      <c r="K41" s="124">
        <v>0.14</v>
      </c>
    </row>
    <row r="42" spans="1:11" s="123" customFormat="1" ht="15">
      <c r="A42" s="140" t="s">
        <v>61</v>
      </c>
      <c r="B42" s="134" t="s">
        <v>62</v>
      </c>
      <c r="C42" s="96">
        <f>F42*12</f>
        <v>0</v>
      </c>
      <c r="D42" s="14">
        <f t="shared" si="0"/>
        <v>1339.58</v>
      </c>
      <c r="E42" s="96">
        <f>H42*12</f>
        <v>0.48</v>
      </c>
      <c r="F42" s="95"/>
      <c r="G42" s="13">
        <f>12*H42</f>
        <v>0.48</v>
      </c>
      <c r="H42" s="93">
        <v>0.04</v>
      </c>
      <c r="I42" s="123">
        <v>2790.8</v>
      </c>
      <c r="J42" s="123">
        <v>1.07</v>
      </c>
      <c r="K42" s="124">
        <v>0.03</v>
      </c>
    </row>
    <row r="43" spans="1:11" s="123" customFormat="1" ht="15">
      <c r="A43" s="140" t="s">
        <v>63</v>
      </c>
      <c r="B43" s="142" t="s">
        <v>64</v>
      </c>
      <c r="C43" s="102">
        <f>F43*12</f>
        <v>0</v>
      </c>
      <c r="D43" s="14">
        <f>G43*I43</f>
        <v>1004.69</v>
      </c>
      <c r="E43" s="102">
        <f>H43*12</f>
        <v>0.36</v>
      </c>
      <c r="F43" s="103"/>
      <c r="G43" s="13">
        <f>12*H43</f>
        <v>0.36</v>
      </c>
      <c r="H43" s="93">
        <v>0.03</v>
      </c>
      <c r="I43" s="123">
        <v>2790.8</v>
      </c>
      <c r="J43" s="123">
        <v>1.07</v>
      </c>
      <c r="K43" s="124">
        <v>0.02</v>
      </c>
    </row>
    <row r="44" spans="1:11" s="141" customFormat="1" ht="30">
      <c r="A44" s="140" t="s">
        <v>65</v>
      </c>
      <c r="B44" s="134" t="s">
        <v>66</v>
      </c>
      <c r="C44" s="96">
        <f>F44*12</f>
        <v>0</v>
      </c>
      <c r="D44" s="14">
        <f>G44*I44</f>
        <v>1339.58</v>
      </c>
      <c r="E44" s="96">
        <f>H44*12</f>
        <v>0.48</v>
      </c>
      <c r="F44" s="95"/>
      <c r="G44" s="13">
        <f>12*H44</f>
        <v>0.48</v>
      </c>
      <c r="H44" s="93">
        <v>0.04</v>
      </c>
      <c r="I44" s="123">
        <v>2790.8</v>
      </c>
      <c r="J44" s="123">
        <v>1.07</v>
      </c>
      <c r="K44" s="124">
        <v>0.03</v>
      </c>
    </row>
    <row r="45" spans="1:11" s="141" customFormat="1" ht="15">
      <c r="A45" s="140" t="s">
        <v>67</v>
      </c>
      <c r="B45" s="134"/>
      <c r="C45" s="13"/>
      <c r="D45" s="13">
        <f>D47+D48+D49+D50+D51+D52+D53+D54+D55+D56+D57+D58</f>
        <v>48239.42</v>
      </c>
      <c r="E45" s="13"/>
      <c r="F45" s="95"/>
      <c r="G45" s="13">
        <f>D45/I45</f>
        <v>17.29</v>
      </c>
      <c r="H45" s="93">
        <f>G45/12</f>
        <v>1.44</v>
      </c>
      <c r="I45" s="123">
        <v>2790.8</v>
      </c>
      <c r="J45" s="123">
        <v>1.07</v>
      </c>
      <c r="K45" s="124">
        <v>0.98</v>
      </c>
    </row>
    <row r="46" spans="1:11" s="131" customFormat="1" ht="15" hidden="1">
      <c r="A46" s="143"/>
      <c r="B46" s="144"/>
      <c r="C46" s="97"/>
      <c r="D46" s="15"/>
      <c r="E46" s="97"/>
      <c r="F46" s="98"/>
      <c r="G46" s="97"/>
      <c r="H46" s="98"/>
      <c r="I46" s="123"/>
      <c r="J46" s="123"/>
      <c r="K46" s="124"/>
    </row>
    <row r="47" spans="1:11" s="131" customFormat="1" ht="15">
      <c r="A47" s="143" t="s">
        <v>68</v>
      </c>
      <c r="B47" s="144" t="s">
        <v>69</v>
      </c>
      <c r="C47" s="97"/>
      <c r="D47" s="15">
        <v>294.87</v>
      </c>
      <c r="E47" s="97"/>
      <c r="F47" s="98"/>
      <c r="G47" s="97"/>
      <c r="H47" s="98"/>
      <c r="I47" s="123">
        <v>2790.8</v>
      </c>
      <c r="J47" s="123">
        <v>1.07</v>
      </c>
      <c r="K47" s="124">
        <v>0.01</v>
      </c>
    </row>
    <row r="48" spans="1:11" s="131" customFormat="1" ht="15">
      <c r="A48" s="143" t="s">
        <v>70</v>
      </c>
      <c r="B48" s="144" t="s">
        <v>71</v>
      </c>
      <c r="C48" s="97">
        <f>F48*12</f>
        <v>0</v>
      </c>
      <c r="D48" s="15">
        <v>831.64</v>
      </c>
      <c r="E48" s="97">
        <f>H48*12</f>
        <v>0</v>
      </c>
      <c r="F48" s="98"/>
      <c r="G48" s="97"/>
      <c r="H48" s="98"/>
      <c r="I48" s="123">
        <v>2790.8</v>
      </c>
      <c r="J48" s="123">
        <v>1.07</v>
      </c>
      <c r="K48" s="124">
        <v>0.02</v>
      </c>
    </row>
    <row r="49" spans="1:11" s="131" customFormat="1" ht="15">
      <c r="A49" s="143" t="s">
        <v>166</v>
      </c>
      <c r="B49" s="145" t="s">
        <v>69</v>
      </c>
      <c r="C49" s="97"/>
      <c r="D49" s="15">
        <v>1481.88</v>
      </c>
      <c r="E49" s="97"/>
      <c r="F49" s="98"/>
      <c r="G49" s="97"/>
      <c r="H49" s="98"/>
      <c r="I49" s="123"/>
      <c r="J49" s="123"/>
      <c r="K49" s="124"/>
    </row>
    <row r="50" spans="1:11" s="131" customFormat="1" ht="15">
      <c r="A50" s="143" t="s">
        <v>167</v>
      </c>
      <c r="B50" s="144" t="s">
        <v>69</v>
      </c>
      <c r="C50" s="97">
        <f>F50*12</f>
        <v>0</v>
      </c>
      <c r="D50" s="15">
        <v>761.57</v>
      </c>
      <c r="E50" s="97">
        <f>H50*12</f>
        <v>0</v>
      </c>
      <c r="F50" s="98"/>
      <c r="G50" s="97"/>
      <c r="H50" s="98"/>
      <c r="I50" s="123">
        <v>2790.8</v>
      </c>
      <c r="J50" s="123">
        <v>1.07</v>
      </c>
      <c r="K50" s="124">
        <v>0.27</v>
      </c>
    </row>
    <row r="51" spans="1:11" s="131" customFormat="1" ht="25.5">
      <c r="A51" s="150" t="s">
        <v>168</v>
      </c>
      <c r="B51" s="108" t="s">
        <v>52</v>
      </c>
      <c r="C51" s="109"/>
      <c r="D51" s="108">
        <v>24305.58</v>
      </c>
      <c r="E51" s="97"/>
      <c r="F51" s="98"/>
      <c r="G51" s="97"/>
      <c r="H51" s="98"/>
      <c r="I51" s="123">
        <v>2790.8</v>
      </c>
      <c r="J51" s="123"/>
      <c r="K51" s="124"/>
    </row>
    <row r="52" spans="1:11" s="131" customFormat="1" ht="15">
      <c r="A52" s="143" t="s">
        <v>72</v>
      </c>
      <c r="B52" s="144" t="s">
        <v>69</v>
      </c>
      <c r="C52" s="97">
        <f>F52*12</f>
        <v>0</v>
      </c>
      <c r="D52" s="15">
        <v>1584.82</v>
      </c>
      <c r="E52" s="97">
        <f>H52*12</f>
        <v>0</v>
      </c>
      <c r="F52" s="98"/>
      <c r="G52" s="97"/>
      <c r="H52" s="98"/>
      <c r="I52" s="123">
        <v>2790.8</v>
      </c>
      <c r="J52" s="123">
        <v>1.07</v>
      </c>
      <c r="K52" s="124">
        <v>0.04</v>
      </c>
    </row>
    <row r="53" spans="1:11" s="131" customFormat="1" ht="15">
      <c r="A53" s="143" t="s">
        <v>73</v>
      </c>
      <c r="B53" s="144" t="s">
        <v>69</v>
      </c>
      <c r="C53" s="97">
        <f>F53*12</f>
        <v>0</v>
      </c>
      <c r="D53" s="15">
        <v>5299.18</v>
      </c>
      <c r="E53" s="97">
        <f>H53*12</f>
        <v>0</v>
      </c>
      <c r="F53" s="98"/>
      <c r="G53" s="97"/>
      <c r="H53" s="98"/>
      <c r="I53" s="123">
        <v>2790.8</v>
      </c>
      <c r="J53" s="123">
        <v>1.07</v>
      </c>
      <c r="K53" s="124">
        <v>0.14</v>
      </c>
    </row>
    <row r="54" spans="1:11" s="131" customFormat="1" ht="15">
      <c r="A54" s="143" t="s">
        <v>74</v>
      </c>
      <c r="B54" s="144" t="s">
        <v>69</v>
      </c>
      <c r="C54" s="97">
        <f>F54*12</f>
        <v>0</v>
      </c>
      <c r="D54" s="15">
        <v>831.63</v>
      </c>
      <c r="E54" s="97">
        <f>H54*12</f>
        <v>0</v>
      </c>
      <c r="F54" s="98"/>
      <c r="G54" s="97"/>
      <c r="H54" s="98"/>
      <c r="I54" s="123">
        <v>2790.8</v>
      </c>
      <c r="J54" s="123">
        <v>1.07</v>
      </c>
      <c r="K54" s="124">
        <v>0.02</v>
      </c>
    </row>
    <row r="55" spans="1:11" s="131" customFormat="1" ht="15">
      <c r="A55" s="143" t="s">
        <v>75</v>
      </c>
      <c r="B55" s="144" t="s">
        <v>69</v>
      </c>
      <c r="C55" s="97"/>
      <c r="D55" s="15">
        <v>792.38</v>
      </c>
      <c r="E55" s="97"/>
      <c r="F55" s="98"/>
      <c r="G55" s="97"/>
      <c r="H55" s="98"/>
      <c r="I55" s="123">
        <v>2790.8</v>
      </c>
      <c r="J55" s="123">
        <v>1.07</v>
      </c>
      <c r="K55" s="124">
        <v>0.02</v>
      </c>
    </row>
    <row r="56" spans="1:11" s="131" customFormat="1" ht="15">
      <c r="A56" s="143" t="s">
        <v>76</v>
      </c>
      <c r="B56" s="144" t="s">
        <v>71</v>
      </c>
      <c r="C56" s="97"/>
      <c r="D56" s="15">
        <v>3169.64</v>
      </c>
      <c r="E56" s="97"/>
      <c r="F56" s="98"/>
      <c r="G56" s="97"/>
      <c r="H56" s="98"/>
      <c r="I56" s="123">
        <v>2790.8</v>
      </c>
      <c r="J56" s="123">
        <v>1.07</v>
      </c>
      <c r="K56" s="124">
        <v>0.09</v>
      </c>
    </row>
    <row r="57" spans="1:11" s="131" customFormat="1" ht="25.5">
      <c r="A57" s="143" t="s">
        <v>77</v>
      </c>
      <c r="B57" s="144" t="s">
        <v>69</v>
      </c>
      <c r="C57" s="97">
        <f>F57*12</f>
        <v>0</v>
      </c>
      <c r="D57" s="15">
        <v>3404.26</v>
      </c>
      <c r="E57" s="97">
        <f>H57*12</f>
        <v>0</v>
      </c>
      <c r="F57" s="98"/>
      <c r="G57" s="97"/>
      <c r="H57" s="98"/>
      <c r="I57" s="123">
        <v>2790.8</v>
      </c>
      <c r="J57" s="123">
        <v>1.07</v>
      </c>
      <c r="K57" s="124">
        <v>0.09</v>
      </c>
    </row>
    <row r="58" spans="1:11" s="131" customFormat="1" ht="15">
      <c r="A58" s="143" t="s">
        <v>78</v>
      </c>
      <c r="B58" s="144" t="s">
        <v>69</v>
      </c>
      <c r="C58" s="97"/>
      <c r="D58" s="15">
        <v>5481.97</v>
      </c>
      <c r="E58" s="97"/>
      <c r="F58" s="98"/>
      <c r="G58" s="97"/>
      <c r="H58" s="98"/>
      <c r="I58" s="123">
        <v>2790.8</v>
      </c>
      <c r="J58" s="123">
        <v>1.07</v>
      </c>
      <c r="K58" s="124">
        <v>0.01</v>
      </c>
    </row>
    <row r="59" spans="1:11" s="131" customFormat="1" ht="15" hidden="1">
      <c r="A59" s="143"/>
      <c r="B59" s="144"/>
      <c r="C59" s="99"/>
      <c r="D59" s="15"/>
      <c r="E59" s="99"/>
      <c r="F59" s="98"/>
      <c r="G59" s="97"/>
      <c r="H59" s="98"/>
      <c r="I59" s="123"/>
      <c r="J59" s="123"/>
      <c r="K59" s="124"/>
    </row>
    <row r="60" spans="1:11" s="131" customFormat="1" ht="15" hidden="1">
      <c r="A60" s="143"/>
      <c r="B60" s="144"/>
      <c r="C60" s="97"/>
      <c r="D60" s="15"/>
      <c r="E60" s="97"/>
      <c r="F60" s="98"/>
      <c r="G60" s="97"/>
      <c r="H60" s="98"/>
      <c r="I60" s="123"/>
      <c r="J60" s="123"/>
      <c r="K60" s="124"/>
    </row>
    <row r="61" spans="1:11" s="141" customFormat="1" ht="30">
      <c r="A61" s="140" t="s">
        <v>79</v>
      </c>
      <c r="B61" s="134"/>
      <c r="C61" s="13"/>
      <c r="D61" s="13">
        <f>D73</f>
        <v>563.65</v>
      </c>
      <c r="E61" s="13"/>
      <c r="F61" s="95"/>
      <c r="G61" s="13">
        <f>D61/I61</f>
        <v>0.2</v>
      </c>
      <c r="H61" s="93">
        <f>G61/12</f>
        <v>0.02</v>
      </c>
      <c r="I61" s="123">
        <v>2790.8</v>
      </c>
      <c r="J61" s="123">
        <v>1.07</v>
      </c>
      <c r="K61" s="124">
        <v>0.05</v>
      </c>
    </row>
    <row r="62" spans="1:11" s="131" customFormat="1" ht="15" hidden="1">
      <c r="A62" s="143" t="s">
        <v>80</v>
      </c>
      <c r="B62" s="144" t="s">
        <v>81</v>
      </c>
      <c r="C62" s="97"/>
      <c r="D62" s="15">
        <f aca="true" t="shared" si="3" ref="D62:D72">G62*I62</f>
        <v>0</v>
      </c>
      <c r="E62" s="97"/>
      <c r="F62" s="98"/>
      <c r="G62" s="97">
        <f aca="true" t="shared" si="4" ref="G62:G72">H62*12</f>
        <v>0</v>
      </c>
      <c r="H62" s="98">
        <v>0</v>
      </c>
      <c r="I62" s="123">
        <v>2790.8</v>
      </c>
      <c r="J62" s="123">
        <v>1.07</v>
      </c>
      <c r="K62" s="124">
        <v>0</v>
      </c>
    </row>
    <row r="63" spans="1:11" s="131" customFormat="1" ht="25.5" hidden="1">
      <c r="A63" s="143" t="s">
        <v>82</v>
      </c>
      <c r="B63" s="144" t="s">
        <v>99</v>
      </c>
      <c r="C63" s="97"/>
      <c r="D63" s="15">
        <f t="shared" si="3"/>
        <v>0</v>
      </c>
      <c r="E63" s="97"/>
      <c r="F63" s="98"/>
      <c r="G63" s="97">
        <f t="shared" si="4"/>
        <v>0</v>
      </c>
      <c r="H63" s="98">
        <v>0</v>
      </c>
      <c r="I63" s="123">
        <v>2790.8</v>
      </c>
      <c r="J63" s="123">
        <v>1.07</v>
      </c>
      <c r="K63" s="124">
        <v>0</v>
      </c>
    </row>
    <row r="64" spans="1:11" s="131" customFormat="1" ht="15" hidden="1">
      <c r="A64" s="143" t="s">
        <v>83</v>
      </c>
      <c r="B64" s="144" t="s">
        <v>84</v>
      </c>
      <c r="C64" s="97"/>
      <c r="D64" s="15">
        <f t="shared" si="3"/>
        <v>0</v>
      </c>
      <c r="E64" s="97"/>
      <c r="F64" s="98"/>
      <c r="G64" s="97">
        <f t="shared" si="4"/>
        <v>0</v>
      </c>
      <c r="H64" s="98">
        <v>0</v>
      </c>
      <c r="I64" s="123">
        <v>2790.8</v>
      </c>
      <c r="J64" s="123">
        <v>1.07</v>
      </c>
      <c r="K64" s="124">
        <v>0</v>
      </c>
    </row>
    <row r="65" spans="1:11" s="131" customFormat="1" ht="25.5" hidden="1">
      <c r="A65" s="143" t="s">
        <v>85</v>
      </c>
      <c r="B65" s="144" t="s">
        <v>86</v>
      </c>
      <c r="C65" s="97"/>
      <c r="D65" s="15">
        <f t="shared" si="3"/>
        <v>0</v>
      </c>
      <c r="E65" s="97"/>
      <c r="F65" s="98"/>
      <c r="G65" s="97">
        <f t="shared" si="4"/>
        <v>0</v>
      </c>
      <c r="H65" s="98">
        <v>0</v>
      </c>
      <c r="I65" s="123">
        <v>2790.8</v>
      </c>
      <c r="J65" s="123">
        <v>1.07</v>
      </c>
      <c r="K65" s="124">
        <v>0</v>
      </c>
    </row>
    <row r="66" spans="1:11" s="131" customFormat="1" ht="15" hidden="1">
      <c r="A66" s="143" t="s">
        <v>118</v>
      </c>
      <c r="B66" s="144" t="s">
        <v>119</v>
      </c>
      <c r="C66" s="97"/>
      <c r="D66" s="15">
        <f t="shared" si="3"/>
        <v>0</v>
      </c>
      <c r="E66" s="97"/>
      <c r="F66" s="98"/>
      <c r="G66" s="97">
        <f t="shared" si="4"/>
        <v>0</v>
      </c>
      <c r="H66" s="98">
        <v>0</v>
      </c>
      <c r="I66" s="123">
        <v>2790.8</v>
      </c>
      <c r="J66" s="123">
        <v>1.07</v>
      </c>
      <c r="K66" s="124">
        <v>0</v>
      </c>
    </row>
    <row r="67" spans="1:11" s="131" customFormat="1" ht="15" hidden="1">
      <c r="A67" s="143" t="s">
        <v>87</v>
      </c>
      <c r="B67" s="144" t="s">
        <v>84</v>
      </c>
      <c r="C67" s="97"/>
      <c r="D67" s="15">
        <f t="shared" si="3"/>
        <v>0</v>
      </c>
      <c r="E67" s="97"/>
      <c r="F67" s="98"/>
      <c r="G67" s="97">
        <f t="shared" si="4"/>
        <v>0</v>
      </c>
      <c r="H67" s="98">
        <v>0</v>
      </c>
      <c r="I67" s="123">
        <v>2790.8</v>
      </c>
      <c r="J67" s="123">
        <v>1.07</v>
      </c>
      <c r="K67" s="124">
        <v>0</v>
      </c>
    </row>
    <row r="68" spans="1:11" s="131" customFormat="1" ht="15" hidden="1">
      <c r="A68" s="143" t="s">
        <v>88</v>
      </c>
      <c r="B68" s="144" t="s">
        <v>69</v>
      </c>
      <c r="C68" s="97"/>
      <c r="D68" s="15">
        <f t="shared" si="3"/>
        <v>0</v>
      </c>
      <c r="E68" s="97"/>
      <c r="F68" s="98"/>
      <c r="G68" s="97">
        <f t="shared" si="4"/>
        <v>0</v>
      </c>
      <c r="H68" s="98">
        <v>0</v>
      </c>
      <c r="I68" s="123">
        <v>2790.8</v>
      </c>
      <c r="J68" s="123">
        <v>1.07</v>
      </c>
      <c r="K68" s="124">
        <v>0</v>
      </c>
    </row>
    <row r="69" spans="1:11" s="131" customFormat="1" ht="25.5" hidden="1">
      <c r="A69" s="143" t="s">
        <v>103</v>
      </c>
      <c r="B69" s="144" t="s">
        <v>69</v>
      </c>
      <c r="C69" s="97"/>
      <c r="D69" s="15">
        <f t="shared" si="3"/>
        <v>0</v>
      </c>
      <c r="E69" s="97"/>
      <c r="F69" s="98"/>
      <c r="G69" s="97">
        <f t="shared" si="4"/>
        <v>0</v>
      </c>
      <c r="H69" s="98">
        <v>0</v>
      </c>
      <c r="I69" s="123">
        <v>2790.8</v>
      </c>
      <c r="J69" s="123">
        <v>1.07</v>
      </c>
      <c r="K69" s="124">
        <v>0</v>
      </c>
    </row>
    <row r="70" spans="1:11" s="131" customFormat="1" ht="15" hidden="1">
      <c r="A70" s="143" t="s">
        <v>120</v>
      </c>
      <c r="B70" s="144" t="s">
        <v>55</v>
      </c>
      <c r="C70" s="97"/>
      <c r="D70" s="15">
        <f t="shared" si="3"/>
        <v>0</v>
      </c>
      <c r="E70" s="97"/>
      <c r="F70" s="98"/>
      <c r="G70" s="97">
        <f t="shared" si="4"/>
        <v>0</v>
      </c>
      <c r="H70" s="98">
        <v>0</v>
      </c>
      <c r="I70" s="123">
        <v>2790.8</v>
      </c>
      <c r="J70" s="123">
        <v>1.07</v>
      </c>
      <c r="K70" s="124">
        <v>0</v>
      </c>
    </row>
    <row r="71" spans="1:11" s="131" customFormat="1" ht="15" hidden="1">
      <c r="A71" s="143" t="s">
        <v>89</v>
      </c>
      <c r="B71" s="144" t="s">
        <v>55</v>
      </c>
      <c r="C71" s="99"/>
      <c r="D71" s="15">
        <f t="shared" si="3"/>
        <v>0</v>
      </c>
      <c r="E71" s="99"/>
      <c r="F71" s="98"/>
      <c r="G71" s="97">
        <f t="shared" si="4"/>
        <v>0</v>
      </c>
      <c r="H71" s="98">
        <v>0</v>
      </c>
      <c r="I71" s="123">
        <v>2790.8</v>
      </c>
      <c r="J71" s="123">
        <v>1.07</v>
      </c>
      <c r="K71" s="124">
        <v>0</v>
      </c>
    </row>
    <row r="72" spans="1:11" s="131" customFormat="1" ht="15" hidden="1">
      <c r="A72" s="143" t="s">
        <v>130</v>
      </c>
      <c r="B72" s="144" t="s">
        <v>69</v>
      </c>
      <c r="C72" s="97"/>
      <c r="D72" s="15">
        <f t="shared" si="3"/>
        <v>0</v>
      </c>
      <c r="E72" s="97"/>
      <c r="F72" s="98"/>
      <c r="G72" s="97">
        <f t="shared" si="4"/>
        <v>0</v>
      </c>
      <c r="H72" s="98">
        <v>0</v>
      </c>
      <c r="I72" s="123">
        <v>2790.8</v>
      </c>
      <c r="J72" s="123">
        <v>1.07</v>
      </c>
      <c r="K72" s="124">
        <v>0</v>
      </c>
    </row>
    <row r="73" spans="1:11" s="131" customFormat="1" ht="15">
      <c r="A73" s="150" t="s">
        <v>169</v>
      </c>
      <c r="B73" s="108" t="s">
        <v>69</v>
      </c>
      <c r="C73" s="109"/>
      <c r="D73" s="108">
        <v>563.65</v>
      </c>
      <c r="E73" s="97"/>
      <c r="F73" s="98"/>
      <c r="G73" s="99"/>
      <c r="H73" s="192"/>
      <c r="I73" s="123">
        <v>2790.8</v>
      </c>
      <c r="J73" s="123"/>
      <c r="K73" s="124"/>
    </row>
    <row r="74" spans="1:11" s="131" customFormat="1" ht="30">
      <c r="A74" s="140" t="s">
        <v>90</v>
      </c>
      <c r="B74" s="144"/>
      <c r="C74" s="97"/>
      <c r="D74" s="13">
        <f>D76</f>
        <v>1690.95</v>
      </c>
      <c r="E74" s="97"/>
      <c r="F74" s="98"/>
      <c r="G74" s="13">
        <f>D74/I74</f>
        <v>0.61</v>
      </c>
      <c r="H74" s="93">
        <f>G74/12</f>
        <v>0.05</v>
      </c>
      <c r="I74" s="123">
        <v>2790.8</v>
      </c>
      <c r="J74" s="123">
        <v>1.07</v>
      </c>
      <c r="K74" s="124">
        <v>0.1</v>
      </c>
    </row>
    <row r="75" spans="1:11" s="131" customFormat="1" ht="15" hidden="1">
      <c r="A75" s="143"/>
      <c r="B75" s="144"/>
      <c r="C75" s="97"/>
      <c r="D75" s="15"/>
      <c r="E75" s="97"/>
      <c r="F75" s="98"/>
      <c r="G75" s="97"/>
      <c r="H75" s="98"/>
      <c r="I75" s="123"/>
      <c r="J75" s="123"/>
      <c r="K75" s="124"/>
    </row>
    <row r="76" spans="1:11" s="131" customFormat="1" ht="15">
      <c r="A76" s="143" t="s">
        <v>170</v>
      </c>
      <c r="B76" s="144" t="s">
        <v>69</v>
      </c>
      <c r="C76" s="97"/>
      <c r="D76" s="15">
        <v>1690.95</v>
      </c>
      <c r="E76" s="97"/>
      <c r="F76" s="98"/>
      <c r="G76" s="97"/>
      <c r="H76" s="98"/>
      <c r="I76" s="123">
        <v>2790.8</v>
      </c>
      <c r="J76" s="123">
        <v>1.07</v>
      </c>
      <c r="K76" s="124">
        <v>0.06</v>
      </c>
    </row>
    <row r="77" spans="1:11" s="131" customFormat="1" ht="15" hidden="1">
      <c r="A77" s="143" t="s">
        <v>91</v>
      </c>
      <c r="B77" s="144" t="s">
        <v>55</v>
      </c>
      <c r="C77" s="97"/>
      <c r="D77" s="15">
        <f>G77*I77</f>
        <v>0</v>
      </c>
      <c r="E77" s="97"/>
      <c r="F77" s="98"/>
      <c r="G77" s="97">
        <f>H77*12</f>
        <v>0</v>
      </c>
      <c r="H77" s="98">
        <v>0</v>
      </c>
      <c r="I77" s="123">
        <v>2790.8</v>
      </c>
      <c r="J77" s="123">
        <v>1.07</v>
      </c>
      <c r="K77" s="124">
        <v>0</v>
      </c>
    </row>
    <row r="78" spans="1:11" s="131" customFormat="1" ht="15">
      <c r="A78" s="140" t="s">
        <v>92</v>
      </c>
      <c r="B78" s="144"/>
      <c r="C78" s="97"/>
      <c r="D78" s="13">
        <f>D79+D80+D81+D86</f>
        <v>11072.12</v>
      </c>
      <c r="E78" s="97"/>
      <c r="F78" s="98"/>
      <c r="G78" s="13">
        <f>D78/I78</f>
        <v>3.97</v>
      </c>
      <c r="H78" s="93">
        <f>G78/12</f>
        <v>0.33</v>
      </c>
      <c r="I78" s="123">
        <v>2790.8</v>
      </c>
      <c r="J78" s="123">
        <v>1.07</v>
      </c>
      <c r="K78" s="124">
        <v>0.18</v>
      </c>
    </row>
    <row r="79" spans="1:11" s="131" customFormat="1" ht="15">
      <c r="A79" s="143" t="s">
        <v>101</v>
      </c>
      <c r="B79" s="144" t="s">
        <v>55</v>
      </c>
      <c r="C79" s="97"/>
      <c r="D79" s="15">
        <v>1104.48</v>
      </c>
      <c r="E79" s="97"/>
      <c r="F79" s="98"/>
      <c r="G79" s="97"/>
      <c r="H79" s="98"/>
      <c r="I79" s="123">
        <v>2790.8</v>
      </c>
      <c r="J79" s="123">
        <v>1.07</v>
      </c>
      <c r="K79" s="124">
        <v>0.03</v>
      </c>
    </row>
    <row r="80" spans="1:11" s="131" customFormat="1" ht="15">
      <c r="A80" s="143" t="s">
        <v>93</v>
      </c>
      <c r="B80" s="144" t="s">
        <v>69</v>
      </c>
      <c r="C80" s="97"/>
      <c r="D80" s="15">
        <v>4969.87</v>
      </c>
      <c r="E80" s="97"/>
      <c r="F80" s="98"/>
      <c r="G80" s="97"/>
      <c r="H80" s="98"/>
      <c r="I80" s="123">
        <v>2790.8</v>
      </c>
      <c r="J80" s="123">
        <v>1.07</v>
      </c>
      <c r="K80" s="124">
        <v>0.13</v>
      </c>
    </row>
    <row r="81" spans="1:11" s="131" customFormat="1" ht="15">
      <c r="A81" s="143" t="s">
        <v>94</v>
      </c>
      <c r="B81" s="144" t="s">
        <v>69</v>
      </c>
      <c r="C81" s="97"/>
      <c r="D81" s="15">
        <v>828.31</v>
      </c>
      <c r="E81" s="97"/>
      <c r="F81" s="98"/>
      <c r="G81" s="97"/>
      <c r="H81" s="98"/>
      <c r="I81" s="123">
        <v>2790.8</v>
      </c>
      <c r="J81" s="123">
        <v>1.07</v>
      </c>
      <c r="K81" s="124">
        <v>0.02</v>
      </c>
    </row>
    <row r="82" spans="1:11" s="131" customFormat="1" ht="27.75" customHeight="1" hidden="1">
      <c r="A82" s="143" t="s">
        <v>108</v>
      </c>
      <c r="B82" s="144" t="s">
        <v>52</v>
      </c>
      <c r="C82" s="97"/>
      <c r="D82" s="15">
        <f>G82*I82</f>
        <v>0</v>
      </c>
      <c r="E82" s="97"/>
      <c r="F82" s="98"/>
      <c r="G82" s="97"/>
      <c r="H82" s="98"/>
      <c r="I82" s="123">
        <v>2790.8</v>
      </c>
      <c r="J82" s="123">
        <v>1.07</v>
      </c>
      <c r="K82" s="124">
        <v>0</v>
      </c>
    </row>
    <row r="83" spans="1:11" s="131" customFormat="1" ht="25.5" hidden="1">
      <c r="A83" s="143" t="s">
        <v>121</v>
      </c>
      <c r="B83" s="144" t="s">
        <v>52</v>
      </c>
      <c r="C83" s="97"/>
      <c r="D83" s="15">
        <f>G83*I83</f>
        <v>0</v>
      </c>
      <c r="E83" s="97"/>
      <c r="F83" s="98"/>
      <c r="G83" s="97"/>
      <c r="H83" s="98"/>
      <c r="I83" s="123">
        <v>2790.8</v>
      </c>
      <c r="J83" s="123">
        <v>1.07</v>
      </c>
      <c r="K83" s="124">
        <v>0</v>
      </c>
    </row>
    <row r="84" spans="1:11" s="131" customFormat="1" ht="25.5" hidden="1">
      <c r="A84" s="143" t="s">
        <v>109</v>
      </c>
      <c r="B84" s="144" t="s">
        <v>52</v>
      </c>
      <c r="C84" s="97"/>
      <c r="D84" s="15">
        <f>G84*I84</f>
        <v>0</v>
      </c>
      <c r="E84" s="97"/>
      <c r="F84" s="98"/>
      <c r="G84" s="97"/>
      <c r="H84" s="98"/>
      <c r="I84" s="123">
        <v>2790.8</v>
      </c>
      <c r="J84" s="123">
        <v>1.07</v>
      </c>
      <c r="K84" s="124">
        <v>0</v>
      </c>
    </row>
    <row r="85" spans="1:11" s="131" customFormat="1" ht="25.5" hidden="1">
      <c r="A85" s="143" t="s">
        <v>110</v>
      </c>
      <c r="B85" s="144" t="s">
        <v>52</v>
      </c>
      <c r="C85" s="97"/>
      <c r="D85" s="15">
        <f>G85*I85</f>
        <v>0</v>
      </c>
      <c r="E85" s="97"/>
      <c r="F85" s="98"/>
      <c r="G85" s="97"/>
      <c r="H85" s="98"/>
      <c r="I85" s="123">
        <v>2790.8</v>
      </c>
      <c r="J85" s="123">
        <v>1.07</v>
      </c>
      <c r="K85" s="124">
        <v>0</v>
      </c>
    </row>
    <row r="86" spans="1:11" s="131" customFormat="1" ht="25.5">
      <c r="A86" s="143" t="s">
        <v>100</v>
      </c>
      <c r="B86" s="144" t="s">
        <v>52</v>
      </c>
      <c r="C86" s="97"/>
      <c r="D86" s="15">
        <v>4169.46</v>
      </c>
      <c r="E86" s="97"/>
      <c r="F86" s="98"/>
      <c r="G86" s="97"/>
      <c r="H86" s="98"/>
      <c r="I86" s="123">
        <v>2790.8</v>
      </c>
      <c r="J86" s="123">
        <v>1.07</v>
      </c>
      <c r="K86" s="124">
        <v>0</v>
      </c>
    </row>
    <row r="87" spans="1:11" s="131" customFormat="1" ht="15">
      <c r="A87" s="140" t="s">
        <v>95</v>
      </c>
      <c r="B87" s="144"/>
      <c r="C87" s="97"/>
      <c r="D87" s="13">
        <f>D88+D89</f>
        <v>993.79</v>
      </c>
      <c r="E87" s="97"/>
      <c r="F87" s="98"/>
      <c r="G87" s="13">
        <f>D87/I87</f>
        <v>0.36</v>
      </c>
      <c r="H87" s="93">
        <f>G87/12</f>
        <v>0.03</v>
      </c>
      <c r="I87" s="123">
        <v>2790.8</v>
      </c>
      <c r="J87" s="123">
        <v>1.07</v>
      </c>
      <c r="K87" s="124">
        <v>0.04</v>
      </c>
    </row>
    <row r="88" spans="1:11" s="131" customFormat="1" ht="15">
      <c r="A88" s="143" t="s">
        <v>96</v>
      </c>
      <c r="B88" s="145" t="s">
        <v>69</v>
      </c>
      <c r="C88" s="97"/>
      <c r="D88" s="15">
        <v>993.79</v>
      </c>
      <c r="E88" s="97"/>
      <c r="F88" s="98"/>
      <c r="G88" s="97"/>
      <c r="H88" s="98"/>
      <c r="I88" s="123">
        <v>2790.8</v>
      </c>
      <c r="J88" s="123">
        <v>1.07</v>
      </c>
      <c r="K88" s="124">
        <v>0.02</v>
      </c>
    </row>
    <row r="89" spans="1:11" s="131" customFormat="1" ht="15" hidden="1">
      <c r="A89" s="143" t="s">
        <v>111</v>
      </c>
      <c r="B89" s="145" t="s">
        <v>69</v>
      </c>
      <c r="C89" s="97"/>
      <c r="D89" s="15"/>
      <c r="E89" s="97"/>
      <c r="F89" s="98"/>
      <c r="G89" s="97"/>
      <c r="H89" s="98"/>
      <c r="I89" s="123"/>
      <c r="J89" s="123"/>
      <c r="K89" s="124"/>
    </row>
    <row r="90" spans="1:11" s="123" customFormat="1" ht="15">
      <c r="A90" s="140" t="s">
        <v>131</v>
      </c>
      <c r="B90" s="134"/>
      <c r="C90" s="13"/>
      <c r="D90" s="13">
        <v>0</v>
      </c>
      <c r="E90" s="13"/>
      <c r="F90" s="95"/>
      <c r="G90" s="13">
        <f>D90/I90</f>
        <v>0</v>
      </c>
      <c r="H90" s="93">
        <f>G90/12</f>
        <v>0</v>
      </c>
      <c r="I90" s="123">
        <v>2790.8</v>
      </c>
      <c r="J90" s="123">
        <v>1.07</v>
      </c>
      <c r="K90" s="124">
        <v>0.04</v>
      </c>
    </row>
    <row r="91" spans="1:11" s="131" customFormat="1" ht="25.5" hidden="1">
      <c r="A91" s="143" t="s">
        <v>132</v>
      </c>
      <c r="B91" s="144" t="s">
        <v>52</v>
      </c>
      <c r="C91" s="97">
        <f>F91*12</f>
        <v>0</v>
      </c>
      <c r="D91" s="15"/>
      <c r="E91" s="97"/>
      <c r="F91" s="98"/>
      <c r="G91" s="97"/>
      <c r="H91" s="98">
        <v>0</v>
      </c>
      <c r="I91" s="123">
        <v>2790.8</v>
      </c>
      <c r="J91" s="123">
        <v>1.07</v>
      </c>
      <c r="K91" s="124">
        <v>0</v>
      </c>
    </row>
    <row r="92" spans="1:11" s="123" customFormat="1" ht="15" hidden="1">
      <c r="A92" s="140" t="s">
        <v>133</v>
      </c>
      <c r="B92" s="134"/>
      <c r="C92" s="13"/>
      <c r="D92" s="13">
        <f>D93+D94+D95+D96</f>
        <v>0</v>
      </c>
      <c r="E92" s="13"/>
      <c r="F92" s="95"/>
      <c r="G92" s="13">
        <f>G93+G94+G95+G96</f>
        <v>0</v>
      </c>
      <c r="H92" s="93">
        <f>H93+H94+H95+H96</f>
        <v>0</v>
      </c>
      <c r="I92" s="123">
        <v>2790.8</v>
      </c>
      <c r="J92" s="123">
        <v>1.07</v>
      </c>
      <c r="K92" s="124">
        <v>0</v>
      </c>
    </row>
    <row r="93" spans="1:11" s="131" customFormat="1" ht="15" hidden="1">
      <c r="A93" s="143"/>
      <c r="B93" s="144"/>
      <c r="C93" s="97"/>
      <c r="D93" s="15"/>
      <c r="E93" s="97"/>
      <c r="F93" s="98"/>
      <c r="G93" s="97"/>
      <c r="H93" s="98"/>
      <c r="I93" s="123">
        <v>2790.8</v>
      </c>
      <c r="J93" s="123"/>
      <c r="K93" s="124"/>
    </row>
    <row r="94" spans="1:11" s="131" customFormat="1" ht="15" hidden="1">
      <c r="A94" s="143"/>
      <c r="B94" s="144"/>
      <c r="C94" s="97"/>
      <c r="D94" s="15"/>
      <c r="E94" s="97"/>
      <c r="F94" s="98"/>
      <c r="G94" s="97"/>
      <c r="H94" s="98"/>
      <c r="I94" s="123">
        <v>2790.8</v>
      </c>
      <c r="J94" s="123"/>
      <c r="K94" s="124"/>
    </row>
    <row r="95" spans="1:11" s="131" customFormat="1" ht="25.5" customHeight="1" hidden="1" thickBot="1">
      <c r="A95" s="143" t="s">
        <v>134</v>
      </c>
      <c r="B95" s="144" t="s">
        <v>69</v>
      </c>
      <c r="C95" s="97"/>
      <c r="D95" s="15"/>
      <c r="E95" s="97"/>
      <c r="F95" s="98"/>
      <c r="G95" s="97"/>
      <c r="H95" s="98">
        <v>0</v>
      </c>
      <c r="I95" s="123">
        <v>2790.8</v>
      </c>
      <c r="J95" s="123">
        <v>1.07</v>
      </c>
      <c r="K95" s="124">
        <v>0</v>
      </c>
    </row>
    <row r="96" spans="1:11" s="131" customFormat="1" ht="16.5" customHeight="1" hidden="1" thickBot="1">
      <c r="A96" s="143" t="s">
        <v>135</v>
      </c>
      <c r="B96" s="144" t="s">
        <v>81</v>
      </c>
      <c r="C96" s="146"/>
      <c r="D96" s="147"/>
      <c r="E96" s="146"/>
      <c r="F96" s="148"/>
      <c r="G96" s="146"/>
      <c r="H96" s="148">
        <v>0</v>
      </c>
      <c r="I96" s="123">
        <v>2790.8</v>
      </c>
      <c r="J96" s="123">
        <v>1.07</v>
      </c>
      <c r="K96" s="124">
        <v>0</v>
      </c>
    </row>
    <row r="97" spans="1:10" s="123" customFormat="1" ht="29.25" customHeight="1" hidden="1" thickBot="1">
      <c r="A97" s="149"/>
      <c r="B97" s="145"/>
      <c r="C97" s="102"/>
      <c r="D97" s="102"/>
      <c r="E97" s="102"/>
      <c r="F97" s="103"/>
      <c r="G97" s="102"/>
      <c r="H97" s="103"/>
      <c r="I97" s="123">
        <v>2790.8</v>
      </c>
      <c r="J97" s="124"/>
    </row>
    <row r="98" spans="1:10" s="123" customFormat="1" ht="25.5" customHeight="1" thickBot="1">
      <c r="A98" s="140" t="s">
        <v>133</v>
      </c>
      <c r="B98" s="108"/>
      <c r="C98" s="193"/>
      <c r="D98" s="102">
        <v>0</v>
      </c>
      <c r="E98" s="102"/>
      <c r="F98" s="194"/>
      <c r="G98" s="102">
        <f>D98/I98</f>
        <v>0</v>
      </c>
      <c r="H98" s="103">
        <f>G98/12</f>
        <v>0</v>
      </c>
      <c r="I98" s="123">
        <v>2790.8</v>
      </c>
      <c r="J98" s="124"/>
    </row>
    <row r="99" spans="1:11" s="123" customFormat="1" ht="30.75" thickBot="1">
      <c r="A99" s="154" t="s">
        <v>112</v>
      </c>
      <c r="B99" s="121" t="s">
        <v>52</v>
      </c>
      <c r="C99" s="156">
        <f>F99*12</f>
        <v>0</v>
      </c>
      <c r="D99" s="156">
        <f>G99*I99</f>
        <v>15070.32</v>
      </c>
      <c r="E99" s="156">
        <f>H99*12</f>
        <v>5.4</v>
      </c>
      <c r="F99" s="156"/>
      <c r="G99" s="156">
        <f>H99*12</f>
        <v>5.4</v>
      </c>
      <c r="H99" s="195">
        <f>0.34+0.11</f>
        <v>0.45</v>
      </c>
      <c r="I99" s="123">
        <v>2790.8</v>
      </c>
      <c r="J99" s="123">
        <v>1.07</v>
      </c>
      <c r="K99" s="124">
        <v>0.3</v>
      </c>
    </row>
    <row r="100" spans="1:11" s="123" customFormat="1" ht="19.5" hidden="1" thickBot="1">
      <c r="A100" s="196" t="s">
        <v>3</v>
      </c>
      <c r="B100" s="139"/>
      <c r="C100" s="13">
        <f>F100*12</f>
        <v>0</v>
      </c>
      <c r="D100" s="13"/>
      <c r="E100" s="13"/>
      <c r="F100" s="13"/>
      <c r="G100" s="13"/>
      <c r="H100" s="93"/>
      <c r="I100" s="123">
        <v>2790.8</v>
      </c>
      <c r="K100" s="124"/>
    </row>
    <row r="101" spans="1:11" s="137" customFormat="1" ht="15.75" hidden="1" thickBot="1">
      <c r="A101" s="150" t="s">
        <v>113</v>
      </c>
      <c r="B101" s="108"/>
      <c r="C101" s="109"/>
      <c r="D101" s="109"/>
      <c r="E101" s="109"/>
      <c r="F101" s="109"/>
      <c r="G101" s="109"/>
      <c r="H101" s="111"/>
      <c r="I101" s="123">
        <v>2790.8</v>
      </c>
      <c r="K101" s="138"/>
    </row>
    <row r="102" spans="1:11" s="137" customFormat="1" ht="15.75" hidden="1" thickBot="1">
      <c r="A102" s="150" t="s">
        <v>114</v>
      </c>
      <c r="B102" s="108"/>
      <c r="C102" s="109"/>
      <c r="D102" s="109"/>
      <c r="E102" s="109"/>
      <c r="F102" s="109"/>
      <c r="G102" s="109"/>
      <c r="H102" s="111"/>
      <c r="I102" s="123">
        <v>2790.8</v>
      </c>
      <c r="K102" s="138"/>
    </row>
    <row r="103" spans="1:11" s="137" customFormat="1" ht="15.75" hidden="1" thickBot="1">
      <c r="A103" s="150" t="s">
        <v>122</v>
      </c>
      <c r="B103" s="108"/>
      <c r="C103" s="109"/>
      <c r="D103" s="109"/>
      <c r="E103" s="109"/>
      <c r="F103" s="109"/>
      <c r="G103" s="109"/>
      <c r="H103" s="111"/>
      <c r="I103" s="123">
        <v>2790.8</v>
      </c>
      <c r="K103" s="138"/>
    </row>
    <row r="104" spans="1:11" s="137" customFormat="1" ht="15.75" hidden="1" thickBot="1">
      <c r="A104" s="150" t="s">
        <v>136</v>
      </c>
      <c r="B104" s="108"/>
      <c r="C104" s="109"/>
      <c r="D104" s="109"/>
      <c r="E104" s="109"/>
      <c r="F104" s="109"/>
      <c r="G104" s="109"/>
      <c r="H104" s="111"/>
      <c r="I104" s="123">
        <v>2790.8</v>
      </c>
      <c r="K104" s="138"/>
    </row>
    <row r="105" spans="1:11" s="137" customFormat="1" ht="15.75" hidden="1" thickBot="1">
      <c r="A105" s="150" t="s">
        <v>137</v>
      </c>
      <c r="B105" s="108"/>
      <c r="C105" s="109"/>
      <c r="D105" s="109"/>
      <c r="E105" s="109"/>
      <c r="F105" s="109"/>
      <c r="G105" s="109"/>
      <c r="H105" s="111"/>
      <c r="I105" s="123">
        <v>2790.8</v>
      </c>
      <c r="K105" s="138"/>
    </row>
    <row r="106" spans="1:11" s="137" customFormat="1" ht="15.75" hidden="1" thickBot="1">
      <c r="A106" s="150" t="s">
        <v>138</v>
      </c>
      <c r="B106" s="108"/>
      <c r="C106" s="109"/>
      <c r="D106" s="109"/>
      <c r="E106" s="109"/>
      <c r="F106" s="109"/>
      <c r="G106" s="109"/>
      <c r="H106" s="111"/>
      <c r="I106" s="123">
        <v>2790.8</v>
      </c>
      <c r="K106" s="138"/>
    </row>
    <row r="107" spans="1:11" s="137" customFormat="1" ht="15.75" hidden="1" thickBot="1">
      <c r="A107" s="150" t="s">
        <v>139</v>
      </c>
      <c r="B107" s="108"/>
      <c r="C107" s="109"/>
      <c r="D107" s="109"/>
      <c r="E107" s="109"/>
      <c r="F107" s="109"/>
      <c r="G107" s="109"/>
      <c r="H107" s="111"/>
      <c r="I107" s="123">
        <v>2790.8</v>
      </c>
      <c r="K107" s="138"/>
    </row>
    <row r="108" spans="1:11" s="137" customFormat="1" ht="15.75" hidden="1" thickBot="1">
      <c r="A108" s="150" t="s">
        <v>140</v>
      </c>
      <c r="B108" s="108"/>
      <c r="C108" s="109"/>
      <c r="D108" s="109"/>
      <c r="E108" s="109"/>
      <c r="F108" s="109"/>
      <c r="G108" s="109"/>
      <c r="H108" s="111"/>
      <c r="I108" s="123">
        <v>2790.8</v>
      </c>
      <c r="K108" s="138"/>
    </row>
    <row r="109" spans="1:11" s="137" customFormat="1" ht="15.75" hidden="1" thickBot="1">
      <c r="A109" s="150" t="s">
        <v>141</v>
      </c>
      <c r="B109" s="108"/>
      <c r="C109" s="109"/>
      <c r="D109" s="109"/>
      <c r="E109" s="109"/>
      <c r="F109" s="109"/>
      <c r="G109" s="109"/>
      <c r="H109" s="111"/>
      <c r="I109" s="123">
        <v>2790.8</v>
      </c>
      <c r="K109" s="138"/>
    </row>
    <row r="110" spans="1:11" s="137" customFormat="1" ht="15.75" hidden="1" thickBot="1">
      <c r="A110" s="197"/>
      <c r="B110" s="198"/>
      <c r="C110" s="152"/>
      <c r="D110" s="102"/>
      <c r="E110" s="153"/>
      <c r="F110" s="153"/>
      <c r="G110" s="102"/>
      <c r="H110" s="103"/>
      <c r="I110" s="123">
        <v>2790.8</v>
      </c>
      <c r="K110" s="138"/>
    </row>
    <row r="111" spans="1:11" s="137" customFormat="1" ht="19.5" thickBot="1">
      <c r="A111" s="154" t="s">
        <v>171</v>
      </c>
      <c r="B111" s="155" t="s">
        <v>48</v>
      </c>
      <c r="C111" s="199"/>
      <c r="D111" s="156">
        <f>G111*I111</f>
        <v>57602.11</v>
      </c>
      <c r="E111" s="199"/>
      <c r="F111" s="199"/>
      <c r="G111" s="156">
        <f>12*H111</f>
        <v>20.64</v>
      </c>
      <c r="H111" s="195">
        <v>1.72</v>
      </c>
      <c r="I111" s="123">
        <v>2790.8</v>
      </c>
      <c r="K111" s="138"/>
    </row>
    <row r="112" spans="1:11" s="123" customFormat="1" ht="19.5" thickBot="1">
      <c r="A112" s="151" t="s">
        <v>4</v>
      </c>
      <c r="B112" s="121"/>
      <c r="C112" s="156">
        <f>F112*12</f>
        <v>0</v>
      </c>
      <c r="D112" s="171">
        <f>D111+D99+D98+D90+D87+D78+D74+D61+D45+D44+D43+D42+D41+D40+D36+D35+D34+D33+D32+D23+D15</f>
        <v>418980.96</v>
      </c>
      <c r="E112" s="171">
        <f>E111+E99+E98+E90+E87+E78+E74+E61+E45+E44+E43+E42+E41+E40+E36+E35+E34+E33+E32+E23+E15</f>
        <v>101.76</v>
      </c>
      <c r="F112" s="171">
        <f>F111+F99+F98+F90+F87+F78+F74+F61+F45+F44+F43+F42+F41+F40+F36+F35+F34+F33+F32+F23+F15</f>
        <v>0</v>
      </c>
      <c r="G112" s="171">
        <f>G111+G99+G98+G90+G87+G78+G74+G61+G45+G44+G43+G42+G41+G40+G36+G35+G34+G33+G32+G23+G15</f>
        <v>150.13</v>
      </c>
      <c r="H112" s="171">
        <f>H111+H99+H98+H90+H87+H78+H74+H61+H45+H44+H43+H42+H41+H40+H36+H35+H34+H33+H32+H23+H15</f>
        <v>12.52</v>
      </c>
      <c r="I112" s="123">
        <v>2790.8</v>
      </c>
      <c r="K112" s="124"/>
    </row>
    <row r="113" spans="1:11" s="159" customFormat="1" ht="21.75" customHeight="1" hidden="1">
      <c r="A113" s="154" t="s">
        <v>2</v>
      </c>
      <c r="B113" s="155" t="s">
        <v>48</v>
      </c>
      <c r="C113" s="155" t="s">
        <v>123</v>
      </c>
      <c r="D113" s="157"/>
      <c r="E113" s="155" t="s">
        <v>123</v>
      </c>
      <c r="F113" s="158"/>
      <c r="G113" s="155" t="s">
        <v>123</v>
      </c>
      <c r="H113" s="158"/>
      <c r="K113" s="160"/>
    </row>
    <row r="114" spans="1:11" s="162" customFormat="1" ht="12.75">
      <c r="A114" s="161"/>
      <c r="K114" s="163"/>
    </row>
    <row r="115" spans="1:11" s="162" customFormat="1" ht="12.75" hidden="1">
      <c r="A115" s="161"/>
      <c r="K115" s="163"/>
    </row>
    <row r="116" spans="1:11" s="162" customFormat="1" ht="12.75" hidden="1">
      <c r="A116" s="161"/>
      <c r="K116" s="163"/>
    </row>
    <row r="117" spans="1:11" s="162" customFormat="1" ht="12.75">
      <c r="A117" s="161"/>
      <c r="K117" s="163"/>
    </row>
    <row r="118" spans="1:11" s="162" customFormat="1" ht="13.5" thickBot="1">
      <c r="A118" s="161"/>
      <c r="K118" s="163"/>
    </row>
    <row r="119" spans="1:11" s="123" customFormat="1" ht="19.5" thickBot="1">
      <c r="A119" s="154" t="s">
        <v>3</v>
      </c>
      <c r="B119" s="121"/>
      <c r="C119" s="156">
        <f>F119*12</f>
        <v>0</v>
      </c>
      <c r="D119" s="195">
        <f>D120</f>
        <v>56919.33</v>
      </c>
      <c r="E119" s="195">
        <f>E120</f>
        <v>0</v>
      </c>
      <c r="F119" s="195">
        <f>F120</f>
        <v>0</v>
      </c>
      <c r="G119" s="195">
        <f>G120</f>
        <v>20.4</v>
      </c>
      <c r="H119" s="195">
        <f>H120</f>
        <v>1.7</v>
      </c>
      <c r="I119" s="123">
        <v>2790.8</v>
      </c>
      <c r="K119" s="124"/>
    </row>
    <row r="120" spans="1:11" s="137" customFormat="1" ht="15">
      <c r="A120" s="150" t="s">
        <v>172</v>
      </c>
      <c r="B120" s="108"/>
      <c r="C120" s="109"/>
      <c r="D120" s="108">
        <v>56919.33</v>
      </c>
      <c r="E120" s="109"/>
      <c r="F120" s="109"/>
      <c r="G120" s="109">
        <f>D120/I120</f>
        <v>20.4</v>
      </c>
      <c r="H120" s="111">
        <f>G120/12</f>
        <v>1.7</v>
      </c>
      <c r="I120" s="123">
        <v>2790.8</v>
      </c>
      <c r="K120" s="138"/>
    </row>
    <row r="121" spans="1:11" s="137" customFormat="1" ht="15" hidden="1">
      <c r="A121" s="150"/>
      <c r="B121" s="108"/>
      <c r="C121" s="109"/>
      <c r="D121" s="108"/>
      <c r="E121" s="109"/>
      <c r="F121" s="109"/>
      <c r="G121" s="109" t="e">
        <f>D121/I121</f>
        <v>#DIV/0!</v>
      </c>
      <c r="H121" s="111" t="e">
        <f>G121/12</f>
        <v>#DIV/0!</v>
      </c>
      <c r="I121" s="123"/>
      <c r="K121" s="138"/>
    </row>
    <row r="122" spans="1:11" s="167" customFormat="1" ht="18.75">
      <c r="A122" s="164"/>
      <c r="B122" s="165"/>
      <c r="C122" s="166"/>
      <c r="D122" s="166"/>
      <c r="E122" s="166"/>
      <c r="F122" s="166"/>
      <c r="G122" s="166"/>
      <c r="H122" s="166"/>
      <c r="K122" s="168"/>
    </row>
    <row r="123" spans="1:11" s="167" customFormat="1" ht="19.5" thickBot="1">
      <c r="A123" s="164"/>
      <c r="B123" s="165"/>
      <c r="C123" s="166"/>
      <c r="D123" s="166"/>
      <c r="E123" s="166"/>
      <c r="F123" s="166"/>
      <c r="G123" s="166"/>
      <c r="H123" s="166"/>
      <c r="K123" s="168"/>
    </row>
    <row r="124" spans="1:11" s="167" customFormat="1" ht="19.5" thickBot="1">
      <c r="A124" s="151" t="s">
        <v>6</v>
      </c>
      <c r="B124" s="169"/>
      <c r="C124" s="170"/>
      <c r="D124" s="171">
        <f>D112+D119</f>
        <v>475900.29</v>
      </c>
      <c r="E124" s="171">
        <f>E112+E119</f>
        <v>101.76</v>
      </c>
      <c r="F124" s="171">
        <f>F112+F119</f>
        <v>0</v>
      </c>
      <c r="G124" s="171">
        <f>G112+G119</f>
        <v>170.53</v>
      </c>
      <c r="H124" s="171">
        <f>H112+H119</f>
        <v>14.22</v>
      </c>
      <c r="K124" s="168"/>
    </row>
    <row r="125" spans="1:11" s="167" customFormat="1" ht="18.75">
      <c r="A125" s="164"/>
      <c r="B125" s="165"/>
      <c r="C125" s="166"/>
      <c r="D125" s="166"/>
      <c r="E125" s="166"/>
      <c r="F125" s="166"/>
      <c r="G125" s="166"/>
      <c r="H125" s="166"/>
      <c r="K125" s="168"/>
    </row>
    <row r="126" spans="1:11" s="167" customFormat="1" ht="18.75">
      <c r="A126" s="164"/>
      <c r="B126" s="165"/>
      <c r="C126" s="166"/>
      <c r="D126" s="166"/>
      <c r="E126" s="166"/>
      <c r="F126" s="166"/>
      <c r="G126" s="166"/>
      <c r="H126" s="166"/>
      <c r="K126" s="168"/>
    </row>
    <row r="127" spans="1:11" s="167" customFormat="1" ht="18.75" hidden="1">
      <c r="A127" s="164"/>
      <c r="B127" s="165"/>
      <c r="C127" s="166"/>
      <c r="D127" s="166"/>
      <c r="E127" s="166"/>
      <c r="F127" s="166"/>
      <c r="G127" s="166"/>
      <c r="H127" s="166"/>
      <c r="K127" s="168"/>
    </row>
    <row r="128" spans="1:11" s="167" customFormat="1" ht="18.75" hidden="1">
      <c r="A128" s="164"/>
      <c r="B128" s="165"/>
      <c r="C128" s="166"/>
      <c r="D128" s="166"/>
      <c r="E128" s="166"/>
      <c r="F128" s="166"/>
      <c r="G128" s="166"/>
      <c r="H128" s="166"/>
      <c r="K128" s="168"/>
    </row>
    <row r="129" spans="1:11" s="159" customFormat="1" ht="19.5">
      <c r="A129" s="172"/>
      <c r="B129" s="173"/>
      <c r="C129" s="174"/>
      <c r="D129" s="174"/>
      <c r="E129" s="174"/>
      <c r="F129" s="174"/>
      <c r="G129" s="174"/>
      <c r="H129" s="174"/>
      <c r="K129" s="160"/>
    </row>
    <row r="130" spans="1:11" s="162" customFormat="1" ht="14.25">
      <c r="A130" s="238" t="s">
        <v>115</v>
      </c>
      <c r="B130" s="238"/>
      <c r="C130" s="238"/>
      <c r="D130" s="238"/>
      <c r="E130" s="238"/>
      <c r="F130" s="238"/>
      <c r="K130" s="163"/>
    </row>
    <row r="131" s="162" customFormat="1" ht="12.75">
      <c r="K131" s="163"/>
    </row>
    <row r="132" spans="1:11" s="162" customFormat="1" ht="12.75">
      <c r="A132" s="161" t="s">
        <v>116</v>
      </c>
      <c r="K132" s="163"/>
    </row>
    <row r="133" s="162" customFormat="1" ht="12.75">
      <c r="K133" s="163"/>
    </row>
    <row r="134" s="162" customFormat="1" ht="12.75">
      <c r="K134" s="163"/>
    </row>
    <row r="135" s="162" customFormat="1" ht="12.75">
      <c r="K135" s="163"/>
    </row>
    <row r="136" s="162" customFormat="1" ht="12.75">
      <c r="K136" s="163"/>
    </row>
    <row r="137" s="162" customFormat="1" ht="12.75">
      <c r="K137" s="163"/>
    </row>
    <row r="138" s="162" customFormat="1" ht="12.75">
      <c r="K138" s="163"/>
    </row>
    <row r="139" s="162" customFormat="1" ht="12.75">
      <c r="K139" s="163"/>
    </row>
    <row r="140" s="162" customFormat="1" ht="12.75">
      <c r="K140" s="163"/>
    </row>
    <row r="141" s="162" customFormat="1" ht="12.75">
      <c r="K141" s="163"/>
    </row>
    <row r="142" s="162" customFormat="1" ht="12.75">
      <c r="K142" s="163"/>
    </row>
    <row r="143" s="162" customFormat="1" ht="12.75">
      <c r="K143" s="163"/>
    </row>
    <row r="144" s="162" customFormat="1" ht="12.75">
      <c r="K144" s="163"/>
    </row>
    <row r="145" s="162" customFormat="1" ht="12.75">
      <c r="K145" s="163"/>
    </row>
    <row r="146" s="162" customFormat="1" ht="12.75">
      <c r="K146" s="163"/>
    </row>
    <row r="147" s="162" customFormat="1" ht="12.75">
      <c r="K147" s="163"/>
    </row>
    <row r="148" s="162" customFormat="1" ht="12.75">
      <c r="K148" s="163"/>
    </row>
    <row r="149" s="162" customFormat="1" ht="12.75">
      <c r="K149" s="163"/>
    </row>
    <row r="150" s="162" customFormat="1" ht="12.75">
      <c r="K150" s="163"/>
    </row>
  </sheetData>
  <sheetProtection/>
  <mergeCells count="13">
    <mergeCell ref="A130:F130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zoomScale="80" zoomScaleNormal="80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3" sqref="L23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50" t="s">
        <v>173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5" s="5" customFormat="1" ht="75.75" customHeight="1" thickBot="1">
      <c r="A2" s="179" t="s">
        <v>0</v>
      </c>
      <c r="B2" s="257" t="s">
        <v>142</v>
      </c>
      <c r="C2" s="258"/>
      <c r="D2" s="259"/>
      <c r="E2" s="258" t="s">
        <v>143</v>
      </c>
      <c r="F2" s="258"/>
      <c r="G2" s="258"/>
      <c r="H2" s="257" t="s">
        <v>144</v>
      </c>
      <c r="I2" s="258"/>
      <c r="J2" s="259"/>
      <c r="K2" s="257" t="s">
        <v>145</v>
      </c>
      <c r="L2" s="258"/>
      <c r="M2" s="259"/>
      <c r="N2" s="45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4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7"/>
      <c r="O3" s="21"/>
    </row>
    <row r="4" spans="1:15" s="6" customFormat="1" ht="49.5" customHeight="1">
      <c r="A4" s="260" t="s">
        <v>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2"/>
    </row>
    <row r="5" spans="1:15" s="5" customFormat="1" ht="14.25" customHeight="1">
      <c r="A5" s="92" t="s">
        <v>40</v>
      </c>
      <c r="B5" s="29"/>
      <c r="C5" s="7"/>
      <c r="D5" s="55">
        <f>O5/4</f>
        <v>22354.31</v>
      </c>
      <c r="E5" s="45"/>
      <c r="F5" s="7"/>
      <c r="G5" s="55">
        <f>O5/4</f>
        <v>22354.31</v>
      </c>
      <c r="H5" s="29"/>
      <c r="I5" s="7"/>
      <c r="J5" s="55">
        <f>O5/4</f>
        <v>22354.31</v>
      </c>
      <c r="K5" s="29"/>
      <c r="L5" s="7"/>
      <c r="M5" s="55">
        <f>O5/4</f>
        <v>22354.31</v>
      </c>
      <c r="N5" s="49">
        <f>M5+J5+G5+D5</f>
        <v>89417.24</v>
      </c>
      <c r="O5" s="14">
        <v>89417.23</v>
      </c>
    </row>
    <row r="6" spans="1:15" s="5" customFormat="1" ht="30">
      <c r="A6" s="92" t="s">
        <v>46</v>
      </c>
      <c r="B6" s="29"/>
      <c r="C6" s="7"/>
      <c r="D6" s="55">
        <f aca="true" t="shared" si="0" ref="D6:D17">O6/4</f>
        <v>16661.08</v>
      </c>
      <c r="E6" s="45"/>
      <c r="F6" s="7"/>
      <c r="G6" s="55">
        <f aca="true" t="shared" si="1" ref="G6:G17">O6/4</f>
        <v>16661.08</v>
      </c>
      <c r="H6" s="29"/>
      <c r="I6" s="7"/>
      <c r="J6" s="55">
        <f aca="true" t="shared" si="2" ref="J6:J17">O6/4</f>
        <v>16661.08</v>
      </c>
      <c r="K6" s="29"/>
      <c r="L6" s="7"/>
      <c r="M6" s="55">
        <f aca="true" t="shared" si="3" ref="M6:M16">O6/4</f>
        <v>16661.08</v>
      </c>
      <c r="N6" s="49">
        <f aca="true" t="shared" si="4" ref="N6:N48">M6+J6+G6+D6</f>
        <v>66644.32</v>
      </c>
      <c r="O6" s="14">
        <v>66644.3</v>
      </c>
    </row>
    <row r="7" spans="1:15" s="5" customFormat="1" ht="15">
      <c r="A7" s="94" t="s">
        <v>54</v>
      </c>
      <c r="B7" s="29"/>
      <c r="C7" s="7"/>
      <c r="D7" s="55">
        <f t="shared" si="0"/>
        <v>5693.23</v>
      </c>
      <c r="E7" s="45"/>
      <c r="F7" s="7"/>
      <c r="G7" s="55">
        <f t="shared" si="1"/>
        <v>5693.23</v>
      </c>
      <c r="H7" s="29"/>
      <c r="I7" s="7"/>
      <c r="J7" s="55">
        <f t="shared" si="2"/>
        <v>5693.23</v>
      </c>
      <c r="K7" s="29"/>
      <c r="L7" s="7"/>
      <c r="M7" s="55">
        <f t="shared" si="3"/>
        <v>5693.23</v>
      </c>
      <c r="N7" s="49">
        <f t="shared" si="4"/>
        <v>22772.92</v>
      </c>
      <c r="O7" s="14">
        <v>22772.93</v>
      </c>
    </row>
    <row r="8" spans="1:15" s="5" customFormat="1" ht="15">
      <c r="A8" s="94" t="s">
        <v>56</v>
      </c>
      <c r="B8" s="29"/>
      <c r="C8" s="7"/>
      <c r="D8" s="55">
        <f t="shared" si="0"/>
        <v>18586.73</v>
      </c>
      <c r="E8" s="45"/>
      <c r="F8" s="7"/>
      <c r="G8" s="55">
        <f t="shared" si="1"/>
        <v>18586.73</v>
      </c>
      <c r="H8" s="29"/>
      <c r="I8" s="7"/>
      <c r="J8" s="55">
        <f t="shared" si="2"/>
        <v>18586.73</v>
      </c>
      <c r="K8" s="29"/>
      <c r="L8" s="7"/>
      <c r="M8" s="55">
        <f t="shared" si="3"/>
        <v>18586.73</v>
      </c>
      <c r="N8" s="49">
        <f t="shared" si="4"/>
        <v>74346.92</v>
      </c>
      <c r="O8" s="14">
        <v>74346.91</v>
      </c>
    </row>
    <row r="9" spans="1:15" s="5" customFormat="1" ht="30">
      <c r="A9" s="94" t="s">
        <v>58</v>
      </c>
      <c r="B9" s="29"/>
      <c r="C9" s="7"/>
      <c r="D9" s="55">
        <f t="shared" si="0"/>
        <v>462.04</v>
      </c>
      <c r="E9" s="45"/>
      <c r="F9" s="7"/>
      <c r="G9" s="55">
        <f t="shared" si="1"/>
        <v>462.04</v>
      </c>
      <c r="H9" s="29"/>
      <c r="I9" s="7"/>
      <c r="J9" s="55">
        <f t="shared" si="2"/>
        <v>462.04</v>
      </c>
      <c r="K9" s="29"/>
      <c r="L9" s="7"/>
      <c r="M9" s="55">
        <f t="shared" si="3"/>
        <v>462.04</v>
      </c>
      <c r="N9" s="49">
        <f t="shared" si="4"/>
        <v>1848.16</v>
      </c>
      <c r="O9" s="14">
        <v>1848.15</v>
      </c>
    </row>
    <row r="10" spans="1:15" s="5" customFormat="1" ht="30">
      <c r="A10" s="94" t="s">
        <v>59</v>
      </c>
      <c r="B10" s="29"/>
      <c r="C10" s="7"/>
      <c r="D10" s="55">
        <f t="shared" si="0"/>
        <v>924.08</v>
      </c>
      <c r="E10" s="45"/>
      <c r="F10" s="7"/>
      <c r="G10" s="55">
        <f t="shared" si="1"/>
        <v>924.08</v>
      </c>
      <c r="H10" s="29"/>
      <c r="I10" s="7"/>
      <c r="J10" s="55">
        <f t="shared" si="2"/>
        <v>924.08</v>
      </c>
      <c r="K10" s="29"/>
      <c r="L10" s="7"/>
      <c r="M10" s="55">
        <f t="shared" si="3"/>
        <v>924.08</v>
      </c>
      <c r="N10" s="49">
        <f t="shared" si="4"/>
        <v>3696.32</v>
      </c>
      <c r="O10" s="14">
        <v>3696.3</v>
      </c>
    </row>
    <row r="11" spans="1:15" s="5" customFormat="1" ht="15">
      <c r="A11" s="94" t="s">
        <v>60</v>
      </c>
      <c r="B11" s="29"/>
      <c r="C11" s="7"/>
      <c r="D11" s="55">
        <f>O11/4</f>
        <v>2917.67</v>
      </c>
      <c r="E11" s="45"/>
      <c r="F11" s="7"/>
      <c r="G11" s="55">
        <f t="shared" si="1"/>
        <v>2917.67</v>
      </c>
      <c r="H11" s="29"/>
      <c r="I11" s="7"/>
      <c r="J11" s="55">
        <f t="shared" si="2"/>
        <v>2917.67</v>
      </c>
      <c r="K11" s="29"/>
      <c r="L11" s="7"/>
      <c r="M11" s="55">
        <f t="shared" si="3"/>
        <v>2917.67</v>
      </c>
      <c r="N11" s="49">
        <f>M11+J11+G11+D11</f>
        <v>11670.68</v>
      </c>
      <c r="O11" s="14">
        <v>11670.68</v>
      </c>
    </row>
    <row r="12" spans="1:15" s="221" customFormat="1" ht="30">
      <c r="A12" s="213" t="s">
        <v>104</v>
      </c>
      <c r="B12" s="214"/>
      <c r="C12" s="215"/>
      <c r="D12" s="216">
        <f>O12/4</f>
        <v>0</v>
      </c>
      <c r="E12" s="217">
        <v>146</v>
      </c>
      <c r="F12" s="218">
        <v>41915</v>
      </c>
      <c r="G12" s="216">
        <v>3305.23</v>
      </c>
      <c r="H12" s="214"/>
      <c r="I12" s="215"/>
      <c r="J12" s="216">
        <f>O12/4</f>
        <v>0</v>
      </c>
      <c r="K12" s="214"/>
      <c r="L12" s="215"/>
      <c r="M12" s="216">
        <f>O12/4</f>
        <v>0</v>
      </c>
      <c r="N12" s="219">
        <f>M12+J12+G12+D12</f>
        <v>3305.23</v>
      </c>
      <c r="O12" s="220"/>
    </row>
    <row r="13" spans="1:15" s="5" customFormat="1" ht="24" customHeight="1">
      <c r="A13" s="94" t="s">
        <v>107</v>
      </c>
      <c r="B13" s="29"/>
      <c r="C13" s="7"/>
      <c r="D13" s="55">
        <f>O13/4</f>
        <v>1590.76</v>
      </c>
      <c r="E13" s="45"/>
      <c r="F13" s="7"/>
      <c r="G13" s="55">
        <f t="shared" si="1"/>
        <v>1590.76</v>
      </c>
      <c r="H13" s="29"/>
      <c r="I13" s="7"/>
      <c r="J13" s="55">
        <f t="shared" si="2"/>
        <v>1590.76</v>
      </c>
      <c r="K13" s="29"/>
      <c r="L13" s="7"/>
      <c r="M13" s="55">
        <f t="shared" si="3"/>
        <v>1590.76</v>
      </c>
      <c r="N13" s="49">
        <f>M13+J13+G13+D13</f>
        <v>6363.04</v>
      </c>
      <c r="O13" s="14">
        <v>6363.02</v>
      </c>
    </row>
    <row r="14" spans="1:15" s="5" customFormat="1" ht="45">
      <c r="A14" s="140" t="s">
        <v>212</v>
      </c>
      <c r="B14" s="224"/>
      <c r="C14" s="134"/>
      <c r="D14" s="225"/>
      <c r="E14" s="45"/>
      <c r="F14" s="134"/>
      <c r="G14" s="225"/>
      <c r="H14" s="224"/>
      <c r="I14" s="134"/>
      <c r="J14" s="225"/>
      <c r="K14" s="224"/>
      <c r="L14" s="134"/>
      <c r="M14" s="225">
        <v>2950.23</v>
      </c>
      <c r="N14" s="49">
        <f>M14+J14+G14+D14</f>
        <v>2950.23</v>
      </c>
      <c r="O14" s="14"/>
    </row>
    <row r="15" spans="1:15" s="8" customFormat="1" ht="15">
      <c r="A15" s="94" t="s">
        <v>61</v>
      </c>
      <c r="B15" s="30"/>
      <c r="C15" s="27"/>
      <c r="D15" s="55">
        <f t="shared" si="0"/>
        <v>334.9</v>
      </c>
      <c r="E15" s="46"/>
      <c r="F15" s="27"/>
      <c r="G15" s="55">
        <f t="shared" si="1"/>
        <v>334.9</v>
      </c>
      <c r="H15" s="30"/>
      <c r="I15" s="27"/>
      <c r="J15" s="55">
        <f t="shared" si="2"/>
        <v>334.9</v>
      </c>
      <c r="K15" s="30"/>
      <c r="L15" s="27"/>
      <c r="M15" s="55">
        <f t="shared" si="3"/>
        <v>334.9</v>
      </c>
      <c r="N15" s="49">
        <f t="shared" si="4"/>
        <v>1339.6</v>
      </c>
      <c r="O15" s="14">
        <v>1339.58</v>
      </c>
    </row>
    <row r="16" spans="1:15" s="5" customFormat="1" ht="15">
      <c r="A16" s="94" t="s">
        <v>63</v>
      </c>
      <c r="B16" s="29"/>
      <c r="C16" s="7"/>
      <c r="D16" s="55">
        <f t="shared" si="0"/>
        <v>251.17</v>
      </c>
      <c r="E16" s="45"/>
      <c r="F16" s="7"/>
      <c r="G16" s="55">
        <f t="shared" si="1"/>
        <v>251.17</v>
      </c>
      <c r="H16" s="29"/>
      <c r="I16" s="7"/>
      <c r="J16" s="55">
        <f t="shared" si="2"/>
        <v>251.17</v>
      </c>
      <c r="K16" s="29"/>
      <c r="L16" s="7"/>
      <c r="M16" s="55">
        <f t="shared" si="3"/>
        <v>251.17</v>
      </c>
      <c r="N16" s="49">
        <f t="shared" si="4"/>
        <v>1004.68</v>
      </c>
      <c r="O16" s="14">
        <v>1004.69</v>
      </c>
    </row>
    <row r="17" spans="1:15" s="5" customFormat="1" ht="30">
      <c r="A17" s="94" t="s">
        <v>65</v>
      </c>
      <c r="B17" s="29"/>
      <c r="C17" s="7"/>
      <c r="D17" s="55">
        <f t="shared" si="0"/>
        <v>0</v>
      </c>
      <c r="E17" s="45"/>
      <c r="F17" s="7"/>
      <c r="G17" s="55">
        <f t="shared" si="1"/>
        <v>0</v>
      </c>
      <c r="H17" s="29"/>
      <c r="I17" s="7"/>
      <c r="J17" s="55">
        <f t="shared" si="2"/>
        <v>0</v>
      </c>
      <c r="K17" s="177"/>
      <c r="L17" s="178"/>
      <c r="M17" s="67"/>
      <c r="N17" s="49">
        <f t="shared" si="4"/>
        <v>0</v>
      </c>
      <c r="O17" s="14"/>
    </row>
    <row r="18" spans="1:15" s="5" customFormat="1" ht="15">
      <c r="A18" s="94" t="s">
        <v>67</v>
      </c>
      <c r="B18" s="29"/>
      <c r="C18" s="7"/>
      <c r="D18" s="55"/>
      <c r="E18" s="45"/>
      <c r="F18" s="7"/>
      <c r="G18" s="16"/>
      <c r="H18" s="29"/>
      <c r="I18" s="7"/>
      <c r="J18" s="35"/>
      <c r="K18" s="29"/>
      <c r="L18" s="7"/>
      <c r="M18" s="35"/>
      <c r="N18" s="49">
        <f t="shared" si="4"/>
        <v>0</v>
      </c>
      <c r="O18" s="14"/>
    </row>
    <row r="19" spans="1:15" s="5" customFormat="1" ht="15">
      <c r="A19" s="4" t="s">
        <v>68</v>
      </c>
      <c r="B19" s="29"/>
      <c r="C19" s="7"/>
      <c r="D19" s="55"/>
      <c r="E19" s="177"/>
      <c r="F19" s="178"/>
      <c r="G19" s="67"/>
      <c r="H19" s="29"/>
      <c r="I19" s="7"/>
      <c r="J19" s="35"/>
      <c r="K19" s="29"/>
      <c r="L19" s="7"/>
      <c r="M19" s="35"/>
      <c r="N19" s="49">
        <f t="shared" si="4"/>
        <v>0</v>
      </c>
      <c r="O19" s="14"/>
    </row>
    <row r="20" spans="1:15" s="5" customFormat="1" ht="15">
      <c r="A20" s="200" t="s">
        <v>70</v>
      </c>
      <c r="B20" s="177" t="s">
        <v>178</v>
      </c>
      <c r="C20" s="178">
        <v>41775</v>
      </c>
      <c r="D20" s="67">
        <v>415.82</v>
      </c>
      <c r="E20" s="177" t="s">
        <v>194</v>
      </c>
      <c r="F20" s="178">
        <v>41901</v>
      </c>
      <c r="G20" s="67">
        <v>415.82</v>
      </c>
      <c r="H20" s="29"/>
      <c r="I20" s="7"/>
      <c r="J20" s="35"/>
      <c r="K20" s="29"/>
      <c r="L20" s="7"/>
      <c r="M20" s="35"/>
      <c r="N20" s="49">
        <f t="shared" si="4"/>
        <v>831.64</v>
      </c>
      <c r="O20" s="14"/>
    </row>
    <row r="21" spans="1:15" s="5" customFormat="1" ht="15">
      <c r="A21" s="200" t="s">
        <v>174</v>
      </c>
      <c r="B21" s="177" t="s">
        <v>177</v>
      </c>
      <c r="C21" s="178">
        <v>41782</v>
      </c>
      <c r="D21" s="67">
        <v>1481.88</v>
      </c>
      <c r="E21" s="177"/>
      <c r="F21" s="178"/>
      <c r="G21" s="67"/>
      <c r="H21" s="29"/>
      <c r="I21" s="7"/>
      <c r="J21" s="35"/>
      <c r="K21" s="29"/>
      <c r="L21" s="7"/>
      <c r="M21" s="35"/>
      <c r="N21" s="49">
        <f t="shared" si="4"/>
        <v>1481.88</v>
      </c>
      <c r="O21" s="14"/>
    </row>
    <row r="22" spans="1:15" s="5" customFormat="1" ht="15">
      <c r="A22" s="143" t="s">
        <v>180</v>
      </c>
      <c r="B22" s="31">
        <v>85</v>
      </c>
      <c r="C22" s="176">
        <v>41796</v>
      </c>
      <c r="D22" s="67">
        <v>3807.85</v>
      </c>
      <c r="E22" s="45"/>
      <c r="F22" s="7"/>
      <c r="G22" s="16"/>
      <c r="H22" s="29"/>
      <c r="I22" s="7"/>
      <c r="J22" s="35"/>
      <c r="K22" s="29"/>
      <c r="L22" s="7"/>
      <c r="M22" s="35"/>
      <c r="N22" s="49">
        <f t="shared" si="4"/>
        <v>3807.85</v>
      </c>
      <c r="O22" s="14"/>
    </row>
    <row r="23" spans="1:15" s="5" customFormat="1" ht="25.5">
      <c r="A23" s="143" t="s">
        <v>175</v>
      </c>
      <c r="B23" s="31">
        <v>85</v>
      </c>
      <c r="C23" s="176">
        <v>41796</v>
      </c>
      <c r="D23" s="67">
        <v>24305.58</v>
      </c>
      <c r="E23" s="45"/>
      <c r="F23" s="7"/>
      <c r="G23" s="16"/>
      <c r="H23" s="29"/>
      <c r="I23" s="7"/>
      <c r="J23" s="35"/>
      <c r="K23" s="29"/>
      <c r="L23" s="7"/>
      <c r="M23" s="35"/>
      <c r="N23" s="49">
        <f t="shared" si="4"/>
        <v>24305.58</v>
      </c>
      <c r="O23" s="14"/>
    </row>
    <row r="24" spans="1:15" s="5" customFormat="1" ht="15">
      <c r="A24" s="4" t="s">
        <v>72</v>
      </c>
      <c r="B24" s="31">
        <v>85</v>
      </c>
      <c r="C24" s="176">
        <v>41796</v>
      </c>
      <c r="D24" s="67">
        <v>1584.82</v>
      </c>
      <c r="E24" s="45"/>
      <c r="F24" s="7"/>
      <c r="G24" s="16"/>
      <c r="H24" s="29"/>
      <c r="I24" s="7"/>
      <c r="J24" s="35"/>
      <c r="K24" s="29"/>
      <c r="L24" s="7"/>
      <c r="M24" s="35"/>
      <c r="N24" s="49">
        <f t="shared" si="4"/>
        <v>1584.82</v>
      </c>
      <c r="O24" s="14"/>
    </row>
    <row r="25" spans="1:15" s="5" customFormat="1" ht="15">
      <c r="A25" s="4" t="s">
        <v>73</v>
      </c>
      <c r="B25" s="177" t="s">
        <v>179</v>
      </c>
      <c r="C25" s="178">
        <v>41820</v>
      </c>
      <c r="D25" s="67">
        <v>10598.36</v>
      </c>
      <c r="E25" s="45"/>
      <c r="F25" s="7"/>
      <c r="G25" s="16"/>
      <c r="H25" s="29"/>
      <c r="I25" s="7"/>
      <c r="J25" s="35"/>
      <c r="K25" s="29"/>
      <c r="L25" s="7"/>
      <c r="M25" s="35"/>
      <c r="N25" s="49">
        <f t="shared" si="4"/>
        <v>10598.36</v>
      </c>
      <c r="O25" s="14"/>
    </row>
    <row r="26" spans="1:15" s="5" customFormat="1" ht="15">
      <c r="A26" s="4" t="s">
        <v>186</v>
      </c>
      <c r="B26" s="177"/>
      <c r="C26" s="178"/>
      <c r="D26" s="67"/>
      <c r="E26" s="204">
        <v>115</v>
      </c>
      <c r="F26" s="205">
        <v>41872</v>
      </c>
      <c r="G26" s="16">
        <v>-5299.18</v>
      </c>
      <c r="H26" s="29"/>
      <c r="I26" s="7"/>
      <c r="J26" s="35"/>
      <c r="K26" s="29"/>
      <c r="L26" s="7"/>
      <c r="M26" s="35"/>
      <c r="N26" s="49">
        <f t="shared" si="4"/>
        <v>-5299.18</v>
      </c>
      <c r="O26" s="14"/>
    </row>
    <row r="27" spans="1:15" s="5" customFormat="1" ht="15">
      <c r="A27" s="4" t="s">
        <v>74</v>
      </c>
      <c r="B27" s="177" t="s">
        <v>179</v>
      </c>
      <c r="C27" s="178">
        <v>41820</v>
      </c>
      <c r="D27" s="67">
        <v>831.63</v>
      </c>
      <c r="E27" s="45"/>
      <c r="F27" s="7"/>
      <c r="G27" s="16"/>
      <c r="H27" s="29"/>
      <c r="I27" s="7"/>
      <c r="J27" s="35"/>
      <c r="K27" s="29"/>
      <c r="L27" s="7"/>
      <c r="M27" s="35"/>
      <c r="N27" s="49">
        <f t="shared" si="4"/>
        <v>831.63</v>
      </c>
      <c r="O27" s="14"/>
    </row>
    <row r="28" spans="1:15" s="6" customFormat="1" ht="15">
      <c r="A28" s="4" t="s">
        <v>75</v>
      </c>
      <c r="B28" s="31">
        <v>85</v>
      </c>
      <c r="C28" s="176">
        <v>41796</v>
      </c>
      <c r="D28" s="67">
        <v>792.38</v>
      </c>
      <c r="E28" s="47"/>
      <c r="F28" s="9"/>
      <c r="G28" s="17"/>
      <c r="H28" s="31"/>
      <c r="I28" s="9"/>
      <c r="J28" s="36"/>
      <c r="K28" s="31"/>
      <c r="L28" s="9"/>
      <c r="M28" s="36"/>
      <c r="N28" s="49">
        <f t="shared" si="4"/>
        <v>792.38</v>
      </c>
      <c r="O28" s="14"/>
    </row>
    <row r="29" spans="1:15" s="6" customFormat="1" ht="15">
      <c r="A29" s="4" t="s">
        <v>76</v>
      </c>
      <c r="B29" s="31"/>
      <c r="C29" s="9"/>
      <c r="D29" s="55"/>
      <c r="E29" s="47"/>
      <c r="F29" s="9"/>
      <c r="G29" s="17"/>
      <c r="H29" s="31"/>
      <c r="I29" s="9"/>
      <c r="J29" s="36"/>
      <c r="K29" s="31"/>
      <c r="L29" s="9"/>
      <c r="M29" s="36"/>
      <c r="N29" s="49">
        <f t="shared" si="4"/>
        <v>0</v>
      </c>
      <c r="O29" s="14"/>
    </row>
    <row r="30" spans="1:15" s="6" customFormat="1" ht="25.5">
      <c r="A30" s="4" t="s">
        <v>77</v>
      </c>
      <c r="B30" s="177" t="s">
        <v>179</v>
      </c>
      <c r="C30" s="178">
        <v>41820</v>
      </c>
      <c r="D30" s="67">
        <v>3404.26</v>
      </c>
      <c r="E30" s="47"/>
      <c r="F30" s="9"/>
      <c r="G30" s="55"/>
      <c r="H30" s="31"/>
      <c r="I30" s="9"/>
      <c r="J30" s="55"/>
      <c r="K30" s="31"/>
      <c r="L30" s="9"/>
      <c r="M30" s="55"/>
      <c r="N30" s="49">
        <f t="shared" si="4"/>
        <v>3404.26</v>
      </c>
      <c r="O30" s="14"/>
    </row>
    <row r="31" spans="1:15" s="5" customFormat="1" ht="15">
      <c r="A31" s="4" t="s">
        <v>78</v>
      </c>
      <c r="B31" s="29"/>
      <c r="C31" s="7"/>
      <c r="D31" s="55"/>
      <c r="E31" s="177" t="s">
        <v>195</v>
      </c>
      <c r="F31" s="178">
        <v>41908</v>
      </c>
      <c r="G31" s="67">
        <v>5481.97</v>
      </c>
      <c r="H31" s="29"/>
      <c r="I31" s="7"/>
      <c r="J31" s="35"/>
      <c r="K31" s="29"/>
      <c r="L31" s="7"/>
      <c r="M31" s="35"/>
      <c r="N31" s="49">
        <f t="shared" si="4"/>
        <v>5481.97</v>
      </c>
      <c r="O31" s="14"/>
    </row>
    <row r="32" spans="1:15" s="6" customFormat="1" ht="30">
      <c r="A32" s="94" t="s">
        <v>79</v>
      </c>
      <c r="B32" s="31"/>
      <c r="C32" s="9"/>
      <c r="D32" s="55"/>
      <c r="E32" s="47"/>
      <c r="F32" s="9"/>
      <c r="G32" s="17"/>
      <c r="H32" s="31"/>
      <c r="I32" s="9"/>
      <c r="J32" s="36"/>
      <c r="K32" s="31"/>
      <c r="L32" s="9"/>
      <c r="M32" s="36"/>
      <c r="N32" s="49">
        <f t="shared" si="4"/>
        <v>0</v>
      </c>
      <c r="O32" s="14"/>
    </row>
    <row r="33" spans="1:15" s="6" customFormat="1" ht="15">
      <c r="A33" s="143" t="s">
        <v>181</v>
      </c>
      <c r="B33" s="31">
        <v>85</v>
      </c>
      <c r="C33" s="176">
        <v>41796</v>
      </c>
      <c r="D33" s="67">
        <v>2254.6</v>
      </c>
      <c r="E33" s="57"/>
      <c r="F33" s="66"/>
      <c r="G33" s="19"/>
      <c r="H33" s="56"/>
      <c r="I33" s="66"/>
      <c r="J33" s="50"/>
      <c r="K33" s="56"/>
      <c r="L33" s="66"/>
      <c r="M33" s="50"/>
      <c r="N33" s="49">
        <f t="shared" si="4"/>
        <v>2254.6</v>
      </c>
      <c r="O33" s="14"/>
    </row>
    <row r="34" spans="1:15" s="6" customFormat="1" ht="30">
      <c r="A34" s="94" t="s">
        <v>90</v>
      </c>
      <c r="B34" s="56"/>
      <c r="C34" s="66"/>
      <c r="D34" s="67"/>
      <c r="E34" s="57"/>
      <c r="F34" s="66"/>
      <c r="G34" s="67"/>
      <c r="H34" s="56"/>
      <c r="I34" s="66"/>
      <c r="J34" s="67"/>
      <c r="K34" s="56"/>
      <c r="L34" s="66"/>
      <c r="M34" s="67"/>
      <c r="N34" s="49">
        <f t="shared" si="4"/>
        <v>0</v>
      </c>
      <c r="O34" s="14"/>
    </row>
    <row r="35" spans="1:15" s="6" customFormat="1" ht="15">
      <c r="A35" s="143" t="s">
        <v>221</v>
      </c>
      <c r="B35" s="31">
        <v>85</v>
      </c>
      <c r="C35" s="176">
        <v>41796</v>
      </c>
      <c r="D35" s="67">
        <v>2452.52</v>
      </c>
      <c r="E35" s="57"/>
      <c r="F35" s="66"/>
      <c r="G35" s="67"/>
      <c r="H35" s="56"/>
      <c r="I35" s="66"/>
      <c r="J35" s="67"/>
      <c r="K35" s="56"/>
      <c r="L35" s="66"/>
      <c r="M35" s="67"/>
      <c r="N35" s="49">
        <f t="shared" si="4"/>
        <v>2452.52</v>
      </c>
      <c r="O35" s="14"/>
    </row>
    <row r="36" spans="1:15" s="6" customFormat="1" ht="15">
      <c r="A36" s="94" t="s">
        <v>92</v>
      </c>
      <c r="B36" s="56"/>
      <c r="C36" s="66"/>
      <c r="D36" s="67"/>
      <c r="E36" s="57"/>
      <c r="F36" s="66"/>
      <c r="G36" s="67"/>
      <c r="H36" s="56"/>
      <c r="I36" s="66"/>
      <c r="J36" s="67"/>
      <c r="K36" s="56"/>
      <c r="L36" s="66"/>
      <c r="M36" s="67"/>
      <c r="N36" s="49">
        <f t="shared" si="4"/>
        <v>0</v>
      </c>
      <c r="O36" s="14"/>
    </row>
    <row r="37" spans="1:15" s="6" customFormat="1" ht="15">
      <c r="A37" s="244" t="s">
        <v>101</v>
      </c>
      <c r="B37" s="175"/>
      <c r="C37" s="176"/>
      <c r="D37" s="67"/>
      <c r="E37" s="207" t="s">
        <v>189</v>
      </c>
      <c r="F37" s="208">
        <v>41866</v>
      </c>
      <c r="G37" s="209">
        <v>92.04</v>
      </c>
      <c r="H37" s="177" t="s">
        <v>200</v>
      </c>
      <c r="I37" s="178">
        <v>41964</v>
      </c>
      <c r="J37" s="67">
        <v>92.04</v>
      </c>
      <c r="K37" s="177" t="s">
        <v>205</v>
      </c>
      <c r="L37" s="178">
        <v>42062</v>
      </c>
      <c r="M37" s="67">
        <v>92.04</v>
      </c>
      <c r="N37" s="49">
        <f t="shared" si="4"/>
        <v>276.12</v>
      </c>
      <c r="O37" s="14"/>
    </row>
    <row r="38" spans="1:15" s="6" customFormat="1" ht="15">
      <c r="A38" s="245"/>
      <c r="B38" s="211"/>
      <c r="C38" s="206"/>
      <c r="D38" s="67"/>
      <c r="E38" s="212" t="s">
        <v>192</v>
      </c>
      <c r="F38" s="208">
        <v>41856</v>
      </c>
      <c r="G38" s="209">
        <v>92.04</v>
      </c>
      <c r="H38" s="177" t="s">
        <v>204</v>
      </c>
      <c r="I38" s="178">
        <v>42027</v>
      </c>
      <c r="J38" s="67">
        <v>92.04</v>
      </c>
      <c r="K38" s="177" t="s">
        <v>208</v>
      </c>
      <c r="L38" s="178">
        <v>42076</v>
      </c>
      <c r="M38" s="67">
        <v>92.04</v>
      </c>
      <c r="N38" s="49">
        <f t="shared" si="4"/>
        <v>276.12</v>
      </c>
      <c r="O38" s="14"/>
    </row>
    <row r="39" spans="1:15" s="6" customFormat="1" ht="15">
      <c r="A39" s="245"/>
      <c r="B39" s="211"/>
      <c r="C39" s="206"/>
      <c r="D39" s="67"/>
      <c r="E39" s="212" t="s">
        <v>195</v>
      </c>
      <c r="F39" s="208">
        <v>41908</v>
      </c>
      <c r="G39" s="209">
        <v>92.04</v>
      </c>
      <c r="H39" s="177"/>
      <c r="I39" s="178"/>
      <c r="J39" s="67"/>
      <c r="K39" s="177" t="s">
        <v>209</v>
      </c>
      <c r="L39" s="178">
        <v>42094</v>
      </c>
      <c r="M39" s="67">
        <v>92.04</v>
      </c>
      <c r="N39" s="49">
        <f t="shared" si="4"/>
        <v>184.08</v>
      </c>
      <c r="O39" s="14"/>
    </row>
    <row r="40" spans="1:15" s="6" customFormat="1" ht="15">
      <c r="A40" s="246"/>
      <c r="B40" s="211"/>
      <c r="C40" s="206"/>
      <c r="D40" s="67"/>
      <c r="E40" s="212" t="s">
        <v>196</v>
      </c>
      <c r="F40" s="208">
        <v>41943</v>
      </c>
      <c r="G40" s="209">
        <v>92.04</v>
      </c>
      <c r="H40" s="177"/>
      <c r="I40" s="178"/>
      <c r="J40" s="67"/>
      <c r="K40" s="177" t="s">
        <v>211</v>
      </c>
      <c r="L40" s="178">
        <v>42124</v>
      </c>
      <c r="M40" s="67">
        <v>92.04</v>
      </c>
      <c r="N40" s="49">
        <f t="shared" si="4"/>
        <v>184.08</v>
      </c>
      <c r="O40" s="14"/>
    </row>
    <row r="41" spans="1:15" s="6" customFormat="1" ht="15">
      <c r="A41" s="101" t="s">
        <v>183</v>
      </c>
      <c r="B41" s="177" t="s">
        <v>182</v>
      </c>
      <c r="C41" s="178">
        <v>41831</v>
      </c>
      <c r="D41" s="67">
        <v>5113.5</v>
      </c>
      <c r="E41" s="57"/>
      <c r="F41" s="66"/>
      <c r="G41" s="67"/>
      <c r="H41" s="56"/>
      <c r="I41" s="66"/>
      <c r="J41" s="67"/>
      <c r="K41" s="56"/>
      <c r="L41" s="66"/>
      <c r="M41" s="67"/>
      <c r="N41" s="49">
        <f t="shared" si="4"/>
        <v>5113.5</v>
      </c>
      <c r="O41" s="14"/>
    </row>
    <row r="42" spans="1:15" s="6" customFormat="1" ht="15">
      <c r="A42" s="101" t="s">
        <v>94</v>
      </c>
      <c r="B42" s="56"/>
      <c r="C42" s="66"/>
      <c r="D42" s="67"/>
      <c r="E42" s="57"/>
      <c r="F42" s="66"/>
      <c r="G42" s="67"/>
      <c r="H42" s="56"/>
      <c r="I42" s="66"/>
      <c r="J42" s="67"/>
      <c r="K42" s="31">
        <v>86</v>
      </c>
      <c r="L42" s="176">
        <v>42083</v>
      </c>
      <c r="M42" s="35">
        <v>828.31</v>
      </c>
      <c r="N42" s="49">
        <f t="shared" si="4"/>
        <v>828.31</v>
      </c>
      <c r="O42" s="14"/>
    </row>
    <row r="43" spans="1:15" s="6" customFormat="1" ht="15">
      <c r="A43" s="4" t="s">
        <v>100</v>
      </c>
      <c r="B43" s="56"/>
      <c r="C43" s="66"/>
      <c r="D43" s="67"/>
      <c r="E43" s="57">
        <v>130</v>
      </c>
      <c r="F43" s="206">
        <v>41880</v>
      </c>
      <c r="G43" s="67">
        <v>1389.82</v>
      </c>
      <c r="H43" s="56"/>
      <c r="I43" s="66"/>
      <c r="J43" s="67"/>
      <c r="K43" s="56"/>
      <c r="L43" s="66"/>
      <c r="M43" s="67"/>
      <c r="N43" s="49">
        <f t="shared" si="4"/>
        <v>1389.82</v>
      </c>
      <c r="O43" s="14"/>
    </row>
    <row r="44" spans="1:15" s="6" customFormat="1" ht="15">
      <c r="A44" s="94" t="s">
        <v>95</v>
      </c>
      <c r="B44" s="56"/>
      <c r="C44" s="66"/>
      <c r="D44" s="67"/>
      <c r="E44" s="57"/>
      <c r="F44" s="66"/>
      <c r="G44" s="67"/>
      <c r="H44" s="56"/>
      <c r="I44" s="66"/>
      <c r="J44" s="67"/>
      <c r="K44" s="56"/>
      <c r="L44" s="66"/>
      <c r="M44" s="67"/>
      <c r="N44" s="49">
        <f t="shared" si="4"/>
        <v>0</v>
      </c>
      <c r="O44" s="14"/>
    </row>
    <row r="45" spans="1:15" s="6" customFormat="1" ht="15">
      <c r="A45" s="4" t="s">
        <v>96</v>
      </c>
      <c r="B45" s="56"/>
      <c r="C45" s="66"/>
      <c r="D45" s="67"/>
      <c r="E45" s="57">
        <v>121</v>
      </c>
      <c r="F45" s="206">
        <v>41866</v>
      </c>
      <c r="G45" s="67">
        <v>993.79</v>
      </c>
      <c r="H45" s="177"/>
      <c r="I45" s="178"/>
      <c r="J45" s="67"/>
      <c r="K45" s="56"/>
      <c r="L45" s="66"/>
      <c r="M45" s="67"/>
      <c r="N45" s="49">
        <f t="shared" si="4"/>
        <v>993.79</v>
      </c>
      <c r="O45" s="14"/>
    </row>
    <row r="46" spans="1:15" s="6" customFormat="1" ht="15.75" thickBot="1">
      <c r="A46" s="140" t="s">
        <v>131</v>
      </c>
      <c r="B46" s="56"/>
      <c r="C46" s="66"/>
      <c r="D46" s="67"/>
      <c r="E46" s="57"/>
      <c r="F46" s="66"/>
      <c r="G46" s="67"/>
      <c r="H46" s="56"/>
      <c r="I46" s="66"/>
      <c r="J46" s="67"/>
      <c r="K46" s="56"/>
      <c r="L46" s="66"/>
      <c r="M46" s="67"/>
      <c r="N46" s="49">
        <f t="shared" si="4"/>
        <v>0</v>
      </c>
      <c r="O46" s="14"/>
    </row>
    <row r="47" spans="1:15" s="6" customFormat="1" ht="19.5" thickBot="1">
      <c r="A47" s="100" t="s">
        <v>97</v>
      </c>
      <c r="B47" s="56"/>
      <c r="C47" s="66"/>
      <c r="D47" s="55">
        <f>O47/4</f>
        <v>14400.53</v>
      </c>
      <c r="E47" s="57"/>
      <c r="F47" s="66"/>
      <c r="G47" s="55">
        <f>O47/4</f>
        <v>14400.53</v>
      </c>
      <c r="H47" s="56"/>
      <c r="I47" s="66"/>
      <c r="J47" s="55">
        <f>O47/4</f>
        <v>14400.53</v>
      </c>
      <c r="K47" s="56"/>
      <c r="L47" s="66"/>
      <c r="M47" s="55">
        <f>O47/4</f>
        <v>14400.53</v>
      </c>
      <c r="N47" s="49">
        <f t="shared" si="4"/>
        <v>57602.12</v>
      </c>
      <c r="O47" s="14">
        <v>57602.11</v>
      </c>
    </row>
    <row r="48" spans="1:15" s="5" customFormat="1" ht="20.25" thickBot="1">
      <c r="A48" s="41" t="s">
        <v>4</v>
      </c>
      <c r="B48" s="73"/>
      <c r="C48" s="74"/>
      <c r="D48" s="75">
        <f>SUM(D5:D47)</f>
        <v>141219.7</v>
      </c>
      <c r="E48" s="20"/>
      <c r="F48" s="74"/>
      <c r="G48" s="75">
        <f>SUM(G5:G47)</f>
        <v>90832.11</v>
      </c>
      <c r="H48" s="76"/>
      <c r="I48" s="74"/>
      <c r="J48" s="75">
        <f>SUM(J5:J47)</f>
        <v>84360.58</v>
      </c>
      <c r="K48" s="76"/>
      <c r="L48" s="74"/>
      <c r="M48" s="77">
        <f>SUM(M5:M47)</f>
        <v>88323.2</v>
      </c>
      <c r="N48" s="49">
        <f t="shared" si="4"/>
        <v>404735.59</v>
      </c>
      <c r="O48" s="23">
        <f>SUM(O5:O47)</f>
        <v>336705.9</v>
      </c>
    </row>
    <row r="49" spans="1:15" s="10" customFormat="1" ht="20.25" hidden="1" thickBot="1">
      <c r="A49" s="42" t="s">
        <v>2</v>
      </c>
      <c r="B49" s="68"/>
      <c r="C49" s="69"/>
      <c r="D49" s="70"/>
      <c r="E49" s="71"/>
      <c r="F49" s="69"/>
      <c r="G49" s="72"/>
      <c r="H49" s="68"/>
      <c r="I49" s="69"/>
      <c r="J49" s="70"/>
      <c r="K49" s="68"/>
      <c r="L49" s="69"/>
      <c r="M49" s="70"/>
      <c r="N49" s="48"/>
      <c r="O49" s="24"/>
    </row>
    <row r="50" spans="1:15" s="11" customFormat="1" ht="39.75" customHeight="1" thickBot="1">
      <c r="A50" s="254" t="s">
        <v>3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6"/>
      <c r="O50" s="25"/>
    </row>
    <row r="51" spans="1:15" s="6" customFormat="1" ht="15.75" thickBot="1">
      <c r="A51" s="110" t="s">
        <v>202</v>
      </c>
      <c r="B51" s="56"/>
      <c r="C51" s="66"/>
      <c r="D51" s="67"/>
      <c r="E51" s="57"/>
      <c r="F51" s="66"/>
      <c r="G51" s="67"/>
      <c r="H51" s="56">
        <v>197</v>
      </c>
      <c r="I51" s="206">
        <v>41999</v>
      </c>
      <c r="J51" s="67">
        <v>86801.6</v>
      </c>
      <c r="K51" s="56"/>
      <c r="L51" s="66"/>
      <c r="M51" s="67"/>
      <c r="N51" s="49">
        <f>M51+J51+G51+D51</f>
        <v>86801.6</v>
      </c>
      <c r="O51" s="14"/>
    </row>
    <row r="52" spans="1:15" s="83" customFormat="1" ht="20.25" thickBot="1">
      <c r="A52" s="78" t="s">
        <v>4</v>
      </c>
      <c r="B52" s="79"/>
      <c r="C52" s="90"/>
      <c r="D52" s="90">
        <f>SUM(D51:D51)</f>
        <v>0</v>
      </c>
      <c r="E52" s="90"/>
      <c r="F52" s="90"/>
      <c r="G52" s="90">
        <f>SUM(G51:G51)</f>
        <v>0</v>
      </c>
      <c r="H52" s="90"/>
      <c r="I52" s="90"/>
      <c r="J52" s="90">
        <f>SUM(J51:J51)</f>
        <v>86801.6</v>
      </c>
      <c r="K52" s="90"/>
      <c r="L52" s="90"/>
      <c r="M52" s="90">
        <f>SUM(M51:M51)</f>
        <v>0</v>
      </c>
      <c r="N52" s="49">
        <f>M52+J52+G52+D52</f>
        <v>86801.6</v>
      </c>
      <c r="O52" s="82"/>
    </row>
    <row r="53" spans="1:15" s="6" customFormat="1" ht="42" customHeight="1">
      <c r="A53" s="254" t="s">
        <v>29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6"/>
      <c r="O53" s="15"/>
    </row>
    <row r="54" spans="1:15" s="6" customFormat="1" ht="15">
      <c r="A54" s="39" t="s">
        <v>184</v>
      </c>
      <c r="B54" s="31">
        <v>105</v>
      </c>
      <c r="C54" s="176">
        <v>41845</v>
      </c>
      <c r="D54" s="35">
        <v>3752.33</v>
      </c>
      <c r="E54" s="201"/>
      <c r="F54" s="202"/>
      <c r="G54" s="96"/>
      <c r="H54" s="22"/>
      <c r="I54" s="1"/>
      <c r="J54" s="55"/>
      <c r="K54" s="32"/>
      <c r="L54" s="1"/>
      <c r="M54" s="37"/>
      <c r="N54" s="49">
        <f aca="true" t="shared" si="5" ref="N54:N68">M54+J54+G54+D54</f>
        <v>3752.33</v>
      </c>
      <c r="O54" s="22"/>
    </row>
    <row r="55" spans="1:15" s="6" customFormat="1" ht="15">
      <c r="A55" s="39" t="s">
        <v>187</v>
      </c>
      <c r="B55" s="177"/>
      <c r="C55" s="178"/>
      <c r="D55" s="67"/>
      <c r="E55" s="47">
        <v>122</v>
      </c>
      <c r="F55" s="176">
        <v>41873</v>
      </c>
      <c r="G55" s="16">
        <v>294.87</v>
      </c>
      <c r="H55" s="31"/>
      <c r="I55" s="9"/>
      <c r="J55" s="35"/>
      <c r="K55" s="31"/>
      <c r="L55" s="9"/>
      <c r="M55" s="36"/>
      <c r="N55" s="49">
        <f t="shared" si="5"/>
        <v>294.87</v>
      </c>
      <c r="O55" s="22"/>
    </row>
    <row r="56" spans="1:15" s="6" customFormat="1" ht="15">
      <c r="A56" s="39" t="s">
        <v>188</v>
      </c>
      <c r="B56" s="177"/>
      <c r="C56" s="178"/>
      <c r="D56" s="67"/>
      <c r="E56" s="47">
        <v>122</v>
      </c>
      <c r="F56" s="176">
        <v>41873</v>
      </c>
      <c r="G56" s="16">
        <v>294.87</v>
      </c>
      <c r="H56" s="31"/>
      <c r="I56" s="9"/>
      <c r="J56" s="35"/>
      <c r="K56" s="31"/>
      <c r="L56" s="9"/>
      <c r="M56" s="36"/>
      <c r="N56" s="49">
        <f t="shared" si="5"/>
        <v>294.87</v>
      </c>
      <c r="O56" s="22"/>
    </row>
    <row r="57" spans="1:15" s="6" customFormat="1" ht="15">
      <c r="A57" s="39" t="s">
        <v>190</v>
      </c>
      <c r="B57" s="31"/>
      <c r="C57" s="9"/>
      <c r="D57" s="36"/>
      <c r="E57" s="47">
        <v>130</v>
      </c>
      <c r="F57" s="176">
        <v>41880</v>
      </c>
      <c r="G57" s="16">
        <v>396.2</v>
      </c>
      <c r="H57" s="177"/>
      <c r="I57" s="178"/>
      <c r="J57" s="67"/>
      <c r="K57" s="31"/>
      <c r="L57" s="9"/>
      <c r="M57" s="36"/>
      <c r="N57" s="49">
        <f t="shared" si="5"/>
        <v>396.2</v>
      </c>
      <c r="O57" s="22"/>
    </row>
    <row r="58" spans="1:15" s="6" customFormat="1" ht="15">
      <c r="A58" s="39" t="s">
        <v>191</v>
      </c>
      <c r="B58" s="31"/>
      <c r="C58" s="9"/>
      <c r="D58" s="36"/>
      <c r="E58" s="47">
        <v>130</v>
      </c>
      <c r="F58" s="176">
        <v>41880</v>
      </c>
      <c r="G58" s="16">
        <v>494.75</v>
      </c>
      <c r="H58" s="177"/>
      <c r="I58" s="178"/>
      <c r="J58" s="67"/>
      <c r="K58" s="31"/>
      <c r="L58" s="9"/>
      <c r="M58" s="36"/>
      <c r="N58" s="49">
        <f t="shared" si="5"/>
        <v>494.75</v>
      </c>
      <c r="O58" s="22"/>
    </row>
    <row r="59" spans="1:15" s="6" customFormat="1" ht="15" customHeight="1">
      <c r="A59" s="39" t="s">
        <v>193</v>
      </c>
      <c r="B59" s="31"/>
      <c r="C59" s="9"/>
      <c r="D59" s="36"/>
      <c r="E59" s="177" t="s">
        <v>194</v>
      </c>
      <c r="F59" s="178">
        <v>41901</v>
      </c>
      <c r="G59" s="67">
        <v>396.2</v>
      </c>
      <c r="H59" s="31"/>
      <c r="I59" s="9"/>
      <c r="J59" s="35"/>
      <c r="K59" s="31"/>
      <c r="L59" s="9"/>
      <c r="M59" s="36"/>
      <c r="N59" s="49">
        <f t="shared" si="5"/>
        <v>396.2</v>
      </c>
      <c r="O59" s="22"/>
    </row>
    <row r="60" spans="1:15" s="6" customFormat="1" ht="15">
      <c r="A60" s="39" t="s">
        <v>199</v>
      </c>
      <c r="B60" s="31"/>
      <c r="C60" s="9"/>
      <c r="D60" s="36"/>
      <c r="E60" s="47"/>
      <c r="F60" s="9"/>
      <c r="G60" s="16"/>
      <c r="H60" s="31">
        <v>160</v>
      </c>
      <c r="I60" s="176">
        <v>41950</v>
      </c>
      <c r="J60" s="35">
        <v>3248.04</v>
      </c>
      <c r="K60" s="177"/>
      <c r="L60" s="178"/>
      <c r="M60" s="67"/>
      <c r="N60" s="49">
        <f t="shared" si="5"/>
        <v>3248.04</v>
      </c>
      <c r="O60" s="22"/>
    </row>
    <row r="61" spans="1:15" s="6" customFormat="1" ht="15">
      <c r="A61" s="39" t="s">
        <v>201</v>
      </c>
      <c r="B61" s="31"/>
      <c r="C61" s="9"/>
      <c r="D61" s="36"/>
      <c r="E61" s="47"/>
      <c r="F61" s="9"/>
      <c r="G61" s="16"/>
      <c r="H61" s="31">
        <v>175</v>
      </c>
      <c r="I61" s="176">
        <v>41978</v>
      </c>
      <c r="J61" s="35">
        <v>1341.89</v>
      </c>
      <c r="K61" s="177"/>
      <c r="L61" s="178"/>
      <c r="M61" s="67"/>
      <c r="N61" s="49">
        <f t="shared" si="5"/>
        <v>1341.89</v>
      </c>
      <c r="O61" s="22"/>
    </row>
    <row r="62" spans="1:15" s="6" customFormat="1" ht="15">
      <c r="A62" s="39" t="s">
        <v>206</v>
      </c>
      <c r="B62" s="31"/>
      <c r="C62" s="9"/>
      <c r="D62" s="36"/>
      <c r="E62" s="47"/>
      <c r="F62" s="9"/>
      <c r="G62" s="16"/>
      <c r="H62" s="31"/>
      <c r="I62" s="9"/>
      <c r="J62" s="35"/>
      <c r="K62" s="177" t="s">
        <v>207</v>
      </c>
      <c r="L62" s="178">
        <v>42062</v>
      </c>
      <c r="M62" s="67">
        <v>5316.5</v>
      </c>
      <c r="N62" s="49">
        <f t="shared" si="5"/>
        <v>5316.5</v>
      </c>
      <c r="O62" s="22"/>
    </row>
    <row r="63" spans="1:15" s="6" customFormat="1" ht="15">
      <c r="A63" s="39" t="s">
        <v>210</v>
      </c>
      <c r="B63" s="31"/>
      <c r="C63" s="9"/>
      <c r="D63" s="36"/>
      <c r="E63" s="47"/>
      <c r="F63" s="9"/>
      <c r="G63" s="16"/>
      <c r="H63" s="31"/>
      <c r="I63" s="9"/>
      <c r="J63" s="35"/>
      <c r="K63" s="31">
        <v>144</v>
      </c>
      <c r="L63" s="176">
        <v>42118</v>
      </c>
      <c r="M63" s="35">
        <v>645.73</v>
      </c>
      <c r="N63" s="49">
        <f t="shared" si="5"/>
        <v>645.73</v>
      </c>
      <c r="O63" s="22"/>
    </row>
    <row r="64" spans="1:15" s="6" customFormat="1" ht="18.75" customHeight="1">
      <c r="A64" s="40" t="s">
        <v>213</v>
      </c>
      <c r="B64" s="56"/>
      <c r="C64" s="66"/>
      <c r="D64" s="50"/>
      <c r="E64" s="57"/>
      <c r="F64" s="66"/>
      <c r="G64" s="210"/>
      <c r="H64" s="177"/>
      <c r="I64" s="178"/>
      <c r="J64" s="67"/>
      <c r="K64" s="177" t="s">
        <v>214</v>
      </c>
      <c r="L64" s="178">
        <v>42088</v>
      </c>
      <c r="M64" s="67">
        <v>68</v>
      </c>
      <c r="N64" s="49">
        <f t="shared" si="5"/>
        <v>68</v>
      </c>
      <c r="O64" s="22"/>
    </row>
    <row r="65" spans="1:15" s="6" customFormat="1" ht="15">
      <c r="A65" s="40" t="s">
        <v>215</v>
      </c>
      <c r="B65" s="31"/>
      <c r="C65" s="9"/>
      <c r="D65" s="36"/>
      <c r="E65" s="47"/>
      <c r="F65" s="9"/>
      <c r="G65" s="17"/>
      <c r="H65" s="31"/>
      <c r="I65" s="9"/>
      <c r="J65" s="35"/>
      <c r="K65" s="28" t="s">
        <v>216</v>
      </c>
      <c r="L65" s="176">
        <v>42093</v>
      </c>
      <c r="M65" s="35">
        <v>60.31</v>
      </c>
      <c r="N65" s="49">
        <f t="shared" si="5"/>
        <v>60.31</v>
      </c>
      <c r="O65" s="22"/>
    </row>
    <row r="66" spans="1:15" s="6" customFormat="1" ht="15">
      <c r="A66" s="40"/>
      <c r="B66" s="31"/>
      <c r="C66" s="9"/>
      <c r="D66" s="36"/>
      <c r="E66" s="47"/>
      <c r="F66" s="9"/>
      <c r="G66" s="16"/>
      <c r="H66" s="31"/>
      <c r="I66" s="9"/>
      <c r="J66" s="35"/>
      <c r="K66" s="31"/>
      <c r="L66" s="9"/>
      <c r="M66" s="36"/>
      <c r="N66" s="49">
        <f t="shared" si="5"/>
        <v>0</v>
      </c>
      <c r="O66" s="22"/>
    </row>
    <row r="67" spans="1:15" s="6" customFormat="1" ht="15.75" thickBot="1">
      <c r="A67" s="40"/>
      <c r="B67" s="56"/>
      <c r="C67" s="66"/>
      <c r="D67" s="50"/>
      <c r="E67" s="57"/>
      <c r="F67" s="66"/>
      <c r="G67" s="210"/>
      <c r="H67" s="56"/>
      <c r="I67" s="66"/>
      <c r="J67" s="222"/>
      <c r="K67" s="56"/>
      <c r="L67" s="66"/>
      <c r="M67" s="50"/>
      <c r="N67" s="49">
        <f t="shared" si="5"/>
        <v>0</v>
      </c>
      <c r="O67" s="22"/>
    </row>
    <row r="68" spans="1:15" s="83" customFormat="1" ht="20.25" thickBot="1">
      <c r="A68" s="78" t="s">
        <v>4</v>
      </c>
      <c r="B68" s="79"/>
      <c r="C68" s="80"/>
      <c r="D68" s="84">
        <f>SUM(D54:D67)</f>
        <v>3752.33</v>
      </c>
      <c r="E68" s="85"/>
      <c r="F68" s="80"/>
      <c r="G68" s="84">
        <f>SUM(G54:G67)</f>
        <v>1876.89</v>
      </c>
      <c r="H68" s="86"/>
      <c r="I68" s="80"/>
      <c r="J68" s="84">
        <f>SUM(J54:J67)</f>
        <v>4589.93</v>
      </c>
      <c r="K68" s="86"/>
      <c r="L68" s="80"/>
      <c r="M68" s="84">
        <f>SUM(M54:M67)</f>
        <v>6090.54</v>
      </c>
      <c r="N68" s="49">
        <f t="shared" si="5"/>
        <v>16309.69</v>
      </c>
      <c r="O68" s="87"/>
    </row>
    <row r="69" spans="1:15" s="6" customFormat="1" ht="40.5" customHeight="1" hidden="1" thickBot="1">
      <c r="A69" s="251" t="s">
        <v>30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3"/>
      <c r="O69" s="58"/>
    </row>
    <row r="70" spans="1:15" s="6" customFormat="1" ht="12.75" hidden="1">
      <c r="A70" s="39"/>
      <c r="B70" s="31"/>
      <c r="C70" s="9"/>
      <c r="D70" s="36"/>
      <c r="E70" s="47"/>
      <c r="F70" s="9"/>
      <c r="G70" s="17"/>
      <c r="H70" s="31"/>
      <c r="I70" s="9"/>
      <c r="J70" s="36"/>
      <c r="K70" s="31"/>
      <c r="L70" s="9"/>
      <c r="M70" s="36"/>
      <c r="N70" s="47"/>
      <c r="O70" s="22"/>
    </row>
    <row r="71" spans="1:15" s="6" customFormat="1" ht="12.75" hidden="1">
      <c r="A71" s="39"/>
      <c r="B71" s="31"/>
      <c r="C71" s="9"/>
      <c r="D71" s="36"/>
      <c r="E71" s="47"/>
      <c r="F71" s="9"/>
      <c r="G71" s="17"/>
      <c r="H71" s="31"/>
      <c r="I71" s="9"/>
      <c r="J71" s="36"/>
      <c r="K71" s="31"/>
      <c r="L71" s="9"/>
      <c r="M71" s="36"/>
      <c r="N71" s="47"/>
      <c r="O71" s="22"/>
    </row>
    <row r="72" spans="1:15" s="6" customFormat="1" ht="12.75" hidden="1">
      <c r="A72" s="39"/>
      <c r="B72" s="31"/>
      <c r="C72" s="9"/>
      <c r="D72" s="36"/>
      <c r="E72" s="47"/>
      <c r="F72" s="9"/>
      <c r="G72" s="17"/>
      <c r="H72" s="31"/>
      <c r="I72" s="9"/>
      <c r="J72" s="36"/>
      <c r="K72" s="31"/>
      <c r="L72" s="9"/>
      <c r="M72" s="36"/>
      <c r="N72" s="47"/>
      <c r="O72" s="22"/>
    </row>
    <row r="73" spans="1:15" s="6" customFormat="1" ht="12.75" hidden="1">
      <c r="A73" s="39"/>
      <c r="B73" s="31"/>
      <c r="C73" s="9"/>
      <c r="D73" s="36"/>
      <c r="E73" s="47"/>
      <c r="F73" s="9"/>
      <c r="G73" s="17"/>
      <c r="H73" s="31"/>
      <c r="I73" s="9"/>
      <c r="J73" s="36"/>
      <c r="K73" s="31"/>
      <c r="L73" s="9"/>
      <c r="M73" s="36"/>
      <c r="N73" s="47"/>
      <c r="O73" s="22"/>
    </row>
    <row r="74" spans="1:15" s="6" customFormat="1" ht="13.5" hidden="1" thickBot="1">
      <c r="A74" s="39"/>
      <c r="B74" s="31"/>
      <c r="C74" s="9"/>
      <c r="D74" s="36"/>
      <c r="E74" s="47"/>
      <c r="F74" s="9"/>
      <c r="G74" s="17"/>
      <c r="H74" s="31"/>
      <c r="I74" s="9"/>
      <c r="J74" s="36"/>
      <c r="K74" s="31"/>
      <c r="L74" s="9"/>
      <c r="M74" s="36"/>
      <c r="N74" s="47"/>
      <c r="O74" s="22"/>
    </row>
    <row r="75" spans="1:15" s="83" customFormat="1" ht="20.25" hidden="1" thickBot="1">
      <c r="A75" s="78" t="s">
        <v>4</v>
      </c>
      <c r="B75" s="86"/>
      <c r="C75" s="88"/>
      <c r="D75" s="90">
        <f>SUM(D70:D74)</f>
        <v>0</v>
      </c>
      <c r="E75" s="91"/>
      <c r="F75" s="90"/>
      <c r="G75" s="90">
        <f>SUM(G70:G74)</f>
        <v>0</v>
      </c>
      <c r="H75" s="90"/>
      <c r="I75" s="90"/>
      <c r="J75" s="90">
        <f>SUM(J70:J74)</f>
        <v>0</v>
      </c>
      <c r="K75" s="90"/>
      <c r="L75" s="90"/>
      <c r="M75" s="90">
        <f>SUM(M70:M74)</f>
        <v>0</v>
      </c>
      <c r="N75" s="81"/>
      <c r="O75" s="89"/>
    </row>
    <row r="76" spans="1:15" s="6" customFormat="1" ht="20.25" thickBot="1">
      <c r="A76" s="62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58"/>
    </row>
    <row r="77" spans="1:15" s="2" customFormat="1" ht="20.25" thickBot="1">
      <c r="A77" s="43" t="s">
        <v>6</v>
      </c>
      <c r="B77" s="63"/>
      <c r="C77" s="59"/>
      <c r="D77" s="64">
        <f>D75+D68+D52+D48</f>
        <v>144972.03</v>
      </c>
      <c r="E77" s="60"/>
      <c r="F77" s="59"/>
      <c r="G77" s="64">
        <f>G75+G68+G52+G48</f>
        <v>92709</v>
      </c>
      <c r="H77" s="60"/>
      <c r="I77" s="59"/>
      <c r="J77" s="64">
        <f>J75+J68+J52+J48</f>
        <v>175752.11</v>
      </c>
      <c r="K77" s="60"/>
      <c r="L77" s="59"/>
      <c r="M77" s="64">
        <f>M75+M68+M52+M48</f>
        <v>94413.74</v>
      </c>
      <c r="N77" s="61"/>
      <c r="O77" s="26">
        <f>M77+J77+G77+D77</f>
        <v>507846.88</v>
      </c>
    </row>
    <row r="78" spans="1:13" s="2" customFormat="1" ht="13.5" thickBot="1">
      <c r="A78" s="53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1:14" s="2" customFormat="1" ht="13.5" thickBot="1">
      <c r="A79" s="51"/>
      <c r="B79" s="54" t="s">
        <v>18</v>
      </c>
      <c r="C79" s="54" t="s">
        <v>19</v>
      </c>
      <c r="D79" s="54" t="s">
        <v>20</v>
      </c>
      <c r="E79" s="54" t="s">
        <v>21</v>
      </c>
      <c r="F79" s="54" t="s">
        <v>22</v>
      </c>
      <c r="G79" s="54" t="s">
        <v>23</v>
      </c>
      <c r="H79" s="54" t="s">
        <v>24</v>
      </c>
      <c r="I79" s="54" t="s">
        <v>25</v>
      </c>
      <c r="J79" s="54" t="s">
        <v>14</v>
      </c>
      <c r="K79" s="54" t="s">
        <v>15</v>
      </c>
      <c r="L79" s="54" t="s">
        <v>16</v>
      </c>
      <c r="M79" s="54" t="s">
        <v>17</v>
      </c>
      <c r="N79" s="54" t="s">
        <v>27</v>
      </c>
    </row>
    <row r="80" spans="1:14" s="2" customFormat="1" ht="13.5" thickBot="1">
      <c r="A80" s="53" t="s">
        <v>13</v>
      </c>
      <c r="B80" s="104">
        <v>33052.44</v>
      </c>
      <c r="C80" s="51">
        <f>B85</f>
        <v>62050.36</v>
      </c>
      <c r="D80" s="51">
        <f aca="true" t="shared" si="6" ref="D80:M80">C85</f>
        <v>96326.49</v>
      </c>
      <c r="E80" s="52">
        <f>D85</f>
        <v>-12181.38</v>
      </c>
      <c r="F80" s="51">
        <f t="shared" si="6"/>
        <v>40658.17</v>
      </c>
      <c r="G80" s="51">
        <f t="shared" si="6"/>
        <v>79020.75</v>
      </c>
      <c r="H80" s="52">
        <f t="shared" si="6"/>
        <v>24833.48</v>
      </c>
      <c r="I80" s="51">
        <f t="shared" si="6"/>
        <v>66800.58</v>
      </c>
      <c r="J80" s="51">
        <f t="shared" si="6"/>
        <v>106513.43</v>
      </c>
      <c r="K80" s="52">
        <f t="shared" si="6"/>
        <v>-11289.51</v>
      </c>
      <c r="L80" s="51">
        <f t="shared" si="6"/>
        <v>26505.46</v>
      </c>
      <c r="M80" s="51">
        <f t="shared" si="6"/>
        <v>69695.17</v>
      </c>
      <c r="N80" s="51"/>
    </row>
    <row r="81" spans="1:14" s="182" customFormat="1" ht="13.5" thickBot="1">
      <c r="A81" s="180" t="s">
        <v>11</v>
      </c>
      <c r="B81" s="181">
        <v>39685.18</v>
      </c>
      <c r="C81" s="181">
        <v>39685.18</v>
      </c>
      <c r="D81" s="181">
        <v>39685.18</v>
      </c>
      <c r="E81" s="181">
        <v>39685.18</v>
      </c>
      <c r="F81" s="181">
        <v>39685.18</v>
      </c>
      <c r="G81" s="181">
        <v>39685.18</v>
      </c>
      <c r="H81" s="181">
        <v>39685.18</v>
      </c>
      <c r="I81" s="181">
        <v>39685.18</v>
      </c>
      <c r="J81" s="181">
        <v>39685.18</v>
      </c>
      <c r="K81" s="181">
        <v>39685.18</v>
      </c>
      <c r="L81" s="181">
        <v>39685.18</v>
      </c>
      <c r="M81" s="181">
        <v>39685.18</v>
      </c>
      <c r="N81" s="181">
        <f>SUM(B81:M81)</f>
        <v>476222.16</v>
      </c>
    </row>
    <row r="82" spans="1:14" s="182" customFormat="1" ht="13.5" thickBot="1">
      <c r="A82" s="180" t="s">
        <v>12</v>
      </c>
      <c r="B82" s="181">
        <v>28997.92</v>
      </c>
      <c r="C82" s="181">
        <v>34276.13</v>
      </c>
      <c r="D82" s="181">
        <v>36464.16</v>
      </c>
      <c r="E82" s="181">
        <v>52839.55</v>
      </c>
      <c r="F82" s="181">
        <v>38362.58</v>
      </c>
      <c r="G82" s="181">
        <v>38521.73</v>
      </c>
      <c r="H82" s="181">
        <v>41967.1</v>
      </c>
      <c r="I82" s="181">
        <v>39712.85</v>
      </c>
      <c r="J82" s="181">
        <v>57949.17</v>
      </c>
      <c r="K82" s="181">
        <v>37794.97</v>
      </c>
      <c r="L82" s="181">
        <v>43189.71</v>
      </c>
      <c r="M82" s="181">
        <v>37763.81</v>
      </c>
      <c r="N82" s="181">
        <f>SUM(B82:M82)</f>
        <v>487839.68</v>
      </c>
    </row>
    <row r="83" spans="1:14" s="182" customFormat="1" ht="13.5" thickBot="1">
      <c r="A83" s="180" t="s">
        <v>203</v>
      </c>
      <c r="B83" s="181"/>
      <c r="C83" s="181"/>
      <c r="D83" s="181"/>
      <c r="E83" s="181"/>
      <c r="F83" s="181"/>
      <c r="G83" s="181"/>
      <c r="H83" s="181">
        <v>492</v>
      </c>
      <c r="I83" s="181">
        <v>492</v>
      </c>
      <c r="J83" s="181">
        <v>492</v>
      </c>
      <c r="K83" s="181">
        <v>492</v>
      </c>
      <c r="L83" s="181">
        <v>492</v>
      </c>
      <c r="M83" s="181">
        <v>492</v>
      </c>
      <c r="N83" s="181">
        <f>SUM(B83:M83)</f>
        <v>2952</v>
      </c>
    </row>
    <row r="84" spans="1:14" s="2" customFormat="1" ht="13.5" thickBot="1">
      <c r="A84" s="53" t="s">
        <v>28</v>
      </c>
      <c r="B84" s="51">
        <f aca="true" t="shared" si="7" ref="B84:M84">B82-B81</f>
        <v>-10687.26</v>
      </c>
      <c r="C84" s="51">
        <f t="shared" si="7"/>
        <v>-5409.05</v>
      </c>
      <c r="D84" s="51">
        <f t="shared" si="7"/>
        <v>-3221.02</v>
      </c>
      <c r="E84" s="51">
        <f t="shared" si="7"/>
        <v>13154.37</v>
      </c>
      <c r="F84" s="51">
        <f t="shared" si="7"/>
        <v>-1322.6</v>
      </c>
      <c r="G84" s="51">
        <f t="shared" si="7"/>
        <v>-1163.45</v>
      </c>
      <c r="H84" s="51">
        <f t="shared" si="7"/>
        <v>2281.92</v>
      </c>
      <c r="I84" s="51">
        <f t="shared" si="7"/>
        <v>27.6699999999983</v>
      </c>
      <c r="J84" s="51">
        <f t="shared" si="7"/>
        <v>18263.99</v>
      </c>
      <c r="K84" s="51">
        <f t="shared" si="7"/>
        <v>-1890.21</v>
      </c>
      <c r="L84" s="51">
        <f t="shared" si="7"/>
        <v>3504.53</v>
      </c>
      <c r="M84" s="51">
        <f t="shared" si="7"/>
        <v>-1921.37</v>
      </c>
      <c r="N84" s="203">
        <f>SUM(B84:M84)</f>
        <v>11617.52</v>
      </c>
    </row>
    <row r="85" spans="1:14" s="2" customFormat="1" ht="13.5" thickBot="1">
      <c r="A85" s="53" t="s">
        <v>26</v>
      </c>
      <c r="B85" s="51">
        <f>B80+B82</f>
        <v>62050.36</v>
      </c>
      <c r="C85" s="51">
        <f>C80+C82</f>
        <v>96326.49</v>
      </c>
      <c r="D85" s="183">
        <f>D80+D82-D77</f>
        <v>-12181.38</v>
      </c>
      <c r="E85" s="51">
        <f>E80+E82</f>
        <v>40658.17</v>
      </c>
      <c r="F85" s="51">
        <f>F80+F82</f>
        <v>79020.75</v>
      </c>
      <c r="G85" s="183">
        <f>G80+G82-G77</f>
        <v>24833.48</v>
      </c>
      <c r="H85" s="51">
        <f>H80+H82</f>
        <v>66800.58</v>
      </c>
      <c r="I85" s="51">
        <f>I80+I82</f>
        <v>106513.43</v>
      </c>
      <c r="J85" s="183">
        <f>J80+J82-J77</f>
        <v>-11289.51</v>
      </c>
      <c r="K85" s="51">
        <f>K80+K82</f>
        <v>26505.46</v>
      </c>
      <c r="L85" s="51">
        <f>L80+L82</f>
        <v>69695.17</v>
      </c>
      <c r="M85" s="183">
        <f>M80+M82-M77</f>
        <v>13045.24</v>
      </c>
      <c r="N85" s="223">
        <f>M85+N83</f>
        <v>15997.24</v>
      </c>
    </row>
    <row r="86" spans="7:14" s="2" customFormat="1" ht="56.25" customHeight="1">
      <c r="G86" s="33"/>
      <c r="H86" s="267" t="s">
        <v>157</v>
      </c>
      <c r="I86" s="267"/>
      <c r="J86" s="267"/>
      <c r="K86" s="267"/>
      <c r="L86" s="247" t="s">
        <v>158</v>
      </c>
      <c r="M86" s="247"/>
      <c r="N86" s="247"/>
    </row>
    <row r="87" spans="8:14" s="2" customFormat="1" ht="71.25" customHeight="1">
      <c r="H87" s="248" t="s">
        <v>159</v>
      </c>
      <c r="I87" s="248"/>
      <c r="J87" s="248"/>
      <c r="K87" s="248"/>
      <c r="L87" s="249" t="s">
        <v>185</v>
      </c>
      <c r="M87" s="249"/>
      <c r="N87" s="249"/>
    </row>
    <row r="88" s="2" customFormat="1" ht="12.75">
      <c r="N88" s="226"/>
    </row>
    <row r="89" spans="8:14" s="2" customFormat="1" ht="15">
      <c r="H89" s="265" t="s">
        <v>146</v>
      </c>
      <c r="I89" s="265"/>
      <c r="J89" s="265"/>
      <c r="K89" s="184">
        <f>O77</f>
        <v>507846.88</v>
      </c>
      <c r="L89" s="185">
        <v>507846.88</v>
      </c>
      <c r="M89" s="185"/>
      <c r="N89" s="226">
        <f>L89+M89</f>
        <v>507846.88</v>
      </c>
    </row>
    <row r="90" spans="8:14" s="2" customFormat="1" ht="15">
      <c r="H90" s="265" t="s">
        <v>147</v>
      </c>
      <c r="I90" s="265"/>
      <c r="J90" s="265"/>
      <c r="K90" s="184">
        <f>N81</f>
        <v>476222.16</v>
      </c>
      <c r="L90" s="185">
        <v>476222.16</v>
      </c>
      <c r="M90" s="185"/>
      <c r="N90" s="226">
        <f aca="true" t="shared" si="8" ref="N90:N95">L90+M90</f>
        <v>476222.16</v>
      </c>
    </row>
    <row r="91" spans="8:14" s="2" customFormat="1" ht="15">
      <c r="H91" s="265" t="s">
        <v>148</v>
      </c>
      <c r="I91" s="265"/>
      <c r="J91" s="265"/>
      <c r="K91" s="184">
        <f>N82</f>
        <v>487839.68</v>
      </c>
      <c r="L91" s="185">
        <v>487839.68</v>
      </c>
      <c r="M91" s="185">
        <v>2952</v>
      </c>
      <c r="N91" s="226">
        <f t="shared" si="8"/>
        <v>490791.68</v>
      </c>
    </row>
    <row r="92" spans="8:14" s="2" customFormat="1" ht="15">
      <c r="H92" s="265" t="s">
        <v>149</v>
      </c>
      <c r="I92" s="265"/>
      <c r="J92" s="265"/>
      <c r="K92" s="184">
        <f>K91-K90</f>
        <v>11617.52</v>
      </c>
      <c r="L92" s="185">
        <v>11617.52</v>
      </c>
      <c r="M92" s="185">
        <v>2952</v>
      </c>
      <c r="N92" s="226">
        <f t="shared" si="8"/>
        <v>14569.52</v>
      </c>
    </row>
    <row r="93" spans="8:14" s="2" customFormat="1" ht="15">
      <c r="H93" s="266" t="s">
        <v>150</v>
      </c>
      <c r="I93" s="266"/>
      <c r="J93" s="266"/>
      <c r="K93" s="184">
        <f>K90-K89</f>
        <v>-31624.72</v>
      </c>
      <c r="L93" s="186">
        <v>-31624.72</v>
      </c>
      <c r="M93" s="185"/>
      <c r="N93" s="226">
        <f t="shared" si="8"/>
        <v>-31624.72</v>
      </c>
    </row>
    <row r="94" spans="8:14" s="2" customFormat="1" ht="15">
      <c r="H94" s="268" t="s">
        <v>197</v>
      </c>
      <c r="I94" s="269"/>
      <c r="J94" s="270"/>
      <c r="K94" s="184">
        <f>B80</f>
        <v>33052.44</v>
      </c>
      <c r="L94" s="185">
        <v>33052.44</v>
      </c>
      <c r="M94" s="185"/>
      <c r="N94" s="226">
        <f t="shared" si="8"/>
        <v>33052.44</v>
      </c>
    </row>
    <row r="95" spans="8:14" s="2" customFormat="1" ht="15.75">
      <c r="H95" s="271" t="s">
        <v>198</v>
      </c>
      <c r="I95" s="271"/>
      <c r="J95" s="271"/>
      <c r="K95" s="187">
        <f>K94+K93+K92+K96</f>
        <v>15997.24</v>
      </c>
      <c r="L95" s="187">
        <f>L94+L93+L92+L96</f>
        <v>13045.24</v>
      </c>
      <c r="M95" s="187">
        <f>M94+M93+M92+M96</f>
        <v>2952</v>
      </c>
      <c r="N95" s="226">
        <f t="shared" si="8"/>
        <v>15997.24</v>
      </c>
    </row>
    <row r="96" spans="8:13" s="2" customFormat="1" ht="15">
      <c r="H96" s="264" t="s">
        <v>203</v>
      </c>
      <c r="I96" s="264"/>
      <c r="J96" s="264"/>
      <c r="K96" s="188">
        <f>N83</f>
        <v>2952</v>
      </c>
      <c r="L96" s="185"/>
      <c r="M96" s="185"/>
    </row>
    <row r="97" spans="8:13" s="2" customFormat="1" ht="15">
      <c r="H97" s="266" t="s">
        <v>151</v>
      </c>
      <c r="I97" s="266"/>
      <c r="J97" s="266"/>
      <c r="K97" s="188">
        <f>D68+G68+J68+M68</f>
        <v>16309.69</v>
      </c>
      <c r="L97" s="263" t="s">
        <v>176</v>
      </c>
      <c r="M97" s="263"/>
    </row>
    <row r="98" spans="8:13" s="2" customFormat="1" ht="15">
      <c r="H98" s="264" t="s">
        <v>152</v>
      </c>
      <c r="I98" s="264"/>
      <c r="J98" s="264"/>
      <c r="K98" s="188">
        <v>14245.44</v>
      </c>
      <c r="L98" s="185"/>
      <c r="M98" s="185"/>
    </row>
    <row r="99" spans="8:13" s="2" customFormat="1" ht="15">
      <c r="H99" s="264" t="s">
        <v>153</v>
      </c>
      <c r="I99" s="264"/>
      <c r="J99" s="264"/>
      <c r="K99" s="188">
        <v>-29882.27</v>
      </c>
      <c r="L99" s="185"/>
      <c r="M99" s="185"/>
    </row>
    <row r="100" spans="8:13" ht="15">
      <c r="H100" s="264" t="s">
        <v>154</v>
      </c>
      <c r="I100" s="264"/>
      <c r="J100" s="264"/>
      <c r="K100" s="188">
        <f>K98+K99</f>
        <v>-15636.83</v>
      </c>
      <c r="L100" s="185"/>
      <c r="M100" s="185"/>
    </row>
    <row r="101" spans="8:13" ht="15">
      <c r="H101" s="264" t="s">
        <v>155</v>
      </c>
      <c r="I101" s="264"/>
      <c r="J101" s="264"/>
      <c r="K101" s="188">
        <f>K100-K97</f>
        <v>-31946.52</v>
      </c>
      <c r="L101" s="186"/>
      <c r="M101" s="185"/>
    </row>
    <row r="102" spans="8:13" ht="15.75">
      <c r="H102" s="264" t="s">
        <v>156</v>
      </c>
      <c r="I102" s="264"/>
      <c r="J102" s="264"/>
      <c r="K102" s="189">
        <f>K93-K101</f>
        <v>321.8</v>
      </c>
      <c r="L102" s="185"/>
      <c r="M102" s="185"/>
    </row>
  </sheetData>
  <sheetProtection/>
  <mergeCells count="29">
    <mergeCell ref="H86:K86"/>
    <mergeCell ref="H99:J99"/>
    <mergeCell ref="H100:J100"/>
    <mergeCell ref="H101:J101"/>
    <mergeCell ref="H102:J102"/>
    <mergeCell ref="H94:J94"/>
    <mergeCell ref="H95:J95"/>
    <mergeCell ref="H96:J96"/>
    <mergeCell ref="H97:J97"/>
    <mergeCell ref="K2:M2"/>
    <mergeCell ref="A4:O4"/>
    <mergeCell ref="A50:N50"/>
    <mergeCell ref="L97:M97"/>
    <mergeCell ref="H98:J98"/>
    <mergeCell ref="H89:J89"/>
    <mergeCell ref="H90:J90"/>
    <mergeCell ref="H91:J91"/>
    <mergeCell ref="H92:J92"/>
    <mergeCell ref="H93:J93"/>
    <mergeCell ref="A37:A40"/>
    <mergeCell ref="L86:N86"/>
    <mergeCell ref="H87:K87"/>
    <mergeCell ref="L87:N87"/>
    <mergeCell ref="A1:N1"/>
    <mergeCell ref="A69:N69"/>
    <mergeCell ref="A53:N53"/>
    <mergeCell ref="B2:D2"/>
    <mergeCell ref="E2:G2"/>
    <mergeCell ref="H2:J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8:H14"/>
  <sheetViews>
    <sheetView zoomScalePageLayoutView="0" workbookViewId="0" topLeftCell="A1">
      <selection activeCell="C7" sqref="C7:H18"/>
    </sheetView>
  </sheetViews>
  <sheetFormatPr defaultColWidth="9.00390625" defaultRowHeight="12.75"/>
  <cols>
    <col min="6" max="6" width="17.25390625" style="0" customWidth="1"/>
    <col min="8" max="8" width="18.00390625" style="0" customWidth="1"/>
  </cols>
  <sheetData>
    <row r="8" ht="12.75">
      <c r="D8" t="s">
        <v>220</v>
      </c>
    </row>
    <row r="10" spans="6:8" ht="12.75">
      <c r="F10" s="272" t="s">
        <v>217</v>
      </c>
      <c r="H10" s="273" t="s">
        <v>218</v>
      </c>
    </row>
    <row r="11" spans="6:8" ht="12.75">
      <c r="F11" s="272"/>
      <c r="H11" s="273"/>
    </row>
    <row r="12" spans="6:8" ht="12.75">
      <c r="F12" s="272"/>
      <c r="H12" s="273"/>
    </row>
    <row r="14" spans="4:8" ht="12.75">
      <c r="D14" t="s">
        <v>219</v>
      </c>
      <c r="F14">
        <v>2952</v>
      </c>
      <c r="H14">
        <v>2952</v>
      </c>
    </row>
  </sheetData>
  <sheetProtection/>
  <mergeCells count="2">
    <mergeCell ref="F10:F12"/>
    <mergeCell ref="H10:H12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2015-07-22T12:16:34Z</cp:lastPrinted>
  <dcterms:created xsi:type="dcterms:W3CDTF">2010-04-02T14:46:04Z</dcterms:created>
  <dcterms:modified xsi:type="dcterms:W3CDTF">2015-08-04T06:54:08Z</dcterms:modified>
  <cp:category/>
  <cp:version/>
  <cp:contentType/>
  <cp:contentStatus/>
</cp:coreProperties>
</file>