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2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голосованию'!$A$1:$H$143</definedName>
  </definedNames>
  <calcPr fullCalcOnLoad="1" fullPrecision="0"/>
</workbook>
</file>

<file path=xl/sharedStrings.xml><?xml version="1.0" encoding="utf-8"?>
<sst xmlns="http://schemas.openxmlformats.org/spreadsheetml/2006/main" count="321" uniqueCount="216">
  <si>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</si>
  <si>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</si>
  <si>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</si>
  <si>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</si>
  <si>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</si>
  <si>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</si>
  <si>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</si>
  <si>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</si>
  <si>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</si>
  <si>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</si>
  <si>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</si>
  <si>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</si>
  <si>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</si>
  <si>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</si>
  <si>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</si>
  <si>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</si>
  <si>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</si>
  <si>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</si>
  <si>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</si>
  <si>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</si>
  <si>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</si>
  <si>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</si>
  <si>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</si>
  <si>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</si>
  <si>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</si>
  <si>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</si>
  <si>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</si>
  <si>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</si>
  <si>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</si>
  <si>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</si>
  <si>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</si>
  <si>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</si>
  <si>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</si>
  <si>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</si>
  <si>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</si>
  <si>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</si>
  <si>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</si>
  <si>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</si>
  <si>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</si>
  <si>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</si>
  <si>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</si>
  <si>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</si>
  <si>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</si>
  <si>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</si>
  <si>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</si>
  <si>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</si>
  <si>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</si>
  <si>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</si>
  <si>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</si>
  <si>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</si>
  <si>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</si>
  <si>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</si>
  <si>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</si>
  <si>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</si>
  <si>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</si>
  <si>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</si>
  <si>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</si>
  <si>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</si>
  <si>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</si>
  <si>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</si>
  <si>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</si>
  <si>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</si>
  <si>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</si>
  <si>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</si>
  <si>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</si>
  <si>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</si>
  <si>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</si>
  <si>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</si>
  <si>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</si>
  <si>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</si>
  <si>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</si>
  <si>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</si>
  <si>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</si>
  <si>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</si>
  <si>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</si>
  <si>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</si>
  <si>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</si>
  <si>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</si>
  <si>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</si>
  <si>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</si>
  <si>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</si>
  <si>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</si>
  <si>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</si>
  <si>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</si>
  <si>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</si>
  <si>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</si>
  <si>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</si>
  <si>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</si>
  <si>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</si>
  <si>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</si>
  <si>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</si>
  <si>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</si>
  <si>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</si>
  <si>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</si>
  <si>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</si>
  <si>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</si>
  <si>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</si>
  <si>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</si>
  <si>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</si>
  <si>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1 ра в год</t>
  </si>
  <si>
    <t>погрузка мусора на автотранспорт вручную</t>
  </si>
  <si>
    <t>посыпка территории песко - соляной смесью</t>
  </si>
  <si>
    <t>восстановление общедомового уличного освещения</t>
  </si>
  <si>
    <t>перевод реле времени</t>
  </si>
  <si>
    <t>окос травы</t>
  </si>
  <si>
    <t>установка шарового крана на выходе с ВВП горячей воды для взятия проб,сдачи анализа ГВС ф 15</t>
  </si>
  <si>
    <t>Поверка общедомовых приборов учета холодного водоснабжения</t>
  </si>
  <si>
    <t>смена запорной арматуры на водоснабжении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</si>
  <si>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</si>
  <si>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</si>
  <si>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</si>
  <si>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чеканка и замазка канализационных стыков</t>
  </si>
  <si>
    <t>Работы заявочного характера</t>
  </si>
  <si>
    <t>ремонт кровли</t>
  </si>
  <si>
    <t>ремонт отмостки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</si>
  <si>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</si>
  <si>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</si>
  <si>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по адресу: ул.Парковая, д.1а (S общ.=1269,5 м2, S зем.уч.=1650,31м2)</t>
  </si>
  <si>
    <t>договорная и претензионно-исковая работа, взыскание задолженности по ЖКУ</t>
  </si>
  <si>
    <t>очистка урн отмусора</t>
  </si>
  <si>
    <t>установка КИП на ВВП</t>
  </si>
  <si>
    <t xml:space="preserve">1 раз </t>
  </si>
  <si>
    <t>ревизия задвижек ГВС диам.50мм-2 шт., диам. 80 мм -1 шт.)</t>
  </si>
  <si>
    <t>обслуживание насосов горячего водоснабжения</t>
  </si>
  <si>
    <t>ревизия задвижек  ХВС (диам.50 мм-3 шт.)</t>
  </si>
  <si>
    <t>электроизмерения (замеры сопротивления изоляции)</t>
  </si>
  <si>
    <t>1 раз в 3 года</t>
  </si>
  <si>
    <t>смена КИП</t>
  </si>
  <si>
    <t>смена запорной арматуры на отоплении</t>
  </si>
  <si>
    <t>электроснабжение</t>
  </si>
  <si>
    <t>руб./чел.</t>
  </si>
  <si>
    <t>Дополнительные работы (по текущему ремонту), в т.ч.: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</si>
  <si>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</si>
  <si>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</si>
  <si>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</si>
  <si>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</si>
  <si>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</si>
  <si>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</si>
  <si>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</si>
  <si>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</si>
  <si>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</si>
  <si>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</si>
  <si>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</si>
  <si>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</si>
  <si>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</si>
  <si>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</si>
  <si>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</si>
  <si>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</si>
  <si>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</si>
  <si>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</si>
  <si>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2014 - 2015 г.</t>
  </si>
  <si>
    <t>(стоимость услуг увеличена на 6,6% в соответствии с уровнем инфляции 2013г.)</t>
  </si>
  <si>
    <t>Итого:</t>
  </si>
  <si>
    <t>заполнение электронных паспортов</t>
  </si>
  <si>
    <t>Обслуживание общедомовых приборов учета теплоэнергии</t>
  </si>
  <si>
    <t>гидравлическое испытание элеваторных узлов и запорной арматуры</t>
  </si>
  <si>
    <t>ревизия задвижек отопления (диам.50мм-4 шт., диам.80мм-2шт.)</t>
  </si>
  <si>
    <t>замена  КИП   манометры 3 шт.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</si>
  <si>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</si>
  <si>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</si>
  <si>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пылеудаление и дезинфекция вентканалов без пробивки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</si>
  <si>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</si>
  <si>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</si>
  <si>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</si>
  <si>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Сбор, вывоз и утилизация ТБО*, руб/м2</t>
  </si>
  <si>
    <t>текущий ремонт фронтона скатной кровли</t>
  </si>
  <si>
    <t>Остаток(+) / Долг(-) на 1.05.14г.</t>
  </si>
  <si>
    <t>16909,74 (по тарифу)</t>
  </si>
  <si>
    <t>гидравлическое испытание элеваторных узлов и  запорной арматуры</t>
  </si>
  <si>
    <t>ревизия задвижек отопления (диам.50мм-4шт., диам.80мм-2шт.)</t>
  </si>
  <si>
    <t>Лицевой счет многоквартирного дома по адресу: ул. Парковая, д. 1а на период с 1 мая 2014 по 30 апреля 2015 года</t>
  </si>
  <si>
    <t>72</t>
  </si>
  <si>
    <t>55</t>
  </si>
  <si>
    <t>92</t>
  </si>
  <si>
    <t>100</t>
  </si>
  <si>
    <t>95</t>
  </si>
  <si>
    <t>Ревизия задвижек ГВС ф 40 мм - 2 шт</t>
  </si>
  <si>
    <t>Восстановление воронок ливнестоков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</si>
  <si>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</si>
  <si>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</si>
  <si>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</si>
  <si>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</si>
  <si>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Восстановление циркуляции ГВС после ремонтных работ ТПК</t>
  </si>
  <si>
    <t>Удлинение водостоков</t>
  </si>
  <si>
    <t>131</t>
  </si>
  <si>
    <t>Восстановление циркуляции ГВС после опрессовки</t>
  </si>
  <si>
    <t>134</t>
  </si>
  <si>
    <t>136</t>
  </si>
  <si>
    <t>155</t>
  </si>
  <si>
    <t xml:space="preserve"> Экономия(+) / Долг(-) на 1.05.2015</t>
  </si>
  <si>
    <t>168</t>
  </si>
  <si>
    <t>Поступление от  Ростелекома</t>
  </si>
  <si>
    <t>6</t>
  </si>
  <si>
    <t>47</t>
  </si>
  <si>
    <t>77</t>
  </si>
  <si>
    <t>проверка вентиляционных каналов и канализационных вытяжек (ООО "Трубочист-44")</t>
  </si>
  <si>
    <t>акт 1</t>
  </si>
  <si>
    <t>94</t>
  </si>
  <si>
    <t>акт1 а</t>
  </si>
  <si>
    <t>Ремонт канализации в подвале</t>
  </si>
  <si>
    <t>124</t>
  </si>
  <si>
    <t>Ремонт освещение узла учета в подвале</t>
  </si>
  <si>
    <t>144</t>
  </si>
  <si>
    <t>Ревизия ШР ( кв.6)</t>
  </si>
  <si>
    <t>145</t>
  </si>
  <si>
    <t>Замена ламп уличного освещения</t>
  </si>
  <si>
    <t>153</t>
  </si>
  <si>
    <t>Обслуживание вводных и внутренних газопроводов жилого фонда( Корректировка по выставленному счету фактуре № 8155 от 11.06.2014 г. на сумму 9298,90 руб.)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</si>
  <si>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</si>
  <si>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</si>
  <si>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</si>
  <si>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</si>
  <si>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Сумма уплаты за размещение(выставленные счета)</t>
  </si>
  <si>
    <t>Сумма списанная с л/ч(с учетом оплаты)</t>
  </si>
  <si>
    <t>Поступления от Ростелекома ( 1 точка с ноября 2014 года)</t>
  </si>
  <si>
    <t>2014-2015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</si>
</sst>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left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38" fillId="25" borderId="25" xfId="0" applyNumberFormat="1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left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50" xfId="0" applyFont="1" applyFill="1" applyBorder="1" applyAlignment="1">
      <alignment horizontal="left" vertical="center" wrapText="1"/>
    </xf>
    <xf numFmtId="0" fontId="0" fillId="24" borderId="51" xfId="0" applyFont="1" applyFill="1" applyBorder="1" applyAlignment="1">
      <alignment horizontal="center" vertical="center" wrapText="1"/>
    </xf>
    <xf numFmtId="2" fontId="29" fillId="24" borderId="46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9" fillId="26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25" borderId="13" xfId="0" applyNumberFormat="1" applyFont="1" applyFill="1" applyBorder="1" applyAlignment="1">
      <alignment horizontal="center" vertical="center" wrapText="1"/>
    </xf>
    <xf numFmtId="2" fontId="29" fillId="25" borderId="12" xfId="0" applyNumberFormat="1" applyFont="1" applyFill="1" applyBorder="1" applyAlignment="1">
      <alignment horizontal="center" vertical="center" wrapText="1"/>
    </xf>
    <xf numFmtId="2" fontId="29" fillId="25" borderId="45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vertical="center" wrapText="1"/>
    </xf>
    <xf numFmtId="2" fontId="18" fillId="0" borderId="38" xfId="0" applyNumberFormat="1" applyFont="1" applyFill="1" applyBorder="1" applyAlignment="1">
      <alignment horizontal="center" vertical="center" wrapText="1"/>
    </xf>
    <xf numFmtId="2" fontId="18" fillId="24" borderId="47" xfId="0" applyNumberFormat="1" applyFont="1" applyFill="1" applyBorder="1" applyAlignment="1">
      <alignment horizontal="center" vertical="center" wrapText="1"/>
    </xf>
    <xf numFmtId="2" fontId="18" fillId="0" borderId="57" xfId="0" applyNumberFormat="1" applyFont="1" applyFill="1" applyBorder="1" applyAlignment="1">
      <alignment horizontal="center" vertical="center" wrapText="1"/>
    </xf>
    <xf numFmtId="2" fontId="18" fillId="24" borderId="58" xfId="0" applyNumberFormat="1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 wrapText="1"/>
    </xf>
    <xf numFmtId="2" fontId="29" fillId="27" borderId="10" xfId="0" applyNumberFormat="1" applyFont="1" applyFill="1" applyBorder="1" applyAlignment="1">
      <alignment horizontal="center" vertical="center" wrapText="1"/>
    </xf>
    <xf numFmtId="2" fontId="18" fillId="27" borderId="34" xfId="0" applyNumberFormat="1" applyFont="1" applyFill="1" applyBorder="1" applyAlignment="1">
      <alignment horizontal="center" vertical="center" wrapText="1"/>
    </xf>
    <xf numFmtId="2" fontId="18" fillId="27" borderId="59" xfId="0" applyNumberFormat="1" applyFont="1" applyFill="1" applyBorder="1" applyAlignment="1">
      <alignment horizontal="center" vertical="center" wrapText="1"/>
    </xf>
    <xf numFmtId="2" fontId="29" fillId="27" borderId="46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27" borderId="34" xfId="0" applyFont="1" applyFill="1" applyBorder="1" applyAlignment="1">
      <alignment horizontal="center" vertical="center" wrapText="1"/>
    </xf>
    <xf numFmtId="2" fontId="29" fillId="27" borderId="34" xfId="0" applyNumberFormat="1" applyFont="1" applyFill="1" applyBorder="1" applyAlignment="1">
      <alignment horizontal="center" vertical="center" wrapText="1"/>
    </xf>
    <xf numFmtId="2" fontId="29" fillId="27" borderId="59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center" vertical="center" wrapText="1"/>
    </xf>
    <xf numFmtId="2" fontId="22" fillId="0" borderId="38" xfId="0" applyNumberFormat="1" applyFont="1" applyFill="1" applyBorder="1" applyAlignment="1">
      <alignment horizontal="center" vertical="center" wrapText="1"/>
    </xf>
    <xf numFmtId="2" fontId="22" fillId="24" borderId="60" xfId="0" applyNumberFormat="1" applyFont="1" applyFill="1" applyBorder="1" applyAlignment="1">
      <alignment horizontal="center"/>
    </xf>
    <xf numFmtId="0" fontId="20" fillId="24" borderId="61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24" borderId="63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2" fontId="29" fillId="25" borderId="46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center" vertical="center"/>
    </xf>
    <xf numFmtId="2" fontId="24" fillId="0" borderId="3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18" fillId="25" borderId="44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4" borderId="4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21" fillId="25" borderId="14" xfId="0" applyNumberFormat="1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2" fontId="21" fillId="25" borderId="46" xfId="0" applyNumberFormat="1" applyFont="1" applyFill="1" applyBorder="1" applyAlignment="1">
      <alignment horizontal="center" vertical="center" wrapText="1"/>
    </xf>
    <xf numFmtId="2" fontId="18" fillId="0" borderId="47" xfId="0" applyNumberFormat="1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 horizontal="left" vertical="center" wrapText="1"/>
    </xf>
    <xf numFmtId="2" fontId="18" fillId="24" borderId="59" xfId="0" applyNumberFormat="1" applyFont="1" applyFill="1" applyBorder="1" applyAlignment="1">
      <alignment horizontal="center" vertical="center" wrapText="1"/>
    </xf>
    <xf numFmtId="0" fontId="28" fillId="27" borderId="49" xfId="0" applyFont="1" applyFill="1" applyBorder="1" applyAlignment="1">
      <alignment horizontal="left" vertical="center" wrapText="1"/>
    </xf>
    <xf numFmtId="2" fontId="0" fillId="24" borderId="38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22" fillId="0" borderId="60" xfId="0" applyFont="1" applyFill="1" applyBorder="1" applyAlignment="1">
      <alignment horizontal="center" vertical="center" wrapText="1"/>
    </xf>
    <xf numFmtId="2" fontId="22" fillId="0" borderId="60" xfId="0" applyNumberFormat="1" applyFont="1" applyFill="1" applyBorder="1" applyAlignment="1">
      <alignment horizontal="center" vertical="center" wrapText="1"/>
    </xf>
    <xf numFmtId="2" fontId="22" fillId="0" borderId="53" xfId="0" applyNumberFormat="1" applyFont="1" applyFill="1" applyBorder="1" applyAlignment="1">
      <alignment horizontal="center" vertical="center" wrapText="1"/>
    </xf>
    <xf numFmtId="0" fontId="28" fillId="25" borderId="44" xfId="0" applyFont="1" applyFill="1" applyBorder="1" applyAlignment="1">
      <alignment horizontal="left" vertical="center" wrapText="1"/>
    </xf>
    <xf numFmtId="0" fontId="0" fillId="24" borderId="64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0" fillId="25" borderId="25" xfId="0" applyFill="1" applyBorder="1" applyAlignment="1">
      <alignment horizontal="center" vertical="center"/>
    </xf>
    <xf numFmtId="14" fontId="0" fillId="24" borderId="34" xfId="0" applyNumberFormat="1" applyFont="1" applyFill="1" applyBorder="1" applyAlignment="1">
      <alignment horizontal="center" vertical="center" wrapText="1"/>
    </xf>
    <xf numFmtId="49" fontId="0" fillId="25" borderId="26" xfId="0" applyNumberFormat="1" applyFont="1" applyFill="1" applyBorder="1" applyAlignment="1">
      <alignment horizontal="center" vertical="center" wrapText="1"/>
    </xf>
    <xf numFmtId="14" fontId="0" fillId="25" borderId="34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49" fontId="18" fillId="24" borderId="26" xfId="0" applyNumberFormat="1" applyFont="1" applyFill="1" applyBorder="1" applyAlignment="1">
      <alignment horizontal="center" vertical="center" wrapText="1"/>
    </xf>
    <xf numFmtId="0" fontId="18" fillId="24" borderId="65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25" borderId="66" xfId="0" applyNumberFormat="1" applyFont="1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64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2" fillId="24" borderId="70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32" fillId="24" borderId="71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left" vertical="center" wrapText="1"/>
    </xf>
    <xf numFmtId="0" fontId="34" fillId="24" borderId="75" xfId="0" applyFont="1" applyFill="1" applyBorder="1" applyAlignment="1">
      <alignment horizontal="left"/>
    </xf>
    <xf numFmtId="0" fontId="34" fillId="24" borderId="75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7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zoomScale="75" zoomScaleNormal="75" zoomScalePageLayoutView="0" workbookViewId="0" topLeftCell="A46">
      <selection activeCell="A86" sqref="A86"/>
    </sheetView>
  </sheetViews>
  <sheetFormatPr defaultColWidth="9.00390625" defaultRowHeight="12.75"/>
  <cols>
    <col min="1" max="1" width="72.75390625" style="115" customWidth="1"/>
    <col min="2" max="2" width="19.125" style="115" customWidth="1"/>
    <col min="3" max="3" width="13.875" style="115" hidden="1" customWidth="1"/>
    <col min="4" max="4" width="17.25390625" style="115" customWidth="1"/>
    <col min="5" max="5" width="13.875" style="115" hidden="1" customWidth="1"/>
    <col min="6" max="6" width="20.875" style="3" hidden="1" customWidth="1"/>
    <col min="7" max="7" width="13.875" style="115" customWidth="1"/>
    <col min="8" max="8" width="20.875" style="3" customWidth="1"/>
    <col min="9" max="9" width="15.375" style="115" customWidth="1"/>
    <col min="10" max="10" width="15.375" style="115" hidden="1" customWidth="1"/>
    <col min="11" max="11" width="15.375" style="116" hidden="1" customWidth="1"/>
    <col min="12" max="14" width="15.375" style="115" customWidth="1"/>
    <col min="15" max="16384" width="9.125" style="115" customWidth="1"/>
  </cols>
  <sheetData>
    <row r="1" spans="1:8" ht="16.5" customHeight="1">
      <c r="A1" s="264" t="s">
        <v>31</v>
      </c>
      <c r="B1" s="265"/>
      <c r="C1" s="265"/>
      <c r="D1" s="265"/>
      <c r="E1" s="265"/>
      <c r="F1" s="265"/>
      <c r="G1" s="265"/>
      <c r="H1" s="265"/>
    </row>
    <row r="2" spans="2:8" ht="12.75" customHeight="1">
      <c r="B2" s="266" t="s">
        <v>32</v>
      </c>
      <c r="C2" s="266"/>
      <c r="D2" s="266"/>
      <c r="E2" s="266"/>
      <c r="F2" s="266"/>
      <c r="G2" s="265"/>
      <c r="H2" s="265"/>
    </row>
    <row r="3" spans="2:8" ht="14.25" customHeight="1">
      <c r="B3" s="266" t="s">
        <v>33</v>
      </c>
      <c r="C3" s="266"/>
      <c r="D3" s="266"/>
      <c r="E3" s="266"/>
      <c r="F3" s="266"/>
      <c r="G3" s="265"/>
      <c r="H3" s="265"/>
    </row>
    <row r="4" spans="1:8" ht="22.5" customHeight="1">
      <c r="A4" s="117" t="s">
        <v>150</v>
      </c>
      <c r="B4" s="266" t="s">
        <v>34</v>
      </c>
      <c r="C4" s="266"/>
      <c r="D4" s="266"/>
      <c r="E4" s="266"/>
      <c r="F4" s="266"/>
      <c r="G4" s="265"/>
      <c r="H4" s="265"/>
    </row>
    <row r="5" spans="1:11" ht="39.75" customHeight="1">
      <c r="A5" s="267"/>
      <c r="B5" s="268"/>
      <c r="C5" s="268"/>
      <c r="D5" s="268"/>
      <c r="E5" s="268"/>
      <c r="F5" s="268"/>
      <c r="G5" s="268"/>
      <c r="H5" s="268"/>
      <c r="K5" s="115"/>
    </row>
    <row r="6" spans="1:11" ht="33" customHeight="1">
      <c r="A6" s="269" t="s">
        <v>151</v>
      </c>
      <c r="B6" s="270"/>
      <c r="C6" s="270"/>
      <c r="D6" s="270"/>
      <c r="E6" s="270"/>
      <c r="F6" s="270"/>
      <c r="G6" s="270"/>
      <c r="H6" s="270"/>
      <c r="K6" s="115"/>
    </row>
    <row r="7" spans="1:11" s="118" customFormat="1" ht="22.5" customHeight="1">
      <c r="A7" s="254" t="s">
        <v>35</v>
      </c>
      <c r="B7" s="254"/>
      <c r="C7" s="254"/>
      <c r="D7" s="254"/>
      <c r="E7" s="255"/>
      <c r="F7" s="255"/>
      <c r="G7" s="255"/>
      <c r="H7" s="255"/>
      <c r="K7" s="119"/>
    </row>
    <row r="8" spans="1:8" s="120" customFormat="1" ht="18.75" customHeight="1">
      <c r="A8" s="254" t="s">
        <v>117</v>
      </c>
      <c r="B8" s="254"/>
      <c r="C8" s="254"/>
      <c r="D8" s="254"/>
      <c r="E8" s="255"/>
      <c r="F8" s="255"/>
      <c r="G8" s="255"/>
      <c r="H8" s="255"/>
    </row>
    <row r="9" spans="1:8" s="121" customFormat="1" ht="17.25" customHeight="1">
      <c r="A9" s="256" t="s">
        <v>108</v>
      </c>
      <c r="B9" s="256"/>
      <c r="C9" s="256"/>
      <c r="D9" s="256"/>
      <c r="E9" s="257"/>
      <c r="F9" s="257"/>
      <c r="G9" s="257"/>
      <c r="H9" s="257"/>
    </row>
    <row r="10" spans="1:8" s="120" customFormat="1" ht="30" customHeight="1" thickBot="1">
      <c r="A10" s="258" t="s">
        <v>36</v>
      </c>
      <c r="B10" s="258"/>
      <c r="C10" s="258"/>
      <c r="D10" s="258"/>
      <c r="E10" s="259"/>
      <c r="F10" s="259"/>
      <c r="G10" s="259"/>
      <c r="H10" s="259"/>
    </row>
    <row r="11" spans="1:11" s="125" customFormat="1" ht="139.5" customHeight="1" thickBot="1">
      <c r="A11" s="122" t="s">
        <v>0</v>
      </c>
      <c r="B11" s="123" t="s">
        <v>37</v>
      </c>
      <c r="C11" s="124" t="s">
        <v>38</v>
      </c>
      <c r="D11" s="124" t="s">
        <v>5</v>
      </c>
      <c r="E11" s="124" t="s">
        <v>38</v>
      </c>
      <c r="F11" s="102" t="s">
        <v>39</v>
      </c>
      <c r="G11" s="124" t="s">
        <v>38</v>
      </c>
      <c r="H11" s="102" t="s">
        <v>39</v>
      </c>
      <c r="K11" s="126"/>
    </row>
    <row r="12" spans="1:11" s="132" customFormat="1" ht="12.75">
      <c r="A12" s="127">
        <v>1</v>
      </c>
      <c r="B12" s="128">
        <v>2</v>
      </c>
      <c r="C12" s="128">
        <v>3</v>
      </c>
      <c r="D12" s="129"/>
      <c r="E12" s="128">
        <v>3</v>
      </c>
      <c r="F12" s="104">
        <v>4</v>
      </c>
      <c r="G12" s="130">
        <v>3</v>
      </c>
      <c r="H12" s="131">
        <v>4</v>
      </c>
      <c r="K12" s="133"/>
    </row>
    <row r="13" spans="1:11" s="132" customFormat="1" ht="49.5" customHeight="1">
      <c r="A13" s="260" t="s">
        <v>1</v>
      </c>
      <c r="B13" s="261"/>
      <c r="C13" s="261"/>
      <c r="D13" s="261"/>
      <c r="E13" s="261"/>
      <c r="F13" s="261"/>
      <c r="G13" s="262"/>
      <c r="H13" s="263"/>
      <c r="K13" s="133"/>
    </row>
    <row r="14" spans="1:11" s="125" customFormat="1" ht="15">
      <c r="A14" s="134" t="s">
        <v>40</v>
      </c>
      <c r="B14" s="135"/>
      <c r="C14" s="136">
        <f>F14*12</f>
        <v>0</v>
      </c>
      <c r="D14" s="14">
        <f>G14*I14</f>
        <v>40674.78</v>
      </c>
      <c r="E14" s="13">
        <f>H14*12</f>
        <v>32.04</v>
      </c>
      <c r="F14" s="92"/>
      <c r="G14" s="13">
        <f>H14*12</f>
        <v>32.04</v>
      </c>
      <c r="H14" s="92">
        <f>H19+H21</f>
        <v>2.67</v>
      </c>
      <c r="I14" s="125">
        <v>1269.5</v>
      </c>
      <c r="J14" s="125">
        <v>1.07</v>
      </c>
      <c r="K14" s="126">
        <v>2.24</v>
      </c>
    </row>
    <row r="15" spans="1:11" s="125" customFormat="1" ht="29.25" customHeight="1">
      <c r="A15" s="137" t="s">
        <v>118</v>
      </c>
      <c r="B15" s="138" t="s">
        <v>41</v>
      </c>
      <c r="C15" s="139"/>
      <c r="D15" s="140"/>
      <c r="E15" s="141"/>
      <c r="F15" s="142"/>
      <c r="G15" s="141"/>
      <c r="H15" s="142"/>
      <c r="K15" s="126"/>
    </row>
    <row r="16" spans="1:11" s="125" customFormat="1" ht="15">
      <c r="A16" s="137" t="s">
        <v>42</v>
      </c>
      <c r="B16" s="138" t="s">
        <v>41</v>
      </c>
      <c r="C16" s="139"/>
      <c r="D16" s="140"/>
      <c r="E16" s="141"/>
      <c r="F16" s="142"/>
      <c r="G16" s="141"/>
      <c r="H16" s="142"/>
      <c r="K16" s="126"/>
    </row>
    <row r="17" spans="1:11" s="125" customFormat="1" ht="15">
      <c r="A17" s="137" t="s">
        <v>43</v>
      </c>
      <c r="B17" s="138" t="s">
        <v>44</v>
      </c>
      <c r="C17" s="139"/>
      <c r="D17" s="140"/>
      <c r="E17" s="141"/>
      <c r="F17" s="142"/>
      <c r="G17" s="141"/>
      <c r="H17" s="142"/>
      <c r="K17" s="126"/>
    </row>
    <row r="18" spans="1:11" s="125" customFormat="1" ht="15">
      <c r="A18" s="137" t="s">
        <v>45</v>
      </c>
      <c r="B18" s="138" t="s">
        <v>41</v>
      </c>
      <c r="C18" s="139"/>
      <c r="D18" s="140"/>
      <c r="E18" s="141"/>
      <c r="F18" s="142"/>
      <c r="G18" s="141"/>
      <c r="H18" s="142"/>
      <c r="K18" s="126"/>
    </row>
    <row r="19" spans="1:11" s="125" customFormat="1" ht="15">
      <c r="A19" s="212" t="s">
        <v>152</v>
      </c>
      <c r="B19" s="213"/>
      <c r="C19" s="141"/>
      <c r="D19" s="140"/>
      <c r="E19" s="141"/>
      <c r="F19" s="142"/>
      <c r="G19" s="141"/>
      <c r="H19" s="92">
        <v>2.56</v>
      </c>
      <c r="K19" s="126"/>
    </row>
    <row r="20" spans="1:11" s="125" customFormat="1" ht="15">
      <c r="A20" s="214" t="s">
        <v>153</v>
      </c>
      <c r="B20" s="213" t="s">
        <v>41</v>
      </c>
      <c r="C20" s="141"/>
      <c r="D20" s="140"/>
      <c r="E20" s="141"/>
      <c r="F20" s="142"/>
      <c r="G20" s="141"/>
      <c r="H20" s="142"/>
      <c r="K20" s="126"/>
    </row>
    <row r="21" spans="1:11" s="125" customFormat="1" ht="15">
      <c r="A21" s="212" t="s">
        <v>152</v>
      </c>
      <c r="B21" s="213"/>
      <c r="C21" s="141"/>
      <c r="D21" s="140"/>
      <c r="E21" s="141"/>
      <c r="F21" s="142"/>
      <c r="G21" s="141"/>
      <c r="H21" s="92">
        <v>0.11</v>
      </c>
      <c r="K21" s="126"/>
    </row>
    <row r="22" spans="1:11" s="125" customFormat="1" ht="30">
      <c r="A22" s="134" t="s">
        <v>46</v>
      </c>
      <c r="B22" s="143"/>
      <c r="C22" s="136">
        <f>F22*12</f>
        <v>0</v>
      </c>
      <c r="D22" s="14">
        <f>G22*I22</f>
        <v>56365.8</v>
      </c>
      <c r="E22" s="13">
        <f>H22*12</f>
        <v>44.4</v>
      </c>
      <c r="F22" s="92"/>
      <c r="G22" s="13">
        <f>H22*12</f>
        <v>44.4</v>
      </c>
      <c r="H22" s="92">
        <v>3.7</v>
      </c>
      <c r="I22" s="125">
        <v>1269.5</v>
      </c>
      <c r="J22" s="125">
        <v>1.07</v>
      </c>
      <c r="K22" s="126">
        <v>3.24</v>
      </c>
    </row>
    <row r="23" spans="1:11" s="5" customFormat="1" ht="15">
      <c r="A23" s="110" t="s">
        <v>47</v>
      </c>
      <c r="B23" s="9" t="s">
        <v>48</v>
      </c>
      <c r="C23" s="13"/>
      <c r="D23" s="14"/>
      <c r="E23" s="13"/>
      <c r="F23" s="92"/>
      <c r="G23" s="13"/>
      <c r="H23" s="92"/>
      <c r="K23" s="103"/>
    </row>
    <row r="24" spans="1:11" s="5" customFormat="1" ht="15">
      <c r="A24" s="110" t="s">
        <v>49</v>
      </c>
      <c r="B24" s="9" t="s">
        <v>48</v>
      </c>
      <c r="C24" s="13"/>
      <c r="D24" s="14"/>
      <c r="E24" s="13"/>
      <c r="F24" s="92"/>
      <c r="G24" s="13"/>
      <c r="H24" s="92"/>
      <c r="K24" s="103"/>
    </row>
    <row r="25" spans="1:11" s="5" customFormat="1" ht="15">
      <c r="A25" s="144" t="s">
        <v>104</v>
      </c>
      <c r="B25" s="145" t="s">
        <v>109</v>
      </c>
      <c r="C25" s="13"/>
      <c r="D25" s="14"/>
      <c r="E25" s="13"/>
      <c r="F25" s="92"/>
      <c r="G25" s="13"/>
      <c r="H25" s="92"/>
      <c r="K25" s="103"/>
    </row>
    <row r="26" spans="1:11" s="5" customFormat="1" ht="15">
      <c r="A26" s="110" t="s">
        <v>50</v>
      </c>
      <c r="B26" s="9" t="s">
        <v>48</v>
      </c>
      <c r="C26" s="13"/>
      <c r="D26" s="14"/>
      <c r="E26" s="13"/>
      <c r="F26" s="92"/>
      <c r="G26" s="13"/>
      <c r="H26" s="92"/>
      <c r="K26" s="103"/>
    </row>
    <row r="27" spans="1:11" s="5" customFormat="1" ht="25.5">
      <c r="A27" s="110" t="s">
        <v>51</v>
      </c>
      <c r="B27" s="9" t="s">
        <v>52</v>
      </c>
      <c r="C27" s="13"/>
      <c r="D27" s="14"/>
      <c r="E27" s="13"/>
      <c r="F27" s="92"/>
      <c r="G27" s="13"/>
      <c r="H27" s="92"/>
      <c r="K27" s="103"/>
    </row>
    <row r="28" spans="1:11" s="5" customFormat="1" ht="15">
      <c r="A28" s="110" t="s">
        <v>100</v>
      </c>
      <c r="B28" s="9" t="s">
        <v>48</v>
      </c>
      <c r="C28" s="13"/>
      <c r="D28" s="14"/>
      <c r="E28" s="13"/>
      <c r="F28" s="92"/>
      <c r="G28" s="13"/>
      <c r="H28" s="92"/>
      <c r="K28" s="103"/>
    </row>
    <row r="29" spans="1:11" s="125" customFormat="1" ht="15">
      <c r="A29" s="105" t="s">
        <v>119</v>
      </c>
      <c r="B29" s="65" t="s">
        <v>48</v>
      </c>
      <c r="C29" s="136"/>
      <c r="D29" s="14"/>
      <c r="E29" s="13"/>
      <c r="F29" s="92"/>
      <c r="G29" s="13"/>
      <c r="H29" s="92"/>
      <c r="K29" s="126"/>
    </row>
    <row r="30" spans="1:11" s="5" customFormat="1" ht="26.25" thickBot="1">
      <c r="A30" s="111" t="s">
        <v>101</v>
      </c>
      <c r="B30" s="112" t="s">
        <v>53</v>
      </c>
      <c r="C30" s="13"/>
      <c r="D30" s="14"/>
      <c r="E30" s="13"/>
      <c r="F30" s="92"/>
      <c r="G30" s="13"/>
      <c r="H30" s="92"/>
      <c r="K30" s="103"/>
    </row>
    <row r="31" spans="1:11" s="147" customFormat="1" ht="15.75" customHeight="1">
      <c r="A31" s="146" t="s">
        <v>54</v>
      </c>
      <c r="B31" s="135" t="s">
        <v>98</v>
      </c>
      <c r="C31" s="136">
        <f>F31*12</f>
        <v>0</v>
      </c>
      <c r="D31" s="14">
        <f>G31*I31</f>
        <v>10359.12</v>
      </c>
      <c r="E31" s="13">
        <f>H31*12</f>
        <v>8.16</v>
      </c>
      <c r="F31" s="94"/>
      <c r="G31" s="13">
        <f>H31*12</f>
        <v>8.16</v>
      </c>
      <c r="H31" s="92">
        <v>0.68</v>
      </c>
      <c r="I31" s="125">
        <v>1269.5</v>
      </c>
      <c r="J31" s="125">
        <v>1.07</v>
      </c>
      <c r="K31" s="126">
        <v>0.6</v>
      </c>
    </row>
    <row r="32" spans="1:11" s="125" customFormat="1" ht="15">
      <c r="A32" s="146" t="s">
        <v>56</v>
      </c>
      <c r="B32" s="135" t="s">
        <v>57</v>
      </c>
      <c r="C32" s="136">
        <f>F32*12</f>
        <v>0</v>
      </c>
      <c r="D32" s="14">
        <f>G32*I32</f>
        <v>33819.48</v>
      </c>
      <c r="E32" s="13">
        <f>H32*12</f>
        <v>26.64</v>
      </c>
      <c r="F32" s="94"/>
      <c r="G32" s="13">
        <f>H32*12</f>
        <v>26.64</v>
      </c>
      <c r="H32" s="92">
        <v>2.22</v>
      </c>
      <c r="I32" s="125">
        <v>1269.5</v>
      </c>
      <c r="J32" s="125">
        <v>1.07</v>
      </c>
      <c r="K32" s="126">
        <v>1.94</v>
      </c>
    </row>
    <row r="33" spans="1:11" s="132" customFormat="1" ht="30">
      <c r="A33" s="146" t="s">
        <v>58</v>
      </c>
      <c r="B33" s="135" t="s">
        <v>55</v>
      </c>
      <c r="C33" s="148"/>
      <c r="D33" s="14">
        <v>1848.15</v>
      </c>
      <c r="E33" s="95">
        <f>H33*12</f>
        <v>1.44</v>
      </c>
      <c r="F33" s="94"/>
      <c r="G33" s="13">
        <f>D33/I33</f>
        <v>1.46</v>
      </c>
      <c r="H33" s="92">
        <f>G33/12</f>
        <v>0.12</v>
      </c>
      <c r="I33" s="125">
        <v>1269.5</v>
      </c>
      <c r="J33" s="125">
        <v>1.07</v>
      </c>
      <c r="K33" s="126">
        <v>0.11</v>
      </c>
    </row>
    <row r="34" spans="1:11" s="132" customFormat="1" ht="30">
      <c r="A34" s="146" t="s">
        <v>59</v>
      </c>
      <c r="B34" s="135" t="s">
        <v>55</v>
      </c>
      <c r="C34" s="148"/>
      <c r="D34" s="14">
        <v>3696.3</v>
      </c>
      <c r="E34" s="95">
        <f>H34*12</f>
        <v>2.88</v>
      </c>
      <c r="F34" s="94"/>
      <c r="G34" s="13">
        <f>D34/I34</f>
        <v>2.91</v>
      </c>
      <c r="H34" s="92">
        <f>G34/12</f>
        <v>0.24</v>
      </c>
      <c r="I34" s="125">
        <v>1269.5</v>
      </c>
      <c r="J34" s="125">
        <v>1.07</v>
      </c>
      <c r="K34" s="126">
        <v>0.21</v>
      </c>
    </row>
    <row r="35" spans="1:11" s="132" customFormat="1" ht="15">
      <c r="A35" s="146" t="s">
        <v>154</v>
      </c>
      <c r="B35" s="135" t="s">
        <v>55</v>
      </c>
      <c r="C35" s="148"/>
      <c r="D35" s="14">
        <v>11670.68</v>
      </c>
      <c r="E35" s="95">
        <f>H35*12</f>
        <v>9.24</v>
      </c>
      <c r="F35" s="94"/>
      <c r="G35" s="13">
        <f>D35/I35</f>
        <v>9.19</v>
      </c>
      <c r="H35" s="92">
        <f>G35/12</f>
        <v>0.77</v>
      </c>
      <c r="I35" s="125">
        <v>1269.5</v>
      </c>
      <c r="J35" s="125">
        <v>1.07</v>
      </c>
      <c r="K35" s="126">
        <v>0.67</v>
      </c>
    </row>
    <row r="36" spans="1:11" s="132" customFormat="1" ht="30" hidden="1">
      <c r="A36" s="146" t="s">
        <v>106</v>
      </c>
      <c r="B36" s="135" t="s">
        <v>52</v>
      </c>
      <c r="C36" s="148"/>
      <c r="D36" s="14">
        <f>G36*I36</f>
        <v>0</v>
      </c>
      <c r="E36" s="95"/>
      <c r="F36" s="94"/>
      <c r="G36" s="13">
        <f>H36*12</f>
        <v>0</v>
      </c>
      <c r="H36" s="92">
        <v>0</v>
      </c>
      <c r="I36" s="125">
        <v>1269.5</v>
      </c>
      <c r="J36" s="125">
        <v>1.07</v>
      </c>
      <c r="K36" s="126">
        <v>0</v>
      </c>
    </row>
    <row r="37" spans="1:11" s="132" customFormat="1" ht="30">
      <c r="A37" s="146" t="s">
        <v>110</v>
      </c>
      <c r="B37" s="135"/>
      <c r="C37" s="148">
        <f>F37*12</f>
        <v>0</v>
      </c>
      <c r="D37" s="14">
        <f>G37*I37</f>
        <v>2894.46</v>
      </c>
      <c r="E37" s="95">
        <f>H37*12</f>
        <v>2.28</v>
      </c>
      <c r="F37" s="94"/>
      <c r="G37" s="13">
        <f>H37*12</f>
        <v>2.28</v>
      </c>
      <c r="H37" s="92">
        <v>0.19</v>
      </c>
      <c r="I37" s="125">
        <v>1269.5</v>
      </c>
      <c r="J37" s="125">
        <v>1.07</v>
      </c>
      <c r="K37" s="126">
        <v>0.14</v>
      </c>
    </row>
    <row r="38" spans="1:11" s="125" customFormat="1" ht="15">
      <c r="A38" s="146" t="s">
        <v>61</v>
      </c>
      <c r="B38" s="135" t="s">
        <v>62</v>
      </c>
      <c r="C38" s="148">
        <f>F38*12</f>
        <v>0</v>
      </c>
      <c r="D38" s="14">
        <f>G38*I38</f>
        <v>609.36</v>
      </c>
      <c r="E38" s="95">
        <f>H38*12</f>
        <v>0.48</v>
      </c>
      <c r="F38" s="94"/>
      <c r="G38" s="13">
        <f>H38*12</f>
        <v>0.48</v>
      </c>
      <c r="H38" s="92">
        <v>0.04</v>
      </c>
      <c r="I38" s="125">
        <v>1269.5</v>
      </c>
      <c r="J38" s="125">
        <v>1.07</v>
      </c>
      <c r="K38" s="126">
        <v>0.03</v>
      </c>
    </row>
    <row r="39" spans="1:11" s="125" customFormat="1" ht="15">
      <c r="A39" s="146" t="s">
        <v>63</v>
      </c>
      <c r="B39" s="149" t="s">
        <v>64</v>
      </c>
      <c r="C39" s="150">
        <f>F39*12</f>
        <v>0</v>
      </c>
      <c r="D39" s="14">
        <f>G39*I39</f>
        <v>457.02</v>
      </c>
      <c r="E39" s="95">
        <f>H39*12</f>
        <v>0.36</v>
      </c>
      <c r="F39" s="94"/>
      <c r="G39" s="13">
        <f>H39*12</f>
        <v>0.36</v>
      </c>
      <c r="H39" s="92">
        <v>0.03</v>
      </c>
      <c r="I39" s="125">
        <v>1269.5</v>
      </c>
      <c r="J39" s="125">
        <v>1.07</v>
      </c>
      <c r="K39" s="126">
        <v>0.02</v>
      </c>
    </row>
    <row r="40" spans="1:11" s="147" customFormat="1" ht="30">
      <c r="A40" s="146" t="s">
        <v>65</v>
      </c>
      <c r="B40" s="135" t="s">
        <v>66</v>
      </c>
      <c r="C40" s="148">
        <f>F40*12</f>
        <v>0</v>
      </c>
      <c r="D40" s="14">
        <f>G40*I40</f>
        <v>609.36</v>
      </c>
      <c r="E40" s="95">
        <f>H40*12</f>
        <v>0.48</v>
      </c>
      <c r="F40" s="94"/>
      <c r="G40" s="13">
        <f>H40*12</f>
        <v>0.48</v>
      </c>
      <c r="H40" s="92">
        <v>0.04</v>
      </c>
      <c r="I40" s="125">
        <v>1269.5</v>
      </c>
      <c r="J40" s="125">
        <v>1.07</v>
      </c>
      <c r="K40" s="126">
        <v>0.03</v>
      </c>
    </row>
    <row r="41" spans="1:11" s="147" customFormat="1" ht="15">
      <c r="A41" s="146" t="s">
        <v>67</v>
      </c>
      <c r="B41" s="135"/>
      <c r="C41" s="136"/>
      <c r="D41" s="13">
        <f>D43+D44+D45+D46+D47+D48+D49+D50+D51+D52+D53</f>
        <v>16058.94</v>
      </c>
      <c r="E41" s="13"/>
      <c r="F41" s="94"/>
      <c r="G41" s="13">
        <f>D41/I41</f>
        <v>12.65</v>
      </c>
      <c r="H41" s="92">
        <f>G41/12</f>
        <v>1.05</v>
      </c>
      <c r="I41" s="125">
        <v>1269.5</v>
      </c>
      <c r="J41" s="125">
        <v>1.07</v>
      </c>
      <c r="K41" s="126">
        <v>1.01</v>
      </c>
    </row>
    <row r="42" spans="1:11" s="132" customFormat="1" ht="15" hidden="1">
      <c r="A42" s="100"/>
      <c r="B42" s="151"/>
      <c r="C42" s="1"/>
      <c r="D42" s="15"/>
      <c r="E42" s="96"/>
      <c r="F42" s="97"/>
      <c r="G42" s="96"/>
      <c r="H42" s="97"/>
      <c r="I42" s="125"/>
      <c r="J42" s="125"/>
      <c r="K42" s="126"/>
    </row>
    <row r="43" spans="1:11" s="132" customFormat="1" ht="15">
      <c r="A43" s="100" t="s">
        <v>68</v>
      </c>
      <c r="B43" s="151" t="s">
        <v>69</v>
      </c>
      <c r="C43" s="1"/>
      <c r="D43" s="15">
        <v>196.5</v>
      </c>
      <c r="E43" s="96"/>
      <c r="F43" s="97"/>
      <c r="G43" s="96"/>
      <c r="H43" s="97"/>
      <c r="I43" s="125">
        <v>1269.5</v>
      </c>
      <c r="J43" s="125">
        <v>1.07</v>
      </c>
      <c r="K43" s="126">
        <v>0.01</v>
      </c>
    </row>
    <row r="44" spans="1:11" s="132" customFormat="1" ht="15">
      <c r="A44" s="100" t="s">
        <v>70</v>
      </c>
      <c r="B44" s="151" t="s">
        <v>71</v>
      </c>
      <c r="C44" s="1">
        <f>F44*12</f>
        <v>0</v>
      </c>
      <c r="D44" s="15">
        <v>415.82</v>
      </c>
      <c r="E44" s="96">
        <f>H44*12</f>
        <v>0</v>
      </c>
      <c r="F44" s="97"/>
      <c r="G44" s="96"/>
      <c r="H44" s="97"/>
      <c r="I44" s="125">
        <v>1269.5</v>
      </c>
      <c r="J44" s="125">
        <v>1.07</v>
      </c>
      <c r="K44" s="126">
        <v>0.02</v>
      </c>
    </row>
    <row r="45" spans="1:11" s="132" customFormat="1" ht="15">
      <c r="A45" s="100" t="s">
        <v>155</v>
      </c>
      <c r="B45" s="215" t="s">
        <v>69</v>
      </c>
      <c r="C45" s="1"/>
      <c r="D45" s="15">
        <v>740.94</v>
      </c>
      <c r="E45" s="96"/>
      <c r="F45" s="97"/>
      <c r="G45" s="96"/>
      <c r="H45" s="97"/>
      <c r="I45" s="125"/>
      <c r="J45" s="125"/>
      <c r="K45" s="126"/>
    </row>
    <row r="46" spans="1:11" s="132" customFormat="1" ht="15">
      <c r="A46" s="100" t="s">
        <v>156</v>
      </c>
      <c r="B46" s="151" t="s">
        <v>69</v>
      </c>
      <c r="C46" s="1">
        <f>F46*12</f>
        <v>0</v>
      </c>
      <c r="D46" s="15">
        <v>3777.74</v>
      </c>
      <c r="E46" s="96">
        <f>H46*12</f>
        <v>0</v>
      </c>
      <c r="F46" s="97"/>
      <c r="G46" s="96"/>
      <c r="H46" s="97"/>
      <c r="I46" s="125">
        <v>1269.5</v>
      </c>
      <c r="J46" s="125">
        <v>1.07</v>
      </c>
      <c r="K46" s="126">
        <v>0.19</v>
      </c>
    </row>
    <row r="47" spans="1:11" s="132" customFormat="1" ht="15">
      <c r="A47" s="100" t="s">
        <v>72</v>
      </c>
      <c r="B47" s="151" t="s">
        <v>69</v>
      </c>
      <c r="C47" s="1">
        <f>F47*12</f>
        <v>0</v>
      </c>
      <c r="D47" s="15">
        <v>792.41</v>
      </c>
      <c r="E47" s="96">
        <f>H47*12</f>
        <v>0</v>
      </c>
      <c r="F47" s="97"/>
      <c r="G47" s="96"/>
      <c r="H47" s="97"/>
      <c r="I47" s="125">
        <v>1269.5</v>
      </c>
      <c r="J47" s="125">
        <v>1.07</v>
      </c>
      <c r="K47" s="126">
        <v>0.04</v>
      </c>
    </row>
    <row r="48" spans="1:11" s="132" customFormat="1" ht="15">
      <c r="A48" s="100" t="s">
        <v>73</v>
      </c>
      <c r="B48" s="151" t="s">
        <v>69</v>
      </c>
      <c r="C48" s="1">
        <f>F48*12</f>
        <v>0</v>
      </c>
      <c r="D48" s="15">
        <v>3532.78</v>
      </c>
      <c r="E48" s="96">
        <f>H48*12</f>
        <v>0</v>
      </c>
      <c r="F48" s="97"/>
      <c r="G48" s="96"/>
      <c r="H48" s="97"/>
      <c r="I48" s="125">
        <v>1269.5</v>
      </c>
      <c r="J48" s="125">
        <v>1.07</v>
      </c>
      <c r="K48" s="126">
        <v>0.2</v>
      </c>
    </row>
    <row r="49" spans="1:11" s="132" customFormat="1" ht="15">
      <c r="A49" s="100" t="s">
        <v>74</v>
      </c>
      <c r="B49" s="151" t="s">
        <v>69</v>
      </c>
      <c r="C49" s="1">
        <f>F49*12</f>
        <v>0</v>
      </c>
      <c r="D49" s="15">
        <v>831.63</v>
      </c>
      <c r="E49" s="96">
        <f>H49*12</f>
        <v>0</v>
      </c>
      <c r="F49" s="97"/>
      <c r="G49" s="96"/>
      <c r="H49" s="97"/>
      <c r="I49" s="125">
        <v>1269.5</v>
      </c>
      <c r="J49" s="125">
        <v>1.07</v>
      </c>
      <c r="K49" s="126">
        <v>0.04</v>
      </c>
    </row>
    <row r="50" spans="1:11" s="132" customFormat="1" ht="15">
      <c r="A50" s="100" t="s">
        <v>75</v>
      </c>
      <c r="B50" s="151" t="s">
        <v>69</v>
      </c>
      <c r="C50" s="1"/>
      <c r="D50" s="15">
        <v>396.19</v>
      </c>
      <c r="E50" s="96"/>
      <c r="F50" s="97"/>
      <c r="G50" s="96"/>
      <c r="H50" s="97"/>
      <c r="I50" s="125">
        <v>1269.5</v>
      </c>
      <c r="J50" s="125">
        <v>1.07</v>
      </c>
      <c r="K50" s="126">
        <v>0.02</v>
      </c>
    </row>
    <row r="51" spans="1:11" s="132" customFormat="1" ht="15">
      <c r="A51" s="100" t="s">
        <v>76</v>
      </c>
      <c r="B51" s="151" t="s">
        <v>71</v>
      </c>
      <c r="C51" s="1"/>
      <c r="D51" s="15">
        <v>1584.82</v>
      </c>
      <c r="E51" s="96"/>
      <c r="F51" s="97"/>
      <c r="G51" s="96"/>
      <c r="H51" s="97"/>
      <c r="I51" s="125">
        <v>1269.5</v>
      </c>
      <c r="J51" s="125">
        <v>1.07</v>
      </c>
      <c r="K51" s="126">
        <v>0.1</v>
      </c>
    </row>
    <row r="52" spans="1:11" s="132" customFormat="1" ht="25.5">
      <c r="A52" s="100" t="s">
        <v>77</v>
      </c>
      <c r="B52" s="151" t="s">
        <v>69</v>
      </c>
      <c r="C52" s="1">
        <f>F52*12</f>
        <v>0</v>
      </c>
      <c r="D52" s="15">
        <v>1000.06</v>
      </c>
      <c r="E52" s="96">
        <f>H52*12</f>
        <v>0</v>
      </c>
      <c r="F52" s="97"/>
      <c r="G52" s="96"/>
      <c r="H52" s="97"/>
      <c r="I52" s="125">
        <v>1269.5</v>
      </c>
      <c r="J52" s="125">
        <v>1.07</v>
      </c>
      <c r="K52" s="126">
        <v>0.05</v>
      </c>
    </row>
    <row r="53" spans="1:11" s="132" customFormat="1" ht="15">
      <c r="A53" s="100" t="s">
        <v>78</v>
      </c>
      <c r="B53" s="151" t="s">
        <v>69</v>
      </c>
      <c r="C53" s="1"/>
      <c r="D53" s="15">
        <v>2790.05</v>
      </c>
      <c r="E53" s="96"/>
      <c r="F53" s="97"/>
      <c r="G53" s="96"/>
      <c r="H53" s="97"/>
      <c r="I53" s="125">
        <v>1269.5</v>
      </c>
      <c r="J53" s="125">
        <v>1.07</v>
      </c>
      <c r="K53" s="126">
        <v>0.01</v>
      </c>
    </row>
    <row r="54" spans="1:11" s="132" customFormat="1" ht="15" hidden="1">
      <c r="A54" s="100"/>
      <c r="B54" s="151"/>
      <c r="C54" s="98"/>
      <c r="D54" s="15"/>
      <c r="E54" s="98"/>
      <c r="F54" s="97"/>
      <c r="G54" s="96"/>
      <c r="H54" s="97"/>
      <c r="I54" s="125"/>
      <c r="J54" s="125"/>
      <c r="K54" s="126"/>
    </row>
    <row r="55" spans="1:11" s="132" customFormat="1" ht="15" hidden="1">
      <c r="A55" s="4"/>
      <c r="B55" s="151"/>
      <c r="C55" s="1"/>
      <c r="D55" s="15"/>
      <c r="E55" s="96"/>
      <c r="F55" s="97"/>
      <c r="G55" s="96"/>
      <c r="H55" s="97"/>
      <c r="I55" s="125"/>
      <c r="J55" s="125"/>
      <c r="K55" s="126"/>
    </row>
    <row r="56" spans="1:11" s="147" customFormat="1" ht="30" hidden="1">
      <c r="A56" s="146" t="s">
        <v>79</v>
      </c>
      <c r="B56" s="135"/>
      <c r="C56" s="136"/>
      <c r="D56" s="13">
        <f>SUM(D57:D67)</f>
        <v>0</v>
      </c>
      <c r="E56" s="13"/>
      <c r="F56" s="94"/>
      <c r="G56" s="13">
        <f>D56/I56</f>
        <v>0</v>
      </c>
      <c r="H56" s="92">
        <f>G56/12</f>
        <v>0</v>
      </c>
      <c r="I56" s="125">
        <v>1269.5</v>
      </c>
      <c r="J56" s="125">
        <v>1.07</v>
      </c>
      <c r="K56" s="126">
        <v>0.4</v>
      </c>
    </row>
    <row r="57" spans="1:11" s="132" customFormat="1" ht="15" hidden="1">
      <c r="A57" s="100" t="s">
        <v>80</v>
      </c>
      <c r="B57" s="151" t="s">
        <v>81</v>
      </c>
      <c r="C57" s="1"/>
      <c r="D57" s="15">
        <f aca="true" t="shared" si="0" ref="D57:D67">G57*I57</f>
        <v>0</v>
      </c>
      <c r="E57" s="96"/>
      <c r="F57" s="97"/>
      <c r="G57" s="96">
        <f aca="true" t="shared" si="1" ref="G57:G67">H57*12</f>
        <v>0</v>
      </c>
      <c r="H57" s="97">
        <v>0</v>
      </c>
      <c r="I57" s="125">
        <v>1269.5</v>
      </c>
      <c r="J57" s="125">
        <v>1.07</v>
      </c>
      <c r="K57" s="126">
        <v>0</v>
      </c>
    </row>
    <row r="58" spans="1:11" s="132" customFormat="1" ht="25.5" hidden="1">
      <c r="A58" s="100" t="s">
        <v>82</v>
      </c>
      <c r="B58" s="151" t="s">
        <v>99</v>
      </c>
      <c r="C58" s="1"/>
      <c r="D58" s="15">
        <f t="shared" si="0"/>
        <v>0</v>
      </c>
      <c r="E58" s="96"/>
      <c r="F58" s="97"/>
      <c r="G58" s="96">
        <f t="shared" si="1"/>
        <v>0</v>
      </c>
      <c r="H58" s="97">
        <v>0</v>
      </c>
      <c r="I58" s="125">
        <v>1269.5</v>
      </c>
      <c r="J58" s="125">
        <v>1.07</v>
      </c>
      <c r="K58" s="126">
        <v>0</v>
      </c>
    </row>
    <row r="59" spans="1:11" s="132" customFormat="1" ht="15" hidden="1">
      <c r="A59" s="100" t="s">
        <v>83</v>
      </c>
      <c r="B59" s="151" t="s">
        <v>84</v>
      </c>
      <c r="C59" s="1"/>
      <c r="D59" s="15">
        <f t="shared" si="0"/>
        <v>0</v>
      </c>
      <c r="E59" s="96"/>
      <c r="F59" s="97"/>
      <c r="G59" s="96">
        <f t="shared" si="1"/>
        <v>0</v>
      </c>
      <c r="H59" s="97">
        <v>0</v>
      </c>
      <c r="I59" s="125">
        <v>1269.5</v>
      </c>
      <c r="J59" s="125">
        <v>1.07</v>
      </c>
      <c r="K59" s="126">
        <v>0</v>
      </c>
    </row>
    <row r="60" spans="1:11" s="132" customFormat="1" ht="25.5" hidden="1">
      <c r="A60" s="100" t="s">
        <v>85</v>
      </c>
      <c r="B60" s="151" t="s">
        <v>86</v>
      </c>
      <c r="C60" s="1"/>
      <c r="D60" s="15">
        <f t="shared" si="0"/>
        <v>0</v>
      </c>
      <c r="E60" s="96"/>
      <c r="F60" s="97"/>
      <c r="G60" s="96">
        <f t="shared" si="1"/>
        <v>0</v>
      </c>
      <c r="H60" s="97">
        <v>0</v>
      </c>
      <c r="I60" s="125">
        <v>1269.5</v>
      </c>
      <c r="J60" s="125">
        <v>1.07</v>
      </c>
      <c r="K60" s="126">
        <v>0</v>
      </c>
    </row>
    <row r="61" spans="1:11" s="132" customFormat="1" ht="15" hidden="1">
      <c r="A61" s="100" t="s">
        <v>120</v>
      </c>
      <c r="B61" s="151" t="s">
        <v>121</v>
      </c>
      <c r="C61" s="1"/>
      <c r="D61" s="15">
        <f t="shared" si="0"/>
        <v>0</v>
      </c>
      <c r="E61" s="96"/>
      <c r="F61" s="97"/>
      <c r="G61" s="96">
        <f t="shared" si="1"/>
        <v>0</v>
      </c>
      <c r="H61" s="97">
        <v>0</v>
      </c>
      <c r="I61" s="125">
        <v>1269.5</v>
      </c>
      <c r="J61" s="125">
        <v>1.07</v>
      </c>
      <c r="K61" s="126">
        <v>0</v>
      </c>
    </row>
    <row r="62" spans="1:11" s="132" customFormat="1" ht="15" hidden="1">
      <c r="A62" s="100" t="s">
        <v>87</v>
      </c>
      <c r="B62" s="151" t="s">
        <v>84</v>
      </c>
      <c r="C62" s="1"/>
      <c r="D62" s="15">
        <f t="shared" si="0"/>
        <v>0</v>
      </c>
      <c r="E62" s="96"/>
      <c r="F62" s="97"/>
      <c r="G62" s="96">
        <f t="shared" si="1"/>
        <v>0</v>
      </c>
      <c r="H62" s="97">
        <v>0</v>
      </c>
      <c r="I62" s="125">
        <v>1269.5</v>
      </c>
      <c r="J62" s="125">
        <v>1.07</v>
      </c>
      <c r="K62" s="126">
        <v>0</v>
      </c>
    </row>
    <row r="63" spans="1:11" s="132" customFormat="1" ht="15" hidden="1">
      <c r="A63" s="100" t="s">
        <v>88</v>
      </c>
      <c r="B63" s="151" t="s">
        <v>69</v>
      </c>
      <c r="C63" s="1"/>
      <c r="D63" s="15">
        <f t="shared" si="0"/>
        <v>0</v>
      </c>
      <c r="E63" s="96"/>
      <c r="F63" s="97"/>
      <c r="G63" s="96">
        <f t="shared" si="1"/>
        <v>0</v>
      </c>
      <c r="H63" s="97">
        <v>0</v>
      </c>
      <c r="I63" s="125">
        <v>1269.5</v>
      </c>
      <c r="J63" s="125">
        <v>1.07</v>
      </c>
      <c r="K63" s="126">
        <v>0</v>
      </c>
    </row>
    <row r="64" spans="1:11" s="132" customFormat="1" ht="25.5" hidden="1">
      <c r="A64" s="100" t="s">
        <v>105</v>
      </c>
      <c r="B64" s="151" t="s">
        <v>69</v>
      </c>
      <c r="C64" s="1"/>
      <c r="D64" s="15">
        <f t="shared" si="0"/>
        <v>0</v>
      </c>
      <c r="E64" s="96"/>
      <c r="F64" s="97"/>
      <c r="G64" s="96">
        <f t="shared" si="1"/>
        <v>0</v>
      </c>
      <c r="H64" s="97">
        <v>0</v>
      </c>
      <c r="I64" s="125">
        <v>1269.5</v>
      </c>
      <c r="J64" s="125">
        <v>1.07</v>
      </c>
      <c r="K64" s="126">
        <v>0</v>
      </c>
    </row>
    <row r="65" spans="1:11" s="132" customFormat="1" ht="15" hidden="1">
      <c r="A65" s="100" t="s">
        <v>122</v>
      </c>
      <c r="B65" s="151" t="s">
        <v>69</v>
      </c>
      <c r="C65" s="1"/>
      <c r="D65" s="15"/>
      <c r="E65" s="96"/>
      <c r="F65" s="97"/>
      <c r="G65" s="96"/>
      <c r="H65" s="97"/>
      <c r="I65" s="125">
        <v>1269.5</v>
      </c>
      <c r="J65" s="125">
        <v>1.07</v>
      </c>
      <c r="K65" s="126">
        <v>0.13</v>
      </c>
    </row>
    <row r="66" spans="1:11" s="132" customFormat="1" ht="15" hidden="1">
      <c r="A66" s="100" t="s">
        <v>123</v>
      </c>
      <c r="B66" s="151" t="s">
        <v>55</v>
      </c>
      <c r="C66" s="1"/>
      <c r="D66" s="15">
        <f t="shared" si="0"/>
        <v>0</v>
      </c>
      <c r="E66" s="96"/>
      <c r="F66" s="97"/>
      <c r="G66" s="96">
        <f t="shared" si="1"/>
        <v>0</v>
      </c>
      <c r="H66" s="97">
        <v>0</v>
      </c>
      <c r="I66" s="125">
        <v>1269.5</v>
      </c>
      <c r="J66" s="125">
        <v>1.07</v>
      </c>
      <c r="K66" s="126">
        <v>0</v>
      </c>
    </row>
    <row r="67" spans="1:11" s="132" customFormat="1" ht="15" hidden="1">
      <c r="A67" s="4" t="s">
        <v>89</v>
      </c>
      <c r="B67" s="151" t="s">
        <v>55</v>
      </c>
      <c r="C67" s="98"/>
      <c r="D67" s="15">
        <f t="shared" si="0"/>
        <v>0</v>
      </c>
      <c r="E67" s="98"/>
      <c r="F67" s="97"/>
      <c r="G67" s="96">
        <f t="shared" si="1"/>
        <v>0</v>
      </c>
      <c r="H67" s="97">
        <v>0</v>
      </c>
      <c r="I67" s="125">
        <v>1269.5</v>
      </c>
      <c r="J67" s="125">
        <v>1.07</v>
      </c>
      <c r="K67" s="126">
        <v>0</v>
      </c>
    </row>
    <row r="68" spans="1:11" s="132" customFormat="1" ht="30" hidden="1">
      <c r="A68" s="146" t="s">
        <v>90</v>
      </c>
      <c r="B68" s="151"/>
      <c r="C68" s="1"/>
      <c r="D68" s="13">
        <f>D69+D70+D71</f>
        <v>0</v>
      </c>
      <c r="E68" s="96"/>
      <c r="F68" s="97"/>
      <c r="G68" s="13">
        <f>D68/I68</f>
        <v>0</v>
      </c>
      <c r="H68" s="92">
        <f>G68/12</f>
        <v>0</v>
      </c>
      <c r="I68" s="125">
        <v>1269.5</v>
      </c>
      <c r="J68" s="125">
        <v>1.07</v>
      </c>
      <c r="K68" s="126">
        <v>0.19</v>
      </c>
    </row>
    <row r="69" spans="1:11" s="132" customFormat="1" ht="25.5" hidden="1">
      <c r="A69" s="4" t="s">
        <v>157</v>
      </c>
      <c r="B69" s="216" t="s">
        <v>52</v>
      </c>
      <c r="C69" s="1"/>
      <c r="D69" s="15"/>
      <c r="E69" s="96"/>
      <c r="F69" s="97"/>
      <c r="G69" s="96"/>
      <c r="H69" s="97"/>
      <c r="I69" s="125">
        <v>1269.5</v>
      </c>
      <c r="J69" s="125">
        <v>1.07</v>
      </c>
      <c r="K69" s="126">
        <v>0.1</v>
      </c>
    </row>
    <row r="70" spans="1:11" s="132" customFormat="1" ht="15" hidden="1">
      <c r="A70" s="100" t="s">
        <v>124</v>
      </c>
      <c r="B70" s="151" t="s">
        <v>69</v>
      </c>
      <c r="C70" s="1"/>
      <c r="D70" s="15"/>
      <c r="E70" s="96"/>
      <c r="F70" s="97"/>
      <c r="G70" s="96"/>
      <c r="H70" s="97"/>
      <c r="I70" s="125">
        <v>1269.5</v>
      </c>
      <c r="J70" s="125">
        <v>1.07</v>
      </c>
      <c r="K70" s="126">
        <v>0.1</v>
      </c>
    </row>
    <row r="71" spans="1:11" s="132" customFormat="1" ht="15" hidden="1">
      <c r="A71" s="100" t="s">
        <v>91</v>
      </c>
      <c r="B71" s="151" t="s">
        <v>55</v>
      </c>
      <c r="C71" s="1"/>
      <c r="D71" s="15">
        <f>G71*I71</f>
        <v>0</v>
      </c>
      <c r="E71" s="96"/>
      <c r="F71" s="97"/>
      <c r="G71" s="96">
        <f>H71*12</f>
        <v>0</v>
      </c>
      <c r="H71" s="97">
        <v>0</v>
      </c>
      <c r="I71" s="125">
        <v>1269.5</v>
      </c>
      <c r="J71" s="125">
        <v>1.07</v>
      </c>
      <c r="K71" s="126">
        <v>0</v>
      </c>
    </row>
    <row r="72" spans="1:11" s="132" customFormat="1" ht="15">
      <c r="A72" s="146" t="s">
        <v>92</v>
      </c>
      <c r="B72" s="151"/>
      <c r="C72" s="1"/>
      <c r="D72" s="13">
        <f>D73+D74+D75+D76</f>
        <v>8209.7</v>
      </c>
      <c r="E72" s="96"/>
      <c r="F72" s="97"/>
      <c r="G72" s="13">
        <f>D72/I72</f>
        <v>6.47</v>
      </c>
      <c r="H72" s="92">
        <f>G72/12</f>
        <v>0.54</v>
      </c>
      <c r="I72" s="125">
        <v>1269.5</v>
      </c>
      <c r="J72" s="125">
        <v>1.07</v>
      </c>
      <c r="K72" s="126">
        <v>0.47</v>
      </c>
    </row>
    <row r="73" spans="1:11" s="132" customFormat="1" ht="15">
      <c r="A73" s="100" t="s">
        <v>103</v>
      </c>
      <c r="B73" s="151" t="s">
        <v>55</v>
      </c>
      <c r="C73" s="1"/>
      <c r="D73" s="15">
        <v>1104.48</v>
      </c>
      <c r="E73" s="96"/>
      <c r="F73" s="97"/>
      <c r="G73" s="96"/>
      <c r="H73" s="97"/>
      <c r="I73" s="125">
        <v>1269.5</v>
      </c>
      <c r="J73" s="125">
        <v>1.07</v>
      </c>
      <c r="K73" s="126">
        <v>0.06</v>
      </c>
    </row>
    <row r="74" spans="1:11" s="132" customFormat="1" ht="15">
      <c r="A74" s="100" t="s">
        <v>93</v>
      </c>
      <c r="B74" s="151" t="s">
        <v>69</v>
      </c>
      <c r="C74" s="1"/>
      <c r="D74" s="15">
        <v>3497.27</v>
      </c>
      <c r="E74" s="96"/>
      <c r="F74" s="97"/>
      <c r="G74" s="96"/>
      <c r="H74" s="97"/>
      <c r="I74" s="125">
        <v>1269.5</v>
      </c>
      <c r="J74" s="125">
        <v>1.07</v>
      </c>
      <c r="K74" s="126">
        <v>0.2</v>
      </c>
    </row>
    <row r="75" spans="1:11" s="132" customFormat="1" ht="15">
      <c r="A75" s="100" t="s">
        <v>94</v>
      </c>
      <c r="B75" s="151" t="s">
        <v>69</v>
      </c>
      <c r="C75" s="1"/>
      <c r="D75" s="15">
        <v>828.31</v>
      </c>
      <c r="E75" s="96"/>
      <c r="F75" s="97"/>
      <c r="G75" s="96"/>
      <c r="H75" s="97"/>
      <c r="I75" s="125">
        <v>1269.5</v>
      </c>
      <c r="J75" s="125">
        <v>1.07</v>
      </c>
      <c r="K75" s="126">
        <v>0.04</v>
      </c>
    </row>
    <row r="76" spans="1:11" s="132" customFormat="1" ht="25.5">
      <c r="A76" s="4" t="s">
        <v>102</v>
      </c>
      <c r="B76" s="151" t="s">
        <v>52</v>
      </c>
      <c r="C76" s="1"/>
      <c r="D76" s="15">
        <v>2779.64</v>
      </c>
      <c r="E76" s="96"/>
      <c r="F76" s="97"/>
      <c r="G76" s="96"/>
      <c r="H76" s="97"/>
      <c r="I76" s="125">
        <v>1269.5</v>
      </c>
      <c r="J76" s="125">
        <v>1.07</v>
      </c>
      <c r="K76" s="126">
        <v>0.16</v>
      </c>
    </row>
    <row r="77" spans="1:11" s="132" customFormat="1" ht="15">
      <c r="A77" s="146" t="s">
        <v>95</v>
      </c>
      <c r="B77" s="151"/>
      <c r="C77" s="1"/>
      <c r="D77" s="13">
        <f>D78+D79</f>
        <v>993.79</v>
      </c>
      <c r="E77" s="96"/>
      <c r="F77" s="97"/>
      <c r="G77" s="13">
        <f>D77/I77</f>
        <v>0.78</v>
      </c>
      <c r="H77" s="92">
        <f>G77/12</f>
        <v>0.07</v>
      </c>
      <c r="I77" s="125">
        <v>1269.5</v>
      </c>
      <c r="J77" s="125">
        <v>1.07</v>
      </c>
      <c r="K77" s="126">
        <v>0.17</v>
      </c>
    </row>
    <row r="78" spans="1:11" s="132" customFormat="1" ht="15">
      <c r="A78" s="100" t="s">
        <v>96</v>
      </c>
      <c r="B78" s="151" t="s">
        <v>69</v>
      </c>
      <c r="C78" s="1"/>
      <c r="D78" s="15">
        <v>993.79</v>
      </c>
      <c r="E78" s="96"/>
      <c r="F78" s="97"/>
      <c r="G78" s="96"/>
      <c r="H78" s="97"/>
      <c r="I78" s="125">
        <v>1269.5</v>
      </c>
      <c r="J78" s="125">
        <v>1.07</v>
      </c>
      <c r="K78" s="126">
        <v>0.05</v>
      </c>
    </row>
    <row r="79" spans="1:11" s="132" customFormat="1" ht="15" hidden="1">
      <c r="A79" s="100" t="s">
        <v>111</v>
      </c>
      <c r="B79" s="151" t="s">
        <v>69</v>
      </c>
      <c r="C79" s="1"/>
      <c r="D79" s="15"/>
      <c r="E79" s="96"/>
      <c r="F79" s="97"/>
      <c r="G79" s="96"/>
      <c r="H79" s="97"/>
      <c r="I79" s="125">
        <v>1269.5</v>
      </c>
      <c r="J79" s="125">
        <v>1.07</v>
      </c>
      <c r="K79" s="126">
        <v>0.04</v>
      </c>
    </row>
    <row r="80" spans="1:11" s="125" customFormat="1" ht="15">
      <c r="A80" s="146" t="s">
        <v>158</v>
      </c>
      <c r="B80" s="135"/>
      <c r="C80" s="136"/>
      <c r="D80" s="13">
        <f>D81+D82</f>
        <v>8519.2</v>
      </c>
      <c r="E80" s="13"/>
      <c r="F80" s="94"/>
      <c r="G80" s="13">
        <f>D80/I80</f>
        <v>6.71</v>
      </c>
      <c r="H80" s="92">
        <f>G80/12</f>
        <v>0.56</v>
      </c>
      <c r="I80" s="125">
        <v>1269.5</v>
      </c>
      <c r="J80" s="125">
        <v>1.07</v>
      </c>
      <c r="K80" s="126">
        <v>0.36</v>
      </c>
    </row>
    <row r="81" spans="1:11" s="132" customFormat="1" ht="15">
      <c r="A81" s="100" t="s">
        <v>159</v>
      </c>
      <c r="B81" s="216" t="s">
        <v>71</v>
      </c>
      <c r="C81" s="1"/>
      <c r="D81" s="15">
        <v>4759.2</v>
      </c>
      <c r="E81" s="96"/>
      <c r="F81" s="97"/>
      <c r="G81" s="96"/>
      <c r="H81" s="97"/>
      <c r="I81" s="125">
        <v>1269.5</v>
      </c>
      <c r="J81" s="125">
        <v>1.07</v>
      </c>
      <c r="K81" s="126">
        <v>0.09</v>
      </c>
    </row>
    <row r="82" spans="1:11" s="132" customFormat="1" ht="15">
      <c r="A82" s="100" t="s">
        <v>160</v>
      </c>
      <c r="B82" s="215" t="s">
        <v>126</v>
      </c>
      <c r="C82" s="1">
        <f>F82*12</f>
        <v>0</v>
      </c>
      <c r="D82" s="15">
        <f>11280/3</f>
        <v>3760</v>
      </c>
      <c r="E82" s="96">
        <f>H82*12</f>
        <v>0</v>
      </c>
      <c r="F82" s="97"/>
      <c r="G82" s="96"/>
      <c r="H82" s="97"/>
      <c r="I82" s="125">
        <v>1269.5</v>
      </c>
      <c r="J82" s="125">
        <v>1.07</v>
      </c>
      <c r="K82" s="126">
        <v>0.28</v>
      </c>
    </row>
    <row r="83" spans="1:11" s="125" customFormat="1" ht="15.75" thickBot="1">
      <c r="A83" s="146" t="s">
        <v>161</v>
      </c>
      <c r="B83" s="135"/>
      <c r="C83" s="136"/>
      <c r="D83" s="13">
        <v>0</v>
      </c>
      <c r="E83" s="13" t="e">
        <f>#REF!+E84+E85+#REF!</f>
        <v>#REF!</v>
      </c>
      <c r="F83" s="13" t="e">
        <f>#REF!+F84+F85+#REF!</f>
        <v>#REF!</v>
      </c>
      <c r="G83" s="13">
        <f>D83/I83</f>
        <v>0</v>
      </c>
      <c r="H83" s="92">
        <f>G83/12</f>
        <v>0</v>
      </c>
      <c r="I83" s="125">
        <v>1269.5</v>
      </c>
      <c r="J83" s="125">
        <v>1.07</v>
      </c>
      <c r="K83" s="126">
        <v>1.03</v>
      </c>
    </row>
    <row r="84" spans="1:11" s="132" customFormat="1" ht="15.75" hidden="1" thickBot="1">
      <c r="A84" s="100" t="s">
        <v>162</v>
      </c>
      <c r="B84" s="151" t="s">
        <v>81</v>
      </c>
      <c r="C84" s="1"/>
      <c r="D84" s="217">
        <f>G84*I84</f>
        <v>0</v>
      </c>
      <c r="E84" s="218"/>
      <c r="F84" s="219"/>
      <c r="G84" s="218"/>
      <c r="H84" s="219"/>
      <c r="I84" s="125">
        <v>1269.5</v>
      </c>
      <c r="J84" s="125">
        <v>1.07</v>
      </c>
      <c r="K84" s="126">
        <v>0</v>
      </c>
    </row>
    <row r="85" spans="1:11" s="132" customFormat="1" ht="25.5" customHeight="1" hidden="1" thickBot="1">
      <c r="A85" s="100" t="s">
        <v>163</v>
      </c>
      <c r="B85" s="151" t="s">
        <v>69</v>
      </c>
      <c r="C85" s="1"/>
      <c r="D85" s="217">
        <f>G85*I85</f>
        <v>0</v>
      </c>
      <c r="E85" s="218"/>
      <c r="F85" s="219"/>
      <c r="G85" s="218"/>
      <c r="H85" s="219"/>
      <c r="I85" s="125">
        <v>1269.5</v>
      </c>
      <c r="J85" s="125">
        <v>1.07</v>
      </c>
      <c r="K85" s="126">
        <v>0</v>
      </c>
    </row>
    <row r="86" spans="1:11" s="125" customFormat="1" ht="30.75" thickBot="1">
      <c r="A86" s="154" t="s">
        <v>112</v>
      </c>
      <c r="B86" s="124" t="s">
        <v>52</v>
      </c>
      <c r="C86" s="155">
        <f>F86*12</f>
        <v>0</v>
      </c>
      <c r="D86" s="155">
        <f>G86*I86</f>
        <v>16909.74</v>
      </c>
      <c r="E86" s="155">
        <f>H86*12</f>
        <v>13.32</v>
      </c>
      <c r="F86" s="156"/>
      <c r="G86" s="155">
        <f>H86*12</f>
        <v>13.32</v>
      </c>
      <c r="H86" s="220">
        <f>1+0.11</f>
        <v>1.11</v>
      </c>
      <c r="I86" s="125">
        <v>1269.5</v>
      </c>
      <c r="J86" s="125">
        <v>1.07</v>
      </c>
      <c r="K86" s="126">
        <v>0.3</v>
      </c>
    </row>
    <row r="87" spans="1:11" s="125" customFormat="1" ht="19.5" hidden="1" thickBot="1">
      <c r="A87" s="154" t="s">
        <v>3</v>
      </c>
      <c r="B87" s="124"/>
      <c r="C87" s="155" t="e">
        <f>F87*12</f>
        <v>#REF!</v>
      </c>
      <c r="D87" s="155">
        <f>G87*I87</f>
        <v>0</v>
      </c>
      <c r="E87" s="155">
        <f>H87*12</f>
        <v>0</v>
      </c>
      <c r="F87" s="156" t="e">
        <f>#REF!+#REF!+#REF!+#REF!+#REF!+#REF!+#REF!+#REF!+#REF!+#REF!</f>
        <v>#REF!</v>
      </c>
      <c r="G87" s="155">
        <f>H87*12</f>
        <v>0</v>
      </c>
      <c r="H87" s="156">
        <f>H88+H89+H90+H91+H92+H93</f>
        <v>0</v>
      </c>
      <c r="I87" s="125">
        <v>1269.5</v>
      </c>
      <c r="K87" s="126"/>
    </row>
    <row r="88" spans="1:11" s="125" customFormat="1" ht="15.75" hidden="1" thickBot="1">
      <c r="A88" s="221" t="s">
        <v>113</v>
      </c>
      <c r="B88" s="138"/>
      <c r="C88" s="139"/>
      <c r="D88" s="157"/>
      <c r="E88" s="157"/>
      <c r="F88" s="158"/>
      <c r="G88" s="157"/>
      <c r="H88" s="142"/>
      <c r="I88" s="125">
        <v>1269.5</v>
      </c>
      <c r="K88" s="126"/>
    </row>
    <row r="89" spans="1:11" s="125" customFormat="1" ht="15.75" hidden="1" thickBot="1">
      <c r="A89" s="222" t="s">
        <v>114</v>
      </c>
      <c r="B89" s="159"/>
      <c r="C89" s="160"/>
      <c r="D89" s="161"/>
      <c r="E89" s="161"/>
      <c r="F89" s="162"/>
      <c r="G89" s="161"/>
      <c r="H89" s="163"/>
      <c r="I89" s="125">
        <v>1269.5</v>
      </c>
      <c r="K89" s="126"/>
    </row>
    <row r="90" spans="1:11" s="125" customFormat="1" ht="15.75" hidden="1" thickBot="1">
      <c r="A90" s="182" t="s">
        <v>127</v>
      </c>
      <c r="B90" s="164"/>
      <c r="C90" s="152"/>
      <c r="D90" s="150"/>
      <c r="E90" s="150"/>
      <c r="F90" s="223"/>
      <c r="G90" s="150"/>
      <c r="H90" s="113"/>
      <c r="I90" s="125">
        <v>1269.5</v>
      </c>
      <c r="K90" s="126"/>
    </row>
    <row r="91" spans="1:11" s="125" customFormat="1" ht="15.75" hidden="1" thickBot="1">
      <c r="A91" s="182" t="s">
        <v>128</v>
      </c>
      <c r="B91" s="164"/>
      <c r="C91" s="152"/>
      <c r="D91" s="150"/>
      <c r="E91" s="150"/>
      <c r="F91" s="223"/>
      <c r="G91" s="150"/>
      <c r="H91" s="113"/>
      <c r="I91" s="125">
        <v>1269.5</v>
      </c>
      <c r="K91" s="126"/>
    </row>
    <row r="92" spans="1:11" s="125" customFormat="1" ht="15.75" hidden="1" thickBot="1">
      <c r="A92" s="182" t="s">
        <v>107</v>
      </c>
      <c r="B92" s="164"/>
      <c r="C92" s="152"/>
      <c r="D92" s="150"/>
      <c r="E92" s="150"/>
      <c r="F92" s="223"/>
      <c r="G92" s="150"/>
      <c r="H92" s="113"/>
      <c r="I92" s="125">
        <v>1269.5</v>
      </c>
      <c r="K92" s="126"/>
    </row>
    <row r="93" spans="1:11" s="125" customFormat="1" ht="15.75" hidden="1" thickBot="1">
      <c r="A93" s="224" t="s">
        <v>129</v>
      </c>
      <c r="B93" s="165"/>
      <c r="C93" s="166"/>
      <c r="D93" s="161">
        <f>G93*I93</f>
        <v>0</v>
      </c>
      <c r="E93" s="161">
        <f>H93*12</f>
        <v>0</v>
      </c>
      <c r="F93" s="162" t="e">
        <f>#REF!+#REF!+#REF!+#REF!+#REF!+#REF!+#REF!+#REF!+#REF!+#REF!</f>
        <v>#REF!</v>
      </c>
      <c r="G93" s="161">
        <f>H93*12</f>
        <v>0</v>
      </c>
      <c r="H93" s="167">
        <v>0</v>
      </c>
      <c r="I93" s="125">
        <v>1269.5</v>
      </c>
      <c r="K93" s="126"/>
    </row>
    <row r="94" spans="1:11" s="132" customFormat="1" ht="21.75" customHeight="1" thickBot="1">
      <c r="A94" s="99" t="s">
        <v>164</v>
      </c>
      <c r="B94" s="168" t="s">
        <v>48</v>
      </c>
      <c r="C94" s="225"/>
      <c r="D94" s="226">
        <f>G94*I94</f>
        <v>26202.48</v>
      </c>
      <c r="E94" s="226"/>
      <c r="F94" s="226"/>
      <c r="G94" s="226">
        <f>12*H94</f>
        <v>20.64</v>
      </c>
      <c r="H94" s="156">
        <v>1.72</v>
      </c>
      <c r="I94" s="125">
        <v>1269.5</v>
      </c>
      <c r="J94" s="125"/>
      <c r="K94" s="126"/>
    </row>
    <row r="95" spans="1:11" s="125" customFormat="1" ht="20.25" thickBot="1">
      <c r="A95" s="227" t="s">
        <v>4</v>
      </c>
      <c r="B95" s="228"/>
      <c r="C95" s="229" t="e">
        <f>F95*12</f>
        <v>#REF!</v>
      </c>
      <c r="D95" s="172">
        <f>D14+D22+D31+D32+D33+D34+D35+D37+D38+D39+D40+D41+D56+D68+D72+D77+D80+D83+D86+D94</f>
        <v>239898.36</v>
      </c>
      <c r="E95" s="172" t="e">
        <f>E14+E22+E31+E32+E33+E34+E35+E37+E38+E39+E40+E41+E56+E68+E72+E77+E80+E83+E86+E94</f>
        <v>#REF!</v>
      </c>
      <c r="F95" s="172" t="e">
        <f>F14+F22+F31+F32+F33+F34+F35+F37+F38+F39+F40+F41+F56+F68+F72+F77+F80+F83+F86+F94</f>
        <v>#REF!</v>
      </c>
      <c r="G95" s="172">
        <f>G14+G22+G31+G32+G33+G34+G35+G37+G38+G39+G40+G41+G56+G68+G72+G77+G80+G83+G86+G94</f>
        <v>188.97</v>
      </c>
      <c r="H95" s="172">
        <f>H14+H22+H31+H32+H33+H34+H35+H37+H38+H39+H40+H41+H56+H68+H72+H77+H80+H83+H86+H94</f>
        <v>15.75</v>
      </c>
      <c r="K95" s="126"/>
    </row>
    <row r="96" spans="1:11" s="108" customFormat="1" ht="20.25" hidden="1" thickBot="1">
      <c r="A96" s="173" t="s">
        <v>2</v>
      </c>
      <c r="B96" s="174" t="s">
        <v>48</v>
      </c>
      <c r="C96" s="174" t="s">
        <v>130</v>
      </c>
      <c r="D96" s="175"/>
      <c r="E96" s="174" t="s">
        <v>130</v>
      </c>
      <c r="F96" s="176"/>
      <c r="G96" s="174" t="s">
        <v>130</v>
      </c>
      <c r="H96" s="176"/>
      <c r="K96" s="109"/>
    </row>
    <row r="97" spans="1:11" s="178" customFormat="1" ht="12.75">
      <c r="A97" s="177"/>
      <c r="F97" s="2"/>
      <c r="H97" s="2"/>
      <c r="K97" s="179"/>
    </row>
    <row r="98" spans="1:11" s="178" customFormat="1" ht="12.75">
      <c r="A98" s="177"/>
      <c r="F98" s="2"/>
      <c r="H98" s="2"/>
      <c r="K98" s="179"/>
    </row>
    <row r="99" spans="1:11" s="178" customFormat="1" ht="12.75">
      <c r="A99" s="177"/>
      <c r="F99" s="2"/>
      <c r="H99" s="2"/>
      <c r="K99" s="179"/>
    </row>
    <row r="100" spans="1:11" s="178" customFormat="1" ht="12.75">
      <c r="A100" s="177"/>
      <c r="F100" s="2"/>
      <c r="H100" s="2"/>
      <c r="K100" s="179"/>
    </row>
    <row r="101" spans="1:11" s="178" customFormat="1" ht="13.5" thickBot="1">
      <c r="A101" s="177"/>
      <c r="F101" s="2"/>
      <c r="H101" s="2"/>
      <c r="K101" s="179"/>
    </row>
    <row r="102" spans="1:11" s="180" customFormat="1" ht="39.75" thickBot="1">
      <c r="A102" s="169" t="s">
        <v>131</v>
      </c>
      <c r="B102" s="170"/>
      <c r="C102" s="171">
        <f>F102*12</f>
        <v>0</v>
      </c>
      <c r="D102" s="230">
        <f>D103</f>
        <v>14225.14</v>
      </c>
      <c r="E102" s="230">
        <f>E103</f>
        <v>0</v>
      </c>
      <c r="F102" s="230">
        <f>F103</f>
        <v>0</v>
      </c>
      <c r="G102" s="230">
        <f>G103</f>
        <v>11.21</v>
      </c>
      <c r="H102" s="230">
        <f>H103</f>
        <v>0.93</v>
      </c>
      <c r="I102" s="180">
        <v>1269.5</v>
      </c>
      <c r="K102" s="181"/>
    </row>
    <row r="103" spans="1:11" s="125" customFormat="1" ht="21.75" customHeight="1">
      <c r="A103" s="182" t="s">
        <v>165</v>
      </c>
      <c r="B103" s="164"/>
      <c r="C103" s="152"/>
      <c r="D103" s="153">
        <v>14225.14</v>
      </c>
      <c r="E103" s="153"/>
      <c r="F103" s="153"/>
      <c r="G103" s="153">
        <f>D103/I103</f>
        <v>11.21</v>
      </c>
      <c r="H103" s="183">
        <f>G103/12</f>
        <v>0.93</v>
      </c>
      <c r="I103" s="125">
        <v>1269.5</v>
      </c>
      <c r="K103" s="126"/>
    </row>
    <row r="104" spans="1:11" s="125" customFormat="1" ht="15" hidden="1">
      <c r="A104" s="231" t="s">
        <v>125</v>
      </c>
      <c r="B104" s="213"/>
      <c r="C104" s="139"/>
      <c r="D104" s="141"/>
      <c r="E104" s="141"/>
      <c r="F104" s="141"/>
      <c r="G104" s="141">
        <f>D104/I104</f>
        <v>0</v>
      </c>
      <c r="H104" s="142">
        <f>G104/12</f>
        <v>0</v>
      </c>
      <c r="I104" s="125">
        <v>1269.5</v>
      </c>
      <c r="K104" s="126"/>
    </row>
    <row r="105" spans="1:11" s="178" customFormat="1" ht="12.75">
      <c r="A105" s="177"/>
      <c r="F105" s="2"/>
      <c r="H105" s="2"/>
      <c r="K105" s="179"/>
    </row>
    <row r="106" spans="1:11" s="178" customFormat="1" ht="12.75">
      <c r="A106" s="177"/>
      <c r="F106" s="2"/>
      <c r="H106" s="2"/>
      <c r="K106" s="179"/>
    </row>
    <row r="107" spans="1:11" s="178" customFormat="1" ht="12.75">
      <c r="A107" s="177"/>
      <c r="F107" s="2"/>
      <c r="H107" s="2"/>
      <c r="K107" s="179"/>
    </row>
    <row r="108" spans="1:11" s="178" customFormat="1" ht="12.75">
      <c r="A108" s="177"/>
      <c r="F108" s="2"/>
      <c r="H108" s="2"/>
      <c r="K108" s="179"/>
    </row>
    <row r="109" spans="1:11" s="178" customFormat="1" ht="13.5" thickBot="1">
      <c r="A109" s="177"/>
      <c r="F109" s="2"/>
      <c r="H109" s="2"/>
      <c r="K109" s="179"/>
    </row>
    <row r="110" spans="1:11" s="187" customFormat="1" ht="20.25" thickBot="1">
      <c r="A110" s="184" t="s">
        <v>6</v>
      </c>
      <c r="B110" s="185"/>
      <c r="C110" s="185"/>
      <c r="D110" s="186">
        <f>D95+D102</f>
        <v>254123.5</v>
      </c>
      <c r="E110" s="186" t="e">
        <f>E95+E102</f>
        <v>#REF!</v>
      </c>
      <c r="F110" s="186" t="e">
        <f>F95+F102</f>
        <v>#REF!</v>
      </c>
      <c r="G110" s="186">
        <f>G95+G102</f>
        <v>200.18</v>
      </c>
      <c r="H110" s="186">
        <f>H95+H102</f>
        <v>16.68</v>
      </c>
      <c r="K110" s="188"/>
    </row>
    <row r="111" spans="1:11" s="178" customFormat="1" ht="12.75">
      <c r="A111" s="177"/>
      <c r="F111" s="2"/>
      <c r="H111" s="2"/>
      <c r="K111" s="179"/>
    </row>
    <row r="112" spans="1:11" s="178" customFormat="1" ht="12.75">
      <c r="A112" s="177"/>
      <c r="F112" s="2"/>
      <c r="H112" s="2"/>
      <c r="K112" s="179"/>
    </row>
    <row r="113" spans="1:11" s="178" customFormat="1" ht="12.75">
      <c r="A113" s="177"/>
      <c r="F113" s="2"/>
      <c r="H113" s="2"/>
      <c r="K113" s="179"/>
    </row>
    <row r="114" spans="1:11" s="192" customFormat="1" ht="18.75">
      <c r="A114" s="189"/>
      <c r="B114" s="190"/>
      <c r="C114" s="191"/>
      <c r="D114" s="191"/>
      <c r="E114" s="191"/>
      <c r="F114" s="114"/>
      <c r="G114" s="191"/>
      <c r="H114" s="114"/>
      <c r="K114" s="193"/>
    </row>
    <row r="115" spans="1:11" s="108" customFormat="1" ht="19.5">
      <c r="A115" s="194"/>
      <c r="B115" s="107"/>
      <c r="C115" s="195"/>
      <c r="D115" s="195"/>
      <c r="E115" s="195"/>
      <c r="F115" s="106"/>
      <c r="G115" s="195"/>
      <c r="H115" s="106"/>
      <c r="K115" s="109"/>
    </row>
    <row r="116" spans="1:11" s="178" customFormat="1" ht="14.25">
      <c r="A116" s="253" t="s">
        <v>115</v>
      </c>
      <c r="B116" s="253"/>
      <c r="C116" s="253"/>
      <c r="D116" s="253"/>
      <c r="E116" s="253"/>
      <c r="F116" s="253"/>
      <c r="K116" s="179"/>
    </row>
    <row r="117" spans="6:11" s="178" customFormat="1" ht="12.75">
      <c r="F117" s="2"/>
      <c r="H117" s="2"/>
      <c r="K117" s="179"/>
    </row>
    <row r="118" spans="1:11" s="178" customFormat="1" ht="12.75">
      <c r="A118" s="177" t="s">
        <v>116</v>
      </c>
      <c r="F118" s="2"/>
      <c r="H118" s="2"/>
      <c r="K118" s="179"/>
    </row>
    <row r="119" spans="6:11" s="178" customFormat="1" ht="12.75">
      <c r="F119" s="2"/>
      <c r="H119" s="2"/>
      <c r="K119" s="179"/>
    </row>
    <row r="120" spans="6:11" s="178" customFormat="1" ht="12.75">
      <c r="F120" s="2"/>
      <c r="H120" s="2"/>
      <c r="K120" s="179"/>
    </row>
    <row r="121" spans="6:11" s="178" customFormat="1" ht="12.75">
      <c r="F121" s="2"/>
      <c r="H121" s="2"/>
      <c r="K121" s="179"/>
    </row>
    <row r="122" spans="6:11" s="178" customFormat="1" ht="12.75">
      <c r="F122" s="2"/>
      <c r="H122" s="2"/>
      <c r="K122" s="179"/>
    </row>
    <row r="123" spans="6:11" s="178" customFormat="1" ht="12.75">
      <c r="F123" s="2"/>
      <c r="H123" s="2"/>
      <c r="K123" s="179"/>
    </row>
    <row r="124" spans="6:11" s="178" customFormat="1" ht="12.75">
      <c r="F124" s="2"/>
      <c r="H124" s="2"/>
      <c r="K124" s="179"/>
    </row>
    <row r="125" spans="6:11" s="178" customFormat="1" ht="12.75">
      <c r="F125" s="2"/>
      <c r="H125" s="2"/>
      <c r="K125" s="179"/>
    </row>
    <row r="126" spans="6:11" s="178" customFormat="1" ht="12.75">
      <c r="F126" s="2"/>
      <c r="H126" s="2"/>
      <c r="K126" s="179"/>
    </row>
    <row r="127" spans="6:11" s="178" customFormat="1" ht="12.75">
      <c r="F127" s="2"/>
      <c r="H127" s="2"/>
      <c r="K127" s="179"/>
    </row>
    <row r="128" spans="6:11" s="178" customFormat="1" ht="12.75">
      <c r="F128" s="2"/>
      <c r="H128" s="2"/>
      <c r="K128" s="179"/>
    </row>
    <row r="129" spans="6:11" s="178" customFormat="1" ht="12.75">
      <c r="F129" s="2"/>
      <c r="H129" s="2"/>
      <c r="K129" s="179"/>
    </row>
    <row r="130" spans="6:11" s="178" customFormat="1" ht="12.75">
      <c r="F130" s="2"/>
      <c r="H130" s="2"/>
      <c r="K130" s="179"/>
    </row>
    <row r="131" spans="6:11" s="178" customFormat="1" ht="12.75">
      <c r="F131" s="2"/>
      <c r="H131" s="2"/>
      <c r="K131" s="179"/>
    </row>
    <row r="132" spans="6:11" s="178" customFormat="1" ht="12.75">
      <c r="F132" s="2"/>
      <c r="H132" s="2"/>
      <c r="K132" s="179"/>
    </row>
    <row r="133" spans="6:11" s="178" customFormat="1" ht="12.75">
      <c r="F133" s="2"/>
      <c r="H133" s="2"/>
      <c r="K133" s="179"/>
    </row>
    <row r="134" spans="6:11" s="178" customFormat="1" ht="12.75">
      <c r="F134" s="2"/>
      <c r="H134" s="2"/>
      <c r="K134" s="179"/>
    </row>
    <row r="135" spans="6:11" s="178" customFormat="1" ht="12.75">
      <c r="F135" s="2"/>
      <c r="H135" s="2"/>
      <c r="K135" s="179"/>
    </row>
    <row r="136" spans="6:11" s="178" customFormat="1" ht="12.75">
      <c r="F136" s="2"/>
      <c r="H136" s="2"/>
      <c r="K136" s="179"/>
    </row>
  </sheetData>
  <sheetProtection/>
  <mergeCells count="12">
    <mergeCell ref="A1:H1"/>
    <mergeCell ref="B2:H2"/>
    <mergeCell ref="B3:H3"/>
    <mergeCell ref="B4:H4"/>
    <mergeCell ref="A5:H5"/>
    <mergeCell ref="A6:H6"/>
    <mergeCell ref="A116:F116"/>
    <mergeCell ref="A7:H7"/>
    <mergeCell ref="A8:H8"/>
    <mergeCell ref="A9:H9"/>
    <mergeCell ref="A10:H10"/>
    <mergeCell ref="A13:H13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zoomScale="80" zoomScaleNormal="80" zoomScalePageLayoutView="0" workbookViewId="0" topLeftCell="A1">
      <pane xSplit="1" ySplit="2" topLeftCell="G7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90" sqref="M90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95" t="s">
        <v>170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5" s="5" customFormat="1" ht="79.5" customHeight="1" thickBot="1">
      <c r="A2" s="200" t="s">
        <v>0</v>
      </c>
      <c r="B2" s="279" t="s">
        <v>132</v>
      </c>
      <c r="C2" s="280"/>
      <c r="D2" s="281"/>
      <c r="E2" s="280" t="s">
        <v>133</v>
      </c>
      <c r="F2" s="280"/>
      <c r="G2" s="280"/>
      <c r="H2" s="279" t="s">
        <v>134</v>
      </c>
      <c r="I2" s="280"/>
      <c r="J2" s="281"/>
      <c r="K2" s="279" t="s">
        <v>135</v>
      </c>
      <c r="L2" s="280"/>
      <c r="M2" s="281"/>
      <c r="N2" s="44" t="s">
        <v>10</v>
      </c>
      <c r="O2" s="19" t="s">
        <v>5</v>
      </c>
    </row>
    <row r="3" spans="1:15" s="6" customFormat="1" ht="12.75">
      <c r="A3" s="37"/>
      <c r="B3" s="27" t="s">
        <v>7</v>
      </c>
      <c r="C3" s="12" t="s">
        <v>8</v>
      </c>
      <c r="D3" s="33" t="s">
        <v>9</v>
      </c>
      <c r="E3" s="43" t="s">
        <v>7</v>
      </c>
      <c r="F3" s="12" t="s">
        <v>8</v>
      </c>
      <c r="G3" s="18" t="s">
        <v>9</v>
      </c>
      <c r="H3" s="27" t="s">
        <v>7</v>
      </c>
      <c r="I3" s="12" t="s">
        <v>8</v>
      </c>
      <c r="J3" s="33" t="s">
        <v>9</v>
      </c>
      <c r="K3" s="27" t="s">
        <v>7</v>
      </c>
      <c r="L3" s="12" t="s">
        <v>8</v>
      </c>
      <c r="M3" s="33" t="s">
        <v>9</v>
      </c>
      <c r="N3" s="46"/>
      <c r="O3" s="20"/>
    </row>
    <row r="4" spans="1:15" s="6" customFormat="1" ht="49.5" customHeight="1">
      <c r="A4" s="282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4"/>
    </row>
    <row r="5" spans="1:15" s="5" customFormat="1" ht="14.25" customHeight="1">
      <c r="A5" s="91" t="s">
        <v>40</v>
      </c>
      <c r="B5" s="28"/>
      <c r="C5" s="7"/>
      <c r="D5" s="54">
        <f>O5/4</f>
        <v>10168.7</v>
      </c>
      <c r="E5" s="44"/>
      <c r="F5" s="7"/>
      <c r="G5" s="54">
        <f>O5/4</f>
        <v>10168.7</v>
      </c>
      <c r="H5" s="28"/>
      <c r="I5" s="7"/>
      <c r="J5" s="54">
        <f>O5/4</f>
        <v>10168.7</v>
      </c>
      <c r="K5" s="28"/>
      <c r="L5" s="7"/>
      <c r="M5" s="54">
        <f>O5/4</f>
        <v>10168.7</v>
      </c>
      <c r="N5" s="48">
        <f>M5+J5+G5+D5</f>
        <v>40674.8</v>
      </c>
      <c r="O5" s="14">
        <v>40674.78</v>
      </c>
    </row>
    <row r="6" spans="1:15" s="5" customFormat="1" ht="30">
      <c r="A6" s="91" t="s">
        <v>46</v>
      </c>
      <c r="B6" s="28"/>
      <c r="C6" s="7"/>
      <c r="D6" s="54">
        <f aca="true" t="shared" si="0" ref="D6:D16">O6/4</f>
        <v>14091.45</v>
      </c>
      <c r="E6" s="44"/>
      <c r="F6" s="7"/>
      <c r="G6" s="54">
        <f aca="true" t="shared" si="1" ref="G6:G16">O6/4</f>
        <v>14091.45</v>
      </c>
      <c r="H6" s="28"/>
      <c r="I6" s="7"/>
      <c r="J6" s="54">
        <f aca="true" t="shared" si="2" ref="J6:J16">O6/4</f>
        <v>14091.45</v>
      </c>
      <c r="K6" s="28"/>
      <c r="L6" s="7"/>
      <c r="M6" s="54">
        <f aca="true" t="shared" si="3" ref="M6:M16">O6/4</f>
        <v>14091.45</v>
      </c>
      <c r="N6" s="48">
        <f aca="true" t="shared" si="4" ref="N6:N42">M6+J6+G6+D6</f>
        <v>56365.8</v>
      </c>
      <c r="O6" s="14">
        <v>56365.8</v>
      </c>
    </row>
    <row r="7" spans="1:15" s="5" customFormat="1" ht="15">
      <c r="A7" s="93" t="s">
        <v>54</v>
      </c>
      <c r="B7" s="28"/>
      <c r="C7" s="7"/>
      <c r="D7" s="54">
        <f t="shared" si="0"/>
        <v>2589.78</v>
      </c>
      <c r="E7" s="44"/>
      <c r="F7" s="7"/>
      <c r="G7" s="54">
        <f t="shared" si="1"/>
        <v>2589.78</v>
      </c>
      <c r="H7" s="28"/>
      <c r="I7" s="7"/>
      <c r="J7" s="54">
        <f t="shared" si="2"/>
        <v>2589.78</v>
      </c>
      <c r="K7" s="28"/>
      <c r="L7" s="7"/>
      <c r="M7" s="54">
        <f t="shared" si="3"/>
        <v>2589.78</v>
      </c>
      <c r="N7" s="48">
        <f t="shared" si="4"/>
        <v>10359.12</v>
      </c>
      <c r="O7" s="14">
        <v>10359.12</v>
      </c>
    </row>
    <row r="8" spans="1:15" s="5" customFormat="1" ht="15">
      <c r="A8" s="93" t="s">
        <v>56</v>
      </c>
      <c r="B8" s="28"/>
      <c r="C8" s="7"/>
      <c r="D8" s="54">
        <f t="shared" si="0"/>
        <v>8454.87</v>
      </c>
      <c r="E8" s="44"/>
      <c r="F8" s="7"/>
      <c r="G8" s="54">
        <f t="shared" si="1"/>
        <v>8454.87</v>
      </c>
      <c r="H8" s="28"/>
      <c r="I8" s="7"/>
      <c r="J8" s="54">
        <f t="shared" si="2"/>
        <v>8454.87</v>
      </c>
      <c r="K8" s="28"/>
      <c r="L8" s="7"/>
      <c r="M8" s="54">
        <f t="shared" si="3"/>
        <v>8454.87</v>
      </c>
      <c r="N8" s="48">
        <f t="shared" si="4"/>
        <v>33819.48</v>
      </c>
      <c r="O8" s="14">
        <v>33819.48</v>
      </c>
    </row>
    <row r="9" spans="1:15" s="5" customFormat="1" ht="30">
      <c r="A9" s="93" t="s">
        <v>58</v>
      </c>
      <c r="B9" s="28"/>
      <c r="C9" s="7"/>
      <c r="D9" s="54">
        <f t="shared" si="0"/>
        <v>462.04</v>
      </c>
      <c r="E9" s="44"/>
      <c r="F9" s="7"/>
      <c r="G9" s="54">
        <f t="shared" si="1"/>
        <v>462.04</v>
      </c>
      <c r="H9" s="28"/>
      <c r="I9" s="7"/>
      <c r="J9" s="54">
        <f t="shared" si="2"/>
        <v>462.04</v>
      </c>
      <c r="K9" s="28"/>
      <c r="L9" s="7"/>
      <c r="M9" s="54">
        <f t="shared" si="3"/>
        <v>462.04</v>
      </c>
      <c r="N9" s="48">
        <f t="shared" si="4"/>
        <v>1848.16</v>
      </c>
      <c r="O9" s="14">
        <v>1848.15</v>
      </c>
    </row>
    <row r="10" spans="1:15" s="5" customFormat="1" ht="30">
      <c r="A10" s="93" t="s">
        <v>59</v>
      </c>
      <c r="B10" s="28"/>
      <c r="C10" s="7"/>
      <c r="D10" s="54">
        <f t="shared" si="0"/>
        <v>924.08</v>
      </c>
      <c r="E10" s="44"/>
      <c r="F10" s="7"/>
      <c r="G10" s="54">
        <f t="shared" si="1"/>
        <v>924.08</v>
      </c>
      <c r="H10" s="28"/>
      <c r="I10" s="7"/>
      <c r="J10" s="54">
        <f t="shared" si="2"/>
        <v>924.08</v>
      </c>
      <c r="K10" s="28"/>
      <c r="L10" s="7"/>
      <c r="M10" s="54">
        <f t="shared" si="3"/>
        <v>924.08</v>
      </c>
      <c r="N10" s="48">
        <f t="shared" si="4"/>
        <v>3696.32</v>
      </c>
      <c r="O10" s="14">
        <v>3696.3</v>
      </c>
    </row>
    <row r="11" spans="1:15" s="5" customFormat="1" ht="15">
      <c r="A11" s="93" t="s">
        <v>60</v>
      </c>
      <c r="B11" s="28"/>
      <c r="C11" s="7"/>
      <c r="D11" s="54">
        <f>O11/4</f>
        <v>2917.67</v>
      </c>
      <c r="E11" s="44"/>
      <c r="F11" s="7"/>
      <c r="G11" s="54">
        <f t="shared" si="1"/>
        <v>2917.67</v>
      </c>
      <c r="H11" s="28"/>
      <c r="I11" s="7"/>
      <c r="J11" s="54">
        <f t="shared" si="2"/>
        <v>2917.67</v>
      </c>
      <c r="K11" s="28"/>
      <c r="L11" s="7"/>
      <c r="M11" s="54">
        <f t="shared" si="3"/>
        <v>2917.67</v>
      </c>
      <c r="N11" s="48">
        <f t="shared" si="4"/>
        <v>11670.68</v>
      </c>
      <c r="O11" s="14">
        <v>11670.68</v>
      </c>
    </row>
    <row r="12" spans="1:15" s="5" customFormat="1" ht="29.25" customHeight="1">
      <c r="A12" s="93" t="s">
        <v>110</v>
      </c>
      <c r="B12" s="28"/>
      <c r="C12" s="7"/>
      <c r="D12" s="54">
        <f>O12/4</f>
        <v>723.62</v>
      </c>
      <c r="E12" s="44"/>
      <c r="F12" s="7"/>
      <c r="G12" s="54">
        <f t="shared" si="1"/>
        <v>723.62</v>
      </c>
      <c r="H12" s="28"/>
      <c r="I12" s="7"/>
      <c r="J12" s="54">
        <f t="shared" si="2"/>
        <v>723.62</v>
      </c>
      <c r="K12" s="28"/>
      <c r="L12" s="7"/>
      <c r="M12" s="54">
        <f t="shared" si="3"/>
        <v>723.62</v>
      </c>
      <c r="N12" s="48">
        <f t="shared" si="4"/>
        <v>2894.48</v>
      </c>
      <c r="O12" s="14">
        <v>2894.46</v>
      </c>
    </row>
    <row r="13" spans="1:15" s="5" customFormat="1" ht="45">
      <c r="A13" s="248" t="s">
        <v>207</v>
      </c>
      <c r="B13" s="249"/>
      <c r="C13" s="250"/>
      <c r="D13" s="251"/>
      <c r="E13" s="44"/>
      <c r="F13" s="250"/>
      <c r="G13" s="251"/>
      <c r="H13" s="249"/>
      <c r="I13" s="250"/>
      <c r="J13" s="251"/>
      <c r="K13" s="249"/>
      <c r="L13" s="250"/>
      <c r="M13" s="251">
        <v>1529.56</v>
      </c>
      <c r="N13" s="48">
        <f>M13+J13+G13+D13</f>
        <v>1529.56</v>
      </c>
      <c r="O13" s="14"/>
    </row>
    <row r="14" spans="1:15" s="8" customFormat="1" ht="15">
      <c r="A14" s="93" t="s">
        <v>61</v>
      </c>
      <c r="B14" s="29"/>
      <c r="C14" s="26"/>
      <c r="D14" s="54">
        <f t="shared" si="0"/>
        <v>152.34</v>
      </c>
      <c r="E14" s="45"/>
      <c r="F14" s="26"/>
      <c r="G14" s="54">
        <f t="shared" si="1"/>
        <v>152.34</v>
      </c>
      <c r="H14" s="29"/>
      <c r="I14" s="26"/>
      <c r="J14" s="54">
        <f t="shared" si="2"/>
        <v>152.34</v>
      </c>
      <c r="K14" s="29"/>
      <c r="L14" s="26"/>
      <c r="M14" s="54">
        <f t="shared" si="3"/>
        <v>152.34</v>
      </c>
      <c r="N14" s="48">
        <f t="shared" si="4"/>
        <v>609.36</v>
      </c>
      <c r="O14" s="14">
        <v>609.36</v>
      </c>
    </row>
    <row r="15" spans="1:15" s="5" customFormat="1" ht="15">
      <c r="A15" s="93" t="s">
        <v>63</v>
      </c>
      <c r="B15" s="28"/>
      <c r="C15" s="7"/>
      <c r="D15" s="54">
        <f t="shared" si="0"/>
        <v>114.26</v>
      </c>
      <c r="E15" s="44"/>
      <c r="F15" s="7"/>
      <c r="G15" s="54">
        <f t="shared" si="1"/>
        <v>114.26</v>
      </c>
      <c r="H15" s="28"/>
      <c r="I15" s="7"/>
      <c r="J15" s="54">
        <f t="shared" si="2"/>
        <v>114.26</v>
      </c>
      <c r="K15" s="28"/>
      <c r="L15" s="7"/>
      <c r="M15" s="54">
        <f t="shared" si="3"/>
        <v>114.26</v>
      </c>
      <c r="N15" s="48">
        <f t="shared" si="4"/>
        <v>457.04</v>
      </c>
      <c r="O15" s="14">
        <v>457.02</v>
      </c>
    </row>
    <row r="16" spans="1:15" s="5" customFormat="1" ht="30">
      <c r="A16" s="93" t="s">
        <v>65</v>
      </c>
      <c r="B16" s="28"/>
      <c r="C16" s="7"/>
      <c r="D16" s="54">
        <f t="shared" si="0"/>
        <v>0</v>
      </c>
      <c r="E16" s="44"/>
      <c r="F16" s="7"/>
      <c r="G16" s="54">
        <f t="shared" si="1"/>
        <v>0</v>
      </c>
      <c r="H16" s="28"/>
      <c r="I16" s="7"/>
      <c r="J16" s="54">
        <f t="shared" si="2"/>
        <v>0</v>
      </c>
      <c r="K16" s="198"/>
      <c r="L16" s="199"/>
      <c r="M16" s="54">
        <f t="shared" si="3"/>
        <v>0</v>
      </c>
      <c r="N16" s="48">
        <f t="shared" si="4"/>
        <v>0</v>
      </c>
      <c r="O16" s="14"/>
    </row>
    <row r="17" spans="1:15" s="5" customFormat="1" ht="15">
      <c r="A17" s="93" t="s">
        <v>67</v>
      </c>
      <c r="B17" s="28"/>
      <c r="C17" s="7"/>
      <c r="D17" s="54"/>
      <c r="E17" s="44"/>
      <c r="F17" s="7"/>
      <c r="G17" s="16"/>
      <c r="H17" s="28"/>
      <c r="I17" s="7"/>
      <c r="J17" s="34"/>
      <c r="K17" s="28"/>
      <c r="L17" s="7"/>
      <c r="M17" s="34"/>
      <c r="N17" s="48">
        <f t="shared" si="4"/>
        <v>0</v>
      </c>
      <c r="O17" s="14"/>
    </row>
    <row r="18" spans="1:15" s="5" customFormat="1" ht="15">
      <c r="A18" s="4" t="s">
        <v>68</v>
      </c>
      <c r="B18" s="28"/>
      <c r="C18" s="7"/>
      <c r="D18" s="54"/>
      <c r="E18" s="198"/>
      <c r="F18" s="199"/>
      <c r="G18" s="66"/>
      <c r="H18" s="28"/>
      <c r="I18" s="7"/>
      <c r="J18" s="34"/>
      <c r="K18" s="28"/>
      <c r="L18" s="7"/>
      <c r="M18" s="34"/>
      <c r="N18" s="48">
        <f t="shared" si="4"/>
        <v>0</v>
      </c>
      <c r="O18" s="14"/>
    </row>
    <row r="19" spans="1:15" s="5" customFormat="1" ht="15">
      <c r="A19" s="232" t="s">
        <v>70</v>
      </c>
      <c r="B19" s="198" t="s">
        <v>172</v>
      </c>
      <c r="C19" s="199">
        <v>41775</v>
      </c>
      <c r="D19" s="66">
        <v>207.91</v>
      </c>
      <c r="E19" s="198" t="s">
        <v>186</v>
      </c>
      <c r="F19" s="199">
        <v>41901</v>
      </c>
      <c r="G19" s="66">
        <v>207.91</v>
      </c>
      <c r="H19" s="28"/>
      <c r="I19" s="7"/>
      <c r="J19" s="34"/>
      <c r="K19" s="28"/>
      <c r="L19" s="7"/>
      <c r="M19" s="34"/>
      <c r="N19" s="48">
        <f t="shared" si="4"/>
        <v>415.82</v>
      </c>
      <c r="O19" s="14"/>
    </row>
    <row r="20" spans="1:15" s="5" customFormat="1" ht="15">
      <c r="A20" s="232" t="s">
        <v>168</v>
      </c>
      <c r="B20" s="198" t="s">
        <v>171</v>
      </c>
      <c r="C20" s="199">
        <v>41782</v>
      </c>
      <c r="D20" s="66">
        <v>740.94</v>
      </c>
      <c r="E20" s="44"/>
      <c r="F20" s="7"/>
      <c r="G20" s="16"/>
      <c r="H20" s="28"/>
      <c r="I20" s="7"/>
      <c r="J20" s="34"/>
      <c r="K20" s="28"/>
      <c r="L20" s="7"/>
      <c r="M20" s="34"/>
      <c r="N20" s="48">
        <f t="shared" si="4"/>
        <v>740.94</v>
      </c>
      <c r="O20" s="14"/>
    </row>
    <row r="21" spans="1:15" s="5" customFormat="1" ht="15">
      <c r="A21" s="100" t="s">
        <v>169</v>
      </c>
      <c r="B21" s="28"/>
      <c r="C21" s="7"/>
      <c r="D21" s="54"/>
      <c r="E21" s="44"/>
      <c r="F21" s="7"/>
      <c r="G21" s="16"/>
      <c r="H21" s="28"/>
      <c r="I21" s="7"/>
      <c r="J21" s="34"/>
      <c r="K21" s="28"/>
      <c r="L21" s="7"/>
      <c r="M21" s="34"/>
      <c r="N21" s="48">
        <f t="shared" si="4"/>
        <v>0</v>
      </c>
      <c r="O21" s="14"/>
    </row>
    <row r="22" spans="1:15" s="5" customFormat="1" ht="15">
      <c r="A22" s="4" t="s">
        <v>72</v>
      </c>
      <c r="B22" s="198" t="s">
        <v>175</v>
      </c>
      <c r="C22" s="199">
        <v>41824</v>
      </c>
      <c r="D22" s="66">
        <v>792.41</v>
      </c>
      <c r="E22" s="44"/>
      <c r="F22" s="7"/>
      <c r="G22" s="16"/>
      <c r="H22" s="28"/>
      <c r="I22" s="7"/>
      <c r="J22" s="34"/>
      <c r="K22" s="28"/>
      <c r="L22" s="7"/>
      <c r="M22" s="34"/>
      <c r="N22" s="48">
        <f t="shared" si="4"/>
        <v>792.41</v>
      </c>
      <c r="O22" s="14"/>
    </row>
    <row r="23" spans="1:15" s="5" customFormat="1" ht="15">
      <c r="A23" s="4" t="s">
        <v>73</v>
      </c>
      <c r="B23" s="198" t="s">
        <v>173</v>
      </c>
      <c r="C23" s="199">
        <v>41820</v>
      </c>
      <c r="D23" s="66">
        <v>3532.78</v>
      </c>
      <c r="E23" s="44"/>
      <c r="F23" s="7"/>
      <c r="G23" s="16"/>
      <c r="H23" s="28"/>
      <c r="I23" s="7"/>
      <c r="J23" s="34"/>
      <c r="K23" s="28"/>
      <c r="L23" s="7"/>
      <c r="M23" s="34"/>
      <c r="N23" s="48">
        <f t="shared" si="4"/>
        <v>3532.78</v>
      </c>
      <c r="O23" s="14"/>
    </row>
    <row r="24" spans="1:15" s="5" customFormat="1" ht="15">
      <c r="A24" s="4" t="s">
        <v>74</v>
      </c>
      <c r="B24" s="198" t="s">
        <v>173</v>
      </c>
      <c r="C24" s="199">
        <v>41820</v>
      </c>
      <c r="D24" s="66">
        <v>831.63</v>
      </c>
      <c r="E24" s="44"/>
      <c r="F24" s="7"/>
      <c r="G24" s="16"/>
      <c r="H24" s="28"/>
      <c r="I24" s="7"/>
      <c r="J24" s="34"/>
      <c r="K24" s="28"/>
      <c r="L24" s="7"/>
      <c r="M24" s="34"/>
      <c r="N24" s="48">
        <f t="shared" si="4"/>
        <v>831.63</v>
      </c>
      <c r="O24" s="14"/>
    </row>
    <row r="25" spans="1:15" s="6" customFormat="1" ht="15">
      <c r="A25" s="4" t="s">
        <v>75</v>
      </c>
      <c r="B25" s="198" t="s">
        <v>175</v>
      </c>
      <c r="C25" s="199">
        <v>41824</v>
      </c>
      <c r="D25" s="66">
        <v>396.19</v>
      </c>
      <c r="E25" s="46"/>
      <c r="F25" s="9"/>
      <c r="G25" s="17"/>
      <c r="H25" s="30"/>
      <c r="I25" s="9"/>
      <c r="J25" s="35"/>
      <c r="K25" s="30"/>
      <c r="L25" s="9"/>
      <c r="M25" s="35"/>
      <c r="N25" s="48">
        <f t="shared" si="4"/>
        <v>396.19</v>
      </c>
      <c r="O25" s="14"/>
    </row>
    <row r="26" spans="1:15" s="6" customFormat="1" ht="15">
      <c r="A26" s="4" t="s">
        <v>76</v>
      </c>
      <c r="B26" s="30"/>
      <c r="C26" s="9"/>
      <c r="D26" s="54"/>
      <c r="E26" s="46"/>
      <c r="F26" s="9"/>
      <c r="G26" s="17"/>
      <c r="H26" s="30"/>
      <c r="I26" s="9"/>
      <c r="J26" s="35"/>
      <c r="K26" s="30"/>
      <c r="L26" s="9"/>
      <c r="M26" s="35"/>
      <c r="N26" s="48">
        <f t="shared" si="4"/>
        <v>0</v>
      </c>
      <c r="O26" s="14"/>
    </row>
    <row r="27" spans="1:15" s="6" customFormat="1" ht="25.5">
      <c r="A27" s="4" t="s">
        <v>77</v>
      </c>
      <c r="B27" s="198" t="s">
        <v>173</v>
      </c>
      <c r="C27" s="199">
        <v>41820</v>
      </c>
      <c r="D27" s="66">
        <v>1000.06</v>
      </c>
      <c r="E27" s="46"/>
      <c r="F27" s="9"/>
      <c r="G27" s="54"/>
      <c r="H27" s="30"/>
      <c r="I27" s="9"/>
      <c r="J27" s="54"/>
      <c r="K27" s="30"/>
      <c r="L27" s="9"/>
      <c r="M27" s="54"/>
      <c r="N27" s="48">
        <f t="shared" si="4"/>
        <v>1000.06</v>
      </c>
      <c r="O27" s="14"/>
    </row>
    <row r="28" spans="1:15" s="5" customFormat="1" ht="15">
      <c r="A28" s="4" t="s">
        <v>78</v>
      </c>
      <c r="B28" s="28"/>
      <c r="C28" s="7"/>
      <c r="D28" s="54"/>
      <c r="E28" s="198" t="s">
        <v>187</v>
      </c>
      <c r="F28" s="199">
        <v>41908</v>
      </c>
      <c r="G28" s="66">
        <v>2790.05</v>
      </c>
      <c r="H28" s="28"/>
      <c r="I28" s="7"/>
      <c r="J28" s="34"/>
      <c r="K28" s="28"/>
      <c r="L28" s="7"/>
      <c r="M28" s="34"/>
      <c r="N28" s="48">
        <f t="shared" si="4"/>
        <v>2790.05</v>
      </c>
      <c r="O28" s="14"/>
    </row>
    <row r="29" spans="1:15" s="6" customFormat="1" ht="15">
      <c r="A29" s="93" t="s">
        <v>92</v>
      </c>
      <c r="B29" s="55"/>
      <c r="C29" s="65"/>
      <c r="D29" s="66"/>
      <c r="E29" s="56"/>
      <c r="F29" s="65"/>
      <c r="G29" s="66"/>
      <c r="H29" s="55"/>
      <c r="I29" s="65"/>
      <c r="J29" s="66"/>
      <c r="K29" s="55"/>
      <c r="L29" s="65"/>
      <c r="M29" s="66"/>
      <c r="N29" s="48">
        <f t="shared" si="4"/>
        <v>0</v>
      </c>
      <c r="O29" s="14"/>
    </row>
    <row r="30" spans="1:15" s="6" customFormat="1" ht="15">
      <c r="A30" s="271" t="s">
        <v>103</v>
      </c>
      <c r="B30" s="196"/>
      <c r="C30" s="197"/>
      <c r="D30" s="66"/>
      <c r="E30" s="236" t="s">
        <v>181</v>
      </c>
      <c r="F30" s="237">
        <v>41866</v>
      </c>
      <c r="G30" s="238">
        <v>92.04</v>
      </c>
      <c r="H30" s="198" t="s">
        <v>190</v>
      </c>
      <c r="I30" s="199">
        <v>41964</v>
      </c>
      <c r="J30" s="66">
        <v>92.04</v>
      </c>
      <c r="K30" s="198" t="s">
        <v>193</v>
      </c>
      <c r="L30" s="199">
        <v>42062</v>
      </c>
      <c r="M30" s="66">
        <v>92.04</v>
      </c>
      <c r="N30" s="48">
        <f t="shared" si="4"/>
        <v>276.12</v>
      </c>
      <c r="O30" s="14"/>
    </row>
    <row r="31" spans="1:15" s="6" customFormat="1" ht="15">
      <c r="A31" s="290"/>
      <c r="B31" s="244"/>
      <c r="C31" s="235"/>
      <c r="D31" s="66"/>
      <c r="E31" s="245" t="s">
        <v>184</v>
      </c>
      <c r="F31" s="237">
        <v>41856</v>
      </c>
      <c r="G31" s="238">
        <v>92.04</v>
      </c>
      <c r="H31" s="198" t="s">
        <v>192</v>
      </c>
      <c r="I31" s="199">
        <v>42027</v>
      </c>
      <c r="J31" s="66">
        <v>92.04</v>
      </c>
      <c r="K31" s="198" t="s">
        <v>194</v>
      </c>
      <c r="L31" s="199">
        <v>42076</v>
      </c>
      <c r="M31" s="66">
        <v>92.04</v>
      </c>
      <c r="N31" s="48">
        <f t="shared" si="4"/>
        <v>276.12</v>
      </c>
      <c r="O31" s="14"/>
    </row>
    <row r="32" spans="1:15" s="6" customFormat="1" ht="15">
      <c r="A32" s="290"/>
      <c r="B32" s="244"/>
      <c r="C32" s="235"/>
      <c r="D32" s="66"/>
      <c r="E32" s="245" t="s">
        <v>187</v>
      </c>
      <c r="F32" s="237">
        <v>41908</v>
      </c>
      <c r="G32" s="238">
        <v>92.04</v>
      </c>
      <c r="H32" s="198"/>
      <c r="I32" s="199"/>
      <c r="J32" s="66"/>
      <c r="K32" s="198" t="s">
        <v>197</v>
      </c>
      <c r="L32" s="199">
        <v>42094</v>
      </c>
      <c r="M32" s="66">
        <v>92.04</v>
      </c>
      <c r="N32" s="48">
        <f t="shared" si="4"/>
        <v>184.08</v>
      </c>
      <c r="O32" s="14"/>
    </row>
    <row r="33" spans="1:15" s="6" customFormat="1" ht="15">
      <c r="A33" s="272"/>
      <c r="B33" s="244"/>
      <c r="C33" s="235"/>
      <c r="D33" s="66"/>
      <c r="E33" s="245" t="s">
        <v>188</v>
      </c>
      <c r="F33" s="237">
        <v>41943</v>
      </c>
      <c r="G33" s="238">
        <v>92.04</v>
      </c>
      <c r="H33" s="198"/>
      <c r="I33" s="199"/>
      <c r="J33" s="66"/>
      <c r="K33" s="198" t="s">
        <v>204</v>
      </c>
      <c r="L33" s="199">
        <v>42124</v>
      </c>
      <c r="M33" s="66">
        <v>92.04</v>
      </c>
      <c r="N33" s="48">
        <f t="shared" si="4"/>
        <v>184.08</v>
      </c>
      <c r="O33" s="14"/>
    </row>
    <row r="34" spans="1:15" s="6" customFormat="1" ht="15">
      <c r="A34" s="100" t="s">
        <v>93</v>
      </c>
      <c r="B34" s="198" t="s">
        <v>174</v>
      </c>
      <c r="C34" s="199">
        <v>41831</v>
      </c>
      <c r="D34" s="66">
        <v>3497.27</v>
      </c>
      <c r="E34" s="56"/>
      <c r="F34" s="65"/>
      <c r="G34" s="66"/>
      <c r="H34" s="55"/>
      <c r="I34" s="65"/>
      <c r="J34" s="66"/>
      <c r="K34" s="55"/>
      <c r="L34" s="65"/>
      <c r="M34" s="66"/>
      <c r="N34" s="48">
        <f t="shared" si="4"/>
        <v>3497.27</v>
      </c>
      <c r="O34" s="14"/>
    </row>
    <row r="35" spans="1:15" s="6" customFormat="1" ht="15">
      <c r="A35" s="100" t="s">
        <v>94</v>
      </c>
      <c r="B35" s="55"/>
      <c r="C35" s="65"/>
      <c r="D35" s="66"/>
      <c r="E35" s="56"/>
      <c r="F35" s="65"/>
      <c r="G35" s="66"/>
      <c r="H35" s="55"/>
      <c r="I35" s="65"/>
      <c r="J35" s="66"/>
      <c r="K35" s="30">
        <v>86</v>
      </c>
      <c r="L35" s="197">
        <v>42083</v>
      </c>
      <c r="M35" s="34">
        <v>828.31</v>
      </c>
      <c r="N35" s="48">
        <f t="shared" si="4"/>
        <v>828.31</v>
      </c>
      <c r="O35" s="14"/>
    </row>
    <row r="36" spans="1:15" s="6" customFormat="1" ht="15">
      <c r="A36" s="4" t="s">
        <v>102</v>
      </c>
      <c r="B36" s="55"/>
      <c r="C36" s="65"/>
      <c r="D36" s="66"/>
      <c r="E36" s="56"/>
      <c r="F36" s="65"/>
      <c r="G36" s="66"/>
      <c r="H36" s="55"/>
      <c r="I36" s="65"/>
      <c r="J36" s="66"/>
      <c r="K36" s="55">
        <v>118</v>
      </c>
      <c r="L36" s="235">
        <v>42097</v>
      </c>
      <c r="M36" s="66">
        <v>1706.39</v>
      </c>
      <c r="N36" s="48">
        <f t="shared" si="4"/>
        <v>1706.39</v>
      </c>
      <c r="O36" s="14"/>
    </row>
    <row r="37" spans="1:15" s="6" customFormat="1" ht="15">
      <c r="A37" s="93" t="s">
        <v>95</v>
      </c>
      <c r="B37" s="55"/>
      <c r="C37" s="65"/>
      <c r="D37" s="66"/>
      <c r="E37" s="56"/>
      <c r="F37" s="65"/>
      <c r="G37" s="66"/>
      <c r="H37" s="55"/>
      <c r="I37" s="65"/>
      <c r="J37" s="66"/>
      <c r="K37" s="55"/>
      <c r="L37" s="65"/>
      <c r="M37" s="66"/>
      <c r="N37" s="48">
        <f t="shared" si="4"/>
        <v>0</v>
      </c>
      <c r="O37" s="14"/>
    </row>
    <row r="38" spans="1:15" s="6" customFormat="1" ht="15">
      <c r="A38" s="4" t="s">
        <v>96</v>
      </c>
      <c r="B38" s="55"/>
      <c r="C38" s="65"/>
      <c r="D38" s="66"/>
      <c r="E38" s="56">
        <v>121</v>
      </c>
      <c r="F38" s="235">
        <v>41866</v>
      </c>
      <c r="G38" s="66">
        <v>993.79</v>
      </c>
      <c r="H38" s="198"/>
      <c r="I38" s="199"/>
      <c r="J38" s="66"/>
      <c r="K38" s="55"/>
      <c r="L38" s="65"/>
      <c r="M38" s="66"/>
      <c r="N38" s="48">
        <f t="shared" si="4"/>
        <v>993.79</v>
      </c>
      <c r="O38" s="14"/>
    </row>
    <row r="39" spans="1:15" s="6" customFormat="1" ht="15">
      <c r="A39" s="146" t="s">
        <v>158</v>
      </c>
      <c r="B39" s="55"/>
      <c r="C39" s="65"/>
      <c r="D39" s="66"/>
      <c r="E39" s="56"/>
      <c r="F39" s="65"/>
      <c r="G39" s="66"/>
      <c r="H39" s="198"/>
      <c r="I39" s="199"/>
      <c r="J39" s="66"/>
      <c r="K39" s="55"/>
      <c r="L39" s="65"/>
      <c r="M39" s="66"/>
      <c r="N39" s="48">
        <f t="shared" si="4"/>
        <v>0</v>
      </c>
      <c r="O39" s="14"/>
    </row>
    <row r="40" spans="1:15" s="6" customFormat="1" ht="32.25" customHeight="1">
      <c r="A40" s="271" t="s">
        <v>195</v>
      </c>
      <c r="B40" s="55"/>
      <c r="C40" s="65"/>
      <c r="D40" s="66"/>
      <c r="E40" s="56"/>
      <c r="F40" s="65"/>
      <c r="G40" s="66"/>
      <c r="H40" s="198"/>
      <c r="I40" s="199"/>
      <c r="J40" s="66"/>
      <c r="K40" s="246" t="s">
        <v>196</v>
      </c>
      <c r="L40" s="235">
        <v>42046</v>
      </c>
      <c r="M40" s="66">
        <v>2783.85</v>
      </c>
      <c r="N40" s="48">
        <f t="shared" si="4"/>
        <v>2783.85</v>
      </c>
      <c r="O40" s="14"/>
    </row>
    <row r="41" spans="1:15" s="6" customFormat="1" ht="32.25" customHeight="1">
      <c r="A41" s="272"/>
      <c r="B41" s="55"/>
      <c r="C41" s="65"/>
      <c r="D41" s="66"/>
      <c r="E41" s="56"/>
      <c r="F41" s="65"/>
      <c r="G41" s="66"/>
      <c r="H41" s="198"/>
      <c r="I41" s="199"/>
      <c r="J41" s="66"/>
      <c r="K41" s="246" t="s">
        <v>198</v>
      </c>
      <c r="L41" s="235">
        <v>42052</v>
      </c>
      <c r="M41" s="66">
        <v>2829.6</v>
      </c>
      <c r="N41" s="48">
        <f t="shared" si="4"/>
        <v>2829.6</v>
      </c>
      <c r="O41" s="14"/>
    </row>
    <row r="42" spans="1:15" s="6" customFormat="1" ht="15.75" thickBot="1">
      <c r="A42" s="100" t="s">
        <v>160</v>
      </c>
      <c r="B42" s="55"/>
      <c r="C42" s="65"/>
      <c r="D42" s="66"/>
      <c r="E42" s="56"/>
      <c r="F42" s="65"/>
      <c r="G42" s="66"/>
      <c r="H42" s="198"/>
      <c r="I42" s="199"/>
      <c r="J42" s="66"/>
      <c r="K42" s="246" t="s">
        <v>196</v>
      </c>
      <c r="L42" s="235">
        <v>42046</v>
      </c>
      <c r="M42" s="66">
        <v>4600</v>
      </c>
      <c r="N42" s="48">
        <f t="shared" si="4"/>
        <v>4600</v>
      </c>
      <c r="O42" s="14"/>
    </row>
    <row r="43" spans="1:15" s="6" customFormat="1" ht="19.5" thickBot="1">
      <c r="A43" s="99" t="s">
        <v>97</v>
      </c>
      <c r="B43" s="55"/>
      <c r="C43" s="65"/>
      <c r="D43" s="54">
        <f>O43/4</f>
        <v>6550.62</v>
      </c>
      <c r="E43" s="56"/>
      <c r="F43" s="65"/>
      <c r="G43" s="54">
        <f>O43/4</f>
        <v>6550.62</v>
      </c>
      <c r="H43" s="55"/>
      <c r="I43" s="65"/>
      <c r="J43" s="54">
        <f>O43/4</f>
        <v>6550.62</v>
      </c>
      <c r="K43" s="55"/>
      <c r="L43" s="65"/>
      <c r="M43" s="54">
        <f>O43/4</f>
        <v>6550.62</v>
      </c>
      <c r="N43" s="48">
        <f>M43+J43+G43+D43</f>
        <v>26202.48</v>
      </c>
      <c r="O43" s="14">
        <v>26202.48</v>
      </c>
    </row>
    <row r="44" spans="1:15" s="5" customFormat="1" ht="20.25" thickBot="1">
      <c r="A44" s="40" t="s">
        <v>4</v>
      </c>
      <c r="B44" s="72"/>
      <c r="C44" s="73"/>
      <c r="D44" s="74">
        <f>SUM(D5:D43)</f>
        <v>58148.62</v>
      </c>
      <c r="E44" s="19"/>
      <c r="F44" s="73"/>
      <c r="G44" s="74">
        <f>SUM(G5:G43)</f>
        <v>51509.34</v>
      </c>
      <c r="H44" s="75"/>
      <c r="I44" s="73"/>
      <c r="J44" s="74">
        <f>SUM(J5:J43)</f>
        <v>47333.51</v>
      </c>
      <c r="K44" s="75"/>
      <c r="L44" s="73"/>
      <c r="M44" s="76">
        <f>SUM(M5:M43)</f>
        <v>61795.3</v>
      </c>
      <c r="N44" s="48">
        <f>M44+J44+G44+D44</f>
        <v>218786.77</v>
      </c>
      <c r="O44" s="22">
        <f>SUM(O5:O43)</f>
        <v>188597.63</v>
      </c>
    </row>
    <row r="45" spans="1:15" s="10" customFormat="1" ht="20.25" hidden="1" thickBot="1">
      <c r="A45" s="41" t="s">
        <v>2</v>
      </c>
      <c r="B45" s="67"/>
      <c r="C45" s="68"/>
      <c r="D45" s="69"/>
      <c r="E45" s="70"/>
      <c r="F45" s="68"/>
      <c r="G45" s="71"/>
      <c r="H45" s="67"/>
      <c r="I45" s="68"/>
      <c r="J45" s="69"/>
      <c r="K45" s="67"/>
      <c r="L45" s="68"/>
      <c r="M45" s="69"/>
      <c r="N45" s="47"/>
      <c r="O45" s="23"/>
    </row>
    <row r="46" spans="1:15" s="11" customFormat="1" ht="39.75" customHeight="1" thickBot="1">
      <c r="A46" s="285" t="s">
        <v>3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7"/>
      <c r="O46" s="24"/>
    </row>
    <row r="47" spans="1:15" s="6" customFormat="1" ht="15.75" thickBot="1">
      <c r="A47" s="182" t="s">
        <v>165</v>
      </c>
      <c r="B47" s="55"/>
      <c r="C47" s="65"/>
      <c r="D47" s="66"/>
      <c r="E47" s="56"/>
      <c r="F47" s="65"/>
      <c r="G47" s="66"/>
      <c r="H47" s="55"/>
      <c r="I47" s="65"/>
      <c r="J47" s="66"/>
      <c r="K47" s="55"/>
      <c r="L47" s="65"/>
      <c r="M47" s="66"/>
      <c r="N47" s="48">
        <f>M47+J47+G47+D47</f>
        <v>0</v>
      </c>
      <c r="O47" s="14"/>
    </row>
    <row r="48" spans="1:15" s="82" customFormat="1" ht="20.25" thickBot="1">
      <c r="A48" s="77" t="s">
        <v>4</v>
      </c>
      <c r="B48" s="78"/>
      <c r="C48" s="89"/>
      <c r="D48" s="89">
        <f>SUM(D47:D47)</f>
        <v>0</v>
      </c>
      <c r="E48" s="89"/>
      <c r="F48" s="89"/>
      <c r="G48" s="89">
        <f>SUM(G47:G47)</f>
        <v>0</v>
      </c>
      <c r="H48" s="89"/>
      <c r="I48" s="89"/>
      <c r="J48" s="89">
        <f>SUM(J47:J47)</f>
        <v>0</v>
      </c>
      <c r="K48" s="89"/>
      <c r="L48" s="89"/>
      <c r="M48" s="89">
        <f>SUM(M47:M47)</f>
        <v>0</v>
      </c>
      <c r="N48" s="48">
        <f>M48+J48+G48+D48</f>
        <v>0</v>
      </c>
      <c r="O48" s="81"/>
    </row>
    <row r="49" spans="1:15" s="6" customFormat="1" ht="42" customHeight="1">
      <c r="A49" s="285" t="s">
        <v>29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7"/>
      <c r="O49" s="15"/>
    </row>
    <row r="50" spans="1:15" s="6" customFormat="1" ht="20.25" customHeight="1">
      <c r="A50" s="233" t="s">
        <v>176</v>
      </c>
      <c r="B50" s="198" t="s">
        <v>175</v>
      </c>
      <c r="C50" s="199">
        <v>41824</v>
      </c>
      <c r="D50" s="66">
        <v>1127.3</v>
      </c>
      <c r="E50" s="21"/>
      <c r="F50" s="1"/>
      <c r="G50" s="239"/>
      <c r="H50" s="240"/>
      <c r="I50" s="1"/>
      <c r="J50" s="36"/>
      <c r="K50" s="31"/>
      <c r="L50" s="1"/>
      <c r="M50" s="36"/>
      <c r="N50" s="48">
        <f aca="true" t="shared" si="5" ref="N50:N65">M50+J50+G50+D50</f>
        <v>1127.3</v>
      </c>
      <c r="O50" s="21"/>
    </row>
    <row r="51" spans="1:15" s="6" customFormat="1" ht="15">
      <c r="A51" s="182" t="s">
        <v>177</v>
      </c>
      <c r="B51" s="30">
        <v>101</v>
      </c>
      <c r="C51" s="197">
        <v>41747</v>
      </c>
      <c r="D51" s="34">
        <v>1447.13</v>
      </c>
      <c r="E51" s="198"/>
      <c r="F51" s="199"/>
      <c r="G51" s="66"/>
      <c r="H51" s="28"/>
      <c r="I51" s="9"/>
      <c r="J51" s="35"/>
      <c r="K51" s="30"/>
      <c r="L51" s="9"/>
      <c r="M51" s="35"/>
      <c r="N51" s="48">
        <f t="shared" si="5"/>
        <v>1447.13</v>
      </c>
      <c r="O51" s="21"/>
    </row>
    <row r="52" spans="1:15" s="6" customFormat="1" ht="15">
      <c r="A52" s="38" t="s">
        <v>179</v>
      </c>
      <c r="B52" s="198"/>
      <c r="C52" s="199"/>
      <c r="D52" s="66"/>
      <c r="E52" s="46">
        <v>122</v>
      </c>
      <c r="F52" s="197">
        <v>41873</v>
      </c>
      <c r="G52" s="16">
        <v>196.5</v>
      </c>
      <c r="H52" s="28"/>
      <c r="I52" s="9"/>
      <c r="J52" s="35"/>
      <c r="K52" s="30"/>
      <c r="L52" s="9"/>
      <c r="M52" s="35"/>
      <c r="N52" s="48">
        <f t="shared" si="5"/>
        <v>196.5</v>
      </c>
      <c r="O52" s="21"/>
    </row>
    <row r="53" spans="1:15" s="6" customFormat="1" ht="15">
      <c r="A53" s="38" t="s">
        <v>180</v>
      </c>
      <c r="B53" s="198"/>
      <c r="C53" s="199"/>
      <c r="D53" s="66"/>
      <c r="E53" s="46">
        <v>122</v>
      </c>
      <c r="F53" s="197">
        <v>41873</v>
      </c>
      <c r="G53" s="16">
        <v>196.5</v>
      </c>
      <c r="H53" s="28"/>
      <c r="I53" s="9"/>
      <c r="J53" s="35"/>
      <c r="K53" s="30"/>
      <c r="L53" s="9"/>
      <c r="M53" s="35"/>
      <c r="N53" s="48">
        <f t="shared" si="5"/>
        <v>196.5</v>
      </c>
      <c r="O53" s="21"/>
    </row>
    <row r="54" spans="1:15" s="6" customFormat="1" ht="15">
      <c r="A54" s="38" t="s">
        <v>182</v>
      </c>
      <c r="B54" s="30"/>
      <c r="C54" s="9"/>
      <c r="D54" s="35"/>
      <c r="E54" s="46">
        <v>130</v>
      </c>
      <c r="F54" s="197">
        <v>41880</v>
      </c>
      <c r="G54" s="16">
        <v>396.2</v>
      </c>
      <c r="H54" s="241"/>
      <c r="I54" s="199"/>
      <c r="J54" s="66"/>
      <c r="K54" s="30"/>
      <c r="L54" s="9"/>
      <c r="M54" s="35"/>
      <c r="N54" s="48">
        <f t="shared" si="5"/>
        <v>396.2</v>
      </c>
      <c r="O54" s="21"/>
    </row>
    <row r="55" spans="1:15" s="6" customFormat="1" ht="17.25" customHeight="1">
      <c r="A55" s="233" t="s">
        <v>183</v>
      </c>
      <c r="B55" s="30"/>
      <c r="C55" s="9"/>
      <c r="D55" s="35"/>
      <c r="E55" s="46">
        <v>130</v>
      </c>
      <c r="F55" s="197">
        <v>41880</v>
      </c>
      <c r="G55" s="16">
        <v>5671.92</v>
      </c>
      <c r="H55" s="241"/>
      <c r="I55" s="199"/>
      <c r="J55" s="66"/>
      <c r="K55" s="30"/>
      <c r="L55" s="9"/>
      <c r="M55" s="35"/>
      <c r="N55" s="48">
        <f t="shared" si="5"/>
        <v>5671.92</v>
      </c>
      <c r="O55" s="21"/>
    </row>
    <row r="56" spans="1:15" s="6" customFormat="1" ht="15" customHeight="1">
      <c r="A56" s="38" t="s">
        <v>185</v>
      </c>
      <c r="B56" s="30"/>
      <c r="C56" s="9"/>
      <c r="D56" s="35"/>
      <c r="E56" s="198" t="s">
        <v>186</v>
      </c>
      <c r="F56" s="199">
        <v>41901</v>
      </c>
      <c r="G56" s="66">
        <v>396.2</v>
      </c>
      <c r="H56" s="30"/>
      <c r="I56" s="9"/>
      <c r="J56" s="35"/>
      <c r="K56" s="30"/>
      <c r="L56" s="9"/>
      <c r="M56" s="35"/>
      <c r="N56" s="48">
        <f t="shared" si="5"/>
        <v>396.2</v>
      </c>
      <c r="O56" s="21"/>
    </row>
    <row r="57" spans="1:15" s="6" customFormat="1" ht="15">
      <c r="A57" s="182" t="s">
        <v>183</v>
      </c>
      <c r="B57" s="30"/>
      <c r="C57" s="9"/>
      <c r="D57" s="35"/>
      <c r="E57" s="46">
        <v>142</v>
      </c>
      <c r="F57" s="197">
        <v>41912</v>
      </c>
      <c r="G57" s="16">
        <v>5671.92</v>
      </c>
      <c r="H57" s="241"/>
      <c r="I57" s="199"/>
      <c r="J57" s="66"/>
      <c r="K57" s="30"/>
      <c r="L57" s="9"/>
      <c r="M57" s="35"/>
      <c r="N57" s="48">
        <f t="shared" si="5"/>
        <v>5671.92</v>
      </c>
      <c r="O57" s="21"/>
    </row>
    <row r="58" spans="1:15" s="6" customFormat="1" ht="15">
      <c r="A58" s="182" t="s">
        <v>199</v>
      </c>
      <c r="B58" s="30"/>
      <c r="C58" s="9"/>
      <c r="D58" s="35"/>
      <c r="E58" s="46"/>
      <c r="F58" s="9"/>
      <c r="G58" s="16"/>
      <c r="H58" s="28"/>
      <c r="I58" s="9"/>
      <c r="J58" s="35"/>
      <c r="K58" s="198" t="s">
        <v>200</v>
      </c>
      <c r="L58" s="199">
        <v>42104</v>
      </c>
      <c r="M58" s="66">
        <v>1390.81</v>
      </c>
      <c r="N58" s="48">
        <f t="shared" si="5"/>
        <v>1390.81</v>
      </c>
      <c r="O58" s="21"/>
    </row>
    <row r="59" spans="1:15" s="6" customFormat="1" ht="15">
      <c r="A59" s="182" t="s">
        <v>201</v>
      </c>
      <c r="B59" s="30"/>
      <c r="C59" s="9"/>
      <c r="D59" s="35"/>
      <c r="E59" s="46"/>
      <c r="F59" s="9"/>
      <c r="G59" s="16"/>
      <c r="H59" s="28"/>
      <c r="I59" s="9"/>
      <c r="J59" s="35"/>
      <c r="K59" s="198" t="s">
        <v>202</v>
      </c>
      <c r="L59" s="199">
        <v>42118</v>
      </c>
      <c r="M59" s="66">
        <v>713.56</v>
      </c>
      <c r="N59" s="48">
        <f t="shared" si="5"/>
        <v>713.56</v>
      </c>
      <c r="O59" s="21"/>
    </row>
    <row r="60" spans="1:15" s="6" customFormat="1" ht="15">
      <c r="A60" s="247" t="s">
        <v>203</v>
      </c>
      <c r="B60" s="55"/>
      <c r="C60" s="65"/>
      <c r="D60" s="49"/>
      <c r="E60" s="56"/>
      <c r="F60" s="65"/>
      <c r="G60" s="242"/>
      <c r="H60" s="243"/>
      <c r="I60" s="65"/>
      <c r="J60" s="49"/>
      <c r="K60" s="198" t="s">
        <v>202</v>
      </c>
      <c r="L60" s="199">
        <v>42118</v>
      </c>
      <c r="M60" s="66">
        <v>1288.47</v>
      </c>
      <c r="N60" s="48">
        <f t="shared" si="5"/>
        <v>1288.47</v>
      </c>
      <c r="O60" s="21"/>
    </row>
    <row r="61" spans="1:15" s="6" customFormat="1" ht="15">
      <c r="A61" s="38" t="s">
        <v>205</v>
      </c>
      <c r="B61" s="55"/>
      <c r="C61" s="65"/>
      <c r="D61" s="49"/>
      <c r="E61" s="56"/>
      <c r="F61" s="65"/>
      <c r="G61" s="242"/>
      <c r="H61" s="198"/>
      <c r="I61" s="199"/>
      <c r="J61" s="66"/>
      <c r="K61" s="198" t="s">
        <v>206</v>
      </c>
      <c r="L61" s="199">
        <v>42124</v>
      </c>
      <c r="M61" s="66">
        <v>1692.59</v>
      </c>
      <c r="N61" s="48">
        <f t="shared" si="5"/>
        <v>1692.59</v>
      </c>
      <c r="O61" s="21"/>
    </row>
    <row r="62" spans="1:15" s="6" customFormat="1" ht="18.75" customHeight="1">
      <c r="A62" s="39" t="s">
        <v>208</v>
      </c>
      <c r="B62" s="55"/>
      <c r="C62" s="65"/>
      <c r="D62" s="49"/>
      <c r="E62" s="56"/>
      <c r="F62" s="65"/>
      <c r="G62" s="242"/>
      <c r="H62" s="198"/>
      <c r="I62" s="199"/>
      <c r="J62" s="66"/>
      <c r="K62" s="198" t="s">
        <v>209</v>
      </c>
      <c r="L62" s="199">
        <v>42088</v>
      </c>
      <c r="M62" s="66">
        <v>40.8</v>
      </c>
      <c r="N62" s="48">
        <f t="shared" si="5"/>
        <v>40.8</v>
      </c>
      <c r="O62" s="21"/>
    </row>
    <row r="63" spans="1:15" s="6" customFormat="1" ht="15">
      <c r="A63" s="39" t="s">
        <v>210</v>
      </c>
      <c r="B63" s="30"/>
      <c r="C63" s="9"/>
      <c r="D63" s="35"/>
      <c r="E63" s="46"/>
      <c r="F63" s="9"/>
      <c r="G63" s="17"/>
      <c r="H63" s="30"/>
      <c r="I63" s="9"/>
      <c r="J63" s="34"/>
      <c r="K63" s="27" t="s">
        <v>211</v>
      </c>
      <c r="L63" s="197">
        <v>42093</v>
      </c>
      <c r="M63" s="34">
        <v>40.21</v>
      </c>
      <c r="N63" s="48">
        <f t="shared" si="5"/>
        <v>40.21</v>
      </c>
      <c r="O63" s="21"/>
    </row>
    <row r="64" spans="1:15" s="6" customFormat="1" ht="15.75" thickBot="1">
      <c r="A64" s="39"/>
      <c r="B64" s="55"/>
      <c r="C64" s="65"/>
      <c r="D64" s="49"/>
      <c r="E64" s="56"/>
      <c r="F64" s="65"/>
      <c r="G64" s="242"/>
      <c r="H64" s="243"/>
      <c r="I64" s="65"/>
      <c r="J64" s="49"/>
      <c r="K64" s="55"/>
      <c r="L64" s="65"/>
      <c r="M64" s="49"/>
      <c r="N64" s="48">
        <f t="shared" si="5"/>
        <v>0</v>
      </c>
      <c r="O64" s="21"/>
    </row>
    <row r="65" spans="1:15" s="82" customFormat="1" ht="20.25" thickBot="1">
      <c r="A65" s="77" t="s">
        <v>4</v>
      </c>
      <c r="B65" s="78"/>
      <c r="C65" s="79"/>
      <c r="D65" s="83">
        <f>SUM(D50:D64)</f>
        <v>2574.43</v>
      </c>
      <c r="E65" s="84"/>
      <c r="F65" s="79"/>
      <c r="G65" s="83">
        <f>SUM(G50:G64)</f>
        <v>12529.24</v>
      </c>
      <c r="H65" s="85"/>
      <c r="I65" s="79"/>
      <c r="J65" s="83">
        <f>SUM(J50:J64)</f>
        <v>0</v>
      </c>
      <c r="K65" s="85"/>
      <c r="L65" s="79"/>
      <c r="M65" s="83">
        <f>SUM(M50:M64)</f>
        <v>5166.44</v>
      </c>
      <c r="N65" s="48">
        <f t="shared" si="5"/>
        <v>20270.11</v>
      </c>
      <c r="O65" s="86"/>
    </row>
    <row r="66" spans="1:15" s="6" customFormat="1" ht="40.5" customHeight="1" hidden="1" thickBot="1">
      <c r="A66" s="296" t="s">
        <v>30</v>
      </c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8"/>
      <c r="O66" s="57"/>
    </row>
    <row r="67" spans="1:15" s="6" customFormat="1" ht="12.75" hidden="1">
      <c r="A67" s="38"/>
      <c r="B67" s="30"/>
      <c r="C67" s="9"/>
      <c r="D67" s="35"/>
      <c r="E67" s="46"/>
      <c r="F67" s="9"/>
      <c r="G67" s="17"/>
      <c r="H67" s="30"/>
      <c r="I67" s="9"/>
      <c r="J67" s="35"/>
      <c r="K67" s="30"/>
      <c r="L67" s="9"/>
      <c r="M67" s="35"/>
      <c r="N67" s="46"/>
      <c r="O67" s="21"/>
    </row>
    <row r="68" spans="1:15" s="6" customFormat="1" ht="12.75" hidden="1">
      <c r="A68" s="38"/>
      <c r="B68" s="30"/>
      <c r="C68" s="9"/>
      <c r="D68" s="35"/>
      <c r="E68" s="46"/>
      <c r="F68" s="9"/>
      <c r="G68" s="17"/>
      <c r="H68" s="30"/>
      <c r="I68" s="9"/>
      <c r="J68" s="35"/>
      <c r="K68" s="30"/>
      <c r="L68" s="9"/>
      <c r="M68" s="35"/>
      <c r="N68" s="46"/>
      <c r="O68" s="21"/>
    </row>
    <row r="69" spans="1:15" s="6" customFormat="1" ht="12.75" hidden="1">
      <c r="A69" s="38"/>
      <c r="B69" s="30"/>
      <c r="C69" s="9"/>
      <c r="D69" s="35"/>
      <c r="E69" s="46"/>
      <c r="F69" s="9"/>
      <c r="G69" s="17"/>
      <c r="H69" s="30"/>
      <c r="I69" s="9"/>
      <c r="J69" s="35"/>
      <c r="K69" s="30"/>
      <c r="L69" s="9"/>
      <c r="M69" s="35"/>
      <c r="N69" s="46"/>
      <c r="O69" s="21"/>
    </row>
    <row r="70" spans="1:15" s="6" customFormat="1" ht="12.75" hidden="1">
      <c r="A70" s="38"/>
      <c r="B70" s="30"/>
      <c r="C70" s="9"/>
      <c r="D70" s="35"/>
      <c r="E70" s="46"/>
      <c r="F70" s="9"/>
      <c r="G70" s="17"/>
      <c r="H70" s="30"/>
      <c r="I70" s="9"/>
      <c r="J70" s="35"/>
      <c r="K70" s="30"/>
      <c r="L70" s="9"/>
      <c r="M70" s="35"/>
      <c r="N70" s="46"/>
      <c r="O70" s="21"/>
    </row>
    <row r="71" spans="1:15" s="6" customFormat="1" ht="13.5" hidden="1" thickBot="1">
      <c r="A71" s="38"/>
      <c r="B71" s="30"/>
      <c r="C71" s="9"/>
      <c r="D71" s="35"/>
      <c r="E71" s="46"/>
      <c r="F71" s="9"/>
      <c r="G71" s="17"/>
      <c r="H71" s="30"/>
      <c r="I71" s="9"/>
      <c r="J71" s="35"/>
      <c r="K71" s="30"/>
      <c r="L71" s="9"/>
      <c r="M71" s="35"/>
      <c r="N71" s="46"/>
      <c r="O71" s="21"/>
    </row>
    <row r="72" spans="1:15" s="82" customFormat="1" ht="20.25" hidden="1" thickBot="1">
      <c r="A72" s="77" t="s">
        <v>4</v>
      </c>
      <c r="B72" s="85"/>
      <c r="C72" s="87"/>
      <c r="D72" s="89">
        <f>SUM(D67:D71)</f>
        <v>0</v>
      </c>
      <c r="E72" s="90"/>
      <c r="F72" s="89"/>
      <c r="G72" s="89">
        <f>SUM(G67:G71)</f>
        <v>0</v>
      </c>
      <c r="H72" s="89"/>
      <c r="I72" s="89"/>
      <c r="J72" s="89">
        <f>SUM(J67:J71)</f>
        <v>0</v>
      </c>
      <c r="K72" s="89"/>
      <c r="L72" s="89"/>
      <c r="M72" s="89">
        <f>SUM(M67:M71)</f>
        <v>0</v>
      </c>
      <c r="N72" s="80"/>
      <c r="O72" s="88"/>
    </row>
    <row r="73" spans="1:15" s="6" customFormat="1" ht="20.25" thickBot="1">
      <c r="A73" s="61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57"/>
    </row>
    <row r="74" spans="1:15" s="2" customFormat="1" ht="20.25" thickBot="1">
      <c r="A74" s="42" t="s">
        <v>6</v>
      </c>
      <c r="B74" s="62"/>
      <c r="C74" s="58"/>
      <c r="D74" s="63">
        <f>D72+D65+D48+D44</f>
        <v>60723.05</v>
      </c>
      <c r="E74" s="59"/>
      <c r="F74" s="58"/>
      <c r="G74" s="63">
        <f>G72+G65+G48+G44</f>
        <v>64038.58</v>
      </c>
      <c r="H74" s="59"/>
      <c r="I74" s="58"/>
      <c r="J74" s="63">
        <f>J72+J65+J48+J44</f>
        <v>47333.51</v>
      </c>
      <c r="K74" s="59"/>
      <c r="L74" s="58"/>
      <c r="M74" s="63">
        <f>M72+M65+M48+M44</f>
        <v>66961.74</v>
      </c>
      <c r="N74" s="60"/>
      <c r="O74" s="25">
        <f>M74+J74+G74+D74</f>
        <v>239056.88</v>
      </c>
    </row>
    <row r="75" spans="1:13" s="2" customFormat="1" ht="13.5" thickBot="1">
      <c r="A75" s="52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4" s="2" customFormat="1" ht="13.5" thickBot="1">
      <c r="A76" s="50"/>
      <c r="B76" s="53" t="s">
        <v>18</v>
      </c>
      <c r="C76" s="53" t="s">
        <v>19</v>
      </c>
      <c r="D76" s="53" t="s">
        <v>20</v>
      </c>
      <c r="E76" s="53" t="s">
        <v>21</v>
      </c>
      <c r="F76" s="53" t="s">
        <v>22</v>
      </c>
      <c r="G76" s="53" t="s">
        <v>23</v>
      </c>
      <c r="H76" s="53" t="s">
        <v>24</v>
      </c>
      <c r="I76" s="53" t="s">
        <v>25</v>
      </c>
      <c r="J76" s="53" t="s">
        <v>14</v>
      </c>
      <c r="K76" s="53" t="s">
        <v>15</v>
      </c>
      <c r="L76" s="53" t="s">
        <v>16</v>
      </c>
      <c r="M76" s="53" t="s">
        <v>17</v>
      </c>
      <c r="N76" s="53" t="s">
        <v>27</v>
      </c>
    </row>
    <row r="77" spans="1:14" s="2" customFormat="1" ht="13.5" thickBot="1">
      <c r="A77" s="52" t="s">
        <v>13</v>
      </c>
      <c r="B77" s="101">
        <v>51014.82</v>
      </c>
      <c r="C77" s="50">
        <f>B82</f>
        <v>74483.46</v>
      </c>
      <c r="D77" s="50">
        <f>C82</f>
        <v>92954.89</v>
      </c>
      <c r="E77" s="50">
        <f aca="true" t="shared" si="6" ref="E77:M77">D82</f>
        <v>53944.92</v>
      </c>
      <c r="F77" s="50">
        <f t="shared" si="6"/>
        <v>75554.8</v>
      </c>
      <c r="G77" s="50">
        <f t="shared" si="6"/>
        <v>95193.83</v>
      </c>
      <c r="H77" s="51">
        <f t="shared" si="6"/>
        <v>52712.48</v>
      </c>
      <c r="I77" s="50">
        <f t="shared" si="6"/>
        <v>72351.51</v>
      </c>
      <c r="J77" s="50">
        <f t="shared" si="6"/>
        <v>97447.74</v>
      </c>
      <c r="K77" s="51">
        <f t="shared" si="6"/>
        <v>73135.3</v>
      </c>
      <c r="L77" s="50">
        <f t="shared" si="6"/>
        <v>94303.4</v>
      </c>
      <c r="M77" s="50">
        <f t="shared" si="6"/>
        <v>113942.43</v>
      </c>
      <c r="N77" s="50"/>
    </row>
    <row r="78" spans="1:14" s="203" customFormat="1" ht="13.5" thickBot="1">
      <c r="A78" s="201" t="s">
        <v>11</v>
      </c>
      <c r="B78" s="202">
        <v>21175.26</v>
      </c>
      <c r="C78" s="202">
        <v>21175.26</v>
      </c>
      <c r="D78" s="202">
        <v>21175.26</v>
      </c>
      <c r="E78" s="202">
        <v>21175.26</v>
      </c>
      <c r="F78" s="202">
        <v>21175.26</v>
      </c>
      <c r="G78" s="202">
        <v>21175.26</v>
      </c>
      <c r="H78" s="202">
        <v>21175.26</v>
      </c>
      <c r="I78" s="202">
        <v>21175.26</v>
      </c>
      <c r="J78" s="202">
        <v>21175.26</v>
      </c>
      <c r="K78" s="202">
        <v>21175.26</v>
      </c>
      <c r="L78" s="202">
        <v>21175.26</v>
      </c>
      <c r="M78" s="202">
        <v>21175.26</v>
      </c>
      <c r="N78" s="202">
        <f>SUM(B78:M78)</f>
        <v>254103.12</v>
      </c>
    </row>
    <row r="79" spans="1:14" s="203" customFormat="1" ht="13.5" thickBot="1">
      <c r="A79" s="201" t="s">
        <v>12</v>
      </c>
      <c r="B79" s="202">
        <v>23468.64</v>
      </c>
      <c r="C79" s="202">
        <v>18471.43</v>
      </c>
      <c r="D79" s="202">
        <v>21713.08</v>
      </c>
      <c r="E79" s="202">
        <v>21609.88</v>
      </c>
      <c r="F79" s="202">
        <v>19639.03</v>
      </c>
      <c r="G79" s="202">
        <v>21557.23</v>
      </c>
      <c r="H79" s="202">
        <v>19639.03</v>
      </c>
      <c r="I79" s="202">
        <v>25096.23</v>
      </c>
      <c r="J79" s="202">
        <v>23021.07</v>
      </c>
      <c r="K79" s="202">
        <v>21168.1</v>
      </c>
      <c r="L79" s="202">
        <v>19639.03</v>
      </c>
      <c r="M79" s="202">
        <v>25981.43</v>
      </c>
      <c r="N79" s="202">
        <f>SUM(B79:M79)</f>
        <v>261004.18</v>
      </c>
    </row>
    <row r="80" spans="1:14" s="203" customFormat="1" ht="13.5" thickBot="1">
      <c r="A80" s="201" t="s">
        <v>191</v>
      </c>
      <c r="B80" s="202"/>
      <c r="C80" s="202"/>
      <c r="D80" s="202"/>
      <c r="E80" s="202"/>
      <c r="F80" s="202"/>
      <c r="G80" s="202"/>
      <c r="H80" s="202">
        <v>246</v>
      </c>
      <c r="I80" s="202">
        <v>246</v>
      </c>
      <c r="J80" s="202">
        <v>246</v>
      </c>
      <c r="K80" s="202">
        <v>246</v>
      </c>
      <c r="L80" s="202">
        <v>246</v>
      </c>
      <c r="M80" s="202">
        <v>246</v>
      </c>
      <c r="N80" s="202">
        <f>SUM(B80:M80)</f>
        <v>1476</v>
      </c>
    </row>
    <row r="81" spans="1:14" s="2" customFormat="1" ht="13.5" thickBot="1">
      <c r="A81" s="52" t="s">
        <v>28</v>
      </c>
      <c r="B81" s="50">
        <f aca="true" t="shared" si="7" ref="B81:M81">B79-B78</f>
        <v>2293.38</v>
      </c>
      <c r="C81" s="50">
        <f t="shared" si="7"/>
        <v>-2703.83</v>
      </c>
      <c r="D81" s="50">
        <f t="shared" si="7"/>
        <v>537.820000000003</v>
      </c>
      <c r="E81" s="50">
        <f t="shared" si="7"/>
        <v>434.620000000003</v>
      </c>
      <c r="F81" s="50">
        <f t="shared" si="7"/>
        <v>-1536.23</v>
      </c>
      <c r="G81" s="50">
        <f t="shared" si="7"/>
        <v>381.970000000001</v>
      </c>
      <c r="H81" s="50">
        <f t="shared" si="7"/>
        <v>-1536.23</v>
      </c>
      <c r="I81" s="50">
        <f t="shared" si="7"/>
        <v>3920.97</v>
      </c>
      <c r="J81" s="50">
        <f t="shared" si="7"/>
        <v>1845.81</v>
      </c>
      <c r="K81" s="50">
        <f t="shared" si="7"/>
        <v>-7.15999999999985</v>
      </c>
      <c r="L81" s="50">
        <f t="shared" si="7"/>
        <v>-1536.23</v>
      </c>
      <c r="M81" s="50">
        <f t="shared" si="7"/>
        <v>4806.17</v>
      </c>
      <c r="N81" s="234">
        <f>SUM(B81:M81)</f>
        <v>6901.06000000001</v>
      </c>
    </row>
    <row r="82" spans="1:14" s="2" customFormat="1" ht="13.5" thickBot="1">
      <c r="A82" s="52" t="s">
        <v>26</v>
      </c>
      <c r="B82" s="204">
        <f>B77+B79</f>
        <v>74483.46</v>
      </c>
      <c r="C82" s="50">
        <f>C77+C79</f>
        <v>92954.89</v>
      </c>
      <c r="D82" s="205">
        <f>D77+D79-D74</f>
        <v>53944.92</v>
      </c>
      <c r="E82" s="50">
        <f>E77+E79</f>
        <v>75554.8</v>
      </c>
      <c r="F82" s="50">
        <f>F77+F79</f>
        <v>95193.83</v>
      </c>
      <c r="G82" s="205">
        <f>G77+G79-G74</f>
        <v>52712.48</v>
      </c>
      <c r="H82" s="50">
        <f>H77+H79</f>
        <v>72351.51</v>
      </c>
      <c r="I82" s="50">
        <f>I77+I79</f>
        <v>97447.74</v>
      </c>
      <c r="J82" s="205">
        <f>J77+J79-J74</f>
        <v>73135.3</v>
      </c>
      <c r="K82" s="50">
        <f>K77+K79</f>
        <v>94303.4</v>
      </c>
      <c r="L82" s="50">
        <f>L77+L79</f>
        <v>113942.43</v>
      </c>
      <c r="M82" s="205">
        <f>M77+M79-M74</f>
        <v>72962.12</v>
      </c>
      <c r="N82" s="204">
        <f>M82+N80</f>
        <v>74438.12</v>
      </c>
    </row>
    <row r="83" spans="7:14" s="2" customFormat="1" ht="57" customHeight="1">
      <c r="G83" s="32"/>
      <c r="H83" s="291" t="s">
        <v>147</v>
      </c>
      <c r="I83" s="291"/>
      <c r="J83" s="291"/>
      <c r="K83" s="291"/>
      <c r="L83" s="292" t="s">
        <v>148</v>
      </c>
      <c r="M83" s="292"/>
      <c r="N83" s="292"/>
    </row>
    <row r="84" spans="8:14" s="2" customFormat="1" ht="71.25" customHeight="1">
      <c r="H84" s="293" t="s">
        <v>149</v>
      </c>
      <c r="I84" s="293"/>
      <c r="J84" s="293"/>
      <c r="K84" s="293"/>
      <c r="L84" s="294" t="s">
        <v>178</v>
      </c>
      <c r="M84" s="294"/>
      <c r="N84" s="294"/>
    </row>
    <row r="85" s="2" customFormat="1" ht="12.75"/>
    <row r="86" spans="8:14" s="2" customFormat="1" ht="15">
      <c r="H86" s="289" t="s">
        <v>136</v>
      </c>
      <c r="I86" s="289"/>
      <c r="J86" s="289"/>
      <c r="K86" s="206">
        <f>O74</f>
        <v>239056.88</v>
      </c>
      <c r="L86" s="207">
        <v>239056.88</v>
      </c>
      <c r="M86" s="207"/>
      <c r="N86" s="252">
        <f>L86+M86</f>
        <v>239056.88</v>
      </c>
    </row>
    <row r="87" spans="8:14" s="2" customFormat="1" ht="15">
      <c r="H87" s="289" t="s">
        <v>137</v>
      </c>
      <c r="I87" s="289"/>
      <c r="J87" s="289"/>
      <c r="K87" s="206">
        <f>N78</f>
        <v>254103.12</v>
      </c>
      <c r="L87" s="207">
        <v>254103.12</v>
      </c>
      <c r="M87" s="207"/>
      <c r="N87" s="252">
        <f aca="true" t="shared" si="8" ref="N87:N92">L87+M87</f>
        <v>254103.12</v>
      </c>
    </row>
    <row r="88" spans="8:14" s="2" customFormat="1" ht="15">
      <c r="H88" s="289" t="s">
        <v>138</v>
      </c>
      <c r="I88" s="289"/>
      <c r="J88" s="289"/>
      <c r="K88" s="206">
        <f>N79</f>
        <v>261004.18</v>
      </c>
      <c r="L88" s="207">
        <v>261004.18</v>
      </c>
      <c r="M88" s="207">
        <v>1476</v>
      </c>
      <c r="N88" s="252">
        <f t="shared" si="8"/>
        <v>262480.18</v>
      </c>
    </row>
    <row r="89" spans="8:14" s="2" customFormat="1" ht="15">
      <c r="H89" s="289" t="s">
        <v>139</v>
      </c>
      <c r="I89" s="289"/>
      <c r="J89" s="289"/>
      <c r="K89" s="206">
        <f>K88-K87</f>
        <v>6901.06</v>
      </c>
      <c r="L89" s="207">
        <v>6901.06</v>
      </c>
      <c r="M89" s="207">
        <v>1476</v>
      </c>
      <c r="N89" s="252">
        <f t="shared" si="8"/>
        <v>8377.06</v>
      </c>
    </row>
    <row r="90" spans="8:14" s="2" customFormat="1" ht="15">
      <c r="H90" s="273" t="s">
        <v>140</v>
      </c>
      <c r="I90" s="273"/>
      <c r="J90" s="273"/>
      <c r="K90" s="206">
        <f>K87-K86</f>
        <v>15046.24</v>
      </c>
      <c r="L90" s="208">
        <v>15046.24</v>
      </c>
      <c r="M90" s="207"/>
      <c r="N90" s="252">
        <f t="shared" si="8"/>
        <v>15046.24</v>
      </c>
    </row>
    <row r="91" spans="8:14" s="2" customFormat="1" ht="15">
      <c r="H91" s="274" t="s">
        <v>166</v>
      </c>
      <c r="I91" s="275"/>
      <c r="J91" s="276"/>
      <c r="K91" s="206">
        <f>B77</f>
        <v>51014.82</v>
      </c>
      <c r="L91" s="207">
        <v>51014.82</v>
      </c>
      <c r="M91" s="207"/>
      <c r="N91" s="252">
        <f t="shared" si="8"/>
        <v>51014.82</v>
      </c>
    </row>
    <row r="92" spans="8:14" s="2" customFormat="1" ht="15.75">
      <c r="H92" s="278" t="s">
        <v>189</v>
      </c>
      <c r="I92" s="278"/>
      <c r="J92" s="278"/>
      <c r="K92" s="209">
        <f>K91+K90+K89+K93</f>
        <v>74438.12</v>
      </c>
      <c r="L92" s="209">
        <f>L91+L90+L89+L93</f>
        <v>72962.12</v>
      </c>
      <c r="M92" s="209">
        <f>M91+M90+M89+M93</f>
        <v>1476</v>
      </c>
      <c r="N92" s="252">
        <f t="shared" si="8"/>
        <v>74438.12</v>
      </c>
    </row>
    <row r="93" spans="8:13" s="2" customFormat="1" ht="15">
      <c r="H93" s="277" t="s">
        <v>191</v>
      </c>
      <c r="I93" s="277"/>
      <c r="J93" s="277"/>
      <c r="K93" s="210">
        <f>N80</f>
        <v>1476</v>
      </c>
      <c r="L93" s="207"/>
      <c r="M93" s="207"/>
    </row>
    <row r="94" spans="8:13" s="2" customFormat="1" ht="15">
      <c r="H94" s="273" t="s">
        <v>141</v>
      </c>
      <c r="I94" s="273"/>
      <c r="J94" s="273"/>
      <c r="K94" s="210">
        <f>D65+G65+J65+M65</f>
        <v>20270.11</v>
      </c>
      <c r="L94" s="288" t="s">
        <v>167</v>
      </c>
      <c r="M94" s="288"/>
    </row>
    <row r="95" spans="8:13" s="2" customFormat="1" ht="15">
      <c r="H95" s="277" t="s">
        <v>142</v>
      </c>
      <c r="I95" s="277"/>
      <c r="J95" s="277"/>
      <c r="K95" s="210">
        <v>21111.68</v>
      </c>
      <c r="L95" s="207"/>
      <c r="M95" s="207"/>
    </row>
    <row r="96" spans="8:13" s="2" customFormat="1" ht="15">
      <c r="H96" s="277" t="s">
        <v>143</v>
      </c>
      <c r="I96" s="277"/>
      <c r="J96" s="277"/>
      <c r="K96" s="210">
        <v>14225.14</v>
      </c>
      <c r="L96" s="207"/>
      <c r="M96" s="207"/>
    </row>
    <row r="97" spans="8:13" ht="15">
      <c r="H97" s="277" t="s">
        <v>144</v>
      </c>
      <c r="I97" s="277"/>
      <c r="J97" s="277"/>
      <c r="K97" s="210">
        <f>K95+K96</f>
        <v>35336.82</v>
      </c>
      <c r="L97" s="207"/>
      <c r="M97" s="207"/>
    </row>
    <row r="98" spans="8:13" ht="15">
      <c r="H98" s="277" t="s">
        <v>145</v>
      </c>
      <c r="I98" s="277"/>
      <c r="J98" s="277"/>
      <c r="K98" s="210">
        <f>K97-K94</f>
        <v>15066.71</v>
      </c>
      <c r="L98" s="208"/>
      <c r="M98" s="207"/>
    </row>
    <row r="99" spans="8:13" ht="15.75">
      <c r="H99" s="277" t="s">
        <v>146</v>
      </c>
      <c r="I99" s="277"/>
      <c r="J99" s="277"/>
      <c r="K99" s="211">
        <f>K90-K98</f>
        <v>-20.47</v>
      </c>
      <c r="L99" s="207"/>
      <c r="M99" s="207"/>
    </row>
  </sheetData>
  <sheetProtection/>
  <mergeCells count="30">
    <mergeCell ref="A30:A33"/>
    <mergeCell ref="H83:K83"/>
    <mergeCell ref="L83:N83"/>
    <mergeCell ref="H84:K84"/>
    <mergeCell ref="L84:N84"/>
    <mergeCell ref="A1:N1"/>
    <mergeCell ref="A66:N66"/>
    <mergeCell ref="A49:N49"/>
    <mergeCell ref="B2:D2"/>
    <mergeCell ref="E2:G2"/>
    <mergeCell ref="H2:J2"/>
    <mergeCell ref="K2:M2"/>
    <mergeCell ref="A4:O4"/>
    <mergeCell ref="A46:N46"/>
    <mergeCell ref="L94:M94"/>
    <mergeCell ref="H95:J95"/>
    <mergeCell ref="H86:J86"/>
    <mergeCell ref="H87:J87"/>
    <mergeCell ref="H88:J88"/>
    <mergeCell ref="H89:J89"/>
    <mergeCell ref="A40:A41"/>
    <mergeCell ref="H90:J90"/>
    <mergeCell ref="H91:J91"/>
    <mergeCell ref="H97:J97"/>
    <mergeCell ref="H98:J98"/>
    <mergeCell ref="H99:J99"/>
    <mergeCell ref="H92:J92"/>
    <mergeCell ref="H93:J93"/>
    <mergeCell ref="H94:J94"/>
    <mergeCell ref="H96:J96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G13"/>
  <sheetViews>
    <sheetView tabSelected="1" zoomScalePageLayoutView="0" workbookViewId="0" topLeftCell="A1">
      <selection activeCell="B6" sqref="B6:H21"/>
    </sheetView>
  </sheetViews>
  <sheetFormatPr defaultColWidth="9.00390625" defaultRowHeight="12.75"/>
  <cols>
    <col min="5" max="5" width="18.625" style="0" customWidth="1"/>
    <col min="7" max="7" width="18.625" style="0" customWidth="1"/>
  </cols>
  <sheetData>
    <row r="7" ht="12.75">
      <c r="C7" t="s">
        <v>214</v>
      </c>
    </row>
    <row r="9" spans="5:7" ht="12.75">
      <c r="E9" s="299" t="s">
        <v>212</v>
      </c>
      <c r="G9" s="300" t="s">
        <v>213</v>
      </c>
    </row>
    <row r="10" spans="5:7" ht="12.75">
      <c r="E10" s="299"/>
      <c r="G10" s="300"/>
    </row>
    <row r="11" spans="5:7" ht="12.75">
      <c r="E11" s="299"/>
      <c r="G11" s="300"/>
    </row>
    <row r="13" spans="3:7" ht="12.75">
      <c r="C13" t="s">
        <v>215</v>
      </c>
      <c r="E13">
        <v>1476</v>
      </c>
      <c r="G13">
        <v>1476</v>
      </c>
    </row>
  </sheetData>
  <sheetProtection/>
  <mergeCells count="2">
    <mergeCell ref="E9:E11"/>
    <mergeCell ref="G9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2015-07-22T11:23:28Z</cp:lastPrinted>
  <dcterms:created xsi:type="dcterms:W3CDTF">2010-04-02T14:46:04Z</dcterms:created>
  <dcterms:modified xsi:type="dcterms:W3CDTF">2015-07-22T11:25:01Z</dcterms:modified>
  <cp:category/>
  <cp:version/>
  <cp:contentType/>
  <cp:contentStatus/>
</cp:coreProperties>
</file>