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голосованию'!$A$1:$H$143</definedName>
  </definedNames>
  <calcPr fullCalcOnLoad="1" fullPrecision="0"/>
</workbook>
</file>

<file path=xl/sharedStrings.xml><?xml version="1.0" encoding="utf-8"?>
<sst xmlns="http://schemas.openxmlformats.org/spreadsheetml/2006/main" count="323" uniqueCount="206">
  <si>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</si>
  <si>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</si>
  <si>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</si>
  <si>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</si>
  <si>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</si>
  <si>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</si>
  <si>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</si>
  <si>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</si>
  <si>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</si>
  <si>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</si>
  <si>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</si>
  <si>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</si>
  <si>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</si>
  <si>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</si>
  <si>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</si>
  <si>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</si>
  <si>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</si>
  <si>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</si>
  <si>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</si>
  <si>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</si>
  <si>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</si>
  <si>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</si>
  <si>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</si>
  <si>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</si>
  <si>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</si>
  <si>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</si>
  <si>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</si>
  <si>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</si>
  <si>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</si>
  <si>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</si>
  <si>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</si>
  <si>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</si>
  <si>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</si>
  <si>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</si>
  <si>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</si>
  <si>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</si>
  <si>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</si>
  <si>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</si>
  <si>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</si>
  <si>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</si>
  <si>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</si>
  <si>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</si>
  <si>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</si>
  <si>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</si>
  <si>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</si>
  <si>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</si>
  <si>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</si>
  <si>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</si>
  <si>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</si>
  <si>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</si>
  <si>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</si>
  <si>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</si>
  <si>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</si>
  <si>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</si>
  <si>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</si>
  <si>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</si>
  <si>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</si>
  <si>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</si>
  <si>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</si>
  <si>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</si>
  <si>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</si>
  <si>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</si>
  <si>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</si>
  <si>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</si>
  <si>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</si>
  <si>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</si>
  <si>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</si>
  <si>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</si>
  <si>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</si>
  <si>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</si>
  <si>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</si>
  <si>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</si>
  <si>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</si>
  <si>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</si>
  <si>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</si>
  <si>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</si>
  <si>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</si>
  <si>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</si>
  <si>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</si>
  <si>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</si>
  <si>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</si>
  <si>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</si>
  <si>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</si>
  <si>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</si>
  <si>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</si>
  <si>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</si>
  <si>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</si>
  <si>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</si>
  <si>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</si>
  <si>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</si>
  <si>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</si>
  <si>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</si>
  <si>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</si>
  <si>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</si>
  <si>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</si>
  <si>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</si>
  <si>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</si>
  <si>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</si>
  <si>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</si>
  <si>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1 ра в год</t>
  </si>
  <si>
    <t>погрузка мусора на автотранспорт вручную</t>
  </si>
  <si>
    <t>посыпка территории песко - соляной смесью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</si>
  <si>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</si>
  <si>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</si>
  <si>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</si>
  <si>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</si>
  <si>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</si>
  <si>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смена запорной арматуры на водоснабжении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</si>
  <si>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</si>
  <si>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</si>
  <si>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</si>
  <si>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</si>
  <si>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</si>
  <si>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</si>
  <si>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</si>
  <si>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Работы заявочного характера</t>
  </si>
  <si>
    <t>ремонт кровли</t>
  </si>
  <si>
    <t>ремонт отмостки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</si>
  <si>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</si>
  <si>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</si>
  <si>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2013 - 2014 г.</t>
  </si>
  <si>
    <t>(стоимость услуг увеличена на 7% в соответствии с уровнем инфляции 2012г.)</t>
  </si>
  <si>
    <t>по адресу: ул.Парковая, д.1а (S общ.=1269,5 м2, S зем.уч.=1650,31м2)</t>
  </si>
  <si>
    <t>договорная и претензионно-исковая работа, взыскание задолженности по ЖКУ</t>
  </si>
  <si>
    <t>очистка урн отмусора</t>
  </si>
  <si>
    <t>ревизия задвижек отопления (диам.50мм-3 шт., диам.80мм-2шт.)</t>
  </si>
  <si>
    <t>установка КИП на ВВП</t>
  </si>
  <si>
    <t xml:space="preserve">1 раз </t>
  </si>
  <si>
    <t>ревизия задвижек ГВС диам.50мм-2 шт., диам. 80 мм -1 шт.)</t>
  </si>
  <si>
    <t>обслуживание насосов горячего водоснабжения</t>
  </si>
  <si>
    <t>ревизия задвижек  ХВС (диам.50 мм-3 шт.)</t>
  </si>
  <si>
    <t>восстановление подъездного освещения</t>
  </si>
  <si>
    <t>электроизмерения (замеры сопротивления изоляции)</t>
  </si>
  <si>
    <t>1 раз в 3 года</t>
  </si>
  <si>
    <t>смена КИП</t>
  </si>
  <si>
    <t>смена запорной арматуры на отоплении</t>
  </si>
  <si>
    <t>электроснабжение</t>
  </si>
  <si>
    <t>руб./чел.</t>
  </si>
  <si>
    <t>Дополнительные работы (по текущему ремонту), в т.ч.:</t>
  </si>
  <si>
    <t>удлинение ливнестоков 6 шт.</t>
  </si>
  <si>
    <t>ремонт входа в подвал (2 подъезд)</t>
  </si>
  <si>
    <t>смена задвижек на ХВС диам.50 мм - 3 шт.</t>
  </si>
  <si>
    <t>смена задвижек  на элеваторных узлах диам.50 мм- 1 шт.</t>
  </si>
  <si>
    <t>смена шаровых кранов на ГВС диам.32 мм - 2 шт.</t>
  </si>
  <si>
    <t>окраска газопровода</t>
  </si>
  <si>
    <t>115</t>
  </si>
  <si>
    <t>118</t>
  </si>
  <si>
    <t>Лицевой счет многоквартирного дома по адресу: ул. Парковая, д. 1а на период с 1 мая 2013 по 30 апреля 2014 года</t>
  </si>
  <si>
    <t>113</t>
  </si>
  <si>
    <t>Ремонт прибора учета тепловой энергии, монтаж, демонтаж регистратора расходомера</t>
  </si>
  <si>
    <t>156</t>
  </si>
  <si>
    <t>152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</si>
  <si>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</si>
  <si>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</si>
  <si>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</si>
  <si>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</si>
  <si>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</si>
  <si>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</si>
  <si>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Подключение системы отопления после работ ТПК</t>
  </si>
  <si>
    <t>Удаление воздушных пробок</t>
  </si>
  <si>
    <t>170</t>
  </si>
  <si>
    <t>190</t>
  </si>
  <si>
    <t>191</t>
  </si>
  <si>
    <t>211</t>
  </si>
  <si>
    <t>236</t>
  </si>
  <si>
    <t>Поверка водосчетчика ХВС</t>
  </si>
  <si>
    <t>228</t>
  </si>
  <si>
    <t>76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</si>
  <si>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</si>
  <si>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</si>
  <si>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</si>
  <si>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</si>
  <si>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</si>
  <si>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</si>
  <si>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</si>
  <si>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</si>
  <si>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</si>
  <si>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</si>
  <si>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</si>
  <si>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</si>
  <si>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</si>
  <si>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4874,88 (по тарифу)</t>
  </si>
  <si>
    <t>229</t>
  </si>
  <si>
    <t>30.09.2013 (акт от 1.11.13)</t>
  </si>
  <si>
    <t>Смена входных вентилей ХВС, ГВС (кв.1)</t>
  </si>
  <si>
    <t>30.09.2013 (акт от 2.12.13)</t>
  </si>
  <si>
    <t>Ремонт кровли 66 м2</t>
  </si>
  <si>
    <t>265</t>
  </si>
  <si>
    <t>Обследование каналов ГВС</t>
  </si>
  <si>
    <t>3</t>
  </si>
  <si>
    <t>Замена входного крана на ГВС (кв.24)</t>
  </si>
  <si>
    <t>8</t>
  </si>
  <si>
    <t>18</t>
  </si>
  <si>
    <t>Ремонт лежаков канализации по 2,3 квар.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</si>
  <si>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</si>
  <si>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</si>
  <si>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</si>
  <si>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</si>
  <si>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</si>
  <si>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5/00358</t>
  </si>
  <si>
    <t>37</t>
  </si>
  <si>
    <t>Услуги типографии по печати доп.соглашений</t>
  </si>
  <si>
    <t>151</t>
  </si>
  <si>
    <t>43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</si>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</sst>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left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52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center" vertical="center" wrapText="1"/>
    </xf>
    <xf numFmtId="2" fontId="29" fillId="24" borderId="47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25" borderId="13" xfId="0" applyNumberFormat="1" applyFont="1" applyFill="1" applyBorder="1" applyAlignment="1">
      <alignment horizontal="center" vertical="center" wrapText="1"/>
    </xf>
    <xf numFmtId="2" fontId="29" fillId="25" borderId="12" xfId="0" applyNumberFormat="1" applyFont="1" applyFill="1" applyBorder="1" applyAlignment="1">
      <alignment horizontal="center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18" fillId="24" borderId="49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2" fontId="18" fillId="0" borderId="59" xfId="0" applyNumberFormat="1" applyFont="1" applyFill="1" applyBorder="1" applyAlignment="1">
      <alignment horizontal="center" vertical="center" wrapText="1"/>
    </xf>
    <xf numFmtId="2" fontId="18" fillId="24" borderId="60" xfId="0" applyNumberFormat="1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left" vertical="center" wrapText="1"/>
    </xf>
    <xf numFmtId="0" fontId="29" fillId="27" borderId="10" xfId="0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18" fillId="27" borderId="34" xfId="0" applyNumberFormat="1" applyFont="1" applyFill="1" applyBorder="1" applyAlignment="1">
      <alignment horizontal="center" vertical="center" wrapText="1"/>
    </xf>
    <xf numFmtId="2" fontId="18" fillId="27" borderId="48" xfId="0" applyNumberFormat="1" applyFont="1" applyFill="1" applyBorder="1" applyAlignment="1">
      <alignment horizontal="center" vertical="center" wrapText="1"/>
    </xf>
    <xf numFmtId="2" fontId="29" fillId="27" borderId="47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left" vertical="center" wrapText="1"/>
    </xf>
    <xf numFmtId="0" fontId="29" fillId="27" borderId="34" xfId="0" applyFont="1" applyFill="1" applyBorder="1" applyAlignment="1">
      <alignment horizontal="center" vertical="center" wrapText="1"/>
    </xf>
    <xf numFmtId="2" fontId="29" fillId="27" borderId="34" xfId="0" applyNumberFormat="1" applyFont="1" applyFill="1" applyBorder="1" applyAlignment="1">
      <alignment horizontal="center" vertical="center" wrapText="1"/>
    </xf>
    <xf numFmtId="2" fontId="29" fillId="27" borderId="48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2" fontId="0" fillId="24" borderId="5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2" fontId="22" fillId="24" borderId="61" xfId="0" applyNumberFormat="1" applyFont="1" applyFill="1" applyBorder="1" applyAlignment="1">
      <alignment horizontal="center"/>
    </xf>
    <xf numFmtId="0" fontId="20" fillId="24" borderId="62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2" fontId="29" fillId="25" borderId="34" xfId="0" applyNumberFormat="1" applyFont="1" applyFill="1" applyBorder="1" applyAlignment="1">
      <alignment horizontal="center" vertical="center" wrapText="1"/>
    </xf>
    <xf numFmtId="2" fontId="29" fillId="25" borderId="48" xfId="0" applyNumberFormat="1" applyFont="1" applyFill="1" applyBorder="1" applyAlignment="1">
      <alignment horizontal="center" vertical="center" wrapText="1"/>
    </xf>
    <xf numFmtId="2" fontId="29" fillId="25" borderId="47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center" vertical="center"/>
    </xf>
    <xf numFmtId="2" fontId="24" fillId="0" borderId="3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8" fillId="28" borderId="11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9" borderId="11" xfId="0" applyFont="1" applyFill="1" applyBorder="1" applyAlignment="1">
      <alignment horizontal="left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2" fontId="0" fillId="29" borderId="18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5" borderId="65" xfId="0" applyNumberFormat="1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34" fillId="24" borderId="71" xfId="0" applyFont="1" applyFill="1" applyBorder="1" applyAlignment="1">
      <alignment horizontal="left"/>
    </xf>
    <xf numFmtId="0" fontId="34" fillId="24" borderId="71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2" fillId="24" borderId="75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76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59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77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5;&#1072;&#1088;&#1082;&#1086;&#1074;&#1072;&#1103;\&#1055;&#1072;&#1088;&#1082;.1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GC56">
            <v>106196.33722222218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zoomScale="75" zoomScaleNormal="75" zoomScalePageLayoutView="0" workbookViewId="0" topLeftCell="A49">
      <selection activeCell="A97" sqref="A97:A102"/>
    </sheetView>
  </sheetViews>
  <sheetFormatPr defaultColWidth="9.00390625" defaultRowHeight="12.75"/>
  <cols>
    <col min="1" max="1" width="72.75390625" style="117" customWidth="1"/>
    <col min="2" max="2" width="19.125" style="117" customWidth="1"/>
    <col min="3" max="3" width="13.875" style="117" hidden="1" customWidth="1"/>
    <col min="4" max="4" width="17.25390625" style="117" customWidth="1"/>
    <col min="5" max="5" width="13.875" style="117" hidden="1" customWidth="1"/>
    <col min="6" max="6" width="20.875" style="3" hidden="1" customWidth="1"/>
    <col min="7" max="7" width="13.875" style="117" customWidth="1"/>
    <col min="8" max="8" width="20.875" style="3" customWidth="1"/>
    <col min="9" max="9" width="15.375" style="117" customWidth="1"/>
    <col min="10" max="10" width="15.375" style="117" hidden="1" customWidth="1"/>
    <col min="11" max="11" width="15.375" style="118" hidden="1" customWidth="1"/>
    <col min="12" max="14" width="15.375" style="117" customWidth="1"/>
    <col min="15" max="16384" width="9.125" style="117" customWidth="1"/>
  </cols>
  <sheetData>
    <row r="1" spans="1:8" ht="16.5" customHeight="1">
      <c r="A1" s="239" t="s">
        <v>31</v>
      </c>
      <c r="B1" s="240"/>
      <c r="C1" s="240"/>
      <c r="D1" s="240"/>
      <c r="E1" s="240"/>
      <c r="F1" s="240"/>
      <c r="G1" s="240"/>
      <c r="H1" s="240"/>
    </row>
    <row r="2" spans="2:8" ht="12.75" customHeight="1">
      <c r="B2" s="241" t="s">
        <v>32</v>
      </c>
      <c r="C2" s="241"/>
      <c r="D2" s="241"/>
      <c r="E2" s="241"/>
      <c r="F2" s="241"/>
      <c r="G2" s="240"/>
      <c r="H2" s="240"/>
    </row>
    <row r="3" spans="2:8" ht="14.25" customHeight="1">
      <c r="B3" s="241" t="s">
        <v>33</v>
      </c>
      <c r="C3" s="241"/>
      <c r="D3" s="241"/>
      <c r="E3" s="241"/>
      <c r="F3" s="241"/>
      <c r="G3" s="240"/>
      <c r="H3" s="240"/>
    </row>
    <row r="4" spans="1:8" ht="22.5" customHeight="1">
      <c r="A4" s="119" t="s">
        <v>120</v>
      </c>
      <c r="B4" s="241" t="s">
        <v>34</v>
      </c>
      <c r="C4" s="241"/>
      <c r="D4" s="241"/>
      <c r="E4" s="241"/>
      <c r="F4" s="241"/>
      <c r="G4" s="240"/>
      <c r="H4" s="240"/>
    </row>
    <row r="5" spans="1:11" ht="39.75" customHeight="1">
      <c r="A5" s="242"/>
      <c r="B5" s="243"/>
      <c r="C5" s="243"/>
      <c r="D5" s="243"/>
      <c r="E5" s="243"/>
      <c r="F5" s="243"/>
      <c r="G5" s="243"/>
      <c r="H5" s="243"/>
      <c r="K5" s="117"/>
    </row>
    <row r="6" spans="1:11" ht="33" customHeight="1">
      <c r="A6" s="244" t="s">
        <v>121</v>
      </c>
      <c r="B6" s="245"/>
      <c r="C6" s="245"/>
      <c r="D6" s="245"/>
      <c r="E6" s="245"/>
      <c r="F6" s="245"/>
      <c r="G6" s="245"/>
      <c r="H6" s="245"/>
      <c r="K6" s="117"/>
    </row>
    <row r="7" spans="1:11" s="120" customFormat="1" ht="22.5" customHeight="1">
      <c r="A7" s="246" t="s">
        <v>35</v>
      </c>
      <c r="B7" s="246"/>
      <c r="C7" s="246"/>
      <c r="D7" s="246"/>
      <c r="E7" s="247"/>
      <c r="F7" s="247"/>
      <c r="G7" s="247"/>
      <c r="H7" s="247"/>
      <c r="K7" s="121"/>
    </row>
    <row r="8" spans="1:8" s="122" customFormat="1" ht="18.75" customHeight="1">
      <c r="A8" s="246" t="s">
        <v>122</v>
      </c>
      <c r="B8" s="246"/>
      <c r="C8" s="246"/>
      <c r="D8" s="246"/>
      <c r="E8" s="247"/>
      <c r="F8" s="247"/>
      <c r="G8" s="247"/>
      <c r="H8" s="247"/>
    </row>
    <row r="9" spans="1:8" s="123" customFormat="1" ht="17.25" customHeight="1">
      <c r="A9" s="248" t="s">
        <v>108</v>
      </c>
      <c r="B9" s="248"/>
      <c r="C9" s="248"/>
      <c r="D9" s="248"/>
      <c r="E9" s="249"/>
      <c r="F9" s="249"/>
      <c r="G9" s="249"/>
      <c r="H9" s="249"/>
    </row>
    <row r="10" spans="1:8" s="122" customFormat="1" ht="30" customHeight="1" thickBot="1">
      <c r="A10" s="250" t="s">
        <v>36</v>
      </c>
      <c r="B10" s="250"/>
      <c r="C10" s="250"/>
      <c r="D10" s="250"/>
      <c r="E10" s="251"/>
      <c r="F10" s="251"/>
      <c r="G10" s="251"/>
      <c r="H10" s="251"/>
    </row>
    <row r="11" spans="1:11" s="127" customFormat="1" ht="139.5" customHeight="1" thickBot="1">
      <c r="A11" s="124" t="s">
        <v>0</v>
      </c>
      <c r="B11" s="125" t="s">
        <v>37</v>
      </c>
      <c r="C11" s="126" t="s">
        <v>38</v>
      </c>
      <c r="D11" s="126" t="s">
        <v>5</v>
      </c>
      <c r="E11" s="126" t="s">
        <v>38</v>
      </c>
      <c r="F11" s="104" t="s">
        <v>39</v>
      </c>
      <c r="G11" s="126" t="s">
        <v>38</v>
      </c>
      <c r="H11" s="104" t="s">
        <v>39</v>
      </c>
      <c r="K11" s="128"/>
    </row>
    <row r="12" spans="1:11" s="134" customFormat="1" ht="12.75">
      <c r="A12" s="129">
        <v>1</v>
      </c>
      <c r="B12" s="130">
        <v>2</v>
      </c>
      <c r="C12" s="130">
        <v>3</v>
      </c>
      <c r="D12" s="131"/>
      <c r="E12" s="130">
        <v>3</v>
      </c>
      <c r="F12" s="106">
        <v>4</v>
      </c>
      <c r="G12" s="132">
        <v>3</v>
      </c>
      <c r="H12" s="133">
        <v>4</v>
      </c>
      <c r="K12" s="135"/>
    </row>
    <row r="13" spans="1:11" s="134" customFormat="1" ht="49.5" customHeight="1">
      <c r="A13" s="252" t="s">
        <v>1</v>
      </c>
      <c r="B13" s="253"/>
      <c r="C13" s="253"/>
      <c r="D13" s="253"/>
      <c r="E13" s="253"/>
      <c r="F13" s="253"/>
      <c r="G13" s="254"/>
      <c r="H13" s="255"/>
      <c r="K13" s="135"/>
    </row>
    <row r="14" spans="1:11" s="127" customFormat="1" ht="15">
      <c r="A14" s="136" t="s">
        <v>40</v>
      </c>
      <c r="B14" s="137"/>
      <c r="C14" s="138">
        <f>F14*12</f>
        <v>0</v>
      </c>
      <c r="D14" s="14">
        <f>G14*I14</f>
        <v>36561.6</v>
      </c>
      <c r="E14" s="13">
        <f>H14*12</f>
        <v>28.8</v>
      </c>
      <c r="F14" s="92"/>
      <c r="G14" s="13">
        <f>H14*12</f>
        <v>28.8</v>
      </c>
      <c r="H14" s="13">
        <v>2.4</v>
      </c>
      <c r="I14" s="127">
        <v>1269.5</v>
      </c>
      <c r="J14" s="127">
        <v>1.07</v>
      </c>
      <c r="K14" s="128">
        <v>2.24</v>
      </c>
    </row>
    <row r="15" spans="1:11" s="127" customFormat="1" ht="29.25" customHeight="1">
      <c r="A15" s="139" t="s">
        <v>123</v>
      </c>
      <c r="B15" s="140" t="s">
        <v>41</v>
      </c>
      <c r="C15" s="141"/>
      <c r="D15" s="142"/>
      <c r="E15" s="143"/>
      <c r="F15" s="144"/>
      <c r="G15" s="143"/>
      <c r="H15" s="143"/>
      <c r="K15" s="128"/>
    </row>
    <row r="16" spans="1:11" s="127" customFormat="1" ht="15">
      <c r="A16" s="139" t="s">
        <v>42</v>
      </c>
      <c r="B16" s="140" t="s">
        <v>41</v>
      </c>
      <c r="C16" s="141"/>
      <c r="D16" s="142"/>
      <c r="E16" s="143"/>
      <c r="F16" s="144"/>
      <c r="G16" s="143"/>
      <c r="H16" s="143"/>
      <c r="K16" s="128"/>
    </row>
    <row r="17" spans="1:11" s="127" customFormat="1" ht="15">
      <c r="A17" s="139" t="s">
        <v>43</v>
      </c>
      <c r="B17" s="140" t="s">
        <v>44</v>
      </c>
      <c r="C17" s="141"/>
      <c r="D17" s="142"/>
      <c r="E17" s="143"/>
      <c r="F17" s="144"/>
      <c r="G17" s="143"/>
      <c r="H17" s="143"/>
      <c r="K17" s="128"/>
    </row>
    <row r="18" spans="1:11" s="127" customFormat="1" ht="15">
      <c r="A18" s="139" t="s">
        <v>45</v>
      </c>
      <c r="B18" s="140" t="s">
        <v>41</v>
      </c>
      <c r="C18" s="141"/>
      <c r="D18" s="142"/>
      <c r="E18" s="143"/>
      <c r="F18" s="144"/>
      <c r="G18" s="143"/>
      <c r="H18" s="143"/>
      <c r="K18" s="128"/>
    </row>
    <row r="19" spans="1:11" s="127" customFormat="1" ht="30">
      <c r="A19" s="136" t="s">
        <v>46</v>
      </c>
      <c r="B19" s="145"/>
      <c r="C19" s="138">
        <f>F19*12</f>
        <v>0</v>
      </c>
      <c r="D19" s="14">
        <f>G19*I19</f>
        <v>52861.98</v>
      </c>
      <c r="E19" s="13">
        <f>H19*12</f>
        <v>41.64</v>
      </c>
      <c r="F19" s="92"/>
      <c r="G19" s="13">
        <f>H19*12</f>
        <v>41.64</v>
      </c>
      <c r="H19" s="13">
        <v>3.47</v>
      </c>
      <c r="I19" s="127">
        <v>1269.5</v>
      </c>
      <c r="J19" s="127">
        <v>1.07</v>
      </c>
      <c r="K19" s="128">
        <v>3.24</v>
      </c>
    </row>
    <row r="20" spans="1:11" s="5" customFormat="1" ht="15">
      <c r="A20" s="112" t="s">
        <v>47</v>
      </c>
      <c r="B20" s="9" t="s">
        <v>48</v>
      </c>
      <c r="C20" s="13"/>
      <c r="D20" s="14"/>
      <c r="E20" s="13"/>
      <c r="F20" s="92"/>
      <c r="G20" s="13"/>
      <c r="H20" s="13"/>
      <c r="K20" s="105"/>
    </row>
    <row r="21" spans="1:11" s="5" customFormat="1" ht="15">
      <c r="A21" s="112" t="s">
        <v>49</v>
      </c>
      <c r="B21" s="9" t="s">
        <v>48</v>
      </c>
      <c r="C21" s="13"/>
      <c r="D21" s="14"/>
      <c r="E21" s="13"/>
      <c r="F21" s="92"/>
      <c r="G21" s="13"/>
      <c r="H21" s="13"/>
      <c r="K21" s="105"/>
    </row>
    <row r="22" spans="1:11" s="5" customFormat="1" ht="15">
      <c r="A22" s="146" t="s">
        <v>104</v>
      </c>
      <c r="B22" s="147" t="s">
        <v>109</v>
      </c>
      <c r="C22" s="13"/>
      <c r="D22" s="14"/>
      <c r="E22" s="13"/>
      <c r="F22" s="92"/>
      <c r="G22" s="13"/>
      <c r="H22" s="13"/>
      <c r="K22" s="105"/>
    </row>
    <row r="23" spans="1:11" s="5" customFormat="1" ht="15">
      <c r="A23" s="112" t="s">
        <v>50</v>
      </c>
      <c r="B23" s="9" t="s">
        <v>48</v>
      </c>
      <c r="C23" s="13"/>
      <c r="D23" s="14"/>
      <c r="E23" s="13"/>
      <c r="F23" s="92"/>
      <c r="G23" s="13"/>
      <c r="H23" s="13"/>
      <c r="K23" s="105"/>
    </row>
    <row r="24" spans="1:11" s="5" customFormat="1" ht="25.5">
      <c r="A24" s="112" t="s">
        <v>51</v>
      </c>
      <c r="B24" s="9" t="s">
        <v>52</v>
      </c>
      <c r="C24" s="13"/>
      <c r="D24" s="14"/>
      <c r="E24" s="13"/>
      <c r="F24" s="92"/>
      <c r="G24" s="13"/>
      <c r="H24" s="13"/>
      <c r="K24" s="105"/>
    </row>
    <row r="25" spans="1:11" s="5" customFormat="1" ht="15">
      <c r="A25" s="112" t="s">
        <v>100</v>
      </c>
      <c r="B25" s="9" t="s">
        <v>48</v>
      </c>
      <c r="C25" s="13"/>
      <c r="D25" s="14"/>
      <c r="E25" s="13"/>
      <c r="F25" s="92"/>
      <c r="G25" s="13"/>
      <c r="H25" s="13"/>
      <c r="K25" s="105"/>
    </row>
    <row r="26" spans="1:11" s="127" customFormat="1" ht="15">
      <c r="A26" s="107" t="s">
        <v>124</v>
      </c>
      <c r="B26" s="65" t="s">
        <v>48</v>
      </c>
      <c r="C26" s="138"/>
      <c r="D26" s="14"/>
      <c r="E26" s="13"/>
      <c r="F26" s="92"/>
      <c r="G26" s="13"/>
      <c r="H26" s="13"/>
      <c r="K26" s="128"/>
    </row>
    <row r="27" spans="1:11" s="5" customFormat="1" ht="26.25" thickBot="1">
      <c r="A27" s="113" t="s">
        <v>101</v>
      </c>
      <c r="B27" s="114" t="s">
        <v>53</v>
      </c>
      <c r="C27" s="13"/>
      <c r="D27" s="14"/>
      <c r="E27" s="13"/>
      <c r="F27" s="92"/>
      <c r="G27" s="13"/>
      <c r="H27" s="13"/>
      <c r="K27" s="105"/>
    </row>
    <row r="28" spans="1:11" s="149" customFormat="1" ht="15.75" customHeight="1">
      <c r="A28" s="148" t="s">
        <v>54</v>
      </c>
      <c r="B28" s="137" t="s">
        <v>98</v>
      </c>
      <c r="C28" s="138">
        <f>F28*12</f>
        <v>0</v>
      </c>
      <c r="D28" s="14">
        <f>G28*I28</f>
        <v>9749.76</v>
      </c>
      <c r="E28" s="13">
        <f>H28*12</f>
        <v>7.68</v>
      </c>
      <c r="F28" s="94"/>
      <c r="G28" s="13">
        <f>H28*12</f>
        <v>7.68</v>
      </c>
      <c r="H28" s="13">
        <v>0.64</v>
      </c>
      <c r="I28" s="127">
        <v>1269.5</v>
      </c>
      <c r="J28" s="127">
        <v>1.07</v>
      </c>
      <c r="K28" s="128">
        <v>0.6</v>
      </c>
    </row>
    <row r="29" spans="1:11" s="127" customFormat="1" ht="15">
      <c r="A29" s="148" t="s">
        <v>56</v>
      </c>
      <c r="B29" s="137" t="s">
        <v>57</v>
      </c>
      <c r="C29" s="138">
        <f>F29*12</f>
        <v>0</v>
      </c>
      <c r="D29" s="14">
        <f>G29*I29</f>
        <v>31686.72</v>
      </c>
      <c r="E29" s="13">
        <f>H29*12</f>
        <v>24.96</v>
      </c>
      <c r="F29" s="94"/>
      <c r="G29" s="13">
        <f>H29*12</f>
        <v>24.96</v>
      </c>
      <c r="H29" s="13">
        <v>2.08</v>
      </c>
      <c r="I29" s="127">
        <v>1269.5</v>
      </c>
      <c r="J29" s="127">
        <v>1.07</v>
      </c>
      <c r="K29" s="128">
        <v>1.94</v>
      </c>
    </row>
    <row r="30" spans="1:11" s="134" customFormat="1" ht="30">
      <c r="A30" s="148" t="s">
        <v>58</v>
      </c>
      <c r="B30" s="137" t="s">
        <v>55</v>
      </c>
      <c r="C30" s="150"/>
      <c r="D30" s="14">
        <v>1733.72</v>
      </c>
      <c r="E30" s="95">
        <f>H30*12</f>
        <v>1.32</v>
      </c>
      <c r="F30" s="94"/>
      <c r="G30" s="13">
        <f>D30/I30</f>
        <v>1.37</v>
      </c>
      <c r="H30" s="13">
        <f>G30/12</f>
        <v>0.11</v>
      </c>
      <c r="I30" s="127">
        <v>1269.5</v>
      </c>
      <c r="J30" s="127">
        <v>1.07</v>
      </c>
      <c r="K30" s="128">
        <v>0.11</v>
      </c>
    </row>
    <row r="31" spans="1:11" s="134" customFormat="1" ht="30">
      <c r="A31" s="148" t="s">
        <v>59</v>
      </c>
      <c r="B31" s="137" t="s">
        <v>55</v>
      </c>
      <c r="C31" s="150"/>
      <c r="D31" s="14">
        <v>3467.44</v>
      </c>
      <c r="E31" s="95">
        <f>H31*12</f>
        <v>2.76</v>
      </c>
      <c r="F31" s="94"/>
      <c r="G31" s="13">
        <f>D31/I31</f>
        <v>2.73</v>
      </c>
      <c r="H31" s="13">
        <f>G31/12</f>
        <v>0.23</v>
      </c>
      <c r="I31" s="127">
        <v>1269.5</v>
      </c>
      <c r="J31" s="127">
        <v>1.07</v>
      </c>
      <c r="K31" s="128">
        <v>0.21</v>
      </c>
    </row>
    <row r="32" spans="1:11" s="134" customFormat="1" ht="15">
      <c r="A32" s="148" t="s">
        <v>60</v>
      </c>
      <c r="B32" s="137" t="s">
        <v>55</v>
      </c>
      <c r="C32" s="150"/>
      <c r="D32" s="14">
        <v>10948.1</v>
      </c>
      <c r="E32" s="95">
        <f>H32*12</f>
        <v>8.64</v>
      </c>
      <c r="F32" s="94"/>
      <c r="G32" s="13">
        <f>D32/I32</f>
        <v>8.62</v>
      </c>
      <c r="H32" s="13">
        <f>G32/12</f>
        <v>0.72</v>
      </c>
      <c r="I32" s="127">
        <v>1269.5</v>
      </c>
      <c r="J32" s="127">
        <v>1.07</v>
      </c>
      <c r="K32" s="128">
        <v>0.67</v>
      </c>
    </row>
    <row r="33" spans="1:11" s="134" customFormat="1" ht="30" hidden="1">
      <c r="A33" s="148" t="s">
        <v>106</v>
      </c>
      <c r="B33" s="137" t="s">
        <v>52</v>
      </c>
      <c r="C33" s="150"/>
      <c r="D33" s="14">
        <f>G33*I33</f>
        <v>0</v>
      </c>
      <c r="E33" s="95"/>
      <c r="F33" s="94"/>
      <c r="G33" s="13">
        <f>H33*12</f>
        <v>0</v>
      </c>
      <c r="H33" s="13">
        <v>0</v>
      </c>
      <c r="I33" s="127">
        <v>1269.5</v>
      </c>
      <c r="J33" s="127">
        <v>1.07</v>
      </c>
      <c r="K33" s="128">
        <v>0</v>
      </c>
    </row>
    <row r="34" spans="1:11" s="134" customFormat="1" ht="30">
      <c r="A34" s="148" t="s">
        <v>110</v>
      </c>
      <c r="B34" s="137"/>
      <c r="C34" s="150">
        <f>F34*12</f>
        <v>0</v>
      </c>
      <c r="D34" s="14">
        <f>G34*I34</f>
        <v>2742.12</v>
      </c>
      <c r="E34" s="95">
        <f>H34*12</f>
        <v>2.16</v>
      </c>
      <c r="F34" s="94"/>
      <c r="G34" s="13">
        <f>H34*12</f>
        <v>2.16</v>
      </c>
      <c r="H34" s="13">
        <v>0.18</v>
      </c>
      <c r="I34" s="127">
        <v>1269.5</v>
      </c>
      <c r="J34" s="127">
        <v>1.07</v>
      </c>
      <c r="K34" s="128">
        <v>0.14</v>
      </c>
    </row>
    <row r="35" spans="1:11" s="127" customFormat="1" ht="15">
      <c r="A35" s="148" t="s">
        <v>61</v>
      </c>
      <c r="B35" s="137" t="s">
        <v>62</v>
      </c>
      <c r="C35" s="150">
        <f>F35*12</f>
        <v>0</v>
      </c>
      <c r="D35" s="14">
        <f>G35*I35</f>
        <v>609.36</v>
      </c>
      <c r="E35" s="95">
        <f>H35*12</f>
        <v>0.48</v>
      </c>
      <c r="F35" s="94"/>
      <c r="G35" s="13">
        <f>H35*12</f>
        <v>0.48</v>
      </c>
      <c r="H35" s="13">
        <v>0.04</v>
      </c>
      <c r="I35" s="127">
        <v>1269.5</v>
      </c>
      <c r="J35" s="127">
        <v>1.07</v>
      </c>
      <c r="K35" s="128">
        <v>0.03</v>
      </c>
    </row>
    <row r="36" spans="1:11" s="127" customFormat="1" ht="15">
      <c r="A36" s="148" t="s">
        <v>63</v>
      </c>
      <c r="B36" s="151" t="s">
        <v>64</v>
      </c>
      <c r="C36" s="152">
        <f>F36*12</f>
        <v>0</v>
      </c>
      <c r="D36" s="14">
        <v>326.01</v>
      </c>
      <c r="E36" s="101">
        <f>H36*12</f>
        <v>0.24</v>
      </c>
      <c r="F36" s="102"/>
      <c r="G36" s="13">
        <f>D36/I36</f>
        <v>0.26</v>
      </c>
      <c r="H36" s="13">
        <f>G36/12</f>
        <v>0.02</v>
      </c>
      <c r="I36" s="127">
        <v>1269.5</v>
      </c>
      <c r="J36" s="127">
        <v>1.07</v>
      </c>
      <c r="K36" s="128">
        <v>0.02</v>
      </c>
    </row>
    <row r="37" spans="1:11" s="149" customFormat="1" ht="30">
      <c r="A37" s="148" t="s">
        <v>65</v>
      </c>
      <c r="B37" s="137" t="s">
        <v>66</v>
      </c>
      <c r="C37" s="150">
        <f>F37*12</f>
        <v>0</v>
      </c>
      <c r="D37" s="14">
        <v>489.01</v>
      </c>
      <c r="E37" s="95">
        <f>H37*12</f>
        <v>0.36</v>
      </c>
      <c r="F37" s="94"/>
      <c r="G37" s="13">
        <f>D37/I37</f>
        <v>0.39</v>
      </c>
      <c r="H37" s="13">
        <f>G37/12</f>
        <v>0.03</v>
      </c>
      <c r="I37" s="127">
        <v>1269.5</v>
      </c>
      <c r="J37" s="127">
        <v>1.07</v>
      </c>
      <c r="K37" s="128">
        <v>0.03</v>
      </c>
    </row>
    <row r="38" spans="1:11" s="149" customFormat="1" ht="15">
      <c r="A38" s="148" t="s">
        <v>67</v>
      </c>
      <c r="B38" s="137"/>
      <c r="C38" s="138"/>
      <c r="D38" s="13">
        <f>D40+D41+D42+D43+D44+D45+D46+D47+D48+D49</f>
        <v>13840.81</v>
      </c>
      <c r="E38" s="13"/>
      <c r="F38" s="94"/>
      <c r="G38" s="13">
        <f>D38/I38</f>
        <v>10.9</v>
      </c>
      <c r="H38" s="13">
        <f>G38/12</f>
        <v>0.91</v>
      </c>
      <c r="I38" s="127">
        <v>1269.5</v>
      </c>
      <c r="J38" s="127">
        <v>1.07</v>
      </c>
      <c r="K38" s="128">
        <v>1.01</v>
      </c>
    </row>
    <row r="39" spans="1:11" s="134" customFormat="1" ht="15" hidden="1">
      <c r="A39" s="100"/>
      <c r="B39" s="153"/>
      <c r="C39" s="1"/>
      <c r="D39" s="15"/>
      <c r="E39" s="96"/>
      <c r="F39" s="97"/>
      <c r="G39" s="96"/>
      <c r="H39" s="96"/>
      <c r="I39" s="127"/>
      <c r="J39" s="127"/>
      <c r="K39" s="128"/>
    </row>
    <row r="40" spans="1:11" s="134" customFormat="1" ht="15">
      <c r="A40" s="100" t="s">
        <v>68</v>
      </c>
      <c r="B40" s="153" t="s">
        <v>69</v>
      </c>
      <c r="C40" s="1"/>
      <c r="D40" s="15">
        <v>184.33</v>
      </c>
      <c r="E40" s="96"/>
      <c r="F40" s="97"/>
      <c r="G40" s="96"/>
      <c r="H40" s="96"/>
      <c r="I40" s="127">
        <v>1269.5</v>
      </c>
      <c r="J40" s="127">
        <v>1.07</v>
      </c>
      <c r="K40" s="128">
        <v>0.01</v>
      </c>
    </row>
    <row r="41" spans="1:11" s="134" customFormat="1" ht="15">
      <c r="A41" s="100" t="s">
        <v>70</v>
      </c>
      <c r="B41" s="153" t="s">
        <v>71</v>
      </c>
      <c r="C41" s="1">
        <f>F41*12</f>
        <v>0</v>
      </c>
      <c r="D41" s="15">
        <v>390.07</v>
      </c>
      <c r="E41" s="96">
        <f>H41*12</f>
        <v>0</v>
      </c>
      <c r="F41" s="97"/>
      <c r="G41" s="96"/>
      <c r="H41" s="96"/>
      <c r="I41" s="127">
        <v>1269.5</v>
      </c>
      <c r="J41" s="127">
        <v>1.07</v>
      </c>
      <c r="K41" s="128">
        <v>0.02</v>
      </c>
    </row>
    <row r="42" spans="1:11" s="134" customFormat="1" ht="15">
      <c r="A42" s="100" t="s">
        <v>125</v>
      </c>
      <c r="B42" s="153" t="s">
        <v>69</v>
      </c>
      <c r="C42" s="1">
        <f>F42*12</f>
        <v>0</v>
      </c>
      <c r="D42" s="15">
        <v>3015.09</v>
      </c>
      <c r="E42" s="96">
        <f>H42*12</f>
        <v>0</v>
      </c>
      <c r="F42" s="97"/>
      <c r="G42" s="96"/>
      <c r="H42" s="96"/>
      <c r="I42" s="127">
        <v>1269.5</v>
      </c>
      <c r="J42" s="127">
        <v>1.07</v>
      </c>
      <c r="K42" s="128">
        <v>0.19</v>
      </c>
    </row>
    <row r="43" spans="1:11" s="134" customFormat="1" ht="15">
      <c r="A43" s="100" t="s">
        <v>72</v>
      </c>
      <c r="B43" s="153" t="s">
        <v>69</v>
      </c>
      <c r="C43" s="1">
        <f>F43*12</f>
        <v>0</v>
      </c>
      <c r="D43" s="15">
        <v>743.35</v>
      </c>
      <c r="E43" s="96">
        <f>H43*12</f>
        <v>0</v>
      </c>
      <c r="F43" s="97"/>
      <c r="G43" s="96"/>
      <c r="H43" s="96"/>
      <c r="I43" s="127">
        <v>1269.5</v>
      </c>
      <c r="J43" s="127">
        <v>1.07</v>
      </c>
      <c r="K43" s="128">
        <v>0.04</v>
      </c>
    </row>
    <row r="44" spans="1:11" s="134" customFormat="1" ht="15">
      <c r="A44" s="100" t="s">
        <v>73</v>
      </c>
      <c r="B44" s="153" t="s">
        <v>69</v>
      </c>
      <c r="C44" s="1">
        <f>F44*12</f>
        <v>0</v>
      </c>
      <c r="D44" s="15">
        <v>3314.05</v>
      </c>
      <c r="E44" s="96">
        <f>H44*12</f>
        <v>0</v>
      </c>
      <c r="F44" s="97"/>
      <c r="G44" s="96"/>
      <c r="H44" s="96"/>
      <c r="I44" s="127">
        <v>1269.5</v>
      </c>
      <c r="J44" s="127">
        <v>1.07</v>
      </c>
      <c r="K44" s="128">
        <v>0.2</v>
      </c>
    </row>
    <row r="45" spans="1:11" s="134" customFormat="1" ht="15">
      <c r="A45" s="100" t="s">
        <v>74</v>
      </c>
      <c r="B45" s="153" t="s">
        <v>69</v>
      </c>
      <c r="C45" s="1">
        <f>F45*12</f>
        <v>0</v>
      </c>
      <c r="D45" s="15">
        <v>780.14</v>
      </c>
      <c r="E45" s="96">
        <f>H45*12</f>
        <v>0</v>
      </c>
      <c r="F45" s="97"/>
      <c r="G45" s="96"/>
      <c r="H45" s="96"/>
      <c r="I45" s="127">
        <v>1269.5</v>
      </c>
      <c r="J45" s="127">
        <v>1.07</v>
      </c>
      <c r="K45" s="128">
        <v>0.04</v>
      </c>
    </row>
    <row r="46" spans="1:11" s="134" customFormat="1" ht="15">
      <c r="A46" s="100" t="s">
        <v>75</v>
      </c>
      <c r="B46" s="153" t="s">
        <v>69</v>
      </c>
      <c r="C46" s="1"/>
      <c r="D46" s="15">
        <v>371.66</v>
      </c>
      <c r="E46" s="96"/>
      <c r="F46" s="97"/>
      <c r="G46" s="96"/>
      <c r="H46" s="96"/>
      <c r="I46" s="127">
        <v>1269.5</v>
      </c>
      <c r="J46" s="127">
        <v>1.07</v>
      </c>
      <c r="K46" s="128">
        <v>0.02</v>
      </c>
    </row>
    <row r="47" spans="1:11" s="134" customFormat="1" ht="15">
      <c r="A47" s="100" t="s">
        <v>76</v>
      </c>
      <c r="B47" s="153" t="s">
        <v>71</v>
      </c>
      <c r="C47" s="1"/>
      <c r="D47" s="15">
        <v>1486.7</v>
      </c>
      <c r="E47" s="96"/>
      <c r="F47" s="97"/>
      <c r="G47" s="96"/>
      <c r="H47" s="96"/>
      <c r="I47" s="127">
        <v>1269.5</v>
      </c>
      <c r="J47" s="127">
        <v>1.07</v>
      </c>
      <c r="K47" s="128">
        <v>0.1</v>
      </c>
    </row>
    <row r="48" spans="1:11" s="134" customFormat="1" ht="25.5">
      <c r="A48" s="100" t="s">
        <v>77</v>
      </c>
      <c r="B48" s="153" t="s">
        <v>69</v>
      </c>
      <c r="C48" s="1">
        <f>F48*12</f>
        <v>0</v>
      </c>
      <c r="D48" s="15">
        <v>938.12</v>
      </c>
      <c r="E48" s="96">
        <f>H48*12</f>
        <v>0</v>
      </c>
      <c r="F48" s="97"/>
      <c r="G48" s="96"/>
      <c r="H48" s="96"/>
      <c r="I48" s="127">
        <v>1269.5</v>
      </c>
      <c r="J48" s="127">
        <v>1.07</v>
      </c>
      <c r="K48" s="128">
        <v>0.05</v>
      </c>
    </row>
    <row r="49" spans="1:11" s="134" customFormat="1" ht="15">
      <c r="A49" s="100" t="s">
        <v>78</v>
      </c>
      <c r="B49" s="153" t="s">
        <v>69</v>
      </c>
      <c r="C49" s="1"/>
      <c r="D49" s="15">
        <v>2617.3</v>
      </c>
      <c r="E49" s="96"/>
      <c r="F49" s="97"/>
      <c r="G49" s="96"/>
      <c r="H49" s="96"/>
      <c r="I49" s="127">
        <v>1269.5</v>
      </c>
      <c r="J49" s="127">
        <v>1.07</v>
      </c>
      <c r="K49" s="128">
        <v>0.01</v>
      </c>
    </row>
    <row r="50" spans="1:11" s="134" customFormat="1" ht="15" hidden="1">
      <c r="A50" s="100"/>
      <c r="B50" s="153"/>
      <c r="C50" s="98"/>
      <c r="D50" s="15"/>
      <c r="E50" s="98"/>
      <c r="F50" s="97"/>
      <c r="G50" s="96"/>
      <c r="H50" s="96"/>
      <c r="I50" s="127"/>
      <c r="J50" s="127"/>
      <c r="K50" s="128"/>
    </row>
    <row r="51" spans="1:11" s="134" customFormat="1" ht="15" hidden="1">
      <c r="A51" s="4"/>
      <c r="B51" s="153"/>
      <c r="C51" s="1"/>
      <c r="D51" s="15"/>
      <c r="E51" s="96"/>
      <c r="F51" s="97"/>
      <c r="G51" s="96"/>
      <c r="H51" s="96"/>
      <c r="I51" s="127"/>
      <c r="J51" s="127"/>
      <c r="K51" s="128"/>
    </row>
    <row r="52" spans="1:11" s="149" customFormat="1" ht="30">
      <c r="A52" s="148" t="s">
        <v>79</v>
      </c>
      <c r="B52" s="137"/>
      <c r="C52" s="138"/>
      <c r="D52" s="13">
        <f>SUM(D53:D63)</f>
        <v>1771.92</v>
      </c>
      <c r="E52" s="13"/>
      <c r="F52" s="94"/>
      <c r="G52" s="13">
        <f>D52/I52</f>
        <v>1.4</v>
      </c>
      <c r="H52" s="13">
        <f>G52/12</f>
        <v>0.12</v>
      </c>
      <c r="I52" s="127">
        <v>1269.5</v>
      </c>
      <c r="J52" s="127">
        <v>1.07</v>
      </c>
      <c r="K52" s="128">
        <v>0.4</v>
      </c>
    </row>
    <row r="53" spans="1:11" s="134" customFormat="1" ht="15" hidden="1">
      <c r="A53" s="100" t="s">
        <v>80</v>
      </c>
      <c r="B53" s="153" t="s">
        <v>81</v>
      </c>
      <c r="C53" s="1"/>
      <c r="D53" s="15">
        <f aca="true" t="shared" si="0" ref="D53:D63">G53*I53</f>
        <v>0</v>
      </c>
      <c r="E53" s="96"/>
      <c r="F53" s="97"/>
      <c r="G53" s="96">
        <f aca="true" t="shared" si="1" ref="G53:G63">H53*12</f>
        <v>0</v>
      </c>
      <c r="H53" s="96">
        <v>0</v>
      </c>
      <c r="I53" s="127">
        <v>1269.5</v>
      </c>
      <c r="J53" s="127">
        <v>1.07</v>
      </c>
      <c r="K53" s="128">
        <v>0</v>
      </c>
    </row>
    <row r="54" spans="1:11" s="134" customFormat="1" ht="25.5" hidden="1">
      <c r="A54" s="100" t="s">
        <v>82</v>
      </c>
      <c r="B54" s="153" t="s">
        <v>99</v>
      </c>
      <c r="C54" s="1"/>
      <c r="D54" s="15">
        <f t="shared" si="0"/>
        <v>0</v>
      </c>
      <c r="E54" s="96"/>
      <c r="F54" s="97"/>
      <c r="G54" s="96">
        <f t="shared" si="1"/>
        <v>0</v>
      </c>
      <c r="H54" s="96">
        <v>0</v>
      </c>
      <c r="I54" s="127">
        <v>1269.5</v>
      </c>
      <c r="J54" s="127">
        <v>1.07</v>
      </c>
      <c r="K54" s="128">
        <v>0</v>
      </c>
    </row>
    <row r="55" spans="1:11" s="134" customFormat="1" ht="15" hidden="1">
      <c r="A55" s="100" t="s">
        <v>83</v>
      </c>
      <c r="B55" s="153" t="s">
        <v>84</v>
      </c>
      <c r="C55" s="1"/>
      <c r="D55" s="15">
        <f t="shared" si="0"/>
        <v>0</v>
      </c>
      <c r="E55" s="96"/>
      <c r="F55" s="97"/>
      <c r="G55" s="96">
        <f t="shared" si="1"/>
        <v>0</v>
      </c>
      <c r="H55" s="96">
        <v>0</v>
      </c>
      <c r="I55" s="127">
        <v>1269.5</v>
      </c>
      <c r="J55" s="127">
        <v>1.07</v>
      </c>
      <c r="K55" s="128">
        <v>0</v>
      </c>
    </row>
    <row r="56" spans="1:11" s="134" customFormat="1" ht="25.5" hidden="1">
      <c r="A56" s="100" t="s">
        <v>85</v>
      </c>
      <c r="B56" s="153" t="s">
        <v>86</v>
      </c>
      <c r="C56" s="1"/>
      <c r="D56" s="15">
        <f t="shared" si="0"/>
        <v>0</v>
      </c>
      <c r="E56" s="96"/>
      <c r="F56" s="97"/>
      <c r="G56" s="96">
        <f t="shared" si="1"/>
        <v>0</v>
      </c>
      <c r="H56" s="96">
        <v>0</v>
      </c>
      <c r="I56" s="127">
        <v>1269.5</v>
      </c>
      <c r="J56" s="127">
        <v>1.07</v>
      </c>
      <c r="K56" s="128">
        <v>0</v>
      </c>
    </row>
    <row r="57" spans="1:11" s="134" customFormat="1" ht="15" hidden="1">
      <c r="A57" s="100" t="s">
        <v>126</v>
      </c>
      <c r="B57" s="153" t="s">
        <v>127</v>
      </c>
      <c r="C57" s="1"/>
      <c r="D57" s="15">
        <f t="shared" si="0"/>
        <v>0</v>
      </c>
      <c r="E57" s="96"/>
      <c r="F57" s="97"/>
      <c r="G57" s="96">
        <f t="shared" si="1"/>
        <v>0</v>
      </c>
      <c r="H57" s="96">
        <v>0</v>
      </c>
      <c r="I57" s="127">
        <v>1269.5</v>
      </c>
      <c r="J57" s="127">
        <v>1.07</v>
      </c>
      <c r="K57" s="128">
        <v>0</v>
      </c>
    </row>
    <row r="58" spans="1:11" s="134" customFormat="1" ht="15" hidden="1">
      <c r="A58" s="100" t="s">
        <v>87</v>
      </c>
      <c r="B58" s="153" t="s">
        <v>84</v>
      </c>
      <c r="C58" s="1"/>
      <c r="D58" s="15">
        <f t="shared" si="0"/>
        <v>0</v>
      </c>
      <c r="E58" s="96"/>
      <c r="F58" s="97"/>
      <c r="G58" s="96">
        <f t="shared" si="1"/>
        <v>0</v>
      </c>
      <c r="H58" s="96">
        <v>0</v>
      </c>
      <c r="I58" s="127">
        <v>1269.5</v>
      </c>
      <c r="J58" s="127">
        <v>1.07</v>
      </c>
      <c r="K58" s="128">
        <v>0</v>
      </c>
    </row>
    <row r="59" spans="1:11" s="134" customFormat="1" ht="15" hidden="1">
      <c r="A59" s="100" t="s">
        <v>88</v>
      </c>
      <c r="B59" s="153" t="s">
        <v>69</v>
      </c>
      <c r="C59" s="1"/>
      <c r="D59" s="15">
        <f t="shared" si="0"/>
        <v>0</v>
      </c>
      <c r="E59" s="96"/>
      <c r="F59" s="97"/>
      <c r="G59" s="96">
        <f t="shared" si="1"/>
        <v>0</v>
      </c>
      <c r="H59" s="96">
        <v>0</v>
      </c>
      <c r="I59" s="127">
        <v>1269.5</v>
      </c>
      <c r="J59" s="127">
        <v>1.07</v>
      </c>
      <c r="K59" s="128">
        <v>0</v>
      </c>
    </row>
    <row r="60" spans="1:11" s="134" customFormat="1" ht="25.5" hidden="1">
      <c r="A60" s="100" t="s">
        <v>105</v>
      </c>
      <c r="B60" s="153" t="s">
        <v>69</v>
      </c>
      <c r="C60" s="1"/>
      <c r="D60" s="15">
        <f t="shared" si="0"/>
        <v>0</v>
      </c>
      <c r="E60" s="96"/>
      <c r="F60" s="97"/>
      <c r="G60" s="96">
        <f t="shared" si="1"/>
        <v>0</v>
      </c>
      <c r="H60" s="96">
        <v>0</v>
      </c>
      <c r="I60" s="127">
        <v>1269.5</v>
      </c>
      <c r="J60" s="127">
        <v>1.07</v>
      </c>
      <c r="K60" s="128">
        <v>0</v>
      </c>
    </row>
    <row r="61" spans="1:11" s="134" customFormat="1" ht="15">
      <c r="A61" s="100" t="s">
        <v>128</v>
      </c>
      <c r="B61" s="153" t="s">
        <v>69</v>
      </c>
      <c r="C61" s="1"/>
      <c r="D61" s="15">
        <v>1771.92</v>
      </c>
      <c r="E61" s="96"/>
      <c r="F61" s="97"/>
      <c r="G61" s="96"/>
      <c r="H61" s="96"/>
      <c r="I61" s="127">
        <v>1269.5</v>
      </c>
      <c r="J61" s="127">
        <v>1.07</v>
      </c>
      <c r="K61" s="128">
        <v>0.13</v>
      </c>
    </row>
    <row r="62" spans="1:11" s="134" customFormat="1" ht="15" hidden="1">
      <c r="A62" s="100" t="s">
        <v>129</v>
      </c>
      <c r="B62" s="153" t="s">
        <v>55</v>
      </c>
      <c r="C62" s="1"/>
      <c r="D62" s="15">
        <f t="shared" si="0"/>
        <v>0</v>
      </c>
      <c r="E62" s="96"/>
      <c r="F62" s="97"/>
      <c r="G62" s="96">
        <f t="shared" si="1"/>
        <v>0</v>
      </c>
      <c r="H62" s="96">
        <v>0</v>
      </c>
      <c r="I62" s="127">
        <v>1269.5</v>
      </c>
      <c r="J62" s="127">
        <v>1.07</v>
      </c>
      <c r="K62" s="128">
        <v>0</v>
      </c>
    </row>
    <row r="63" spans="1:11" s="134" customFormat="1" ht="15" hidden="1">
      <c r="A63" s="4" t="s">
        <v>89</v>
      </c>
      <c r="B63" s="153" t="s">
        <v>55</v>
      </c>
      <c r="C63" s="98"/>
      <c r="D63" s="15">
        <f t="shared" si="0"/>
        <v>0</v>
      </c>
      <c r="E63" s="98"/>
      <c r="F63" s="97"/>
      <c r="G63" s="96">
        <f t="shared" si="1"/>
        <v>0</v>
      </c>
      <c r="H63" s="96">
        <v>0</v>
      </c>
      <c r="I63" s="127">
        <v>1269.5</v>
      </c>
      <c r="J63" s="127">
        <v>1.07</v>
      </c>
      <c r="K63" s="128">
        <v>0</v>
      </c>
    </row>
    <row r="64" spans="1:11" s="134" customFormat="1" ht="30">
      <c r="A64" s="148" t="s">
        <v>90</v>
      </c>
      <c r="B64" s="153"/>
      <c r="C64" s="1"/>
      <c r="D64" s="13">
        <f>D65</f>
        <v>1586.25</v>
      </c>
      <c r="E64" s="96"/>
      <c r="F64" s="97"/>
      <c r="G64" s="13">
        <f>D64/I64</f>
        <v>1.25</v>
      </c>
      <c r="H64" s="13">
        <f>G64/12</f>
        <v>0.1</v>
      </c>
      <c r="I64" s="127">
        <v>1269.5</v>
      </c>
      <c r="J64" s="127">
        <v>1.07</v>
      </c>
      <c r="K64" s="128">
        <v>0.19</v>
      </c>
    </row>
    <row r="65" spans="1:11" s="134" customFormat="1" ht="15">
      <c r="A65" s="100" t="s">
        <v>130</v>
      </c>
      <c r="B65" s="153" t="s">
        <v>69</v>
      </c>
      <c r="C65" s="1"/>
      <c r="D65" s="15">
        <v>1586.25</v>
      </c>
      <c r="E65" s="96"/>
      <c r="F65" s="97"/>
      <c r="G65" s="96"/>
      <c r="H65" s="96"/>
      <c r="I65" s="127">
        <v>1269.5</v>
      </c>
      <c r="J65" s="127">
        <v>1.07</v>
      </c>
      <c r="K65" s="128">
        <v>0.1</v>
      </c>
    </row>
    <row r="66" spans="1:11" s="134" customFormat="1" ht="15" hidden="1">
      <c r="A66" s="100" t="s">
        <v>91</v>
      </c>
      <c r="B66" s="153" t="s">
        <v>55</v>
      </c>
      <c r="C66" s="1"/>
      <c r="D66" s="15">
        <f>G66*I66</f>
        <v>0</v>
      </c>
      <c r="E66" s="96"/>
      <c r="F66" s="97"/>
      <c r="G66" s="96">
        <f>H66*12</f>
        <v>0</v>
      </c>
      <c r="H66" s="96">
        <v>0</v>
      </c>
      <c r="I66" s="127">
        <v>1269.5</v>
      </c>
      <c r="J66" s="127">
        <v>1.07</v>
      </c>
      <c r="K66" s="128">
        <v>0</v>
      </c>
    </row>
    <row r="67" spans="1:11" s="134" customFormat="1" ht="15">
      <c r="A67" s="148" t="s">
        <v>92</v>
      </c>
      <c r="B67" s="153"/>
      <c r="C67" s="1"/>
      <c r="D67" s="13">
        <f>D68+D69+D70+D76+D75</f>
        <v>18575.84</v>
      </c>
      <c r="E67" s="96"/>
      <c r="F67" s="97"/>
      <c r="G67" s="13">
        <f>D67/I67</f>
        <v>14.63</v>
      </c>
      <c r="H67" s="13">
        <f>G67/12</f>
        <v>1.22</v>
      </c>
      <c r="I67" s="127">
        <v>1269.5</v>
      </c>
      <c r="J67" s="127">
        <v>1.07</v>
      </c>
      <c r="K67" s="128">
        <v>0.47</v>
      </c>
    </row>
    <row r="68" spans="1:11" s="134" customFormat="1" ht="15">
      <c r="A68" s="100" t="s">
        <v>103</v>
      </c>
      <c r="B68" s="153" t="s">
        <v>55</v>
      </c>
      <c r="C68" s="1"/>
      <c r="D68" s="15">
        <v>1036.08</v>
      </c>
      <c r="E68" s="96"/>
      <c r="F68" s="97"/>
      <c r="G68" s="96"/>
      <c r="H68" s="96"/>
      <c r="I68" s="127">
        <v>1269.5</v>
      </c>
      <c r="J68" s="127">
        <v>1.07</v>
      </c>
      <c r="K68" s="128">
        <v>0.06</v>
      </c>
    </row>
    <row r="69" spans="1:11" s="134" customFormat="1" ht="15">
      <c r="A69" s="100" t="s">
        <v>93</v>
      </c>
      <c r="B69" s="153" t="s">
        <v>69</v>
      </c>
      <c r="C69" s="1"/>
      <c r="D69" s="15">
        <v>3280.78</v>
      </c>
      <c r="E69" s="96"/>
      <c r="F69" s="97"/>
      <c r="G69" s="96"/>
      <c r="H69" s="96"/>
      <c r="I69" s="127">
        <v>1269.5</v>
      </c>
      <c r="J69" s="127">
        <v>1.07</v>
      </c>
      <c r="K69" s="128">
        <v>0.2</v>
      </c>
    </row>
    <row r="70" spans="1:11" s="134" customFormat="1" ht="15">
      <c r="A70" s="100" t="s">
        <v>94</v>
      </c>
      <c r="B70" s="153" t="s">
        <v>69</v>
      </c>
      <c r="C70" s="1"/>
      <c r="D70" s="15">
        <v>777.03</v>
      </c>
      <c r="E70" s="96"/>
      <c r="F70" s="97"/>
      <c r="G70" s="96"/>
      <c r="H70" s="96"/>
      <c r="I70" s="127">
        <v>1269.5</v>
      </c>
      <c r="J70" s="127">
        <v>1.07</v>
      </c>
      <c r="K70" s="128">
        <v>0.04</v>
      </c>
    </row>
    <row r="71" spans="1:11" s="134" customFormat="1" ht="27.75" customHeight="1" hidden="1">
      <c r="A71" s="4" t="s">
        <v>111</v>
      </c>
      <c r="B71" s="153" t="s">
        <v>52</v>
      </c>
      <c r="C71" s="1"/>
      <c r="D71" s="15">
        <f>G71*I71</f>
        <v>0</v>
      </c>
      <c r="E71" s="96"/>
      <c r="F71" s="97"/>
      <c r="G71" s="96"/>
      <c r="H71" s="96"/>
      <c r="I71" s="127">
        <v>1269.5</v>
      </c>
      <c r="J71" s="127">
        <v>1.07</v>
      </c>
      <c r="K71" s="128">
        <v>0</v>
      </c>
    </row>
    <row r="72" spans="1:11" s="134" customFormat="1" ht="25.5" hidden="1">
      <c r="A72" s="4" t="s">
        <v>131</v>
      </c>
      <c r="B72" s="153" t="s">
        <v>52</v>
      </c>
      <c r="C72" s="1"/>
      <c r="D72" s="15">
        <f>G72*I72</f>
        <v>0</v>
      </c>
      <c r="E72" s="96"/>
      <c r="F72" s="97"/>
      <c r="G72" s="96"/>
      <c r="H72" s="96"/>
      <c r="I72" s="127">
        <v>1269.5</v>
      </c>
      <c r="J72" s="127">
        <v>1.07</v>
      </c>
      <c r="K72" s="128">
        <v>0</v>
      </c>
    </row>
    <row r="73" spans="1:11" s="134" customFormat="1" ht="25.5" hidden="1">
      <c r="A73" s="4" t="s">
        <v>112</v>
      </c>
      <c r="B73" s="153" t="s">
        <v>52</v>
      </c>
      <c r="C73" s="1"/>
      <c r="D73" s="15">
        <f>G73*I73</f>
        <v>0</v>
      </c>
      <c r="E73" s="96"/>
      <c r="F73" s="97"/>
      <c r="G73" s="96"/>
      <c r="H73" s="96"/>
      <c r="I73" s="127">
        <v>1269.5</v>
      </c>
      <c r="J73" s="127">
        <v>1.07</v>
      </c>
      <c r="K73" s="128">
        <v>0</v>
      </c>
    </row>
    <row r="74" spans="1:11" s="134" customFormat="1" ht="25.5" hidden="1">
      <c r="A74" s="4" t="s">
        <v>113</v>
      </c>
      <c r="B74" s="153" t="s">
        <v>52</v>
      </c>
      <c r="C74" s="1"/>
      <c r="D74" s="15">
        <f>G74*I74</f>
        <v>0</v>
      </c>
      <c r="E74" s="96"/>
      <c r="F74" s="97"/>
      <c r="G74" s="96"/>
      <c r="H74" s="96"/>
      <c r="I74" s="127">
        <v>1269.5</v>
      </c>
      <c r="J74" s="127">
        <v>1.07</v>
      </c>
      <c r="K74" s="128">
        <v>0</v>
      </c>
    </row>
    <row r="75" spans="1:11" s="134" customFormat="1" ht="15">
      <c r="A75" s="154" t="s">
        <v>132</v>
      </c>
      <c r="B75" s="155" t="s">
        <v>133</v>
      </c>
      <c r="C75" s="156"/>
      <c r="D75" s="157">
        <v>10874.41</v>
      </c>
      <c r="E75" s="96"/>
      <c r="F75" s="97"/>
      <c r="G75" s="96"/>
      <c r="H75" s="96"/>
      <c r="I75" s="127">
        <v>1269.5</v>
      </c>
      <c r="J75" s="127"/>
      <c r="K75" s="128"/>
    </row>
    <row r="76" spans="1:11" s="134" customFormat="1" ht="25.5">
      <c r="A76" s="4" t="s">
        <v>102</v>
      </c>
      <c r="B76" s="153" t="s">
        <v>52</v>
      </c>
      <c r="C76" s="1"/>
      <c r="D76" s="15">
        <v>2607.54</v>
      </c>
      <c r="E76" s="96"/>
      <c r="F76" s="97"/>
      <c r="G76" s="96"/>
      <c r="H76" s="96"/>
      <c r="I76" s="127">
        <v>1269.5</v>
      </c>
      <c r="J76" s="127">
        <v>1.07</v>
      </c>
      <c r="K76" s="128">
        <v>0.16</v>
      </c>
    </row>
    <row r="77" spans="1:11" s="134" customFormat="1" ht="15">
      <c r="A77" s="148" t="s">
        <v>95</v>
      </c>
      <c r="B77" s="153"/>
      <c r="C77" s="1"/>
      <c r="D77" s="13">
        <f>D78+D79</f>
        <v>1681.99</v>
      </c>
      <c r="E77" s="96"/>
      <c r="F77" s="97"/>
      <c r="G77" s="13">
        <f>D77/I77</f>
        <v>1.32</v>
      </c>
      <c r="H77" s="13">
        <f>G77/12</f>
        <v>0.11</v>
      </c>
      <c r="I77" s="127">
        <v>1269.5</v>
      </c>
      <c r="J77" s="127">
        <v>1.07</v>
      </c>
      <c r="K77" s="128">
        <v>0.17</v>
      </c>
    </row>
    <row r="78" spans="1:11" s="134" customFormat="1" ht="15">
      <c r="A78" s="100" t="s">
        <v>96</v>
      </c>
      <c r="B78" s="153" t="s">
        <v>69</v>
      </c>
      <c r="C78" s="1"/>
      <c r="D78" s="15">
        <v>932.26</v>
      </c>
      <c r="E78" s="96"/>
      <c r="F78" s="97"/>
      <c r="G78" s="96"/>
      <c r="H78" s="96"/>
      <c r="I78" s="127">
        <v>1269.5</v>
      </c>
      <c r="J78" s="127">
        <v>1.07</v>
      </c>
      <c r="K78" s="128">
        <v>0.05</v>
      </c>
    </row>
    <row r="79" spans="1:11" s="134" customFormat="1" ht="15">
      <c r="A79" s="100" t="s">
        <v>114</v>
      </c>
      <c r="B79" s="153" t="s">
        <v>69</v>
      </c>
      <c r="C79" s="1"/>
      <c r="D79" s="15">
        <v>749.73</v>
      </c>
      <c r="E79" s="96"/>
      <c r="F79" s="97"/>
      <c r="G79" s="96"/>
      <c r="H79" s="96"/>
      <c r="I79" s="127">
        <v>1269.5</v>
      </c>
      <c r="J79" s="127">
        <v>1.07</v>
      </c>
      <c r="K79" s="128">
        <v>0.04</v>
      </c>
    </row>
    <row r="80" spans="1:11" s="127" customFormat="1" ht="30.75" thickBot="1">
      <c r="A80" s="158" t="s">
        <v>115</v>
      </c>
      <c r="B80" s="151" t="s">
        <v>52</v>
      </c>
      <c r="C80" s="152">
        <f>F80*12</f>
        <v>0</v>
      </c>
      <c r="D80" s="152">
        <f>G80*I80</f>
        <v>4874.88</v>
      </c>
      <c r="E80" s="152">
        <f>H80*12</f>
        <v>3.84</v>
      </c>
      <c r="F80" s="102"/>
      <c r="G80" s="152">
        <f>H80*12</f>
        <v>3.84</v>
      </c>
      <c r="H80" s="152">
        <v>0.32</v>
      </c>
      <c r="I80" s="127">
        <v>1269.5</v>
      </c>
      <c r="J80" s="127">
        <v>1.07</v>
      </c>
      <c r="K80" s="128">
        <v>0.3</v>
      </c>
    </row>
    <row r="81" spans="1:11" s="127" customFormat="1" ht="19.5" hidden="1" thickBot="1">
      <c r="A81" s="159" t="s">
        <v>3</v>
      </c>
      <c r="B81" s="126"/>
      <c r="C81" s="160" t="e">
        <f>F81*12</f>
        <v>#REF!</v>
      </c>
      <c r="D81" s="160">
        <f>G81*I81</f>
        <v>0</v>
      </c>
      <c r="E81" s="160">
        <f>H81*12</f>
        <v>0</v>
      </c>
      <c r="F81" s="161" t="e">
        <f>#REF!+#REF!+#REF!+#REF!+#REF!+#REF!+#REF!+#REF!+#REF!+#REF!</f>
        <v>#REF!</v>
      </c>
      <c r="G81" s="160">
        <f>H81*12</f>
        <v>0</v>
      </c>
      <c r="H81" s="161">
        <f>H82+H83+H84+H85+H86+H87</f>
        <v>0</v>
      </c>
      <c r="I81" s="127">
        <v>1269.5</v>
      </c>
      <c r="K81" s="128"/>
    </row>
    <row r="82" spans="1:11" s="127" customFormat="1" ht="15.75" hidden="1" thickBot="1">
      <c r="A82" s="162" t="s">
        <v>116</v>
      </c>
      <c r="B82" s="140"/>
      <c r="C82" s="141"/>
      <c r="D82" s="163"/>
      <c r="E82" s="163"/>
      <c r="F82" s="164"/>
      <c r="G82" s="163"/>
      <c r="H82" s="144"/>
      <c r="I82" s="127">
        <v>1269.5</v>
      </c>
      <c r="K82" s="128"/>
    </row>
    <row r="83" spans="1:11" s="127" customFormat="1" ht="15.75" hidden="1" thickBot="1">
      <c r="A83" s="165" t="s">
        <v>117</v>
      </c>
      <c r="B83" s="166"/>
      <c r="C83" s="167"/>
      <c r="D83" s="168"/>
      <c r="E83" s="168"/>
      <c r="F83" s="169"/>
      <c r="G83" s="168"/>
      <c r="H83" s="170"/>
      <c r="I83" s="127">
        <v>1269.5</v>
      </c>
      <c r="K83" s="128"/>
    </row>
    <row r="84" spans="1:11" s="127" customFormat="1" ht="15.75" hidden="1" thickBot="1">
      <c r="A84" s="171" t="s">
        <v>134</v>
      </c>
      <c r="B84" s="172"/>
      <c r="C84" s="156"/>
      <c r="D84" s="152"/>
      <c r="E84" s="152"/>
      <c r="F84" s="102"/>
      <c r="G84" s="152"/>
      <c r="H84" s="115"/>
      <c r="I84" s="127">
        <v>1269.5</v>
      </c>
      <c r="K84" s="128"/>
    </row>
    <row r="85" spans="1:11" s="127" customFormat="1" ht="15.75" hidden="1" thickBot="1">
      <c r="A85" s="171" t="s">
        <v>135</v>
      </c>
      <c r="B85" s="172"/>
      <c r="C85" s="156"/>
      <c r="D85" s="152"/>
      <c r="E85" s="152"/>
      <c r="F85" s="102"/>
      <c r="G85" s="152"/>
      <c r="H85" s="115"/>
      <c r="I85" s="127">
        <v>1269.5</v>
      </c>
      <c r="K85" s="128"/>
    </row>
    <row r="86" spans="1:11" s="127" customFormat="1" ht="15.75" hidden="1" thickBot="1">
      <c r="A86" s="171" t="s">
        <v>107</v>
      </c>
      <c r="B86" s="172"/>
      <c r="C86" s="156"/>
      <c r="D86" s="152"/>
      <c r="E86" s="152"/>
      <c r="F86" s="102"/>
      <c r="G86" s="152"/>
      <c r="H86" s="115"/>
      <c r="I86" s="127">
        <v>1269.5</v>
      </c>
      <c r="K86" s="128"/>
    </row>
    <row r="87" spans="1:11" s="127" customFormat="1" ht="15.75" hidden="1" thickBot="1">
      <c r="A87" s="173" t="s">
        <v>136</v>
      </c>
      <c r="B87" s="174"/>
      <c r="C87" s="175"/>
      <c r="D87" s="168">
        <f>G87*I87</f>
        <v>0</v>
      </c>
      <c r="E87" s="168">
        <f>H87*12</f>
        <v>0</v>
      </c>
      <c r="F87" s="169" t="e">
        <f>#REF!+#REF!+#REF!+#REF!+#REF!+#REF!+#REF!+#REF!+#REF!+#REF!</f>
        <v>#REF!</v>
      </c>
      <c r="G87" s="168">
        <f>H87*12</f>
        <v>0</v>
      </c>
      <c r="H87" s="176">
        <v>0</v>
      </c>
      <c r="I87" s="127">
        <v>1269.5</v>
      </c>
      <c r="K87" s="128"/>
    </row>
    <row r="88" spans="1:11" s="134" customFormat="1" ht="19.5" customHeight="1" thickBot="1">
      <c r="A88" s="99" t="s">
        <v>97</v>
      </c>
      <c r="B88" s="177" t="s">
        <v>48</v>
      </c>
      <c r="C88" s="178"/>
      <c r="D88" s="95">
        <f>G88*I88</f>
        <v>21479.94</v>
      </c>
      <c r="E88" s="95"/>
      <c r="F88" s="95"/>
      <c r="G88" s="95">
        <f>12*H88</f>
        <v>16.92</v>
      </c>
      <c r="H88" s="95">
        <v>1.41</v>
      </c>
      <c r="I88" s="127">
        <v>1269.5</v>
      </c>
      <c r="J88" s="127"/>
      <c r="K88" s="128"/>
    </row>
    <row r="89" spans="1:11" s="127" customFormat="1" ht="20.25" thickBot="1">
      <c r="A89" s="179" t="s">
        <v>4</v>
      </c>
      <c r="B89" s="180"/>
      <c r="C89" s="181">
        <f>F89*12</f>
        <v>0</v>
      </c>
      <c r="D89" s="182">
        <f>D80+D77+D67+D64+D52+D38+D37+D36+D35+D34+D32+D31+D30+D29+D28+D19+D14+D88</f>
        <v>214987.45</v>
      </c>
      <c r="E89" s="182">
        <f>E80+E77+E67+E64+E52+E38+E37+E36+E35+E34+E32+E31+E30+E29+E28+E19+E14+E88</f>
        <v>122.88</v>
      </c>
      <c r="F89" s="182">
        <f>F80+F77+F67+F64+F52+F38+F37+F36+F35+F34+F32+F31+F30+F29+F28+F19+F14+F88</f>
        <v>0</v>
      </c>
      <c r="G89" s="182">
        <f>G80+G77+G67+G64+G52+G38+G37+G36+G35+G34+G32+G31+G30+G29+G28+G19+G14+G88</f>
        <v>169.35</v>
      </c>
      <c r="H89" s="182">
        <f>H80+H77+H67+H64+H52+H38+H37+H36+H35+H34+H32+H31+H30+H29+H28+H19+H14+H88</f>
        <v>14.11</v>
      </c>
      <c r="K89" s="128"/>
    </row>
    <row r="90" spans="1:11" s="110" customFormat="1" ht="20.25" hidden="1" thickBot="1">
      <c r="A90" s="183" t="s">
        <v>2</v>
      </c>
      <c r="B90" s="184" t="s">
        <v>48</v>
      </c>
      <c r="C90" s="184" t="s">
        <v>137</v>
      </c>
      <c r="D90" s="185"/>
      <c r="E90" s="184" t="s">
        <v>137</v>
      </c>
      <c r="F90" s="186"/>
      <c r="G90" s="184" t="s">
        <v>137</v>
      </c>
      <c r="H90" s="186"/>
      <c r="K90" s="111"/>
    </row>
    <row r="91" spans="1:11" s="188" customFormat="1" ht="12.75">
      <c r="A91" s="187"/>
      <c r="F91" s="2"/>
      <c r="H91" s="2"/>
      <c r="K91" s="189"/>
    </row>
    <row r="92" spans="1:11" s="188" customFormat="1" ht="12.75">
      <c r="A92" s="187"/>
      <c r="F92" s="2"/>
      <c r="H92" s="2"/>
      <c r="K92" s="189"/>
    </row>
    <row r="93" spans="1:11" s="188" customFormat="1" ht="12.75">
      <c r="A93" s="187"/>
      <c r="F93" s="2"/>
      <c r="H93" s="2"/>
      <c r="K93" s="189"/>
    </row>
    <row r="94" spans="1:11" s="188" customFormat="1" ht="12.75">
      <c r="A94" s="187"/>
      <c r="F94" s="2"/>
      <c r="H94" s="2"/>
      <c r="K94" s="189"/>
    </row>
    <row r="95" spans="1:11" s="188" customFormat="1" ht="13.5" thickBot="1">
      <c r="A95" s="187"/>
      <c r="F95" s="2"/>
      <c r="H95" s="2"/>
      <c r="K95" s="189"/>
    </row>
    <row r="96" spans="1:11" s="190" customFormat="1" ht="39.75" thickBot="1">
      <c r="A96" s="179" t="s">
        <v>138</v>
      </c>
      <c r="B96" s="180"/>
      <c r="C96" s="181">
        <f>F96*12</f>
        <v>0</v>
      </c>
      <c r="D96" s="181">
        <f>D97+D98+D99+D100+D101+D102</f>
        <v>61073.63</v>
      </c>
      <c r="E96" s="181">
        <f>SUM(E97:E102)</f>
        <v>0</v>
      </c>
      <c r="F96" s="181">
        <f>SUM(F97:F102)</f>
        <v>0</v>
      </c>
      <c r="G96" s="181">
        <v>48.12</v>
      </c>
      <c r="H96" s="181">
        <f>G96/12</f>
        <v>4.01</v>
      </c>
      <c r="I96" s="190">
        <v>1269.5</v>
      </c>
      <c r="K96" s="191"/>
    </row>
    <row r="97" spans="1:11" s="127" customFormat="1" ht="15">
      <c r="A97" s="192" t="s">
        <v>139</v>
      </c>
      <c r="B97" s="172"/>
      <c r="C97" s="156"/>
      <c r="D97" s="193">
        <v>5671.92</v>
      </c>
      <c r="E97" s="193"/>
      <c r="F97" s="194"/>
      <c r="G97" s="193">
        <f aca="true" t="shared" si="2" ref="G97:G102">D97/I97</f>
        <v>4.47</v>
      </c>
      <c r="H97" s="195">
        <f>G97/12</f>
        <v>0.37</v>
      </c>
      <c r="I97" s="127">
        <v>1269.5</v>
      </c>
      <c r="K97" s="128"/>
    </row>
    <row r="98" spans="1:11" s="127" customFormat="1" ht="15">
      <c r="A98" s="192" t="s">
        <v>140</v>
      </c>
      <c r="B98" s="172"/>
      <c r="C98" s="156"/>
      <c r="D98" s="193">
        <v>20298.76</v>
      </c>
      <c r="E98" s="193"/>
      <c r="F98" s="194"/>
      <c r="G98" s="193">
        <f t="shared" si="2"/>
        <v>15.99</v>
      </c>
      <c r="H98" s="195">
        <f>G98/12</f>
        <v>1.33</v>
      </c>
      <c r="I98" s="127">
        <v>1269.5</v>
      </c>
      <c r="K98" s="128"/>
    </row>
    <row r="99" spans="1:11" s="127" customFormat="1" ht="15">
      <c r="A99" s="192" t="s">
        <v>141</v>
      </c>
      <c r="B99" s="172"/>
      <c r="C99" s="156"/>
      <c r="D99" s="193">
        <v>13304.17</v>
      </c>
      <c r="E99" s="193"/>
      <c r="F99" s="194"/>
      <c r="G99" s="193">
        <f t="shared" si="2"/>
        <v>10.48</v>
      </c>
      <c r="H99" s="195">
        <f>G99/12</f>
        <v>0.87</v>
      </c>
      <c r="I99" s="127">
        <v>1269.5</v>
      </c>
      <c r="K99" s="128"/>
    </row>
    <row r="100" spans="1:11" s="127" customFormat="1" ht="15">
      <c r="A100" s="192" t="s">
        <v>142</v>
      </c>
      <c r="B100" s="172"/>
      <c r="C100" s="156"/>
      <c r="D100" s="193">
        <v>17126.01</v>
      </c>
      <c r="E100" s="193"/>
      <c r="F100" s="194"/>
      <c r="G100" s="193">
        <f t="shared" si="2"/>
        <v>13.49</v>
      </c>
      <c r="H100" s="195">
        <v>1.13</v>
      </c>
      <c r="I100" s="127">
        <v>1269.5</v>
      </c>
      <c r="K100" s="128"/>
    </row>
    <row r="101" spans="1:11" s="127" customFormat="1" ht="15">
      <c r="A101" s="192" t="s">
        <v>143</v>
      </c>
      <c r="B101" s="172"/>
      <c r="C101" s="156"/>
      <c r="D101" s="193">
        <v>2583.71</v>
      </c>
      <c r="E101" s="193"/>
      <c r="F101" s="194"/>
      <c r="G101" s="193">
        <f t="shared" si="2"/>
        <v>2.04</v>
      </c>
      <c r="H101" s="195">
        <f>G101/12</f>
        <v>0.17</v>
      </c>
      <c r="I101" s="127">
        <v>1269.5</v>
      </c>
      <c r="K101" s="128"/>
    </row>
    <row r="102" spans="1:11" s="127" customFormat="1" ht="15">
      <c r="A102" s="192" t="s">
        <v>144</v>
      </c>
      <c r="B102" s="172"/>
      <c r="C102" s="156"/>
      <c r="D102" s="157">
        <v>2089.06</v>
      </c>
      <c r="E102" s="157"/>
      <c r="F102" s="157"/>
      <c r="G102" s="157">
        <f t="shared" si="2"/>
        <v>1.65</v>
      </c>
      <c r="H102" s="195">
        <f>G102/12</f>
        <v>0.14</v>
      </c>
      <c r="I102" s="127">
        <v>1269.5</v>
      </c>
      <c r="K102" s="128"/>
    </row>
    <row r="103" spans="1:11" s="188" customFormat="1" ht="12.75">
      <c r="A103" s="187"/>
      <c r="F103" s="2"/>
      <c r="H103" s="2"/>
      <c r="K103" s="189"/>
    </row>
    <row r="104" spans="1:11" s="188" customFormat="1" ht="12.75">
      <c r="A104" s="187"/>
      <c r="F104" s="2"/>
      <c r="H104" s="2"/>
      <c r="K104" s="189"/>
    </row>
    <row r="105" spans="1:11" s="188" customFormat="1" ht="12.75">
      <c r="A105" s="187"/>
      <c r="F105" s="2"/>
      <c r="H105" s="2"/>
      <c r="K105" s="189"/>
    </row>
    <row r="106" spans="1:11" s="188" customFormat="1" ht="12.75">
      <c r="A106" s="187"/>
      <c r="F106" s="2"/>
      <c r="H106" s="2"/>
      <c r="K106" s="189"/>
    </row>
    <row r="107" spans="1:11" s="188" customFormat="1" ht="13.5" thickBot="1">
      <c r="A107" s="187"/>
      <c r="F107" s="2"/>
      <c r="H107" s="2"/>
      <c r="K107" s="189"/>
    </row>
    <row r="108" spans="1:11" s="199" customFormat="1" ht="20.25" thickBot="1">
      <c r="A108" s="196" t="s">
        <v>6</v>
      </c>
      <c r="B108" s="197"/>
      <c r="C108" s="197"/>
      <c r="D108" s="198">
        <f>D89+D96</f>
        <v>276061.08</v>
      </c>
      <c r="E108" s="198">
        <f>E89+E96</f>
        <v>122.88</v>
      </c>
      <c r="F108" s="198">
        <f>F89+F96</f>
        <v>0</v>
      </c>
      <c r="G108" s="198">
        <f>G89+G96</f>
        <v>217.47</v>
      </c>
      <c r="H108" s="198">
        <f>H89+H96</f>
        <v>18.12</v>
      </c>
      <c r="K108" s="200"/>
    </row>
    <row r="109" spans="1:11" s="188" customFormat="1" ht="12.75">
      <c r="A109" s="187"/>
      <c r="F109" s="2"/>
      <c r="H109" s="2"/>
      <c r="K109" s="189"/>
    </row>
    <row r="110" spans="1:11" s="188" customFormat="1" ht="12.75">
      <c r="A110" s="187"/>
      <c r="F110" s="2"/>
      <c r="H110" s="2"/>
      <c r="K110" s="189"/>
    </row>
    <row r="111" spans="1:11" s="188" customFormat="1" ht="12.75">
      <c r="A111" s="187"/>
      <c r="F111" s="2"/>
      <c r="H111" s="2"/>
      <c r="K111" s="189"/>
    </row>
    <row r="112" spans="1:11" s="204" customFormat="1" ht="18.75">
      <c r="A112" s="201"/>
      <c r="B112" s="202"/>
      <c r="C112" s="203"/>
      <c r="D112" s="203"/>
      <c r="E112" s="203"/>
      <c r="F112" s="116"/>
      <c r="G112" s="203"/>
      <c r="H112" s="116"/>
      <c r="K112" s="205"/>
    </row>
    <row r="113" spans="1:11" s="110" customFormat="1" ht="19.5">
      <c r="A113" s="206"/>
      <c r="B113" s="109"/>
      <c r="C113" s="207"/>
      <c r="D113" s="207"/>
      <c r="E113" s="207"/>
      <c r="F113" s="108"/>
      <c r="G113" s="207"/>
      <c r="H113" s="108"/>
      <c r="K113" s="111"/>
    </row>
    <row r="114" spans="1:11" s="188" customFormat="1" ht="14.25">
      <c r="A114" s="256" t="s">
        <v>118</v>
      </c>
      <c r="B114" s="256"/>
      <c r="C114" s="256"/>
      <c r="D114" s="256"/>
      <c r="E114" s="256"/>
      <c r="F114" s="256"/>
      <c r="K114" s="189"/>
    </row>
    <row r="115" spans="6:11" s="188" customFormat="1" ht="12.75">
      <c r="F115" s="2"/>
      <c r="H115" s="2"/>
      <c r="K115" s="189"/>
    </row>
    <row r="116" spans="1:11" s="188" customFormat="1" ht="12.75">
      <c r="A116" s="187" t="s">
        <v>119</v>
      </c>
      <c r="F116" s="2"/>
      <c r="H116" s="2"/>
      <c r="K116" s="189"/>
    </row>
    <row r="117" spans="6:11" s="188" customFormat="1" ht="12.75">
      <c r="F117" s="2"/>
      <c r="H117" s="2"/>
      <c r="K117" s="189"/>
    </row>
    <row r="118" spans="6:11" s="188" customFormat="1" ht="12.75">
      <c r="F118" s="2"/>
      <c r="H118" s="2"/>
      <c r="K118" s="189"/>
    </row>
    <row r="119" spans="6:11" s="188" customFormat="1" ht="12.75">
      <c r="F119" s="2"/>
      <c r="H119" s="2"/>
      <c r="K119" s="189"/>
    </row>
    <row r="120" spans="6:11" s="188" customFormat="1" ht="12.75">
      <c r="F120" s="2"/>
      <c r="H120" s="2"/>
      <c r="K120" s="189"/>
    </row>
    <row r="121" spans="6:11" s="188" customFormat="1" ht="12.75">
      <c r="F121" s="2"/>
      <c r="H121" s="2"/>
      <c r="K121" s="189"/>
    </row>
    <row r="122" spans="6:11" s="188" customFormat="1" ht="12.75">
      <c r="F122" s="2"/>
      <c r="H122" s="2"/>
      <c r="K122" s="189"/>
    </row>
    <row r="123" spans="6:11" s="188" customFormat="1" ht="12.75">
      <c r="F123" s="2"/>
      <c r="H123" s="2"/>
      <c r="K123" s="189"/>
    </row>
    <row r="124" spans="6:11" s="188" customFormat="1" ht="12.75">
      <c r="F124" s="2"/>
      <c r="H124" s="2"/>
      <c r="K124" s="189"/>
    </row>
    <row r="125" spans="6:11" s="188" customFormat="1" ht="12.75">
      <c r="F125" s="2"/>
      <c r="H125" s="2"/>
      <c r="K125" s="189"/>
    </row>
    <row r="126" spans="6:11" s="188" customFormat="1" ht="12.75">
      <c r="F126" s="2"/>
      <c r="H126" s="2"/>
      <c r="K126" s="189"/>
    </row>
    <row r="127" spans="6:11" s="188" customFormat="1" ht="12.75">
      <c r="F127" s="2"/>
      <c r="H127" s="2"/>
      <c r="K127" s="189"/>
    </row>
    <row r="128" spans="6:11" s="188" customFormat="1" ht="12.75">
      <c r="F128" s="2"/>
      <c r="H128" s="2"/>
      <c r="K128" s="189"/>
    </row>
    <row r="129" spans="6:11" s="188" customFormat="1" ht="12.75">
      <c r="F129" s="2"/>
      <c r="H129" s="2"/>
      <c r="K129" s="189"/>
    </row>
    <row r="130" spans="6:11" s="188" customFormat="1" ht="12.75">
      <c r="F130" s="2"/>
      <c r="H130" s="2"/>
      <c r="K130" s="189"/>
    </row>
    <row r="131" spans="6:11" s="188" customFormat="1" ht="12.75">
      <c r="F131" s="2"/>
      <c r="H131" s="2"/>
      <c r="K131" s="189"/>
    </row>
    <row r="132" spans="6:11" s="188" customFormat="1" ht="12.75">
      <c r="F132" s="2"/>
      <c r="H132" s="2"/>
      <c r="K132" s="189"/>
    </row>
    <row r="133" spans="6:11" s="188" customFormat="1" ht="12.75">
      <c r="F133" s="2"/>
      <c r="H133" s="2"/>
      <c r="K133" s="189"/>
    </row>
    <row r="134" spans="6:11" s="188" customFormat="1" ht="12.75">
      <c r="F134" s="2"/>
      <c r="H134" s="2"/>
      <c r="K134" s="189"/>
    </row>
  </sheetData>
  <sheetProtection/>
  <mergeCells count="12">
    <mergeCell ref="A7:H7"/>
    <mergeCell ref="A8:H8"/>
    <mergeCell ref="A9:H9"/>
    <mergeCell ref="A10:H10"/>
    <mergeCell ref="A13:H13"/>
    <mergeCell ref="A114:F1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="80" zoomScaleNormal="80" zoomScalePageLayoutView="0" workbookViewId="0" topLeftCell="A1">
      <pane xSplit="1" ySplit="2" topLeftCell="G7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9" sqref="M10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4" t="s">
        <v>147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5" s="5" customFormat="1" ht="79.5" customHeight="1" thickBot="1">
      <c r="A2" s="212" t="s">
        <v>0</v>
      </c>
      <c r="B2" s="271" t="s">
        <v>153</v>
      </c>
      <c r="C2" s="272"/>
      <c r="D2" s="273"/>
      <c r="E2" s="272" t="s">
        <v>154</v>
      </c>
      <c r="F2" s="272"/>
      <c r="G2" s="272"/>
      <c r="H2" s="271" t="s">
        <v>155</v>
      </c>
      <c r="I2" s="272"/>
      <c r="J2" s="273"/>
      <c r="K2" s="271" t="s">
        <v>156</v>
      </c>
      <c r="L2" s="272"/>
      <c r="M2" s="273"/>
      <c r="N2" s="45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4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7"/>
      <c r="O3" s="21"/>
    </row>
    <row r="4" spans="1:15" s="6" customFormat="1" ht="49.5" customHeight="1">
      <c r="A4" s="274" t="s">
        <v>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6"/>
    </row>
    <row r="5" spans="1:15" s="5" customFormat="1" ht="14.25" customHeight="1">
      <c r="A5" s="91" t="s">
        <v>40</v>
      </c>
      <c r="B5" s="29"/>
      <c r="C5" s="7"/>
      <c r="D5" s="55">
        <f>O5/4</f>
        <v>9140.4</v>
      </c>
      <c r="E5" s="45"/>
      <c r="F5" s="7"/>
      <c r="G5" s="55">
        <f>O5/4</f>
        <v>9140.4</v>
      </c>
      <c r="H5" s="29"/>
      <c r="I5" s="7"/>
      <c r="J5" s="55">
        <f>O5/4</f>
        <v>9140.4</v>
      </c>
      <c r="K5" s="29"/>
      <c r="L5" s="7"/>
      <c r="M5" s="55">
        <f>O5/4</f>
        <v>9140.4</v>
      </c>
      <c r="N5" s="49">
        <f>M5+J5+G5+D5</f>
        <v>36561.6</v>
      </c>
      <c r="O5" s="14">
        <v>36561.6</v>
      </c>
    </row>
    <row r="6" spans="1:15" s="5" customFormat="1" ht="30">
      <c r="A6" s="91" t="s">
        <v>46</v>
      </c>
      <c r="B6" s="29"/>
      <c r="C6" s="7"/>
      <c r="D6" s="55">
        <f aca="true" t="shared" si="0" ref="D6:D15">O6/4</f>
        <v>13215.5</v>
      </c>
      <c r="E6" s="45"/>
      <c r="F6" s="7"/>
      <c r="G6" s="55">
        <f aca="true" t="shared" si="1" ref="G6:G15">O6/4</f>
        <v>13215.5</v>
      </c>
      <c r="H6" s="29"/>
      <c r="I6" s="7"/>
      <c r="J6" s="55">
        <f aca="true" t="shared" si="2" ref="J6:J15">O6/4</f>
        <v>13215.5</v>
      </c>
      <c r="K6" s="29"/>
      <c r="L6" s="7"/>
      <c r="M6" s="55">
        <f aca="true" t="shared" si="3" ref="M6:M14">O6/4</f>
        <v>13215.5</v>
      </c>
      <c r="N6" s="49">
        <f aca="true" t="shared" si="4" ref="N6:N47">M6+J6+G6+D6</f>
        <v>52862</v>
      </c>
      <c r="O6" s="14">
        <v>52861.98</v>
      </c>
    </row>
    <row r="7" spans="1:15" s="5" customFormat="1" ht="15">
      <c r="A7" s="93" t="s">
        <v>54</v>
      </c>
      <c r="B7" s="29"/>
      <c r="C7" s="7"/>
      <c r="D7" s="55">
        <f t="shared" si="0"/>
        <v>2437.44</v>
      </c>
      <c r="E7" s="45"/>
      <c r="F7" s="7"/>
      <c r="G7" s="55">
        <f t="shared" si="1"/>
        <v>2437.44</v>
      </c>
      <c r="H7" s="29"/>
      <c r="I7" s="7"/>
      <c r="J7" s="55">
        <f t="shared" si="2"/>
        <v>2437.44</v>
      </c>
      <c r="K7" s="29"/>
      <c r="L7" s="7"/>
      <c r="M7" s="55">
        <f t="shared" si="3"/>
        <v>2437.44</v>
      </c>
      <c r="N7" s="49">
        <f t="shared" si="4"/>
        <v>9749.76</v>
      </c>
      <c r="O7" s="14">
        <v>9749.76</v>
      </c>
    </row>
    <row r="8" spans="1:15" s="5" customFormat="1" ht="15">
      <c r="A8" s="93" t="s">
        <v>56</v>
      </c>
      <c r="B8" s="29"/>
      <c r="C8" s="7"/>
      <c r="D8" s="55">
        <f t="shared" si="0"/>
        <v>7921.68</v>
      </c>
      <c r="E8" s="45"/>
      <c r="F8" s="7"/>
      <c r="G8" s="55">
        <f t="shared" si="1"/>
        <v>7921.68</v>
      </c>
      <c r="H8" s="29"/>
      <c r="I8" s="7"/>
      <c r="J8" s="55">
        <f t="shared" si="2"/>
        <v>7921.68</v>
      </c>
      <c r="K8" s="29"/>
      <c r="L8" s="7"/>
      <c r="M8" s="55">
        <f t="shared" si="3"/>
        <v>7921.68</v>
      </c>
      <c r="N8" s="49">
        <f t="shared" si="4"/>
        <v>31686.72</v>
      </c>
      <c r="O8" s="14">
        <v>31686.72</v>
      </c>
    </row>
    <row r="9" spans="1:15" s="5" customFormat="1" ht="30">
      <c r="A9" s="93" t="s">
        <v>58</v>
      </c>
      <c r="B9" s="29"/>
      <c r="C9" s="7"/>
      <c r="D9" s="55">
        <f t="shared" si="0"/>
        <v>433.43</v>
      </c>
      <c r="E9" s="45"/>
      <c r="F9" s="7"/>
      <c r="G9" s="55">
        <f t="shared" si="1"/>
        <v>433.43</v>
      </c>
      <c r="H9" s="29"/>
      <c r="I9" s="7"/>
      <c r="J9" s="55">
        <f t="shared" si="2"/>
        <v>433.43</v>
      </c>
      <c r="K9" s="29"/>
      <c r="L9" s="7"/>
      <c r="M9" s="55">
        <f t="shared" si="3"/>
        <v>433.43</v>
      </c>
      <c r="N9" s="49">
        <f t="shared" si="4"/>
        <v>1733.72</v>
      </c>
      <c r="O9" s="14">
        <v>1733.72</v>
      </c>
    </row>
    <row r="10" spans="1:15" s="5" customFormat="1" ht="30">
      <c r="A10" s="93" t="s">
        <v>59</v>
      </c>
      <c r="B10" s="29"/>
      <c r="C10" s="7"/>
      <c r="D10" s="55">
        <f t="shared" si="0"/>
        <v>866.86</v>
      </c>
      <c r="E10" s="45"/>
      <c r="F10" s="7"/>
      <c r="G10" s="55">
        <f t="shared" si="1"/>
        <v>866.86</v>
      </c>
      <c r="H10" s="29"/>
      <c r="I10" s="7"/>
      <c r="J10" s="55">
        <f t="shared" si="2"/>
        <v>866.86</v>
      </c>
      <c r="K10" s="29"/>
      <c r="L10" s="7"/>
      <c r="M10" s="55">
        <f t="shared" si="3"/>
        <v>866.86</v>
      </c>
      <c r="N10" s="49">
        <f t="shared" si="4"/>
        <v>3467.44</v>
      </c>
      <c r="O10" s="14">
        <v>3467.44</v>
      </c>
    </row>
    <row r="11" spans="1:15" s="5" customFormat="1" ht="15">
      <c r="A11" s="93" t="s">
        <v>60</v>
      </c>
      <c r="B11" s="29"/>
      <c r="C11" s="7"/>
      <c r="D11" s="55">
        <f>O11/4</f>
        <v>2737.03</v>
      </c>
      <c r="E11" s="45"/>
      <c r="F11" s="7"/>
      <c r="G11" s="55">
        <f t="shared" si="1"/>
        <v>2737.03</v>
      </c>
      <c r="H11" s="29"/>
      <c r="I11" s="7"/>
      <c r="J11" s="55">
        <f t="shared" si="2"/>
        <v>2737.03</v>
      </c>
      <c r="K11" s="29"/>
      <c r="L11" s="7"/>
      <c r="M11" s="55">
        <f t="shared" si="3"/>
        <v>2737.03</v>
      </c>
      <c r="N11" s="49">
        <f>M11+J11+G11+D11</f>
        <v>10948.12</v>
      </c>
      <c r="O11" s="14">
        <v>10948.1</v>
      </c>
    </row>
    <row r="12" spans="1:15" s="5" customFormat="1" ht="29.25" customHeight="1">
      <c r="A12" s="93" t="s">
        <v>110</v>
      </c>
      <c r="B12" s="29"/>
      <c r="C12" s="7"/>
      <c r="D12" s="55">
        <f>O12/4</f>
        <v>685.53</v>
      </c>
      <c r="E12" s="45"/>
      <c r="F12" s="7"/>
      <c r="G12" s="55">
        <f t="shared" si="1"/>
        <v>685.53</v>
      </c>
      <c r="H12" s="29"/>
      <c r="I12" s="7"/>
      <c r="J12" s="55">
        <f t="shared" si="2"/>
        <v>685.53</v>
      </c>
      <c r="K12" s="29"/>
      <c r="L12" s="7"/>
      <c r="M12" s="55">
        <f t="shared" si="3"/>
        <v>685.53</v>
      </c>
      <c r="N12" s="49">
        <f>M12+J12+G12+D12</f>
        <v>2742.12</v>
      </c>
      <c r="O12" s="14">
        <v>2742.12</v>
      </c>
    </row>
    <row r="13" spans="1:15" s="8" customFormat="1" ht="15">
      <c r="A13" s="93" t="s">
        <v>61</v>
      </c>
      <c r="B13" s="30"/>
      <c r="C13" s="27"/>
      <c r="D13" s="55">
        <f t="shared" si="0"/>
        <v>152.34</v>
      </c>
      <c r="E13" s="46"/>
      <c r="F13" s="27"/>
      <c r="G13" s="55">
        <f t="shared" si="1"/>
        <v>152.34</v>
      </c>
      <c r="H13" s="30"/>
      <c r="I13" s="27"/>
      <c r="J13" s="55">
        <f t="shared" si="2"/>
        <v>152.34</v>
      </c>
      <c r="K13" s="30"/>
      <c r="L13" s="27"/>
      <c r="M13" s="55">
        <f t="shared" si="3"/>
        <v>152.34</v>
      </c>
      <c r="N13" s="49">
        <f>M13+J13+G13+D13</f>
        <v>609.36</v>
      </c>
      <c r="O13" s="14">
        <v>609.36</v>
      </c>
    </row>
    <row r="14" spans="1:15" s="5" customFormat="1" ht="15">
      <c r="A14" s="93" t="s">
        <v>63</v>
      </c>
      <c r="B14" s="29"/>
      <c r="C14" s="7"/>
      <c r="D14" s="55">
        <f t="shared" si="0"/>
        <v>81.5</v>
      </c>
      <c r="E14" s="45"/>
      <c r="F14" s="7"/>
      <c r="G14" s="55">
        <f t="shared" si="1"/>
        <v>81.5</v>
      </c>
      <c r="H14" s="29"/>
      <c r="I14" s="7"/>
      <c r="J14" s="55">
        <f t="shared" si="2"/>
        <v>81.5</v>
      </c>
      <c r="K14" s="29"/>
      <c r="L14" s="7"/>
      <c r="M14" s="55">
        <f t="shared" si="3"/>
        <v>81.5</v>
      </c>
      <c r="N14" s="49">
        <f>M14+J14+G14+D14</f>
        <v>326</v>
      </c>
      <c r="O14" s="14">
        <v>326.01</v>
      </c>
    </row>
    <row r="15" spans="1:15" s="5" customFormat="1" ht="30">
      <c r="A15" s="93" t="s">
        <v>65</v>
      </c>
      <c r="B15" s="29"/>
      <c r="C15" s="7"/>
      <c r="D15" s="55">
        <f t="shared" si="0"/>
        <v>0</v>
      </c>
      <c r="E15" s="45"/>
      <c r="F15" s="7"/>
      <c r="G15" s="55">
        <f t="shared" si="1"/>
        <v>0</v>
      </c>
      <c r="H15" s="29"/>
      <c r="I15" s="7"/>
      <c r="J15" s="55">
        <f t="shared" si="2"/>
        <v>0</v>
      </c>
      <c r="K15" s="210" t="s">
        <v>199</v>
      </c>
      <c r="L15" s="211">
        <v>41695</v>
      </c>
      <c r="M15" s="66">
        <v>2133.33</v>
      </c>
      <c r="N15" s="49">
        <f>M15+J15+G15+D15</f>
        <v>2133.33</v>
      </c>
      <c r="O15" s="14"/>
    </row>
    <row r="16" spans="1:15" s="5" customFormat="1" ht="15">
      <c r="A16" s="93" t="s">
        <v>67</v>
      </c>
      <c r="B16" s="29"/>
      <c r="C16" s="7"/>
      <c r="D16" s="55"/>
      <c r="E16" s="45"/>
      <c r="F16" s="7"/>
      <c r="G16" s="16"/>
      <c r="H16" s="29"/>
      <c r="I16" s="7"/>
      <c r="J16" s="35"/>
      <c r="K16" s="29"/>
      <c r="L16" s="7"/>
      <c r="M16" s="35"/>
      <c r="N16" s="49">
        <f t="shared" si="4"/>
        <v>0</v>
      </c>
      <c r="O16" s="14"/>
    </row>
    <row r="17" spans="1:15" s="5" customFormat="1" ht="15">
      <c r="A17" s="4" t="s">
        <v>68</v>
      </c>
      <c r="B17" s="29"/>
      <c r="C17" s="7"/>
      <c r="D17" s="55"/>
      <c r="E17" s="210" t="s">
        <v>157</v>
      </c>
      <c r="F17" s="211">
        <v>41509</v>
      </c>
      <c r="G17" s="66">
        <v>184.33</v>
      </c>
      <c r="H17" s="29"/>
      <c r="I17" s="7"/>
      <c r="J17" s="35"/>
      <c r="K17" s="226">
        <v>50</v>
      </c>
      <c r="L17" s="227">
        <v>41759</v>
      </c>
      <c r="M17" s="35">
        <v>184.33</v>
      </c>
      <c r="N17" s="49">
        <f t="shared" si="4"/>
        <v>368.66</v>
      </c>
      <c r="O17" s="14"/>
    </row>
    <row r="18" spans="1:15" s="5" customFormat="1" ht="15">
      <c r="A18" s="282" t="s">
        <v>70</v>
      </c>
      <c r="B18" s="210" t="s">
        <v>148</v>
      </c>
      <c r="C18" s="211">
        <v>41411</v>
      </c>
      <c r="D18" s="66">
        <v>195.03</v>
      </c>
      <c r="E18" s="210" t="s">
        <v>161</v>
      </c>
      <c r="F18" s="211">
        <v>41537</v>
      </c>
      <c r="G18" s="66">
        <v>195.04</v>
      </c>
      <c r="H18" s="29"/>
      <c r="I18" s="7"/>
      <c r="J18" s="35"/>
      <c r="K18" s="29"/>
      <c r="L18" s="7"/>
      <c r="M18" s="35"/>
      <c r="N18" s="49">
        <f t="shared" si="4"/>
        <v>390.07</v>
      </c>
      <c r="O18" s="14"/>
    </row>
    <row r="19" spans="1:15" s="5" customFormat="1" ht="15">
      <c r="A19" s="283"/>
      <c r="B19" s="210" t="s">
        <v>152</v>
      </c>
      <c r="C19" s="211">
        <v>41481</v>
      </c>
      <c r="D19" s="66">
        <v>390.06</v>
      </c>
      <c r="E19" s="45"/>
      <c r="F19" s="7"/>
      <c r="G19" s="16"/>
      <c r="H19" s="29"/>
      <c r="I19" s="7"/>
      <c r="J19" s="35"/>
      <c r="K19" s="29"/>
      <c r="L19" s="7"/>
      <c r="M19" s="35"/>
      <c r="N19" s="49">
        <f t="shared" si="4"/>
        <v>390.06</v>
      </c>
      <c r="O19" s="14"/>
    </row>
    <row r="20" spans="1:15" s="5" customFormat="1" ht="15">
      <c r="A20" s="100" t="s">
        <v>125</v>
      </c>
      <c r="B20" s="29"/>
      <c r="C20" s="7"/>
      <c r="D20" s="55"/>
      <c r="E20" s="45"/>
      <c r="F20" s="7"/>
      <c r="G20" s="16"/>
      <c r="H20" s="29"/>
      <c r="I20" s="7"/>
      <c r="J20" s="35"/>
      <c r="K20" s="29"/>
      <c r="L20" s="7"/>
      <c r="M20" s="35"/>
      <c r="N20" s="49">
        <f t="shared" si="4"/>
        <v>0</v>
      </c>
      <c r="O20" s="14"/>
    </row>
    <row r="21" spans="1:15" s="5" customFormat="1" ht="15">
      <c r="A21" s="4" t="s">
        <v>72</v>
      </c>
      <c r="B21" s="210" t="s">
        <v>152</v>
      </c>
      <c r="C21" s="211">
        <v>41481</v>
      </c>
      <c r="D21" s="66">
        <v>743.35</v>
      </c>
      <c r="E21" s="45"/>
      <c r="F21" s="7"/>
      <c r="G21" s="16"/>
      <c r="H21" s="29"/>
      <c r="I21" s="7"/>
      <c r="J21" s="35"/>
      <c r="K21" s="29"/>
      <c r="L21" s="7"/>
      <c r="M21" s="35"/>
      <c r="N21" s="49">
        <f t="shared" si="4"/>
        <v>743.35</v>
      </c>
      <c r="O21" s="14"/>
    </row>
    <row r="22" spans="1:15" s="5" customFormat="1" ht="15">
      <c r="A22" s="4" t="s">
        <v>73</v>
      </c>
      <c r="B22" s="210" t="s">
        <v>148</v>
      </c>
      <c r="C22" s="211">
        <v>41411</v>
      </c>
      <c r="D22" s="66">
        <v>3314.05</v>
      </c>
      <c r="E22" s="45"/>
      <c r="F22" s="7"/>
      <c r="G22" s="16"/>
      <c r="H22" s="29"/>
      <c r="I22" s="7"/>
      <c r="J22" s="35"/>
      <c r="K22" s="29"/>
      <c r="L22" s="7"/>
      <c r="M22" s="35"/>
      <c r="N22" s="49">
        <f t="shared" si="4"/>
        <v>3314.05</v>
      </c>
      <c r="O22" s="14"/>
    </row>
    <row r="23" spans="1:15" s="5" customFormat="1" ht="15">
      <c r="A23" s="4" t="s">
        <v>74</v>
      </c>
      <c r="B23" s="210" t="s">
        <v>148</v>
      </c>
      <c r="C23" s="211">
        <v>41411</v>
      </c>
      <c r="D23" s="66">
        <v>780.14</v>
      </c>
      <c r="E23" s="45"/>
      <c r="F23" s="7"/>
      <c r="G23" s="16"/>
      <c r="H23" s="29"/>
      <c r="I23" s="7"/>
      <c r="J23" s="35"/>
      <c r="K23" s="29"/>
      <c r="L23" s="7"/>
      <c r="M23" s="35"/>
      <c r="N23" s="49">
        <f t="shared" si="4"/>
        <v>780.14</v>
      </c>
      <c r="O23" s="14"/>
    </row>
    <row r="24" spans="1:15" s="6" customFormat="1" ht="15">
      <c r="A24" s="4" t="s">
        <v>75</v>
      </c>
      <c r="B24" s="210" t="s">
        <v>152</v>
      </c>
      <c r="C24" s="211">
        <v>41481</v>
      </c>
      <c r="D24" s="66">
        <v>371.66</v>
      </c>
      <c r="E24" s="47"/>
      <c r="F24" s="9"/>
      <c r="G24" s="17"/>
      <c r="H24" s="31"/>
      <c r="I24" s="9"/>
      <c r="J24" s="36"/>
      <c r="K24" s="31"/>
      <c r="L24" s="9"/>
      <c r="M24" s="36"/>
      <c r="N24" s="49">
        <f t="shared" si="4"/>
        <v>371.66</v>
      </c>
      <c r="O24" s="14"/>
    </row>
    <row r="25" spans="1:15" s="6" customFormat="1" ht="15">
      <c r="A25" s="4" t="s">
        <v>76</v>
      </c>
      <c r="B25" s="31"/>
      <c r="C25" s="9"/>
      <c r="D25" s="55"/>
      <c r="E25" s="47"/>
      <c r="F25" s="9"/>
      <c r="G25" s="17"/>
      <c r="H25" s="31"/>
      <c r="I25" s="9"/>
      <c r="J25" s="36"/>
      <c r="K25" s="31"/>
      <c r="L25" s="9"/>
      <c r="M25" s="36"/>
      <c r="N25" s="49">
        <f t="shared" si="4"/>
        <v>0</v>
      </c>
      <c r="O25" s="14"/>
    </row>
    <row r="26" spans="1:15" s="6" customFormat="1" ht="25.5">
      <c r="A26" s="4" t="s">
        <v>77</v>
      </c>
      <c r="B26" s="210" t="s">
        <v>148</v>
      </c>
      <c r="C26" s="211">
        <v>41411</v>
      </c>
      <c r="D26" s="66">
        <v>938.12</v>
      </c>
      <c r="E26" s="47"/>
      <c r="F26" s="9"/>
      <c r="G26" s="55"/>
      <c r="H26" s="31"/>
      <c r="I26" s="9"/>
      <c r="J26" s="55"/>
      <c r="K26" s="31"/>
      <c r="L26" s="9"/>
      <c r="M26" s="55"/>
      <c r="N26" s="49">
        <f t="shared" si="4"/>
        <v>938.12</v>
      </c>
      <c r="O26" s="14"/>
    </row>
    <row r="27" spans="1:15" s="5" customFormat="1" ht="15">
      <c r="A27" s="4" t="s">
        <v>78</v>
      </c>
      <c r="B27" s="29"/>
      <c r="C27" s="7"/>
      <c r="D27" s="55"/>
      <c r="E27" s="210" t="s">
        <v>163</v>
      </c>
      <c r="F27" s="211">
        <v>41544</v>
      </c>
      <c r="G27" s="66">
        <v>2617.3</v>
      </c>
      <c r="H27" s="29"/>
      <c r="I27" s="7"/>
      <c r="J27" s="35"/>
      <c r="K27" s="29"/>
      <c r="L27" s="7"/>
      <c r="M27" s="35"/>
      <c r="N27" s="49">
        <f t="shared" si="4"/>
        <v>2617.3</v>
      </c>
      <c r="O27" s="14"/>
    </row>
    <row r="28" spans="1:15" s="6" customFormat="1" ht="30">
      <c r="A28" s="93" t="s">
        <v>79</v>
      </c>
      <c r="B28" s="31"/>
      <c r="C28" s="9"/>
      <c r="D28" s="55"/>
      <c r="E28" s="47"/>
      <c r="F28" s="9"/>
      <c r="G28" s="17"/>
      <c r="H28" s="31"/>
      <c r="I28" s="9"/>
      <c r="J28" s="36"/>
      <c r="K28" s="31"/>
      <c r="L28" s="9"/>
      <c r="M28" s="36"/>
      <c r="N28" s="49">
        <f t="shared" si="4"/>
        <v>0</v>
      </c>
      <c r="O28" s="14"/>
    </row>
    <row r="29" spans="1:15" s="6" customFormat="1" ht="15">
      <c r="A29" s="100" t="s">
        <v>128</v>
      </c>
      <c r="B29" s="56"/>
      <c r="C29" s="65"/>
      <c r="D29" s="66"/>
      <c r="E29" s="57"/>
      <c r="F29" s="65"/>
      <c r="G29" s="19"/>
      <c r="H29" s="56"/>
      <c r="I29" s="65"/>
      <c r="J29" s="50"/>
      <c r="K29" s="56"/>
      <c r="L29" s="65"/>
      <c r="M29" s="50"/>
      <c r="N29" s="49">
        <f t="shared" si="4"/>
        <v>0</v>
      </c>
      <c r="O29" s="14"/>
    </row>
    <row r="30" spans="1:15" s="6" customFormat="1" ht="30">
      <c r="A30" s="93" t="s">
        <v>90</v>
      </c>
      <c r="B30" s="56"/>
      <c r="C30" s="65"/>
      <c r="D30" s="66"/>
      <c r="E30" s="57"/>
      <c r="F30" s="65"/>
      <c r="G30" s="66"/>
      <c r="H30" s="56"/>
      <c r="I30" s="65"/>
      <c r="J30" s="66"/>
      <c r="K30" s="56"/>
      <c r="L30" s="65"/>
      <c r="M30" s="66"/>
      <c r="N30" s="49">
        <f t="shared" si="4"/>
        <v>0</v>
      </c>
      <c r="O30" s="14"/>
    </row>
    <row r="31" spans="1:15" s="6" customFormat="1" ht="15">
      <c r="A31" s="100" t="s">
        <v>130</v>
      </c>
      <c r="B31" s="56"/>
      <c r="C31" s="65"/>
      <c r="D31" s="66"/>
      <c r="E31" s="57"/>
      <c r="F31" s="65"/>
      <c r="G31" s="66"/>
      <c r="H31" s="56"/>
      <c r="I31" s="65"/>
      <c r="J31" s="66"/>
      <c r="K31" s="56"/>
      <c r="L31" s="65"/>
      <c r="M31" s="66"/>
      <c r="N31" s="49">
        <f t="shared" si="4"/>
        <v>0</v>
      </c>
      <c r="O31" s="14"/>
    </row>
    <row r="32" spans="1:15" s="6" customFormat="1" ht="15">
      <c r="A32" s="93" t="s">
        <v>92</v>
      </c>
      <c r="B32" s="56"/>
      <c r="C32" s="65"/>
      <c r="D32" s="66"/>
      <c r="E32" s="57"/>
      <c r="F32" s="65"/>
      <c r="G32" s="66"/>
      <c r="H32" s="56"/>
      <c r="I32" s="65"/>
      <c r="J32" s="66"/>
      <c r="K32" s="56"/>
      <c r="L32" s="65"/>
      <c r="M32" s="66"/>
      <c r="N32" s="49">
        <f t="shared" si="4"/>
        <v>0</v>
      </c>
      <c r="O32" s="14"/>
    </row>
    <row r="33" spans="1:15" s="6" customFormat="1" ht="25.5">
      <c r="A33" s="257" t="s">
        <v>103</v>
      </c>
      <c r="B33" s="208">
        <v>107</v>
      </c>
      <c r="C33" s="209">
        <v>41402</v>
      </c>
      <c r="D33" s="66">
        <v>86.34</v>
      </c>
      <c r="E33" s="210" t="s">
        <v>162</v>
      </c>
      <c r="F33" s="211">
        <v>41537</v>
      </c>
      <c r="G33" s="66">
        <v>86.34</v>
      </c>
      <c r="H33" s="210" t="s">
        <v>182</v>
      </c>
      <c r="I33" s="211" t="s">
        <v>183</v>
      </c>
      <c r="J33" s="66">
        <v>86.34</v>
      </c>
      <c r="K33" s="210" t="s">
        <v>192</v>
      </c>
      <c r="L33" s="211">
        <v>41677</v>
      </c>
      <c r="M33" s="66">
        <v>86.34</v>
      </c>
      <c r="N33" s="49">
        <f t="shared" si="4"/>
        <v>345.36</v>
      </c>
      <c r="O33" s="14"/>
    </row>
    <row r="34" spans="1:15" s="6" customFormat="1" ht="15">
      <c r="A34" s="258"/>
      <c r="B34" s="210" t="s">
        <v>145</v>
      </c>
      <c r="C34" s="211">
        <v>41418</v>
      </c>
      <c r="D34" s="66">
        <v>86.34</v>
      </c>
      <c r="E34" s="210" t="s">
        <v>164</v>
      </c>
      <c r="F34" s="211">
        <v>41558</v>
      </c>
      <c r="G34" s="66">
        <v>86.34</v>
      </c>
      <c r="H34" s="210" t="s">
        <v>189</v>
      </c>
      <c r="I34" s="211">
        <v>41656</v>
      </c>
      <c r="J34" s="66">
        <v>86.34</v>
      </c>
      <c r="K34" s="210" t="s">
        <v>194</v>
      </c>
      <c r="L34" s="211">
        <v>41692</v>
      </c>
      <c r="M34" s="66">
        <v>86.34</v>
      </c>
      <c r="N34" s="49">
        <f t="shared" si="4"/>
        <v>345.36</v>
      </c>
      <c r="O34" s="14"/>
    </row>
    <row r="35" spans="1:15" s="6" customFormat="1" ht="15">
      <c r="A35" s="258"/>
      <c r="B35" s="210" t="s">
        <v>151</v>
      </c>
      <c r="C35" s="211">
        <v>41486</v>
      </c>
      <c r="D35" s="66">
        <v>86.34</v>
      </c>
      <c r="E35" s="210" t="s">
        <v>166</v>
      </c>
      <c r="F35" s="211">
        <v>41547</v>
      </c>
      <c r="G35" s="66">
        <v>86.34</v>
      </c>
      <c r="H35" s="56"/>
      <c r="I35" s="65"/>
      <c r="J35" s="66"/>
      <c r="K35" s="210" t="s">
        <v>195</v>
      </c>
      <c r="L35" s="211">
        <v>41712</v>
      </c>
      <c r="M35" s="66">
        <v>86.34</v>
      </c>
      <c r="N35" s="49">
        <f t="shared" si="4"/>
        <v>259.02</v>
      </c>
      <c r="O35" s="14"/>
    </row>
    <row r="36" spans="1:15" s="6" customFormat="1" ht="15">
      <c r="A36" s="258"/>
      <c r="B36" s="210"/>
      <c r="C36" s="211"/>
      <c r="D36" s="66"/>
      <c r="E36" s="225"/>
      <c r="F36" s="211"/>
      <c r="G36" s="66"/>
      <c r="H36" s="56"/>
      <c r="I36" s="65"/>
      <c r="J36" s="66"/>
      <c r="K36" s="210" t="s">
        <v>200</v>
      </c>
      <c r="L36" s="211">
        <v>41726</v>
      </c>
      <c r="M36" s="66">
        <v>86.34</v>
      </c>
      <c r="N36" s="49">
        <f t="shared" si="4"/>
        <v>86.34</v>
      </c>
      <c r="O36" s="14"/>
    </row>
    <row r="37" spans="1:15" s="6" customFormat="1" ht="15">
      <c r="A37" s="258"/>
      <c r="B37" s="210"/>
      <c r="C37" s="211"/>
      <c r="D37" s="66"/>
      <c r="E37" s="225"/>
      <c r="F37" s="211"/>
      <c r="G37" s="66"/>
      <c r="H37" s="56"/>
      <c r="I37" s="65"/>
      <c r="J37" s="66"/>
      <c r="K37" s="210" t="s">
        <v>203</v>
      </c>
      <c r="L37" s="211">
        <v>41747</v>
      </c>
      <c r="M37" s="66">
        <v>86.34</v>
      </c>
      <c r="N37" s="49">
        <f t="shared" si="4"/>
        <v>86.34</v>
      </c>
      <c r="O37" s="14"/>
    </row>
    <row r="38" spans="1:15" s="6" customFormat="1" ht="15">
      <c r="A38" s="259"/>
      <c r="B38" s="210"/>
      <c r="C38" s="211"/>
      <c r="D38" s="66"/>
      <c r="E38" s="225"/>
      <c r="F38" s="211"/>
      <c r="G38" s="66"/>
      <c r="H38" s="56"/>
      <c r="I38" s="65"/>
      <c r="J38" s="66"/>
      <c r="K38" s="210" t="s">
        <v>204</v>
      </c>
      <c r="L38" s="211">
        <v>41759</v>
      </c>
      <c r="M38" s="66">
        <v>86.34</v>
      </c>
      <c r="N38" s="49">
        <f t="shared" si="4"/>
        <v>86.34</v>
      </c>
      <c r="O38" s="14"/>
    </row>
    <row r="39" spans="1:15" s="6" customFormat="1" ht="15">
      <c r="A39" s="100" t="s">
        <v>93</v>
      </c>
      <c r="B39" s="210" t="s">
        <v>146</v>
      </c>
      <c r="C39" s="211">
        <v>41425</v>
      </c>
      <c r="D39" s="66">
        <v>3280.78</v>
      </c>
      <c r="E39" s="57"/>
      <c r="F39" s="65"/>
      <c r="G39" s="66"/>
      <c r="H39" s="56"/>
      <c r="I39" s="65"/>
      <c r="J39" s="66"/>
      <c r="K39" s="56"/>
      <c r="L39" s="65"/>
      <c r="M39" s="66"/>
      <c r="N39" s="49">
        <f t="shared" si="4"/>
        <v>3280.78</v>
      </c>
      <c r="O39" s="14"/>
    </row>
    <row r="40" spans="1:15" s="6" customFormat="1" ht="15">
      <c r="A40" s="100" t="s">
        <v>94</v>
      </c>
      <c r="B40" s="56"/>
      <c r="C40" s="65"/>
      <c r="D40" s="66"/>
      <c r="E40" s="57"/>
      <c r="F40" s="65"/>
      <c r="G40" s="66"/>
      <c r="H40" s="56"/>
      <c r="I40" s="65"/>
      <c r="J40" s="66"/>
      <c r="K40" s="56">
        <v>50</v>
      </c>
      <c r="L40" s="228">
        <v>41759</v>
      </c>
      <c r="M40" s="66">
        <v>777.03</v>
      </c>
      <c r="N40" s="49">
        <f t="shared" si="4"/>
        <v>777.03</v>
      </c>
      <c r="O40" s="14"/>
    </row>
    <row r="41" spans="1:15" s="6" customFormat="1" ht="15">
      <c r="A41" s="4" t="s">
        <v>132</v>
      </c>
      <c r="B41" s="56"/>
      <c r="C41" s="65"/>
      <c r="D41" s="66"/>
      <c r="E41" s="210" t="s">
        <v>167</v>
      </c>
      <c r="F41" s="211">
        <v>41544</v>
      </c>
      <c r="G41" s="66">
        <v>8128.7</v>
      </c>
      <c r="H41" s="56"/>
      <c r="I41" s="65"/>
      <c r="J41" s="66"/>
      <c r="K41" s="56"/>
      <c r="L41" s="65"/>
      <c r="M41" s="66"/>
      <c r="N41" s="49">
        <f t="shared" si="4"/>
        <v>8128.7</v>
      </c>
      <c r="O41" s="14"/>
    </row>
    <row r="42" spans="1:15" s="6" customFormat="1" ht="15">
      <c r="A42" s="4" t="s">
        <v>102</v>
      </c>
      <c r="B42" s="56"/>
      <c r="C42" s="65"/>
      <c r="D42" s="66"/>
      <c r="E42" s="57"/>
      <c r="F42" s="65"/>
      <c r="G42" s="66"/>
      <c r="H42" s="56"/>
      <c r="I42" s="65"/>
      <c r="J42" s="66"/>
      <c r="K42" s="56"/>
      <c r="L42" s="65"/>
      <c r="M42" s="66"/>
      <c r="N42" s="49">
        <f t="shared" si="4"/>
        <v>0</v>
      </c>
      <c r="O42" s="14"/>
    </row>
    <row r="43" spans="1:15" s="6" customFormat="1" ht="15">
      <c r="A43" s="93" t="s">
        <v>95</v>
      </c>
      <c r="B43" s="56"/>
      <c r="C43" s="65"/>
      <c r="D43" s="66"/>
      <c r="E43" s="57"/>
      <c r="F43" s="65"/>
      <c r="G43" s="66"/>
      <c r="H43" s="56"/>
      <c r="I43" s="65"/>
      <c r="J43" s="66"/>
      <c r="K43" s="56"/>
      <c r="L43" s="65"/>
      <c r="M43" s="66"/>
      <c r="N43" s="49">
        <f t="shared" si="4"/>
        <v>0</v>
      </c>
      <c r="O43" s="14"/>
    </row>
    <row r="44" spans="1:15" s="6" customFormat="1" ht="25.5">
      <c r="A44" s="4" t="s">
        <v>96</v>
      </c>
      <c r="B44" s="56"/>
      <c r="C44" s="65"/>
      <c r="D44" s="66"/>
      <c r="E44" s="57"/>
      <c r="F44" s="65"/>
      <c r="G44" s="66"/>
      <c r="H44" s="210" t="s">
        <v>182</v>
      </c>
      <c r="I44" s="211" t="s">
        <v>185</v>
      </c>
      <c r="J44" s="66">
        <v>932.26</v>
      </c>
      <c r="K44" s="56"/>
      <c r="L44" s="65"/>
      <c r="M44" s="66"/>
      <c r="N44" s="49">
        <f t="shared" si="4"/>
        <v>932.26</v>
      </c>
      <c r="O44" s="14"/>
    </row>
    <row r="45" spans="1:15" s="6" customFormat="1" ht="15.75" thickBot="1">
      <c r="A45" s="4" t="s">
        <v>114</v>
      </c>
      <c r="B45" s="56"/>
      <c r="C45" s="65"/>
      <c r="D45" s="66"/>
      <c r="E45" s="57"/>
      <c r="F45" s="65"/>
      <c r="G45" s="66"/>
      <c r="H45" s="56"/>
      <c r="I45" s="65"/>
      <c r="J45" s="66"/>
      <c r="K45" s="56"/>
      <c r="L45" s="65"/>
      <c r="M45" s="66"/>
      <c r="N45" s="49">
        <f t="shared" si="4"/>
        <v>0</v>
      </c>
      <c r="O45" s="14"/>
    </row>
    <row r="46" spans="1:15" s="6" customFormat="1" ht="19.5" thickBot="1">
      <c r="A46" s="99" t="s">
        <v>97</v>
      </c>
      <c r="B46" s="56"/>
      <c r="C46" s="65"/>
      <c r="D46" s="55">
        <f>O46/4</f>
        <v>5369.99</v>
      </c>
      <c r="E46" s="57"/>
      <c r="F46" s="65"/>
      <c r="G46" s="55">
        <f>O46/4</f>
        <v>5369.99</v>
      </c>
      <c r="H46" s="56"/>
      <c r="I46" s="65"/>
      <c r="J46" s="55">
        <f>O46/4</f>
        <v>5369.99</v>
      </c>
      <c r="K46" s="56"/>
      <c r="L46" s="65"/>
      <c r="M46" s="55">
        <f>O46/4</f>
        <v>5369.99</v>
      </c>
      <c r="N46" s="49">
        <f t="shared" si="4"/>
        <v>21479.96</v>
      </c>
      <c r="O46" s="14">
        <v>21479.94</v>
      </c>
    </row>
    <row r="47" spans="1:15" s="5" customFormat="1" ht="20.25" thickBot="1">
      <c r="A47" s="41" t="s">
        <v>4</v>
      </c>
      <c r="B47" s="72"/>
      <c r="C47" s="73"/>
      <c r="D47" s="74">
        <f>SUM(D5:D46)</f>
        <v>53313.91</v>
      </c>
      <c r="E47" s="20"/>
      <c r="F47" s="73"/>
      <c r="G47" s="74">
        <f>SUM(G5:G46)</f>
        <v>54426.09</v>
      </c>
      <c r="H47" s="75"/>
      <c r="I47" s="73"/>
      <c r="J47" s="74">
        <f>SUM(J5:J46)</f>
        <v>44146.64</v>
      </c>
      <c r="K47" s="75"/>
      <c r="L47" s="73"/>
      <c r="M47" s="76">
        <f>SUM(M5:M46)</f>
        <v>46654.43</v>
      </c>
      <c r="N47" s="49">
        <f t="shared" si="4"/>
        <v>198541.07</v>
      </c>
      <c r="O47" s="23">
        <f>SUM(O5:O46)</f>
        <v>172166.75</v>
      </c>
    </row>
    <row r="48" spans="1:15" s="10" customFormat="1" ht="20.25" hidden="1" thickBot="1">
      <c r="A48" s="42" t="s">
        <v>2</v>
      </c>
      <c r="B48" s="67"/>
      <c r="C48" s="68"/>
      <c r="D48" s="69"/>
      <c r="E48" s="70"/>
      <c r="F48" s="68"/>
      <c r="G48" s="71"/>
      <c r="H48" s="67"/>
      <c r="I48" s="68"/>
      <c r="J48" s="69"/>
      <c r="K48" s="67"/>
      <c r="L48" s="68"/>
      <c r="M48" s="69"/>
      <c r="N48" s="48"/>
      <c r="O48" s="24"/>
    </row>
    <row r="49" spans="1:15" s="11" customFormat="1" ht="39.75" customHeight="1" thickBot="1">
      <c r="A49" s="268" t="s">
        <v>3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  <c r="O49" s="25"/>
    </row>
    <row r="50" spans="1:15" s="6" customFormat="1" ht="15">
      <c r="A50" s="192" t="s">
        <v>139</v>
      </c>
      <c r="B50" s="56"/>
      <c r="C50" s="65"/>
      <c r="D50" s="66"/>
      <c r="E50" s="57"/>
      <c r="F50" s="65"/>
      <c r="G50" s="66"/>
      <c r="H50" s="56"/>
      <c r="I50" s="65"/>
      <c r="J50" s="66"/>
      <c r="K50" s="56"/>
      <c r="L50" s="65"/>
      <c r="M50" s="66"/>
      <c r="N50" s="49"/>
      <c r="O50" s="14"/>
    </row>
    <row r="51" spans="1:15" s="6" customFormat="1" ht="15">
      <c r="A51" s="224" t="s">
        <v>140</v>
      </c>
      <c r="B51" s="56"/>
      <c r="C51" s="65"/>
      <c r="D51" s="66"/>
      <c r="E51" s="57"/>
      <c r="F51" s="65"/>
      <c r="G51" s="66"/>
      <c r="H51" s="56"/>
      <c r="I51" s="65"/>
      <c r="J51" s="66"/>
      <c r="K51" s="295">
        <v>42</v>
      </c>
      <c r="L51" s="297">
        <v>41740</v>
      </c>
      <c r="M51" s="287">
        <v>20109.87</v>
      </c>
      <c r="N51" s="49"/>
      <c r="O51" s="14"/>
    </row>
    <row r="52" spans="1:15" s="6" customFormat="1" ht="15">
      <c r="A52" s="224" t="s">
        <v>144</v>
      </c>
      <c r="B52" s="56"/>
      <c r="C52" s="65"/>
      <c r="D52" s="66"/>
      <c r="E52" s="57"/>
      <c r="F52" s="65"/>
      <c r="G52" s="66"/>
      <c r="H52" s="56"/>
      <c r="I52" s="65"/>
      <c r="J52" s="66"/>
      <c r="K52" s="296"/>
      <c r="L52" s="298"/>
      <c r="M52" s="289"/>
      <c r="N52" s="49"/>
      <c r="O52" s="14"/>
    </row>
    <row r="53" spans="1:15" s="6" customFormat="1" ht="15">
      <c r="A53" s="224" t="s">
        <v>141</v>
      </c>
      <c r="B53" s="279" t="s">
        <v>152</v>
      </c>
      <c r="C53" s="284">
        <v>41481</v>
      </c>
      <c r="D53" s="287">
        <v>20448.94</v>
      </c>
      <c r="E53" s="57"/>
      <c r="F53" s="65"/>
      <c r="G53" s="66"/>
      <c r="H53" s="56"/>
      <c r="I53" s="65"/>
      <c r="J53" s="66"/>
      <c r="K53" s="56"/>
      <c r="L53" s="65"/>
      <c r="M53" s="66"/>
      <c r="N53" s="49"/>
      <c r="O53" s="14"/>
    </row>
    <row r="54" spans="1:15" s="6" customFormat="1" ht="15">
      <c r="A54" s="224" t="s">
        <v>142</v>
      </c>
      <c r="B54" s="280"/>
      <c r="C54" s="285"/>
      <c r="D54" s="288"/>
      <c r="E54" s="57"/>
      <c r="F54" s="65"/>
      <c r="G54" s="66"/>
      <c r="H54" s="56"/>
      <c r="I54" s="65"/>
      <c r="J54" s="66"/>
      <c r="K54" s="56"/>
      <c r="L54" s="65"/>
      <c r="M54" s="66"/>
      <c r="N54" s="49"/>
      <c r="O54" s="14"/>
    </row>
    <row r="55" spans="1:15" s="6" customFormat="1" ht="15.75" thickBot="1">
      <c r="A55" s="224" t="s">
        <v>143</v>
      </c>
      <c r="B55" s="281"/>
      <c r="C55" s="286"/>
      <c r="D55" s="289"/>
      <c r="E55" s="57"/>
      <c r="F55" s="65"/>
      <c r="G55" s="66"/>
      <c r="H55" s="56"/>
      <c r="I55" s="65"/>
      <c r="J55" s="66"/>
      <c r="K55" s="56"/>
      <c r="L55" s="65"/>
      <c r="M55" s="66"/>
      <c r="N55" s="49"/>
      <c r="O55" s="14"/>
    </row>
    <row r="56" spans="1:15" s="82" customFormat="1" ht="20.25" thickBot="1">
      <c r="A56" s="77" t="s">
        <v>4</v>
      </c>
      <c r="B56" s="78"/>
      <c r="C56" s="89"/>
      <c r="D56" s="89">
        <f>SUM(D50:D55)</f>
        <v>20448.94</v>
      </c>
      <c r="E56" s="89"/>
      <c r="F56" s="89"/>
      <c r="G56" s="89">
        <f>SUM(G50:G55)</f>
        <v>0</v>
      </c>
      <c r="H56" s="89"/>
      <c r="I56" s="89"/>
      <c r="J56" s="89">
        <f>SUM(J50:J55)</f>
        <v>0</v>
      </c>
      <c r="K56" s="89"/>
      <c r="L56" s="89"/>
      <c r="M56" s="89">
        <f>SUM(M50:M55)</f>
        <v>20109.87</v>
      </c>
      <c r="N56" s="49">
        <f>M56+J56+G56+D56</f>
        <v>40558.81</v>
      </c>
      <c r="O56" s="81">
        <f>M56+J56+G56+D56</f>
        <v>40558.81</v>
      </c>
    </row>
    <row r="57" spans="1:15" s="6" customFormat="1" ht="42" customHeight="1">
      <c r="A57" s="268" t="s">
        <v>29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70"/>
      <c r="O57" s="15"/>
    </row>
    <row r="58" spans="1:15" s="6" customFormat="1" ht="34.5" customHeight="1">
      <c r="A58" s="224" t="s">
        <v>149</v>
      </c>
      <c r="B58" s="210" t="s">
        <v>150</v>
      </c>
      <c r="C58" s="211">
        <v>41486</v>
      </c>
      <c r="D58" s="66">
        <v>16116.06</v>
      </c>
      <c r="E58" s="22"/>
      <c r="F58" s="1"/>
      <c r="G58" s="15"/>
      <c r="H58" s="32"/>
      <c r="I58" s="1"/>
      <c r="J58" s="37"/>
      <c r="K58" s="32"/>
      <c r="L58" s="1"/>
      <c r="M58" s="37"/>
      <c r="N58" s="47"/>
      <c r="O58" s="22"/>
    </row>
    <row r="59" spans="1:15" s="6" customFormat="1" ht="15">
      <c r="A59" s="192" t="s">
        <v>158</v>
      </c>
      <c r="B59" s="31"/>
      <c r="C59" s="9"/>
      <c r="D59" s="36"/>
      <c r="E59" s="210" t="s">
        <v>157</v>
      </c>
      <c r="F59" s="211">
        <v>41509</v>
      </c>
      <c r="G59" s="66">
        <v>184.33</v>
      </c>
      <c r="H59" s="31"/>
      <c r="I59" s="9"/>
      <c r="J59" s="36"/>
      <c r="K59" s="31"/>
      <c r="L59" s="9"/>
      <c r="M59" s="36"/>
      <c r="N59" s="47"/>
      <c r="O59" s="22"/>
    </row>
    <row r="60" spans="1:15" s="6" customFormat="1" ht="15">
      <c r="A60" s="192" t="s">
        <v>159</v>
      </c>
      <c r="B60" s="31"/>
      <c r="C60" s="9"/>
      <c r="D60" s="36"/>
      <c r="E60" s="210" t="s">
        <v>160</v>
      </c>
      <c r="F60" s="211">
        <v>41516</v>
      </c>
      <c r="G60" s="66">
        <v>371.67</v>
      </c>
      <c r="H60" s="31"/>
      <c r="I60" s="9"/>
      <c r="J60" s="36"/>
      <c r="K60" s="31"/>
      <c r="L60" s="9"/>
      <c r="M60" s="36"/>
      <c r="N60" s="47"/>
      <c r="O60" s="22"/>
    </row>
    <row r="61" spans="1:15" s="238" customFormat="1" ht="15">
      <c r="A61" s="229" t="s">
        <v>165</v>
      </c>
      <c r="B61" s="230"/>
      <c r="C61" s="231"/>
      <c r="D61" s="232"/>
      <c r="E61" s="233" t="s">
        <v>166</v>
      </c>
      <c r="F61" s="234">
        <v>41547</v>
      </c>
      <c r="G61" s="235">
        <v>3100.59</v>
      </c>
      <c r="H61" s="230"/>
      <c r="I61" s="231"/>
      <c r="J61" s="232"/>
      <c r="K61" s="230"/>
      <c r="L61" s="231"/>
      <c r="M61" s="232"/>
      <c r="N61" s="236"/>
      <c r="O61" s="237"/>
    </row>
    <row r="62" spans="1:15" s="6" customFormat="1" ht="25.5">
      <c r="A62" s="192" t="s">
        <v>184</v>
      </c>
      <c r="B62" s="31"/>
      <c r="C62" s="9"/>
      <c r="D62" s="36"/>
      <c r="E62" s="47"/>
      <c r="F62" s="9"/>
      <c r="G62" s="17"/>
      <c r="H62" s="210" t="s">
        <v>182</v>
      </c>
      <c r="I62" s="211" t="s">
        <v>185</v>
      </c>
      <c r="J62" s="66">
        <v>932.06</v>
      </c>
      <c r="K62" s="31"/>
      <c r="L62" s="9"/>
      <c r="M62" s="36"/>
      <c r="N62" s="47"/>
      <c r="O62" s="22"/>
    </row>
    <row r="63" spans="1:15" s="6" customFormat="1" ht="17.25" customHeight="1">
      <c r="A63" s="224" t="s">
        <v>186</v>
      </c>
      <c r="B63" s="31"/>
      <c r="C63" s="9"/>
      <c r="D63" s="36"/>
      <c r="E63" s="47"/>
      <c r="F63" s="9"/>
      <c r="G63" s="17"/>
      <c r="H63" s="210" t="s">
        <v>187</v>
      </c>
      <c r="I63" s="211">
        <v>41639</v>
      </c>
      <c r="J63" s="66">
        <v>65000</v>
      </c>
      <c r="K63" s="31"/>
      <c r="L63" s="9"/>
      <c r="M63" s="36"/>
      <c r="N63" s="47"/>
      <c r="O63" s="22"/>
    </row>
    <row r="64" spans="1:15" s="6" customFormat="1" ht="15">
      <c r="A64" s="192" t="s">
        <v>188</v>
      </c>
      <c r="B64" s="31"/>
      <c r="C64" s="9"/>
      <c r="D64" s="36"/>
      <c r="E64" s="47"/>
      <c r="F64" s="9"/>
      <c r="G64" s="17"/>
      <c r="H64" s="210" t="s">
        <v>187</v>
      </c>
      <c r="I64" s="211">
        <v>41639</v>
      </c>
      <c r="J64" s="66">
        <v>2544.47</v>
      </c>
      <c r="K64" s="31"/>
      <c r="L64" s="9"/>
      <c r="M64" s="36"/>
      <c r="N64" s="47"/>
      <c r="O64" s="22"/>
    </row>
    <row r="65" spans="1:15" s="6" customFormat="1" ht="15">
      <c r="A65" s="192" t="s">
        <v>190</v>
      </c>
      <c r="B65" s="31"/>
      <c r="C65" s="9"/>
      <c r="D65" s="36"/>
      <c r="E65" s="47"/>
      <c r="F65" s="9"/>
      <c r="G65" s="17"/>
      <c r="H65" s="210" t="s">
        <v>191</v>
      </c>
      <c r="I65" s="211">
        <v>41670</v>
      </c>
      <c r="J65" s="66">
        <v>466.03</v>
      </c>
      <c r="K65" s="31"/>
      <c r="L65" s="9"/>
      <c r="M65" s="36"/>
      <c r="N65" s="47"/>
      <c r="O65" s="22"/>
    </row>
    <row r="66" spans="1:15" s="6" customFormat="1" ht="15">
      <c r="A66" s="192" t="s">
        <v>193</v>
      </c>
      <c r="B66" s="31"/>
      <c r="C66" s="9"/>
      <c r="D66" s="36"/>
      <c r="E66" s="47"/>
      <c r="F66" s="9"/>
      <c r="G66" s="17"/>
      <c r="H66" s="31"/>
      <c r="I66" s="9"/>
      <c r="J66" s="36"/>
      <c r="K66" s="210" t="s">
        <v>192</v>
      </c>
      <c r="L66" s="211">
        <v>41677</v>
      </c>
      <c r="M66" s="66">
        <v>1118.5</v>
      </c>
      <c r="N66" s="47"/>
      <c r="O66" s="22"/>
    </row>
    <row r="67" spans="1:15" s="6" customFormat="1" ht="15">
      <c r="A67" s="192" t="s">
        <v>201</v>
      </c>
      <c r="B67" s="31"/>
      <c r="C67" s="9"/>
      <c r="D67" s="36"/>
      <c r="E67" s="47"/>
      <c r="F67" s="9"/>
      <c r="G67" s="17"/>
      <c r="H67" s="31"/>
      <c r="I67" s="9"/>
      <c r="J67" s="36"/>
      <c r="K67" s="210" t="s">
        <v>202</v>
      </c>
      <c r="L67" s="211">
        <v>41696</v>
      </c>
      <c r="M67" s="66">
        <v>389.55</v>
      </c>
      <c r="N67" s="47"/>
      <c r="O67" s="22"/>
    </row>
    <row r="68" spans="1:15" s="6" customFormat="1" ht="13.5" thickBot="1">
      <c r="A68" s="40"/>
      <c r="B68" s="56"/>
      <c r="C68" s="65"/>
      <c r="D68" s="50"/>
      <c r="E68" s="57"/>
      <c r="F68" s="65"/>
      <c r="G68" s="19"/>
      <c r="H68" s="56"/>
      <c r="I68" s="65"/>
      <c r="J68" s="50"/>
      <c r="K68" s="56"/>
      <c r="L68" s="65"/>
      <c r="M68" s="50"/>
      <c r="N68" s="47"/>
      <c r="O68" s="22"/>
    </row>
    <row r="69" spans="1:15" s="82" customFormat="1" ht="20.25" thickBot="1">
      <c r="A69" s="77" t="s">
        <v>4</v>
      </c>
      <c r="B69" s="78"/>
      <c r="C69" s="79"/>
      <c r="D69" s="83">
        <f>SUM(D58:D68)</f>
        <v>16116.06</v>
      </c>
      <c r="E69" s="84"/>
      <c r="F69" s="79"/>
      <c r="G69" s="83">
        <f>SUM(G58:G68)</f>
        <v>3656.59</v>
      </c>
      <c r="H69" s="85"/>
      <c r="I69" s="79"/>
      <c r="J69" s="83">
        <f>SUM(J58:J68)</f>
        <v>68942.56</v>
      </c>
      <c r="K69" s="85"/>
      <c r="L69" s="79"/>
      <c r="M69" s="83">
        <f>SUM(M58:M68)</f>
        <v>1508.05</v>
      </c>
      <c r="N69" s="49">
        <f>M69+J69+G69+D69</f>
        <v>90223.26</v>
      </c>
      <c r="O69" s="86"/>
    </row>
    <row r="70" spans="1:15" s="6" customFormat="1" ht="40.5" customHeight="1" hidden="1" thickBot="1">
      <c r="A70" s="265" t="s">
        <v>30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7"/>
      <c r="O70" s="58"/>
    </row>
    <row r="71" spans="1:15" s="6" customFormat="1" ht="12.75" hidden="1">
      <c r="A71" s="39"/>
      <c r="B71" s="31"/>
      <c r="C71" s="9"/>
      <c r="D71" s="36"/>
      <c r="E71" s="47"/>
      <c r="F71" s="9"/>
      <c r="G71" s="17"/>
      <c r="H71" s="31"/>
      <c r="I71" s="9"/>
      <c r="J71" s="36"/>
      <c r="K71" s="31"/>
      <c r="L71" s="9"/>
      <c r="M71" s="36"/>
      <c r="N71" s="47"/>
      <c r="O71" s="22"/>
    </row>
    <row r="72" spans="1:15" s="6" customFormat="1" ht="12.75" hidden="1">
      <c r="A72" s="39"/>
      <c r="B72" s="31"/>
      <c r="C72" s="9"/>
      <c r="D72" s="36"/>
      <c r="E72" s="47"/>
      <c r="F72" s="9"/>
      <c r="G72" s="17"/>
      <c r="H72" s="31"/>
      <c r="I72" s="9"/>
      <c r="J72" s="36"/>
      <c r="K72" s="31"/>
      <c r="L72" s="9"/>
      <c r="M72" s="36"/>
      <c r="N72" s="47"/>
      <c r="O72" s="22"/>
    </row>
    <row r="73" spans="1:15" s="6" customFormat="1" ht="12.75" hidden="1">
      <c r="A73" s="39"/>
      <c r="B73" s="31"/>
      <c r="C73" s="9"/>
      <c r="D73" s="36"/>
      <c r="E73" s="47"/>
      <c r="F73" s="9"/>
      <c r="G73" s="17"/>
      <c r="H73" s="31"/>
      <c r="I73" s="9"/>
      <c r="J73" s="36"/>
      <c r="K73" s="31"/>
      <c r="L73" s="9"/>
      <c r="M73" s="36"/>
      <c r="N73" s="47"/>
      <c r="O73" s="22"/>
    </row>
    <row r="74" spans="1:15" s="6" customFormat="1" ht="12.75" hidden="1">
      <c r="A74" s="39"/>
      <c r="B74" s="31"/>
      <c r="C74" s="9"/>
      <c r="D74" s="36"/>
      <c r="E74" s="47"/>
      <c r="F74" s="9"/>
      <c r="G74" s="17"/>
      <c r="H74" s="31"/>
      <c r="I74" s="9"/>
      <c r="J74" s="36"/>
      <c r="K74" s="31"/>
      <c r="L74" s="9"/>
      <c r="M74" s="36"/>
      <c r="N74" s="47"/>
      <c r="O74" s="22"/>
    </row>
    <row r="75" spans="1:15" s="6" customFormat="1" ht="13.5" hidden="1" thickBot="1">
      <c r="A75" s="39"/>
      <c r="B75" s="31"/>
      <c r="C75" s="9"/>
      <c r="D75" s="36"/>
      <c r="E75" s="47"/>
      <c r="F75" s="9"/>
      <c r="G75" s="17"/>
      <c r="H75" s="31"/>
      <c r="I75" s="9"/>
      <c r="J75" s="36"/>
      <c r="K75" s="31"/>
      <c r="L75" s="9"/>
      <c r="M75" s="36"/>
      <c r="N75" s="47"/>
      <c r="O75" s="22"/>
    </row>
    <row r="76" spans="1:15" s="82" customFormat="1" ht="20.25" hidden="1" thickBot="1">
      <c r="A76" s="77" t="s">
        <v>4</v>
      </c>
      <c r="B76" s="85"/>
      <c r="C76" s="87"/>
      <c r="D76" s="89">
        <f>SUM(D71:D75)</f>
        <v>0</v>
      </c>
      <c r="E76" s="90"/>
      <c r="F76" s="89"/>
      <c r="G76" s="89">
        <f>SUM(G71:G75)</f>
        <v>0</v>
      </c>
      <c r="H76" s="89"/>
      <c r="I76" s="89"/>
      <c r="J76" s="89">
        <f>SUM(J71:J75)</f>
        <v>0</v>
      </c>
      <c r="K76" s="89"/>
      <c r="L76" s="89"/>
      <c r="M76" s="89">
        <f>SUM(M71:M75)</f>
        <v>0</v>
      </c>
      <c r="N76" s="80"/>
      <c r="O76" s="88"/>
    </row>
    <row r="77" spans="1:15" s="6" customFormat="1" ht="20.25" thickBot="1">
      <c r="A77" s="61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58"/>
    </row>
    <row r="78" spans="1:15" s="2" customFormat="1" ht="20.25" thickBot="1">
      <c r="A78" s="43" t="s">
        <v>6</v>
      </c>
      <c r="B78" s="62"/>
      <c r="C78" s="59"/>
      <c r="D78" s="63">
        <f>D76+D69+D56+D47</f>
        <v>89878.91</v>
      </c>
      <c r="E78" s="60"/>
      <c r="F78" s="59"/>
      <c r="G78" s="63">
        <f>G76+G69+G56+G47</f>
        <v>58082.68</v>
      </c>
      <c r="H78" s="60"/>
      <c r="I78" s="59"/>
      <c r="J78" s="63">
        <f>J76+J69+J56+J47</f>
        <v>113089.2</v>
      </c>
      <c r="K78" s="60"/>
      <c r="L78" s="59"/>
      <c r="M78" s="63">
        <f>M76+M69+M56+M47</f>
        <v>68272.35</v>
      </c>
      <c r="N78" s="49">
        <f>M78+J78+G78+D78</f>
        <v>329323.14</v>
      </c>
      <c r="O78" s="26">
        <f>M78+J78+G78+D78</f>
        <v>329323.14</v>
      </c>
    </row>
    <row r="79" spans="1:13" s="2" customFormat="1" ht="13.5" thickBot="1">
      <c r="A79" s="53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4" s="2" customFormat="1" ht="13.5" thickBot="1">
      <c r="A80" s="51"/>
      <c r="B80" s="54" t="s">
        <v>18</v>
      </c>
      <c r="C80" s="54" t="s">
        <v>19</v>
      </c>
      <c r="D80" s="54" t="s">
        <v>20</v>
      </c>
      <c r="E80" s="54" t="s">
        <v>21</v>
      </c>
      <c r="F80" s="54" t="s">
        <v>22</v>
      </c>
      <c r="G80" s="54" t="s">
        <v>23</v>
      </c>
      <c r="H80" s="54" t="s">
        <v>24</v>
      </c>
      <c r="I80" s="54" t="s">
        <v>25</v>
      </c>
      <c r="J80" s="54" t="s">
        <v>14</v>
      </c>
      <c r="K80" s="54" t="s">
        <v>15</v>
      </c>
      <c r="L80" s="54" t="s">
        <v>16</v>
      </c>
      <c r="M80" s="54" t="s">
        <v>17</v>
      </c>
      <c r="N80" s="54" t="s">
        <v>27</v>
      </c>
    </row>
    <row r="81" spans="1:14" s="2" customFormat="1" ht="13.5" thickBot="1">
      <c r="A81" s="53" t="s">
        <v>13</v>
      </c>
      <c r="B81" s="103">
        <f>'[1]Лист1'!$GC$56</f>
        <v>106196.34</v>
      </c>
      <c r="C81" s="51">
        <f>B85</f>
        <v>133078.17</v>
      </c>
      <c r="D81" s="51">
        <f aca="true" t="shared" si="5" ref="D81:M81">C85</f>
        <v>157022.2</v>
      </c>
      <c r="E81" s="52">
        <f>D85</f>
        <v>88079.97</v>
      </c>
      <c r="F81" s="51">
        <f t="shared" si="5"/>
        <v>111735.66</v>
      </c>
      <c r="G81" s="51">
        <f t="shared" si="5"/>
        <v>134916.57</v>
      </c>
      <c r="H81" s="52">
        <f t="shared" si="5"/>
        <v>98545.26</v>
      </c>
      <c r="I81" s="51">
        <f t="shared" si="5"/>
        <v>121586.67</v>
      </c>
      <c r="J81" s="51">
        <f t="shared" si="5"/>
        <v>143963.06</v>
      </c>
      <c r="K81" s="52">
        <f t="shared" si="5"/>
        <v>50939.94</v>
      </c>
      <c r="L81" s="51">
        <f t="shared" si="5"/>
        <v>75626.64</v>
      </c>
      <c r="M81" s="51">
        <f t="shared" si="5"/>
        <v>97715.3</v>
      </c>
      <c r="N81" s="51"/>
    </row>
    <row r="82" spans="1:14" s="215" customFormat="1" ht="13.5" thickBot="1">
      <c r="A82" s="213" t="s">
        <v>11</v>
      </c>
      <c r="B82" s="214">
        <v>26050.15</v>
      </c>
      <c r="C82" s="214">
        <v>19956.55</v>
      </c>
      <c r="D82" s="214">
        <v>23003.35</v>
      </c>
      <c r="E82" s="214">
        <v>23003.35</v>
      </c>
      <c r="F82" s="214">
        <v>23003.35</v>
      </c>
      <c r="G82" s="214">
        <v>23003.35</v>
      </c>
      <c r="H82" s="214">
        <v>23003.35</v>
      </c>
      <c r="I82" s="214">
        <v>23003.35</v>
      </c>
      <c r="J82" s="214">
        <v>23003.35</v>
      </c>
      <c r="K82" s="214">
        <v>23003.35</v>
      </c>
      <c r="L82" s="214">
        <v>23003.35</v>
      </c>
      <c r="M82" s="214">
        <v>23003.35</v>
      </c>
      <c r="N82" s="214">
        <f>SUM(B82:M82)</f>
        <v>276040.2</v>
      </c>
    </row>
    <row r="83" spans="1:14" s="215" customFormat="1" ht="13.5" thickBot="1">
      <c r="A83" s="213" t="s">
        <v>12</v>
      </c>
      <c r="B83" s="214">
        <v>26881.83</v>
      </c>
      <c r="C83" s="214">
        <v>23944.03</v>
      </c>
      <c r="D83" s="214">
        <v>20936.68</v>
      </c>
      <c r="E83" s="214">
        <v>23655.69</v>
      </c>
      <c r="F83" s="214">
        <v>23180.91</v>
      </c>
      <c r="G83" s="214">
        <v>21711.37</v>
      </c>
      <c r="H83" s="214">
        <v>23041.41</v>
      </c>
      <c r="I83" s="214">
        <v>22376.39</v>
      </c>
      <c r="J83" s="214">
        <v>20066.08</v>
      </c>
      <c r="K83" s="214">
        <v>24686.7</v>
      </c>
      <c r="L83" s="214">
        <v>22088.66</v>
      </c>
      <c r="M83" s="214">
        <v>21571.87</v>
      </c>
      <c r="N83" s="214">
        <f>SUM(B83:M83)</f>
        <v>274141.62</v>
      </c>
    </row>
    <row r="84" spans="1:14" s="2" customFormat="1" ht="13.5" thickBot="1">
      <c r="A84" s="53" t="s">
        <v>28</v>
      </c>
      <c r="B84" s="51">
        <f aca="true" t="shared" si="6" ref="B84:M84">B83-B82</f>
        <v>831.68</v>
      </c>
      <c r="C84" s="51">
        <f t="shared" si="6"/>
        <v>3987.48</v>
      </c>
      <c r="D84" s="51">
        <f t="shared" si="6"/>
        <v>-2066.67</v>
      </c>
      <c r="E84" s="51">
        <f t="shared" si="6"/>
        <v>652.34</v>
      </c>
      <c r="F84" s="51">
        <f t="shared" si="6"/>
        <v>177.560000000001</v>
      </c>
      <c r="G84" s="51">
        <f t="shared" si="6"/>
        <v>-1291.98</v>
      </c>
      <c r="H84" s="51">
        <f t="shared" si="6"/>
        <v>38.0600000000013</v>
      </c>
      <c r="I84" s="51">
        <f t="shared" si="6"/>
        <v>-626.959999999999</v>
      </c>
      <c r="J84" s="51">
        <f t="shared" si="6"/>
        <v>-2937.27</v>
      </c>
      <c r="K84" s="51">
        <f t="shared" si="6"/>
        <v>1683.35</v>
      </c>
      <c r="L84" s="51">
        <f t="shared" si="6"/>
        <v>-914.689999999999</v>
      </c>
      <c r="M84" s="51">
        <f t="shared" si="6"/>
        <v>-1431.48</v>
      </c>
      <c r="N84" s="51">
        <f>M84+L84+K84+J84+I84+H84+G84+F84+E84+D84+C84+B84</f>
        <v>-1898.58</v>
      </c>
    </row>
    <row r="85" spans="1:14" s="2" customFormat="1" ht="13.5" thickBot="1">
      <c r="A85" s="53" t="s">
        <v>26</v>
      </c>
      <c r="B85" s="216">
        <f>B81+B83</f>
        <v>133078.17</v>
      </c>
      <c r="C85" s="51">
        <f>C81+C83</f>
        <v>157022.2</v>
      </c>
      <c r="D85" s="217">
        <f>D81+D83-D78</f>
        <v>88079.97</v>
      </c>
      <c r="E85" s="51">
        <f>E81+E83</f>
        <v>111735.66</v>
      </c>
      <c r="F85" s="51">
        <f>F81+F83</f>
        <v>134916.57</v>
      </c>
      <c r="G85" s="217">
        <f>G81+G83-G78</f>
        <v>98545.26</v>
      </c>
      <c r="H85" s="51">
        <f>H81+H83</f>
        <v>121586.67</v>
      </c>
      <c r="I85" s="51">
        <f>I81+I83</f>
        <v>143963.06</v>
      </c>
      <c r="J85" s="217">
        <f>J81+J83-J78</f>
        <v>50939.94</v>
      </c>
      <c r="K85" s="51">
        <f>K81+K83</f>
        <v>75626.64</v>
      </c>
      <c r="L85" s="51">
        <f>L81+L83</f>
        <v>97715.3</v>
      </c>
      <c r="M85" s="217">
        <f>M81+M83-M78</f>
        <v>51014.82</v>
      </c>
      <c r="N85" s="51"/>
    </row>
    <row r="86" spans="7:14" s="2" customFormat="1" ht="57" customHeight="1">
      <c r="G86" s="33"/>
      <c r="H86" s="260" t="s">
        <v>196</v>
      </c>
      <c r="I86" s="260"/>
      <c r="J86" s="260"/>
      <c r="K86" s="260"/>
      <c r="L86" s="261" t="s">
        <v>197</v>
      </c>
      <c r="M86" s="261"/>
      <c r="N86" s="261"/>
    </row>
    <row r="87" spans="8:14" s="2" customFormat="1" ht="71.25" customHeight="1">
      <c r="H87" s="262" t="s">
        <v>198</v>
      </c>
      <c r="I87" s="262"/>
      <c r="J87" s="262"/>
      <c r="K87" s="262"/>
      <c r="L87" s="263" t="s">
        <v>205</v>
      </c>
      <c r="M87" s="263"/>
      <c r="N87" s="263"/>
    </row>
    <row r="88" s="2" customFormat="1" ht="12.75"/>
    <row r="89" spans="8:13" s="2" customFormat="1" ht="15">
      <c r="H89" s="290" t="s">
        <v>168</v>
      </c>
      <c r="I89" s="290"/>
      <c r="J89" s="290"/>
      <c r="K89" s="218">
        <f>O78</f>
        <v>329323.14</v>
      </c>
      <c r="L89" s="219"/>
      <c r="M89" s="219"/>
    </row>
    <row r="90" spans="8:13" s="2" customFormat="1" ht="15">
      <c r="H90" s="290" t="s">
        <v>169</v>
      </c>
      <c r="I90" s="290"/>
      <c r="J90" s="290"/>
      <c r="K90" s="218">
        <f>N82</f>
        <v>276040.2</v>
      </c>
      <c r="L90" s="219"/>
      <c r="M90" s="219"/>
    </row>
    <row r="91" spans="8:13" s="2" customFormat="1" ht="15">
      <c r="H91" s="290" t="s">
        <v>170</v>
      </c>
      <c r="I91" s="290"/>
      <c r="J91" s="290"/>
      <c r="K91" s="218">
        <f>N83</f>
        <v>274141.62</v>
      </c>
      <c r="L91" s="219"/>
      <c r="M91" s="219"/>
    </row>
    <row r="92" spans="8:13" s="2" customFormat="1" ht="15">
      <c r="H92" s="290" t="s">
        <v>171</v>
      </c>
      <c r="I92" s="290"/>
      <c r="J92" s="290"/>
      <c r="K92" s="218">
        <f>K91-K90</f>
        <v>-1898.58</v>
      </c>
      <c r="L92" s="219"/>
      <c r="M92" s="219"/>
    </row>
    <row r="93" spans="8:13" s="2" customFormat="1" ht="15">
      <c r="H93" s="291" t="s">
        <v>172</v>
      </c>
      <c r="I93" s="291"/>
      <c r="J93" s="291"/>
      <c r="K93" s="218">
        <f>K90-K89</f>
        <v>-53282.94</v>
      </c>
      <c r="L93" s="220"/>
      <c r="M93" s="219"/>
    </row>
    <row r="94" spans="8:13" s="2" customFormat="1" ht="15">
      <c r="H94" s="292" t="s">
        <v>173</v>
      </c>
      <c r="I94" s="293"/>
      <c r="J94" s="294"/>
      <c r="K94" s="218">
        <f>B81</f>
        <v>106196.34</v>
      </c>
      <c r="L94" s="219"/>
      <c r="M94" s="219"/>
    </row>
    <row r="95" spans="8:13" s="2" customFormat="1" ht="15.75">
      <c r="H95" s="299" t="s">
        <v>174</v>
      </c>
      <c r="I95" s="299"/>
      <c r="J95" s="299"/>
      <c r="K95" s="221">
        <f>K94+K93+K92+K96</f>
        <v>51014.82</v>
      </c>
      <c r="L95" s="219"/>
      <c r="M95" s="219"/>
    </row>
    <row r="96" spans="8:13" s="2" customFormat="1" ht="15">
      <c r="H96" s="278"/>
      <c r="I96" s="278"/>
      <c r="J96" s="278"/>
      <c r="K96" s="222"/>
      <c r="L96" s="219"/>
      <c r="M96" s="219"/>
    </row>
    <row r="97" spans="8:13" s="2" customFormat="1" ht="15">
      <c r="H97" s="291" t="s">
        <v>175</v>
      </c>
      <c r="I97" s="291"/>
      <c r="J97" s="291"/>
      <c r="K97" s="222">
        <f>D69+G69+J69+M69</f>
        <v>90223.26</v>
      </c>
      <c r="L97" s="277" t="s">
        <v>181</v>
      </c>
      <c r="M97" s="277"/>
    </row>
    <row r="98" spans="8:13" s="2" customFormat="1" ht="15">
      <c r="H98" s="278" t="s">
        <v>176</v>
      </c>
      <c r="I98" s="278"/>
      <c r="J98" s="278"/>
      <c r="K98" s="222">
        <v>16446.43</v>
      </c>
      <c r="L98" s="219"/>
      <c r="M98" s="219"/>
    </row>
    <row r="99" spans="8:13" s="2" customFormat="1" ht="15">
      <c r="H99" s="278" t="s">
        <v>177</v>
      </c>
      <c r="I99" s="278"/>
      <c r="J99" s="278"/>
      <c r="K99" s="222">
        <v>20514.82</v>
      </c>
      <c r="L99" s="219"/>
      <c r="M99" s="219"/>
    </row>
    <row r="100" spans="8:13" ht="15">
      <c r="H100" s="278" t="s">
        <v>178</v>
      </c>
      <c r="I100" s="278"/>
      <c r="J100" s="278"/>
      <c r="K100" s="222">
        <f>K98+K99</f>
        <v>36961.25</v>
      </c>
      <c r="L100" s="219"/>
      <c r="M100" s="219"/>
    </row>
    <row r="101" spans="8:13" ht="15">
      <c r="H101" s="278" t="s">
        <v>179</v>
      </c>
      <c r="I101" s="278"/>
      <c r="J101" s="278"/>
      <c r="K101" s="222">
        <f>K100-K97</f>
        <v>-53262.01</v>
      </c>
      <c r="L101" s="220"/>
      <c r="M101" s="219"/>
    </row>
    <row r="102" spans="8:13" ht="15.75">
      <c r="H102" s="278" t="s">
        <v>180</v>
      </c>
      <c r="I102" s="278"/>
      <c r="J102" s="278"/>
      <c r="K102" s="223">
        <f>K93-K101</f>
        <v>-20.93</v>
      </c>
      <c r="L102" s="219"/>
      <c r="M102" s="219"/>
    </row>
  </sheetData>
  <sheetProtection/>
  <mergeCells count="36">
    <mergeCell ref="K51:K52"/>
    <mergeCell ref="L51:L52"/>
    <mergeCell ref="M51:M52"/>
    <mergeCell ref="H100:J100"/>
    <mergeCell ref="H101:J101"/>
    <mergeCell ref="H102:J102"/>
    <mergeCell ref="H95:J95"/>
    <mergeCell ref="H96:J96"/>
    <mergeCell ref="H97:J97"/>
    <mergeCell ref="H99:J99"/>
    <mergeCell ref="H89:J89"/>
    <mergeCell ref="H90:J90"/>
    <mergeCell ref="H91:J91"/>
    <mergeCell ref="H92:J92"/>
    <mergeCell ref="H93:J93"/>
    <mergeCell ref="H94:J94"/>
    <mergeCell ref="H2:J2"/>
    <mergeCell ref="K2:M2"/>
    <mergeCell ref="A4:O4"/>
    <mergeCell ref="A49:N49"/>
    <mergeCell ref="L97:M97"/>
    <mergeCell ref="H98:J98"/>
    <mergeCell ref="B53:B55"/>
    <mergeCell ref="A18:A19"/>
    <mergeCell ref="C53:C55"/>
    <mergeCell ref="D53:D55"/>
    <mergeCell ref="A33:A38"/>
    <mergeCell ref="H86:K86"/>
    <mergeCell ref="L86:N86"/>
    <mergeCell ref="H87:K87"/>
    <mergeCell ref="L87:N87"/>
    <mergeCell ref="A1:N1"/>
    <mergeCell ref="A70:N70"/>
    <mergeCell ref="A57:N57"/>
    <mergeCell ref="B2:D2"/>
    <mergeCell ref="E2:G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2014-06-27T04:36:50Z</cp:lastPrinted>
  <dcterms:created xsi:type="dcterms:W3CDTF">2010-04-02T14:46:04Z</dcterms:created>
  <dcterms:modified xsi:type="dcterms:W3CDTF">2014-06-27T04:37:04Z</dcterms:modified>
  <cp:category/>
  <cp:version/>
  <cp:contentType/>
  <cp:contentStatus/>
</cp:coreProperties>
</file>