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1"/>
  </bookViews>
  <sheets>
    <sheet name="по голосованию" sheetId="1" r:id="rId1"/>
    <sheet name="ЛС" sheetId="2" r:id="rId2"/>
    <sheet name="Рос Вым" sheetId="3" r:id="rId3"/>
  </sheets>
  <definedNames>
    <definedName name="_xlnm.Print_Area" localSheetId="0">'по голосованию'!$A$1:$H$134</definedName>
  </definedNames>
  <calcPr fullCalcOnLoad="1" fullPrecision="0"/>
</workbook>
</file>

<file path=xl/sharedStrings.xml><?xml version="1.0" encoding="utf-8"?>
<sst xmlns="http://schemas.openxmlformats.org/spreadsheetml/2006/main" count="369" uniqueCount="242">
  <si>
    <t>наименование работ и услуг</t>
  </si>
  <si>
    <t>Обязательные работы и услуги по содержанию и ремонту общего имущества собственников помещений в многоквартирном доме</t>
  </si>
  <si>
    <t>Сбор, вывоз и утилизация ТБО*</t>
  </si>
  <si>
    <t>Работы по текущему ремонту, в т.ч.:</t>
  </si>
  <si>
    <t>ИТОГО:</t>
  </si>
  <si>
    <t xml:space="preserve">Годовая стоимость                ( на весь дом), руб. </t>
  </si>
  <si>
    <t>ВСЕГО:</t>
  </si>
  <si>
    <t>№ акта</t>
  </si>
  <si>
    <t>Дата акта</t>
  </si>
  <si>
    <t>Стоимость</t>
  </si>
  <si>
    <t>Итого за год</t>
  </si>
  <si>
    <t>Начислено</t>
  </si>
  <si>
    <t>Оплачено</t>
  </si>
  <si>
    <t>Сальдо на начало периода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</si>
  <si>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</si>
  <si>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</si>
  <si>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</si>
  <si>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</si>
  <si>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</si>
  <si>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</si>
  <si>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</si>
  <si>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</si>
  <si>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</si>
  <si>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</si>
  <si>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</si>
  <si>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</si>
  <si>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Остаток лицевого счета</t>
  </si>
  <si>
    <t>Итого</t>
  </si>
  <si>
    <t>Задолженность за жителями</t>
  </si>
  <si>
    <t>Работы заявочного характера, в т.ч.:</t>
  </si>
  <si>
    <t>Работы по резервному фонду, в т.ч.:</t>
  </si>
  <si>
    <t>Приложение №1</t>
  </si>
  <si>
    <t>к дополнительному соглашению№_______</t>
  </si>
  <si>
    <t>к договору управления многоквартирным домом</t>
  </si>
  <si>
    <t xml:space="preserve">от _____________ 2008г </t>
  </si>
  <si>
    <t>Перечень работ и услуг по содержанию и ремонту общего имущества в многоквартирном доме</t>
  </si>
  <si>
    <t>Расчет размера платы за содержание и ремонт общего имущества в многоквартирном доме</t>
  </si>
  <si>
    <t>периодичность выполняемых работ</t>
  </si>
  <si>
    <t>Годовой размер платы на 1м2 общей площади помещения (рублей)</t>
  </si>
  <si>
    <t xml:space="preserve">Стоимость на 1м2 общей площади помещения (рублей в месяц) </t>
  </si>
  <si>
    <t>Управление многоквартирным домом</t>
  </si>
  <si>
    <t>постоянно</t>
  </si>
  <si>
    <t>ведение технической документации</t>
  </si>
  <si>
    <t>осмотр мест общего пользования и инженерных сетей</t>
  </si>
  <si>
    <t>1 раз в квартал</t>
  </si>
  <si>
    <t>работа с обращениями граждан</t>
  </si>
  <si>
    <t>Уборка земельного участка, входящего в состав общего имущества</t>
  </si>
  <si>
    <t>подметание земельного участка в летний период</t>
  </si>
  <si>
    <t>6 раз в неделю</t>
  </si>
  <si>
    <t>уборка мусора с газона</t>
  </si>
  <si>
    <t>сдвижка и подметание снега при отсутствии снегопадов</t>
  </si>
  <si>
    <t>сдвижка и подметание снега при снегопаде</t>
  </si>
  <si>
    <t>по мере необходимости</t>
  </si>
  <si>
    <t>1 раз в сутки во время гололеда</t>
  </si>
  <si>
    <t>Расчетно-кассовое обслуживание</t>
  </si>
  <si>
    <t>ежемесячно</t>
  </si>
  <si>
    <t>Аварийное обслуживание</t>
  </si>
  <si>
    <t>круглосуточно</t>
  </si>
  <si>
    <t>Обслуживание общедомовых приборов учета холодного водоснабжения</t>
  </si>
  <si>
    <t>Обслуживание общедомовых приборов учета горячего водоснабжения</t>
  </si>
  <si>
    <t>Обслуживание общедомовыз приборов учета теплоэнергии</t>
  </si>
  <si>
    <t>Дератизация</t>
  </si>
  <si>
    <t>12 раз в год</t>
  </si>
  <si>
    <t>Дезинсекция</t>
  </si>
  <si>
    <t>6 раз в год</t>
  </si>
  <si>
    <t>Организация и проведение микробиологического и санитарно - химического контроля горячего водоснабжения</t>
  </si>
  <si>
    <t>1 раз в 4 месяца</t>
  </si>
  <si>
    <t>Регламентные работы по системе отопления в т.числе:</t>
  </si>
  <si>
    <t>отключение системы отопления</t>
  </si>
  <si>
    <t>1 раз в год</t>
  </si>
  <si>
    <t>гидравлическое испытание входной запорной арматуры</t>
  </si>
  <si>
    <t>2 раза в год</t>
  </si>
  <si>
    <t>ревизия элеваторного узла ( сопло )</t>
  </si>
  <si>
    <t>промывка системы отопления</t>
  </si>
  <si>
    <t>опресовка системы отопления</t>
  </si>
  <si>
    <t>промывка фильтров в тепловом пункте</t>
  </si>
  <si>
    <t>регулировка элеваторного узла</t>
  </si>
  <si>
    <t>заполнение системы отопления технической водой с удалением воздушных пробок</t>
  </si>
  <si>
    <t>подключение системы отопления с регулировкой</t>
  </si>
  <si>
    <t>Регламентные работы по системе горячего водоснабжения в т.числе:</t>
  </si>
  <si>
    <t>проверка бойлера на плотность и прочность</t>
  </si>
  <si>
    <t>3 раза в год</t>
  </si>
  <si>
    <t>проверка бойлера на предмет накипиобразования латунных трубок ( со снятием калачей )</t>
  </si>
  <si>
    <t>опрессовка бойлера</t>
  </si>
  <si>
    <t>1 раз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</si>
  <si>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</si>
  <si>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</si>
  <si>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>проверка работы регулятора температуры на бойлере</t>
  </si>
  <si>
    <t>Регламентные работы по системе холодного водоснабжения в т.числе:</t>
  </si>
  <si>
    <t>обслуживание насосов холодного водоснабжения</t>
  </si>
  <si>
    <t>Регламентные работы по системе электроснабжени в т.числе:</t>
  </si>
  <si>
    <t>ревизия ШР, ЩЭ</t>
  </si>
  <si>
    <t>ревизия ВРУ</t>
  </si>
  <si>
    <t>Регламентные работы по системе водоотведения в т.числе:</t>
  </si>
  <si>
    <t>прочистка канализационных выпусков до стены здания</t>
  </si>
  <si>
    <t>Сбор, вывоз и утилизация ТБО, руб/м2</t>
  </si>
  <si>
    <t>1 раз в месяц</t>
  </si>
  <si>
    <t>восстановление общедомового уличного освещения</t>
  </si>
  <si>
    <t>перевод реле времени</t>
  </si>
  <si>
    <t>окос травы</t>
  </si>
  <si>
    <t>Поверка общедомовых приборов учета холодного водоснабжения</t>
  </si>
  <si>
    <t>(многоквартирный дом с газовыми плитами )</t>
  </si>
  <si>
    <t>2-3 раза</t>
  </si>
  <si>
    <t>Обслуживание вводных и внутренних газопроводов жилого фонда</t>
  </si>
  <si>
    <t>восстановление подвального освещения</t>
  </si>
  <si>
    <t>восстановление чердачного освещения</t>
  </si>
  <si>
    <t>Работы заявочного характера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</si>
  <si>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</si>
  <si>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</si>
  <si>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восстановление подъездного освещения</t>
  </si>
  <si>
    <t>замена ( поверка ) КИП</t>
  </si>
  <si>
    <t>Регламентные работы по системе вентиляции в т.числе:</t>
  </si>
  <si>
    <t>Регламентные работы по содержанию кровли в т.числе:</t>
  </si>
  <si>
    <t>погрузка мусора на автотранспорт вручную</t>
  </si>
  <si>
    <t>посыпка территории песко - соляной смесью</t>
  </si>
  <si>
    <t>отключение системы отопления в местах общего пользования</t>
  </si>
  <si>
    <t>подключение системы отопления в местах общего пользования</t>
  </si>
  <si>
    <t>договорная и претензионно-исковая работа, взыскание задолженности по ЖКУ</t>
  </si>
  <si>
    <t>очистка урн отмусора</t>
  </si>
  <si>
    <t>руб./чел.</t>
  </si>
  <si>
    <t>по адресу: ул.Парковая, д.17/8(S общ.=3857,20м2;Sзем.уч.=4867,1м2)</t>
  </si>
  <si>
    <t>Поверка общедомовых приборов учета теплоэнергии</t>
  </si>
  <si>
    <t>установка модуля проверки лежаков системы ГВС на закипание</t>
  </si>
  <si>
    <t>проверка лежаков ГВС на закипание</t>
  </si>
  <si>
    <t>установка шарового крана на выходе с ВВП горячей воды для взятия проб,сдачи анализа ГВС ф 15</t>
  </si>
  <si>
    <t>замена трансформатора тока</t>
  </si>
  <si>
    <t>очистка от снега и льда водостоков</t>
  </si>
  <si>
    <t>ремонт кровли</t>
  </si>
  <si>
    <t>смена запорной арматуры (отопление)</t>
  </si>
  <si>
    <t>смена регулятора температуры на ВВП</t>
  </si>
  <si>
    <t>ремонт системы водоотведения</t>
  </si>
  <si>
    <t>ремонт секций водоподогревателя</t>
  </si>
  <si>
    <t>1 квартал               (май-июль)</t>
  </si>
  <si>
    <t>2 квартал             (август-октябрь)</t>
  </si>
  <si>
    <t>3 квартал               (ноябрь-январь)</t>
  </si>
  <si>
    <t>4 квартал          (февраль-апрель)</t>
  </si>
  <si>
    <t>Поступления от Ростелекома</t>
  </si>
  <si>
    <t>Поступления от Вымпелкома</t>
  </si>
  <si>
    <t>Выполнено работ на сумму</t>
  </si>
  <si>
    <t>Начислено за год</t>
  </si>
  <si>
    <t>Оплачено жителями за год</t>
  </si>
  <si>
    <t>Переплата(+) / Долг(-) жителей по оплате за год</t>
  </si>
  <si>
    <t>Экономия(+) / Перерасход(-) из-за невыполненных работ</t>
  </si>
  <si>
    <t>Выполнено работ заявочного характера</t>
  </si>
  <si>
    <t>Экономия(+) / Перерасход(-) по Р.Р.</t>
  </si>
  <si>
    <t>Экономия(+) / Перерасход(-) по Т.Р.</t>
  </si>
  <si>
    <t xml:space="preserve">Общая Экономия(+) / Перерасход(-) по Р.Р. + Т.Р. </t>
  </si>
  <si>
    <t xml:space="preserve"> (Общая экономия минус Работы заяв.хар-ра)</t>
  </si>
  <si>
    <t>Сальдо</t>
  </si>
  <si>
    <t>Ростелеком+Вымпелком</t>
  </si>
  <si>
    <t>Генеральный директор</t>
  </si>
  <si>
    <t>А.В. Митрофанов</t>
  </si>
  <si>
    <t>Экономист 2-ой категории по учету лицевых счетов МКД</t>
  </si>
  <si>
    <t>2014-2015гг.</t>
  </si>
  <si>
    <t>(стоимость услуг  увеличена на 6,6% в соответствии с уровнем инфляции 2013 г.)</t>
  </si>
  <si>
    <t>Управление многоквартирным домом, всего в т.ч.</t>
  </si>
  <si>
    <t>заполнение электронных паспортов</t>
  </si>
  <si>
    <t>Замены общедомовых приборов учета холодного водоснабжения</t>
  </si>
  <si>
    <t>гидравлическое испытание элеваторных узлов и запорной арматуры</t>
  </si>
  <si>
    <t>смена задвижек (ХВС на ВВП ) д.50 мм - 2 шт.</t>
  </si>
  <si>
    <t>электроизмерения (замеры сопротивления изоляции)</t>
  </si>
  <si>
    <t>1 раз в 3 года</t>
  </si>
  <si>
    <t>Погашение задолженности прошлых периодов</t>
  </si>
  <si>
    <t>задолженнось на 01.05.2014 г.</t>
  </si>
  <si>
    <t>ремонт панельных швов 200 п.м.</t>
  </si>
  <si>
    <t>установка шарового крана на обратку СТС ВВП (д.20 мм - 1 шт.)</t>
  </si>
  <si>
    <t>смена шаровых кранов на эл.узле (д.32 мм - 2 шт)</t>
  </si>
  <si>
    <t>уборка мусора в техподвале</t>
  </si>
  <si>
    <t>Лицевой счет многоквартирного дома по адресу: ул. Парковая, д. 17/8 на период с 1 мая 2014 по 30 апреля 2015 года</t>
  </si>
  <si>
    <t>20828,88 (по тарифу)</t>
  </si>
  <si>
    <t>Остаток(+) / Долг(-) на 1.05.14г.</t>
  </si>
  <si>
    <t>53</t>
  </si>
  <si>
    <t>Ремонт кровли ( 1 м2)</t>
  </si>
  <si>
    <t>72</t>
  </si>
  <si>
    <t>55</t>
  </si>
  <si>
    <t>73</t>
  </si>
  <si>
    <t>86</t>
  </si>
  <si>
    <t>Ремонт входа в подвал</t>
  </si>
  <si>
    <t>109</t>
  </si>
  <si>
    <t>5/01506</t>
  </si>
  <si>
    <t>Замок (КП)</t>
  </si>
  <si>
    <t>А/о 37</t>
  </si>
  <si>
    <t>Н.Ф.Каюткина</t>
  </si>
  <si>
    <t>Подключение системы отопления в связи с плановым остановом ТС</t>
  </si>
  <si>
    <t>Отключение системы отопления в связи с плановым остановом ТС</t>
  </si>
  <si>
    <t>Ремонт системы водоотведения ( 5,6 подъезды)</t>
  </si>
  <si>
    <t>Замена крана на батареи ( кв. 1)</t>
  </si>
  <si>
    <t>130</t>
  </si>
  <si>
    <t>Поступления от Ростелекома ( 2 точка с декабря 2010 года)</t>
  </si>
  <si>
    <t>Сумма уплаты за размещение(выставленные счета)</t>
  </si>
  <si>
    <t>Сумма списанная с л/ч(с учетом оплаты)</t>
  </si>
  <si>
    <t>2011-2012</t>
  </si>
  <si>
    <t>2012-2013</t>
  </si>
  <si>
    <t>2013-2014</t>
  </si>
  <si>
    <t>Поступления от Вымпелкома ( 2 точка с октября 2012г.)</t>
  </si>
  <si>
    <t>Смена стояка канализации ( кв. 87)</t>
  </si>
  <si>
    <t>131</t>
  </si>
  <si>
    <t>134</t>
  </si>
  <si>
    <t>Перевод ВВВ на зимнюю схему</t>
  </si>
  <si>
    <t>136</t>
  </si>
  <si>
    <t>Смена спускников на стояке СТС ( кв.90)</t>
  </si>
  <si>
    <t>139</t>
  </si>
  <si>
    <t>электроизмерения (замеры сопротивления изоляции) ( ООО "МАВр")</t>
  </si>
  <si>
    <t>Установка спускников на стояке СТС</t>
  </si>
  <si>
    <t>146</t>
  </si>
  <si>
    <t>Замена крана Маевского ( кв. 13)</t>
  </si>
  <si>
    <t>149</t>
  </si>
  <si>
    <t>Смена стояка водоотведения</t>
  </si>
  <si>
    <t>Удаление воздушной пробки из системы ГВС после ремонтных работ ТПК</t>
  </si>
  <si>
    <t>155</t>
  </si>
  <si>
    <t>Экономия(+) / Долг(-) на 1.05.2015</t>
  </si>
  <si>
    <t>Известь хлорная (3 кг)</t>
  </si>
  <si>
    <t>А/о 57,53</t>
  </si>
  <si>
    <t>от 24.11,30.11.14</t>
  </si>
  <si>
    <t>193</t>
  </si>
  <si>
    <t>Прочистка ливневок, прогрев</t>
  </si>
  <si>
    <t>А/о 59</t>
  </si>
  <si>
    <t>Хлорная известь (подвал)</t>
  </si>
  <si>
    <t>А/о 66</t>
  </si>
  <si>
    <t>Регулировка датчика движения</t>
  </si>
  <si>
    <t>13</t>
  </si>
  <si>
    <t>Прочистка вентшахты</t>
  </si>
  <si>
    <t>Ревизия задвижек отопления ф 100 мм 2 шт.</t>
  </si>
  <si>
    <t>Ремонт ливневой трубы</t>
  </si>
  <si>
    <t>39</t>
  </si>
  <si>
    <t>Ревизия ЩЭ, замена неисправных автоматов ( кв.74)</t>
  </si>
  <si>
    <t>92</t>
  </si>
  <si>
    <t>Замена доводчика ( 8-й подъезд)</t>
  </si>
  <si>
    <t>96</t>
  </si>
  <si>
    <t>Смена циркуляционного насоса обратного клапана ( со стоимостью насоса)</t>
  </si>
  <si>
    <t>108</t>
  </si>
  <si>
    <t>Смена сгона на стояке ГВС ( кв.67)</t>
  </si>
  <si>
    <t>Ремонт домофона ( 7-ой подъезд) (ИП Тихомиров В.А.)</t>
  </si>
  <si>
    <t>01</t>
  </si>
  <si>
    <t>122</t>
  </si>
  <si>
    <t>Обслуживание вводных и внутренних газопроводов жилого фонда( Корректировка по выставленному счету фактуре № 11282 от 12.09.2014 г. на сумму 27729,44 руб.)</t>
  </si>
  <si>
    <t>Услуги типографии по печати доп.соглашений</t>
  </si>
  <si>
    <t>т/н 185</t>
  </si>
  <si>
    <t>Услуги типографии по печати решений</t>
  </si>
  <si>
    <t>т/н 195</t>
  </si>
  <si>
    <t>Данные  по состоянию на 01.05.2015 г.</t>
  </si>
  <si>
    <t>2014-2015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</si>
</sst>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#,##0.0"/>
    <numFmt numFmtId="167" formatCode="0.000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2"/>
      <name val="Arial Cyr"/>
      <family val="0"/>
    </font>
    <font>
      <sz val="11"/>
      <name val="Arial Black"/>
      <family val="2"/>
    </font>
    <font>
      <sz val="10"/>
      <color indexed="10"/>
      <name val="Arial Cyr"/>
      <family val="2"/>
    </font>
    <font>
      <sz val="12"/>
      <name val="Arial Black"/>
      <family val="2"/>
    </font>
    <font>
      <b/>
      <sz val="10"/>
      <name val="Arial Cyr"/>
      <family val="0"/>
    </font>
    <font>
      <b/>
      <sz val="12"/>
      <name val="Arial Black"/>
      <family val="2"/>
    </font>
    <font>
      <b/>
      <sz val="12"/>
      <name val="Arial Cyr"/>
      <family val="0"/>
    </font>
    <font>
      <b/>
      <i/>
      <u val="single"/>
      <sz val="22"/>
      <name val="Arial Cyr"/>
      <family val="0"/>
    </font>
    <font>
      <sz val="11"/>
      <name val="Arial Cyr"/>
      <family val="2"/>
    </font>
    <font>
      <sz val="10"/>
      <name val="Arial"/>
      <family val="2"/>
    </font>
    <font>
      <b/>
      <sz val="14"/>
      <name val="Arial Cyr"/>
      <family val="0"/>
    </font>
    <font>
      <sz val="18"/>
      <name val="Arial Black"/>
      <family val="2"/>
    </font>
    <font>
      <sz val="20"/>
      <name val="Arial Black"/>
      <family val="2"/>
    </font>
    <font>
      <b/>
      <sz val="11"/>
      <name val="Arial Cyr"/>
      <family val="0"/>
    </font>
    <font>
      <sz val="16"/>
      <name val="Arial Cyr"/>
      <family val="0"/>
    </font>
    <font>
      <sz val="10"/>
      <color indexed="8"/>
      <name val="Arial Black"/>
      <family val="2"/>
    </font>
    <font>
      <b/>
      <sz val="12"/>
      <color indexed="10"/>
      <name val="Arial Cyr"/>
      <family val="0"/>
    </font>
    <font>
      <sz val="10"/>
      <color theme="1"/>
      <name val="Arial Black"/>
      <family val="2"/>
    </font>
    <font>
      <sz val="10"/>
      <color rgb="FFFF0000"/>
      <name val="Arial Cyr"/>
      <family val="0"/>
    </font>
    <font>
      <b/>
      <sz val="12"/>
      <color rgb="FFFF0000"/>
      <name val="Arial Cyr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ck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ck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ck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/>
    </border>
    <border>
      <left style="thin"/>
      <right style="medium"/>
      <top style="medium"/>
      <bottom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ck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medium"/>
      <right style="thick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93">
    <xf numFmtId="0" fontId="0" fillId="0" borderId="0" xfId="0" applyAlignment="1">
      <alignment/>
    </xf>
    <xf numFmtId="2" fontId="0" fillId="24" borderId="10" xfId="0" applyNumberFormat="1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/>
    </xf>
    <xf numFmtId="0" fontId="0" fillId="24" borderId="0" xfId="0" applyFill="1" applyAlignment="1">
      <alignment/>
    </xf>
    <xf numFmtId="0" fontId="0" fillId="24" borderId="11" xfId="0" applyFont="1" applyFill="1" applyBorder="1" applyAlignment="1">
      <alignment horizontal="left" vertical="center" wrapText="1"/>
    </xf>
    <xf numFmtId="0" fontId="18" fillId="24" borderId="0" xfId="0" applyFont="1" applyFill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 wrapText="1"/>
    </xf>
    <xf numFmtId="0" fontId="21" fillId="24" borderId="0" xfId="0" applyFont="1" applyFill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22" fillId="24" borderId="0" xfId="0" applyFont="1" applyFill="1" applyAlignment="1">
      <alignment horizontal="center" vertical="center"/>
    </xf>
    <xf numFmtId="0" fontId="19" fillId="24" borderId="0" xfId="0" applyFont="1" applyFill="1" applyAlignment="1">
      <alignment horizontal="center" vertical="center"/>
    </xf>
    <xf numFmtId="0" fontId="0" fillId="24" borderId="10" xfId="0" applyFont="1" applyFill="1" applyBorder="1" applyAlignment="1">
      <alignment horizontal="center" vertical="center" wrapText="1"/>
    </xf>
    <xf numFmtId="2" fontId="18" fillId="25" borderId="12" xfId="0" applyNumberFormat="1" applyFont="1" applyFill="1" applyBorder="1" applyAlignment="1">
      <alignment horizontal="center" vertical="center" wrapText="1"/>
    </xf>
    <xf numFmtId="2" fontId="18" fillId="25" borderId="13" xfId="0" applyNumberFormat="1" applyFont="1" applyFill="1" applyBorder="1" applyAlignment="1">
      <alignment horizontal="center" vertical="center" wrapText="1"/>
    </xf>
    <xf numFmtId="2" fontId="0" fillId="25" borderId="14" xfId="0" applyNumberFormat="1" applyFont="1" applyFill="1" applyBorder="1" applyAlignment="1">
      <alignment horizontal="center" vertical="center" wrapText="1"/>
    </xf>
    <xf numFmtId="0" fontId="18" fillId="24" borderId="14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18" fillId="24" borderId="16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2" fontId="0" fillId="25" borderId="18" xfId="0" applyNumberFormat="1" applyFont="1" applyFill="1" applyBorder="1" applyAlignment="1">
      <alignment horizontal="center" vertical="center" wrapText="1"/>
    </xf>
    <xf numFmtId="2" fontId="22" fillId="24" borderId="19" xfId="0" applyNumberFormat="1" applyFont="1" applyFill="1" applyBorder="1" applyAlignment="1">
      <alignment horizontal="center"/>
    </xf>
    <xf numFmtId="0" fontId="18" fillId="24" borderId="16" xfId="0" applyFont="1" applyFill="1" applyBorder="1" applyAlignment="1">
      <alignment horizontal="center" vertical="center"/>
    </xf>
    <xf numFmtId="2" fontId="22" fillId="24" borderId="16" xfId="0" applyNumberFormat="1" applyFont="1" applyFill="1" applyBorder="1" applyAlignment="1">
      <alignment horizontal="center" vertical="center" wrapText="1"/>
    </xf>
    <xf numFmtId="2" fontId="22" fillId="0" borderId="16" xfId="0" applyNumberFormat="1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  <xf numFmtId="0" fontId="18" fillId="24" borderId="20" xfId="0" applyFont="1" applyFill="1" applyBorder="1" applyAlignment="1">
      <alignment horizontal="center" vertical="center" wrapText="1"/>
    </xf>
    <xf numFmtId="0" fontId="21" fillId="24" borderId="20" xfId="0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  <xf numFmtId="2" fontId="0" fillId="24" borderId="20" xfId="0" applyNumberFormat="1" applyFont="1" applyFill="1" applyBorder="1" applyAlignment="1">
      <alignment horizontal="center" vertical="center" wrapText="1"/>
    </xf>
    <xf numFmtId="0" fontId="0" fillId="24" borderId="0" xfId="0" applyFill="1" applyBorder="1" applyAlignment="1">
      <alignment horizontal="center" vertical="center"/>
    </xf>
    <xf numFmtId="0" fontId="0" fillId="24" borderId="21" xfId="0" applyFont="1" applyFill="1" applyBorder="1" applyAlignment="1">
      <alignment horizontal="center" vertical="center" wrapText="1"/>
    </xf>
    <xf numFmtId="0" fontId="18" fillId="24" borderId="21" xfId="0" applyFont="1" applyFill="1" applyBorder="1" applyAlignment="1">
      <alignment horizontal="center" vertical="center" wrapText="1"/>
    </xf>
    <xf numFmtId="0" fontId="0" fillId="24" borderId="21" xfId="0" applyFont="1" applyFill="1" applyBorder="1" applyAlignment="1">
      <alignment horizontal="center" vertical="center" wrapText="1"/>
    </xf>
    <xf numFmtId="2" fontId="0" fillId="24" borderId="21" xfId="0" applyNumberFormat="1" applyFont="1" applyFill="1" applyBorder="1" applyAlignment="1">
      <alignment horizontal="center" vertical="center" wrapText="1"/>
    </xf>
    <xf numFmtId="0" fontId="0" fillId="24" borderId="22" xfId="0" applyFont="1" applyFill="1" applyBorder="1" applyAlignment="1">
      <alignment horizontal="center" vertical="center" wrapText="1"/>
    </xf>
    <xf numFmtId="0" fontId="0" fillId="24" borderId="23" xfId="0" applyFont="1" applyFill="1" applyBorder="1" applyAlignment="1">
      <alignment horizontal="left" vertical="center" wrapText="1"/>
    </xf>
    <xf numFmtId="0" fontId="0" fillId="25" borderId="23" xfId="0" applyFont="1" applyFill="1" applyBorder="1" applyAlignment="1">
      <alignment horizontal="left" vertical="center" wrapText="1"/>
    </xf>
    <xf numFmtId="0" fontId="20" fillId="24" borderId="22" xfId="0" applyFont="1" applyFill="1" applyBorder="1" applyAlignment="1">
      <alignment horizontal="left" vertical="center" wrapText="1"/>
    </xf>
    <xf numFmtId="0" fontId="22" fillId="0" borderId="24" xfId="0" applyFont="1" applyFill="1" applyBorder="1" applyAlignment="1">
      <alignment horizontal="left" vertical="center"/>
    </xf>
    <xf numFmtId="0" fontId="0" fillId="24" borderId="18" xfId="0" applyFont="1" applyFill="1" applyBorder="1" applyAlignment="1">
      <alignment horizontal="center" vertical="center" wrapText="1"/>
    </xf>
    <xf numFmtId="0" fontId="18" fillId="24" borderId="18" xfId="0" applyFont="1" applyFill="1" applyBorder="1" applyAlignment="1">
      <alignment horizontal="center" vertical="center" wrapText="1"/>
    </xf>
    <xf numFmtId="0" fontId="21" fillId="24" borderId="18" xfId="0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 wrapText="1"/>
    </xf>
    <xf numFmtId="0" fontId="22" fillId="24" borderId="18" xfId="0" applyFont="1" applyFill="1" applyBorder="1" applyAlignment="1">
      <alignment horizontal="center" vertical="center"/>
    </xf>
    <xf numFmtId="0" fontId="36" fillId="24" borderId="18" xfId="0" applyFont="1" applyFill="1" applyBorder="1" applyAlignment="1">
      <alignment horizontal="center" vertical="center" wrapText="1"/>
    </xf>
    <xf numFmtId="0" fontId="0" fillId="24" borderId="25" xfId="0" applyFont="1" applyFill="1" applyBorder="1" applyAlignment="1">
      <alignment horizontal="center" vertical="center" wrapText="1"/>
    </xf>
    <xf numFmtId="0" fontId="0" fillId="24" borderId="26" xfId="0" applyFill="1" applyBorder="1" applyAlignment="1">
      <alignment horizontal="center" vertical="center"/>
    </xf>
    <xf numFmtId="0" fontId="0" fillId="25" borderId="26" xfId="0" applyFill="1" applyBorder="1" applyAlignment="1">
      <alignment horizontal="center" vertical="center" wrapText="1"/>
    </xf>
    <xf numFmtId="0" fontId="0" fillId="24" borderId="26" xfId="0" applyFill="1" applyBorder="1" applyAlignment="1">
      <alignment horizontal="left" vertical="center"/>
    </xf>
    <xf numFmtId="0" fontId="23" fillId="24" borderId="26" xfId="0" applyFont="1" applyFill="1" applyBorder="1" applyAlignment="1">
      <alignment horizontal="center" vertical="center"/>
    </xf>
    <xf numFmtId="2" fontId="18" fillId="24" borderId="21" xfId="0" applyNumberFormat="1" applyFont="1" applyFill="1" applyBorder="1" applyAlignment="1">
      <alignment horizontal="center" vertical="center" wrapText="1"/>
    </xf>
    <xf numFmtId="0" fontId="0" fillId="24" borderId="27" xfId="0" applyFont="1" applyFill="1" applyBorder="1" applyAlignment="1">
      <alignment horizontal="center" vertical="center" wrapText="1"/>
    </xf>
    <xf numFmtId="0" fontId="0" fillId="24" borderId="28" xfId="0" applyFont="1" applyFill="1" applyBorder="1" applyAlignment="1">
      <alignment horizontal="center" vertical="center" wrapText="1"/>
    </xf>
    <xf numFmtId="2" fontId="0" fillId="25" borderId="19" xfId="0" applyNumberFormat="1" applyFont="1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/>
    </xf>
    <xf numFmtId="0" fontId="0" fillId="24" borderId="30" xfId="0" applyFill="1" applyBorder="1" applyAlignment="1">
      <alignment horizontal="center" vertical="center"/>
    </xf>
    <xf numFmtId="0" fontId="0" fillId="24" borderId="31" xfId="0" applyFill="1" applyBorder="1" applyAlignment="1">
      <alignment horizontal="center" vertical="center"/>
    </xf>
    <xf numFmtId="0" fontId="22" fillId="24" borderId="32" xfId="0" applyFont="1" applyFill="1" applyBorder="1" applyAlignment="1">
      <alignment horizontal="left" vertical="center" wrapText="1"/>
    </xf>
    <xf numFmtId="0" fontId="0" fillId="24" borderId="33" xfId="0" applyFill="1" applyBorder="1" applyAlignment="1">
      <alignment horizontal="center" vertical="center"/>
    </xf>
    <xf numFmtId="2" fontId="23" fillId="24" borderId="34" xfId="0" applyNumberFormat="1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center" vertical="center" wrapText="1"/>
    </xf>
    <xf numFmtId="0" fontId="0" fillId="24" borderId="35" xfId="0" applyFont="1" applyFill="1" applyBorder="1" applyAlignment="1">
      <alignment horizontal="center" vertical="center" wrapText="1"/>
    </xf>
    <xf numFmtId="2" fontId="18" fillId="24" borderId="25" xfId="0" applyNumberFormat="1" applyFont="1" applyFill="1" applyBorder="1" applyAlignment="1">
      <alignment horizontal="center" vertical="center" wrapText="1"/>
    </xf>
    <xf numFmtId="0" fontId="22" fillId="24" borderId="36" xfId="0" applyFont="1" applyFill="1" applyBorder="1" applyAlignment="1">
      <alignment horizontal="center" vertical="center"/>
    </xf>
    <xf numFmtId="0" fontId="22" fillId="24" borderId="12" xfId="0" applyFont="1" applyFill="1" applyBorder="1" applyAlignment="1">
      <alignment horizontal="center" vertical="center"/>
    </xf>
    <xf numFmtId="0" fontId="22" fillId="24" borderId="37" xfId="0" applyFont="1" applyFill="1" applyBorder="1" applyAlignment="1">
      <alignment horizontal="center" vertical="center"/>
    </xf>
    <xf numFmtId="0" fontId="22" fillId="24" borderId="31" xfId="0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center" vertical="center"/>
    </xf>
    <xf numFmtId="0" fontId="18" fillId="24" borderId="38" xfId="0" applyFont="1" applyFill="1" applyBorder="1" applyAlignment="1">
      <alignment horizontal="center" vertical="center" wrapText="1"/>
    </xf>
    <xf numFmtId="0" fontId="18" fillId="24" borderId="39" xfId="0" applyFont="1" applyFill="1" applyBorder="1" applyAlignment="1">
      <alignment horizontal="center" vertical="center" wrapText="1"/>
    </xf>
    <xf numFmtId="2" fontId="22" fillId="24" borderId="16" xfId="0" applyNumberFormat="1" applyFont="1" applyFill="1" applyBorder="1" applyAlignment="1">
      <alignment horizontal="center"/>
    </xf>
    <xf numFmtId="0" fontId="18" fillId="24" borderId="40" xfId="0" applyFont="1" applyFill="1" applyBorder="1" applyAlignment="1">
      <alignment horizontal="center" vertical="center" wrapText="1"/>
    </xf>
    <xf numFmtId="2" fontId="22" fillId="24" borderId="41" xfId="0" applyNumberFormat="1" applyFont="1" applyFill="1" applyBorder="1" applyAlignment="1">
      <alignment horizontal="center"/>
    </xf>
    <xf numFmtId="0" fontId="24" fillId="24" borderId="24" xfId="0" applyFont="1" applyFill="1" applyBorder="1" applyAlignment="1">
      <alignment horizontal="left" vertical="center" wrapText="1"/>
    </xf>
    <xf numFmtId="0" fontId="25" fillId="24" borderId="38" xfId="0" applyFont="1" applyFill="1" applyBorder="1" applyAlignment="1">
      <alignment horizontal="center" vertical="center" wrapText="1"/>
    </xf>
    <xf numFmtId="0" fontId="25" fillId="24" borderId="39" xfId="0" applyFont="1" applyFill="1" applyBorder="1" applyAlignment="1">
      <alignment horizontal="center" vertical="center" wrapText="1"/>
    </xf>
    <xf numFmtId="0" fontId="25" fillId="24" borderId="18" xfId="0" applyFont="1" applyFill="1" applyBorder="1" applyAlignment="1">
      <alignment horizontal="center" vertical="center" wrapText="1"/>
    </xf>
    <xf numFmtId="2" fontId="25" fillId="25" borderId="14" xfId="0" applyNumberFormat="1" applyFont="1" applyFill="1" applyBorder="1" applyAlignment="1">
      <alignment horizontal="center" vertical="center" wrapText="1"/>
    </xf>
    <xf numFmtId="0" fontId="25" fillId="24" borderId="0" xfId="0" applyFont="1" applyFill="1" applyAlignment="1">
      <alignment horizontal="center" vertical="center" wrapText="1"/>
    </xf>
    <xf numFmtId="2" fontId="25" fillId="24" borderId="42" xfId="0" applyNumberFormat="1" applyFont="1" applyFill="1" applyBorder="1" applyAlignment="1">
      <alignment horizontal="center" vertical="center" wrapText="1"/>
    </xf>
    <xf numFmtId="0" fontId="25" fillId="24" borderId="16" xfId="0" applyFont="1" applyFill="1" applyBorder="1" applyAlignment="1">
      <alignment horizontal="center" vertical="center" wrapText="1"/>
    </xf>
    <xf numFmtId="0" fontId="25" fillId="24" borderId="40" xfId="0" applyFont="1" applyFill="1" applyBorder="1" applyAlignment="1">
      <alignment horizontal="center" vertical="center" wrapText="1"/>
    </xf>
    <xf numFmtId="2" fontId="25" fillId="25" borderId="43" xfId="0" applyNumberFormat="1" applyFont="1" applyFill="1" applyBorder="1" applyAlignment="1">
      <alignment horizontal="center" vertical="center" wrapText="1"/>
    </xf>
    <xf numFmtId="0" fontId="25" fillId="24" borderId="44" xfId="0" applyFont="1" applyFill="1" applyBorder="1" applyAlignment="1">
      <alignment horizontal="center" vertical="center" wrapText="1"/>
    </xf>
    <xf numFmtId="2" fontId="25" fillId="25" borderId="10" xfId="0" applyNumberFormat="1" applyFont="1" applyFill="1" applyBorder="1" applyAlignment="1">
      <alignment horizontal="center" vertical="center" wrapText="1"/>
    </xf>
    <xf numFmtId="2" fontId="25" fillId="24" borderId="39" xfId="0" applyNumberFormat="1" applyFont="1" applyFill="1" applyBorder="1" applyAlignment="1">
      <alignment horizontal="center" vertical="center" wrapText="1"/>
    </xf>
    <xf numFmtId="2" fontId="25" fillId="24" borderId="16" xfId="0" applyNumberFormat="1" applyFont="1" applyFill="1" applyBorder="1" applyAlignment="1">
      <alignment horizontal="center" vertical="center" wrapText="1"/>
    </xf>
    <xf numFmtId="0" fontId="18" fillId="24" borderId="45" xfId="0" applyFont="1" applyFill="1" applyBorder="1" applyAlignment="1">
      <alignment horizontal="left" vertical="center" wrapText="1"/>
    </xf>
    <xf numFmtId="2" fontId="18" fillId="25" borderId="46" xfId="0" applyNumberFormat="1" applyFont="1" applyFill="1" applyBorder="1" applyAlignment="1">
      <alignment horizontal="center" vertical="center" wrapText="1"/>
    </xf>
    <xf numFmtId="0" fontId="18" fillId="24" borderId="11" xfId="0" applyFont="1" applyFill="1" applyBorder="1" applyAlignment="1">
      <alignment horizontal="left" vertical="center" wrapText="1"/>
    </xf>
    <xf numFmtId="2" fontId="18" fillId="25" borderId="47" xfId="0" applyNumberFormat="1" applyFont="1" applyFill="1" applyBorder="1" applyAlignment="1">
      <alignment horizontal="center" vertical="center" wrapText="1"/>
    </xf>
    <xf numFmtId="2" fontId="18" fillId="25" borderId="10" xfId="0" applyNumberFormat="1" applyFont="1" applyFill="1" applyBorder="1" applyAlignment="1">
      <alignment horizontal="center" vertical="center" wrapText="1"/>
    </xf>
    <xf numFmtId="2" fontId="0" fillId="25" borderId="10" xfId="0" applyNumberFormat="1" applyFont="1" applyFill="1" applyBorder="1" applyAlignment="1">
      <alignment horizontal="center" vertical="center" wrapText="1"/>
    </xf>
    <xf numFmtId="2" fontId="0" fillId="25" borderId="47" xfId="0" applyNumberFormat="1" applyFont="1" applyFill="1" applyBorder="1" applyAlignment="1">
      <alignment horizontal="center" vertical="center" wrapText="1"/>
    </xf>
    <xf numFmtId="2" fontId="0" fillId="25" borderId="12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2" fontId="18" fillId="25" borderId="35" xfId="0" applyNumberFormat="1" applyFont="1" applyFill="1" applyBorder="1" applyAlignment="1">
      <alignment horizontal="center" vertical="center" wrapText="1"/>
    </xf>
    <xf numFmtId="2" fontId="18" fillId="25" borderId="48" xfId="0" applyNumberFormat="1" applyFont="1" applyFill="1" applyBorder="1" applyAlignment="1">
      <alignment horizontal="center" vertical="center" wrapText="1"/>
    </xf>
    <xf numFmtId="2" fontId="37" fillId="25" borderId="26" xfId="0" applyNumberFormat="1" applyFont="1" applyFill="1" applyBorder="1" applyAlignment="1">
      <alignment horizontal="center" vertical="center" wrapText="1"/>
    </xf>
    <xf numFmtId="0" fontId="18" fillId="25" borderId="11" xfId="0" applyFont="1" applyFill="1" applyBorder="1" applyAlignment="1">
      <alignment horizontal="left" vertical="center" wrapText="1"/>
    </xf>
    <xf numFmtId="0" fontId="0" fillId="25" borderId="11" xfId="0" applyFont="1" applyFill="1" applyBorder="1" applyAlignment="1">
      <alignment horizontal="left" vertical="center" wrapText="1"/>
    </xf>
    <xf numFmtId="0" fontId="19" fillId="26" borderId="0" xfId="0" applyFont="1" applyFill="1" applyAlignment="1">
      <alignment horizontal="center"/>
    </xf>
    <xf numFmtId="0" fontId="0" fillId="0" borderId="0" xfId="0" applyFill="1" applyAlignment="1">
      <alignment/>
    </xf>
    <xf numFmtId="2" fontId="18" fillId="24" borderId="0" xfId="0" applyNumberFormat="1" applyFont="1" applyFill="1" applyAlignment="1">
      <alignment horizontal="center" vertical="center" wrapText="1"/>
    </xf>
    <xf numFmtId="0" fontId="20" fillId="24" borderId="10" xfId="0" applyFont="1" applyFill="1" applyBorder="1" applyAlignment="1">
      <alignment horizontal="left" vertical="center" wrapText="1"/>
    </xf>
    <xf numFmtId="2" fontId="0" fillId="0" borderId="0" xfId="0" applyNumberFormat="1" applyFill="1" applyAlignment="1">
      <alignment/>
    </xf>
    <xf numFmtId="0" fontId="19" fillId="0" borderId="0" xfId="0" applyFont="1" applyFill="1" applyAlignment="1">
      <alignment/>
    </xf>
    <xf numFmtId="2" fontId="19" fillId="0" borderId="0" xfId="0" applyNumberFormat="1" applyFont="1" applyFill="1" applyAlignment="1">
      <alignment/>
    </xf>
    <xf numFmtId="2" fontId="0" fillId="0" borderId="0" xfId="0" applyNumberFormat="1" applyFill="1" applyAlignment="1">
      <alignment horizontal="center" vertical="center" wrapText="1"/>
    </xf>
    <xf numFmtId="2" fontId="0" fillId="0" borderId="0" xfId="0" applyNumberFormat="1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2" fontId="18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2" fontId="0" fillId="0" borderId="0" xfId="0" applyNumberFormat="1" applyFont="1" applyFill="1" applyAlignment="1">
      <alignment horizontal="center" vertical="center" wrapText="1"/>
    </xf>
    <xf numFmtId="0" fontId="18" fillId="25" borderId="10" xfId="0" applyFont="1" applyFill="1" applyBorder="1" applyAlignment="1">
      <alignment horizontal="center" vertical="center" wrapText="1"/>
    </xf>
    <xf numFmtId="2" fontId="28" fillId="25" borderId="12" xfId="0" applyNumberFormat="1" applyFont="1" applyFill="1" applyBorder="1" applyAlignment="1">
      <alignment horizontal="center" vertical="center" wrapText="1"/>
    </xf>
    <xf numFmtId="2" fontId="28" fillId="25" borderId="13" xfId="0" applyNumberFormat="1" applyFont="1" applyFill="1" applyBorder="1" applyAlignment="1">
      <alignment horizontal="center" vertical="center" wrapText="1"/>
    </xf>
    <xf numFmtId="2" fontId="28" fillId="25" borderId="46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2" fontId="28" fillId="25" borderId="10" xfId="0" applyNumberFormat="1" applyFont="1" applyFill="1" applyBorder="1" applyAlignment="1">
      <alignment horizontal="center" vertical="center" wrapText="1"/>
    </xf>
    <xf numFmtId="0" fontId="18" fillId="25" borderId="39" xfId="0" applyFont="1" applyFill="1" applyBorder="1" applyAlignment="1">
      <alignment horizontal="center" vertical="center"/>
    </xf>
    <xf numFmtId="2" fontId="22" fillId="25" borderId="49" xfId="0" applyNumberFormat="1" applyFont="1" applyFill="1" applyBorder="1" applyAlignment="1">
      <alignment horizontal="center"/>
    </xf>
    <xf numFmtId="0" fontId="18" fillId="25" borderId="44" xfId="0" applyFont="1" applyFill="1" applyBorder="1" applyAlignment="1">
      <alignment horizontal="center" vertical="center"/>
    </xf>
    <xf numFmtId="0" fontId="18" fillId="25" borderId="5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2" fontId="22" fillId="0" borderId="0" xfId="0" applyNumberFormat="1" applyFont="1" applyFill="1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18" fillId="0" borderId="0" xfId="0" applyFont="1" applyFill="1" applyAlignment="1">
      <alignment horizontal="center" vertical="center"/>
    </xf>
    <xf numFmtId="0" fontId="18" fillId="24" borderId="0" xfId="0" applyFont="1" applyFill="1" applyAlignment="1">
      <alignment horizontal="center" vertical="center"/>
    </xf>
    <xf numFmtId="0" fontId="18" fillId="0" borderId="38" xfId="0" applyFont="1" applyFill="1" applyBorder="1" applyAlignment="1">
      <alignment horizontal="center" vertical="center" wrapText="1"/>
    </xf>
    <xf numFmtId="0" fontId="18" fillId="0" borderId="39" xfId="0" applyFont="1" applyFill="1" applyBorder="1" applyAlignment="1">
      <alignment horizontal="center" vertical="center" textRotation="90" wrapText="1"/>
    </xf>
    <xf numFmtId="0" fontId="18" fillId="0" borderId="39" xfId="0" applyFont="1" applyFill="1" applyBorder="1" applyAlignment="1">
      <alignment horizontal="center" vertical="center" wrapText="1"/>
    </xf>
    <xf numFmtId="0" fontId="18" fillId="24" borderId="50" xfId="0" applyFont="1" applyFill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center" vertical="center" wrapText="1"/>
    </xf>
    <xf numFmtId="0" fontId="0" fillId="0" borderId="52" xfId="0" applyFont="1" applyFill="1" applyBorder="1" applyAlignment="1">
      <alignment horizontal="center" vertical="center" wrapText="1"/>
    </xf>
    <xf numFmtId="0" fontId="0" fillId="0" borderId="53" xfId="0" applyFont="1" applyFill="1" applyBorder="1" applyAlignment="1">
      <alignment horizontal="center" vertical="center" wrapText="1"/>
    </xf>
    <xf numFmtId="0" fontId="0" fillId="24" borderId="54" xfId="0" applyFont="1" applyFill="1" applyBorder="1" applyAlignment="1">
      <alignment horizontal="center" vertical="center" wrapText="1"/>
    </xf>
    <xf numFmtId="0" fontId="0" fillId="0" borderId="55" xfId="0" applyFont="1" applyFill="1" applyBorder="1" applyAlignment="1">
      <alignment horizontal="center" vertical="center" wrapText="1"/>
    </xf>
    <xf numFmtId="0" fontId="0" fillId="0" borderId="56" xfId="0" applyFont="1" applyFill="1" applyBorder="1" applyAlignment="1">
      <alignment horizontal="center" vertical="center" wrapText="1"/>
    </xf>
    <xf numFmtId="0" fontId="18" fillId="0" borderId="45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center" vertical="center" wrapText="1"/>
    </xf>
    <xf numFmtId="2" fontId="18" fillId="0" borderId="12" xfId="0" applyNumberFormat="1" applyFont="1" applyFill="1" applyBorder="1" applyAlignment="1">
      <alignment horizontal="center" vertical="center" wrapText="1"/>
    </xf>
    <xf numFmtId="0" fontId="28" fillId="0" borderId="45" xfId="0" applyFont="1" applyFill="1" applyBorder="1" applyAlignment="1">
      <alignment horizontal="left" vertical="center" wrapText="1"/>
    </xf>
    <xf numFmtId="0" fontId="28" fillId="0" borderId="12" xfId="0" applyFont="1" applyFill="1" applyBorder="1" applyAlignment="1">
      <alignment horizontal="center" vertical="center" wrapText="1"/>
    </xf>
    <xf numFmtId="2" fontId="28" fillId="0" borderId="12" xfId="0" applyNumberFormat="1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left" vertical="center" wrapText="1"/>
    </xf>
    <xf numFmtId="0" fontId="0" fillId="24" borderId="11" xfId="0" applyFill="1" applyBorder="1" applyAlignment="1">
      <alignment horizontal="left" vertical="center" wrapText="1"/>
    </xf>
    <xf numFmtId="0" fontId="0" fillId="24" borderId="10" xfId="0" applyFill="1" applyBorder="1" applyAlignment="1">
      <alignment horizontal="center" vertical="center" wrapText="1"/>
    </xf>
    <xf numFmtId="0" fontId="0" fillId="24" borderId="57" xfId="0" applyFont="1" applyFill="1" applyBorder="1" applyAlignment="1">
      <alignment horizontal="left" vertical="center" wrapText="1"/>
    </xf>
    <xf numFmtId="0" fontId="0" fillId="24" borderId="58" xfId="0" applyFont="1" applyFill="1" applyBorder="1" applyAlignment="1">
      <alignment horizontal="left" vertical="center" wrapText="1"/>
    </xf>
    <xf numFmtId="0" fontId="0" fillId="24" borderId="59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left" vertical="center" wrapText="1"/>
    </xf>
    <xf numFmtId="2" fontId="18" fillId="0" borderId="10" xfId="0" applyNumberFormat="1" applyFont="1" applyFill="1" applyBorder="1" applyAlignment="1">
      <alignment horizontal="center" vertical="center" wrapText="1"/>
    </xf>
    <xf numFmtId="0" fontId="18" fillId="0" borderId="35" xfId="0" applyFont="1" applyFill="1" applyBorder="1" applyAlignment="1">
      <alignment horizontal="center" vertical="center" wrapText="1"/>
    </xf>
    <xf numFmtId="2" fontId="18" fillId="0" borderId="35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left" vertical="center" wrapText="1"/>
    </xf>
    <xf numFmtId="0" fontId="28" fillId="0" borderId="11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center" vertical="center" wrapText="1"/>
    </xf>
    <xf numFmtId="2" fontId="28" fillId="0" borderId="10" xfId="0" applyNumberFormat="1" applyFont="1" applyFill="1" applyBorder="1" applyAlignment="1">
      <alignment horizontal="center" vertical="center" wrapText="1"/>
    </xf>
    <xf numFmtId="2" fontId="28" fillId="25" borderId="47" xfId="0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2" fontId="28" fillId="0" borderId="0" xfId="0" applyNumberFormat="1" applyFont="1" applyFill="1" applyAlignment="1">
      <alignment horizontal="center" vertical="center" wrapText="1"/>
    </xf>
    <xf numFmtId="0" fontId="28" fillId="27" borderId="11" xfId="0" applyFont="1" applyFill="1" applyBorder="1" applyAlignment="1">
      <alignment horizontal="left" vertical="center" wrapText="1"/>
    </xf>
    <xf numFmtId="0" fontId="28" fillId="27" borderId="10" xfId="0" applyFont="1" applyFill="1" applyBorder="1" applyAlignment="1">
      <alignment horizontal="center" vertical="center" wrapText="1"/>
    </xf>
    <xf numFmtId="2" fontId="28" fillId="27" borderId="10" xfId="0" applyNumberFormat="1" applyFont="1" applyFill="1" applyBorder="1" applyAlignment="1">
      <alignment horizontal="center" vertical="center" wrapText="1"/>
    </xf>
    <xf numFmtId="0" fontId="22" fillId="24" borderId="24" xfId="0" applyFont="1" applyFill="1" applyBorder="1" applyAlignment="1">
      <alignment horizontal="left" vertical="center" wrapText="1"/>
    </xf>
    <xf numFmtId="0" fontId="18" fillId="0" borderId="39" xfId="0" applyFont="1" applyFill="1" applyBorder="1" applyAlignment="1">
      <alignment horizontal="center" vertical="center"/>
    </xf>
    <xf numFmtId="2" fontId="28" fillId="0" borderId="60" xfId="0" applyNumberFormat="1" applyFont="1" applyFill="1" applyBorder="1" applyAlignment="1">
      <alignment horizontal="center" vertical="center" wrapText="1"/>
    </xf>
    <xf numFmtId="0" fontId="22" fillId="0" borderId="38" xfId="0" applyFont="1" applyFill="1" applyBorder="1" applyAlignment="1">
      <alignment horizontal="left" vertical="center" wrapText="1"/>
    </xf>
    <xf numFmtId="0" fontId="22" fillId="0" borderId="39" xfId="0" applyFont="1" applyFill="1" applyBorder="1" applyAlignment="1">
      <alignment horizontal="center" vertical="center" wrapText="1"/>
    </xf>
    <xf numFmtId="2" fontId="22" fillId="0" borderId="39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2" fontId="22" fillId="0" borderId="0" xfId="0" applyNumberFormat="1" applyFont="1" applyFill="1" applyAlignment="1">
      <alignment horizontal="center" vertical="center" wrapText="1"/>
    </xf>
    <xf numFmtId="0" fontId="20" fillId="24" borderId="38" xfId="0" applyFont="1" applyFill="1" applyBorder="1" applyAlignment="1">
      <alignment horizontal="left" vertical="center" wrapText="1"/>
    </xf>
    <xf numFmtId="0" fontId="22" fillId="0" borderId="61" xfId="0" applyFont="1" applyFill="1" applyBorder="1" applyAlignment="1">
      <alignment horizontal="left" vertical="center" wrapText="1"/>
    </xf>
    <xf numFmtId="0" fontId="22" fillId="0" borderId="62" xfId="0" applyFont="1" applyFill="1" applyBorder="1" applyAlignment="1">
      <alignment horizontal="center" vertical="center" wrapText="1"/>
    </xf>
    <xf numFmtId="2" fontId="22" fillId="0" borderId="62" xfId="0" applyNumberFormat="1" applyFont="1" applyFill="1" applyBorder="1" applyAlignment="1">
      <alignment horizontal="center" vertical="center" wrapText="1"/>
    </xf>
    <xf numFmtId="2" fontId="22" fillId="25" borderId="62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/>
    </xf>
    <xf numFmtId="2" fontId="20" fillId="0" borderId="0" xfId="0" applyNumberFormat="1" applyFont="1" applyFill="1" applyBorder="1" applyAlignment="1">
      <alignment horizontal="center"/>
    </xf>
    <xf numFmtId="2" fontId="20" fillId="24" borderId="0" xfId="0" applyNumberFormat="1" applyFont="1" applyFill="1" applyBorder="1" applyAlignment="1">
      <alignment horizontal="center"/>
    </xf>
    <xf numFmtId="0" fontId="20" fillId="0" borderId="0" xfId="0" applyFont="1" applyFill="1" applyAlignment="1">
      <alignment/>
    </xf>
    <xf numFmtId="2" fontId="20" fillId="0" borderId="0" xfId="0" applyNumberFormat="1" applyFont="1" applyFill="1" applyAlignment="1">
      <alignment/>
    </xf>
    <xf numFmtId="0" fontId="22" fillId="0" borderId="39" xfId="0" applyFont="1" applyFill="1" applyBorder="1" applyAlignment="1">
      <alignment/>
    </xf>
    <xf numFmtId="2" fontId="22" fillId="0" borderId="39" xfId="0" applyNumberFormat="1" applyFont="1" applyFill="1" applyBorder="1" applyAlignment="1">
      <alignment horizontal="center"/>
    </xf>
    <xf numFmtId="49" fontId="0" fillId="24" borderId="27" xfId="0" applyNumberFormat="1" applyFont="1" applyFill="1" applyBorder="1" applyAlignment="1">
      <alignment horizontal="center" vertical="center" wrapText="1"/>
    </xf>
    <xf numFmtId="14" fontId="0" fillId="24" borderId="35" xfId="0" applyNumberFormat="1" applyFont="1" applyFill="1" applyBorder="1" applyAlignment="1">
      <alignment horizontal="center" vertical="center" wrapText="1"/>
    </xf>
    <xf numFmtId="0" fontId="30" fillId="24" borderId="24" xfId="0" applyFont="1" applyFill="1" applyBorder="1" applyAlignment="1">
      <alignment horizontal="center" vertical="center" wrapText="1"/>
    </xf>
    <xf numFmtId="0" fontId="0" fillId="26" borderId="26" xfId="0" applyFill="1" applyBorder="1" applyAlignment="1">
      <alignment horizontal="left" vertical="center"/>
    </xf>
    <xf numFmtId="0" fontId="0" fillId="26" borderId="26" xfId="0" applyFill="1" applyBorder="1" applyAlignment="1">
      <alignment horizontal="center" vertical="center"/>
    </xf>
    <xf numFmtId="0" fontId="0" fillId="26" borderId="0" xfId="0" applyFill="1" applyAlignment="1">
      <alignment horizontal="center" vertical="center"/>
    </xf>
    <xf numFmtId="2" fontId="0" fillId="26" borderId="26" xfId="0" applyNumberFormat="1" applyFill="1" applyBorder="1" applyAlignment="1">
      <alignment horizontal="center" vertical="center"/>
    </xf>
    <xf numFmtId="2" fontId="0" fillId="24" borderId="26" xfId="0" applyNumberFormat="1" applyFill="1" applyBorder="1" applyAlignment="1">
      <alignment horizontal="center" vertical="center"/>
    </xf>
    <xf numFmtId="2" fontId="23" fillId="24" borderId="26" xfId="0" applyNumberFormat="1" applyFont="1" applyFill="1" applyBorder="1" applyAlignment="1">
      <alignment horizontal="center" vertical="center"/>
    </xf>
    <xf numFmtId="49" fontId="0" fillId="24" borderId="28" xfId="0" applyNumberFormat="1" applyFont="1" applyFill="1" applyBorder="1" applyAlignment="1">
      <alignment horizontal="center" vertical="center" wrapText="1"/>
    </xf>
    <xf numFmtId="2" fontId="18" fillId="24" borderId="15" xfId="0" applyNumberFormat="1" applyFont="1" applyFill="1" applyBorder="1" applyAlignment="1">
      <alignment horizontal="center" vertical="center" wrapText="1"/>
    </xf>
    <xf numFmtId="2" fontId="19" fillId="0" borderId="10" xfId="0" applyNumberFormat="1" applyFont="1" applyBorder="1" applyAlignment="1">
      <alignment horizontal="center" vertical="center"/>
    </xf>
    <xf numFmtId="0" fontId="19" fillId="0" borderId="0" xfId="0" applyFont="1" applyAlignment="1">
      <alignment/>
    </xf>
    <xf numFmtId="2" fontId="19" fillId="0" borderId="0" xfId="0" applyNumberFormat="1" applyFont="1" applyAlignment="1">
      <alignment/>
    </xf>
    <xf numFmtId="2" fontId="38" fillId="0" borderId="10" xfId="0" applyNumberFormat="1" applyFont="1" applyBorder="1" applyAlignment="1">
      <alignment horizontal="center"/>
    </xf>
    <xf numFmtId="2" fontId="19" fillId="0" borderId="10" xfId="0" applyNumberFormat="1" applyFont="1" applyBorder="1" applyAlignment="1">
      <alignment horizontal="center"/>
    </xf>
    <xf numFmtId="2" fontId="25" fillId="0" borderId="10" xfId="0" applyNumberFormat="1" applyFont="1" applyBorder="1" applyAlignment="1">
      <alignment horizontal="center"/>
    </xf>
    <xf numFmtId="0" fontId="0" fillId="25" borderId="35" xfId="0" applyFont="1" applyFill="1" applyBorder="1" applyAlignment="1">
      <alignment horizontal="center" vertical="center" wrapText="1"/>
    </xf>
    <xf numFmtId="2" fontId="0" fillId="25" borderId="13" xfId="0" applyNumberFormat="1" applyFont="1" applyFill="1" applyBorder="1" applyAlignment="1">
      <alignment horizontal="center" vertical="center" wrapText="1"/>
    </xf>
    <xf numFmtId="0" fontId="20" fillId="0" borderId="63" xfId="0" applyFont="1" applyFill="1" applyBorder="1" applyAlignment="1">
      <alignment horizontal="left" vertical="center" wrapText="1"/>
    </xf>
    <xf numFmtId="0" fontId="18" fillId="0" borderId="60" xfId="0" applyFont="1" applyFill="1" applyBorder="1" applyAlignment="1">
      <alignment horizontal="center" vertical="center" wrapText="1"/>
    </xf>
    <xf numFmtId="2" fontId="20" fillId="25" borderId="0" xfId="0" applyNumberFormat="1" applyFont="1" applyFill="1" applyBorder="1" applyAlignment="1">
      <alignment horizontal="center"/>
    </xf>
    <xf numFmtId="2" fontId="22" fillId="25" borderId="39" xfId="0" applyNumberFormat="1" applyFont="1" applyFill="1" applyBorder="1" applyAlignment="1">
      <alignment horizontal="center"/>
    </xf>
    <xf numFmtId="0" fontId="0" fillId="24" borderId="64" xfId="0" applyFont="1" applyFill="1" applyBorder="1" applyAlignment="1">
      <alignment vertical="center" wrapText="1"/>
    </xf>
    <xf numFmtId="0" fontId="28" fillId="25" borderId="11" xfId="0" applyFont="1" applyFill="1" applyBorder="1" applyAlignment="1">
      <alignment horizontal="left" vertical="center" wrapText="1"/>
    </xf>
    <xf numFmtId="0" fontId="0" fillId="25" borderId="27" xfId="0" applyFont="1" applyFill="1" applyBorder="1" applyAlignment="1">
      <alignment horizontal="center" vertical="center" wrapText="1"/>
    </xf>
    <xf numFmtId="14" fontId="0" fillId="25" borderId="35" xfId="0" applyNumberFormat="1" applyFont="1" applyFill="1" applyBorder="1" applyAlignment="1">
      <alignment horizontal="center" vertical="center" wrapText="1"/>
    </xf>
    <xf numFmtId="2" fontId="18" fillId="25" borderId="25" xfId="0" applyNumberFormat="1" applyFont="1" applyFill="1" applyBorder="1" applyAlignment="1">
      <alignment horizontal="center" vertical="center" wrapText="1"/>
    </xf>
    <xf numFmtId="0" fontId="0" fillId="25" borderId="0" xfId="0" applyFont="1" applyFill="1" applyAlignment="1">
      <alignment horizontal="center" vertical="center" wrapText="1"/>
    </xf>
    <xf numFmtId="0" fontId="0" fillId="25" borderId="28" xfId="0" applyFont="1" applyFill="1" applyBorder="1" applyAlignment="1">
      <alignment horizontal="center" vertical="center" wrapText="1"/>
    </xf>
    <xf numFmtId="0" fontId="28" fillId="24" borderId="20" xfId="0" applyFont="1" applyFill="1" applyBorder="1" applyAlignment="1">
      <alignment horizontal="center" vertical="center" wrapText="1"/>
    </xf>
    <xf numFmtId="14" fontId="28" fillId="24" borderId="10" xfId="0" applyNumberFormat="1" applyFont="1" applyFill="1" applyBorder="1" applyAlignment="1">
      <alignment horizontal="center" vertical="center" wrapText="1"/>
    </xf>
    <xf numFmtId="2" fontId="0" fillId="25" borderId="26" xfId="0" applyNumberFormat="1" applyFill="1" applyBorder="1" applyAlignment="1">
      <alignment horizontal="center" vertical="center"/>
    </xf>
    <xf numFmtId="14" fontId="0" fillId="24" borderId="10" xfId="0" applyNumberFormat="1" applyFont="1" applyFill="1" applyBorder="1" applyAlignment="1">
      <alignment horizontal="center" vertical="center" wrapText="1"/>
    </xf>
    <xf numFmtId="0" fontId="18" fillId="24" borderId="15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8" fillId="25" borderId="15" xfId="0" applyFont="1" applyFill="1" applyBorder="1" applyAlignment="1">
      <alignment horizontal="center" vertical="center" wrapText="1"/>
    </xf>
    <xf numFmtId="0" fontId="18" fillId="24" borderId="25" xfId="0" applyFont="1" applyFill="1" applyBorder="1" applyAlignment="1">
      <alignment horizontal="center" vertical="center" wrapText="1"/>
    </xf>
    <xf numFmtId="0" fontId="18" fillId="26" borderId="11" xfId="0" applyFont="1" applyFill="1" applyBorder="1" applyAlignment="1">
      <alignment horizontal="left" vertical="center" wrapText="1"/>
    </xf>
    <xf numFmtId="0" fontId="18" fillId="26" borderId="20" xfId="0" applyFont="1" applyFill="1" applyBorder="1" applyAlignment="1">
      <alignment horizontal="center" vertical="center" wrapText="1"/>
    </xf>
    <xf numFmtId="0" fontId="18" fillId="26" borderId="10" xfId="0" applyFont="1" applyFill="1" applyBorder="1" applyAlignment="1">
      <alignment horizontal="center" vertical="center" wrapText="1"/>
    </xf>
    <xf numFmtId="2" fontId="18" fillId="26" borderId="21" xfId="0" applyNumberFormat="1" applyFont="1" applyFill="1" applyBorder="1" applyAlignment="1">
      <alignment horizontal="center" vertical="center" wrapText="1"/>
    </xf>
    <xf numFmtId="0" fontId="28" fillId="26" borderId="18" xfId="0" applyFont="1" applyFill="1" applyBorder="1" applyAlignment="1">
      <alignment horizontal="center" vertical="center" wrapText="1"/>
    </xf>
    <xf numFmtId="14" fontId="28" fillId="26" borderId="10" xfId="0" applyNumberFormat="1" applyFont="1" applyFill="1" applyBorder="1" applyAlignment="1">
      <alignment horizontal="center" vertical="center" wrapText="1"/>
    </xf>
    <xf numFmtId="0" fontId="36" fillId="26" borderId="18" xfId="0" applyFont="1" applyFill="1" applyBorder="1" applyAlignment="1">
      <alignment horizontal="center" vertical="center" wrapText="1"/>
    </xf>
    <xf numFmtId="2" fontId="18" fillId="26" borderId="13" xfId="0" applyNumberFormat="1" applyFont="1" applyFill="1" applyBorder="1" applyAlignment="1">
      <alignment horizontal="center" vertical="center" wrapText="1"/>
    </xf>
    <xf numFmtId="0" fontId="18" fillId="26" borderId="0" xfId="0" applyFont="1" applyFill="1" applyAlignment="1">
      <alignment horizontal="center" vertical="center" wrapText="1"/>
    </xf>
    <xf numFmtId="0" fontId="18" fillId="25" borderId="20" xfId="0" applyFont="1" applyFill="1" applyBorder="1" applyAlignment="1">
      <alignment horizontal="center" vertical="center" wrapText="1"/>
    </xf>
    <xf numFmtId="2" fontId="18" fillId="25" borderId="21" xfId="0" applyNumberFormat="1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/>
    </xf>
    <xf numFmtId="0" fontId="18" fillId="0" borderId="0" xfId="0" applyFont="1" applyFill="1" applyAlignment="1">
      <alignment horizontal="right" vertical="center"/>
    </xf>
    <xf numFmtId="0" fontId="0" fillId="0" borderId="0" xfId="0" applyAlignment="1">
      <alignment horizontal="right"/>
    </xf>
    <xf numFmtId="0" fontId="18" fillId="0" borderId="0" xfId="0" applyFont="1" applyFill="1" applyAlignment="1">
      <alignment horizontal="right"/>
    </xf>
    <xf numFmtId="0" fontId="29" fillId="0" borderId="0" xfId="0" applyFont="1" applyFill="1" applyAlignment="1">
      <alignment horizontal="center"/>
    </xf>
    <xf numFmtId="0" fontId="29" fillId="0" borderId="0" xfId="0" applyFont="1" applyAlignment="1">
      <alignment horizontal="center"/>
    </xf>
    <xf numFmtId="0" fontId="19" fillId="25" borderId="0" xfId="0" applyFont="1" applyFill="1" applyAlignment="1">
      <alignment horizontal="center"/>
    </xf>
    <xf numFmtId="0" fontId="20" fillId="0" borderId="0" xfId="0" applyFont="1" applyFill="1" applyAlignment="1">
      <alignment horizontal="center" wrapText="1"/>
    </xf>
    <xf numFmtId="0" fontId="0" fillId="0" borderId="0" xfId="0" applyAlignment="1">
      <alignment/>
    </xf>
    <xf numFmtId="2" fontId="27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20" fillId="0" borderId="65" xfId="0" applyNumberFormat="1" applyFont="1" applyFill="1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20" fillId="0" borderId="66" xfId="0" applyFont="1" applyFill="1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27" fillId="0" borderId="0" xfId="0" applyFont="1" applyFill="1" applyAlignment="1">
      <alignment horizontal="left" vertical="center"/>
    </xf>
    <xf numFmtId="0" fontId="27" fillId="0" borderId="10" xfId="0" applyFont="1" applyBorder="1" applyAlignment="1">
      <alignment horizontal="center"/>
    </xf>
    <xf numFmtId="0" fontId="27" fillId="0" borderId="14" xfId="0" applyFont="1" applyBorder="1" applyAlignment="1">
      <alignment horizontal="center" vertical="center" wrapText="1"/>
    </xf>
    <xf numFmtId="0" fontId="27" fillId="0" borderId="66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2" fillId="24" borderId="68" xfId="0" applyFont="1" applyFill="1" applyBorder="1" applyAlignment="1">
      <alignment horizontal="center" vertical="center" wrapText="1"/>
    </xf>
    <xf numFmtId="0" fontId="22" fillId="24" borderId="69" xfId="0" applyFont="1" applyFill="1" applyBorder="1" applyAlignment="1">
      <alignment horizontal="center" vertical="center" wrapText="1"/>
    </xf>
    <xf numFmtId="0" fontId="22" fillId="24" borderId="31" xfId="0" applyFont="1" applyFill="1" applyBorder="1" applyAlignment="1">
      <alignment horizontal="center" vertical="center" wrapText="1"/>
    </xf>
    <xf numFmtId="0" fontId="33" fillId="24" borderId="0" xfId="0" applyFont="1" applyFill="1" applyAlignment="1">
      <alignment horizontal="left" wrapText="1"/>
    </xf>
    <xf numFmtId="0" fontId="33" fillId="24" borderId="0" xfId="0" applyFont="1" applyFill="1" applyAlignment="1">
      <alignment horizontal="right"/>
    </xf>
    <xf numFmtId="0" fontId="33" fillId="24" borderId="70" xfId="0" applyFont="1" applyFill="1" applyBorder="1" applyAlignment="1">
      <alignment horizontal="left"/>
    </xf>
    <xf numFmtId="0" fontId="19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 vertical="center"/>
    </xf>
    <xf numFmtId="0" fontId="33" fillId="24" borderId="70" xfId="0" applyFont="1" applyFill="1" applyBorder="1" applyAlignment="1">
      <alignment horizontal="right"/>
    </xf>
    <xf numFmtId="0" fontId="26" fillId="24" borderId="0" xfId="0" applyFont="1" applyFill="1" applyBorder="1" applyAlignment="1">
      <alignment horizontal="center" vertical="center"/>
    </xf>
    <xf numFmtId="0" fontId="22" fillId="24" borderId="63" xfId="0" applyFont="1" applyFill="1" applyBorder="1" applyAlignment="1">
      <alignment horizontal="center" vertical="center" wrapText="1"/>
    </xf>
    <xf numFmtId="0" fontId="22" fillId="24" borderId="0" xfId="0" applyFont="1" applyFill="1" applyBorder="1" applyAlignment="1">
      <alignment horizontal="center" vertical="center" wrapText="1"/>
    </xf>
    <xf numFmtId="0" fontId="22" fillId="24" borderId="30" xfId="0" applyFont="1" applyFill="1" applyBorder="1" applyAlignment="1">
      <alignment horizontal="center" vertical="center" wrapText="1"/>
    </xf>
    <xf numFmtId="0" fontId="31" fillId="24" borderId="71" xfId="0" applyFont="1" applyFill="1" applyBorder="1" applyAlignment="1">
      <alignment horizontal="center" vertical="center" wrapText="1"/>
    </xf>
    <xf numFmtId="0" fontId="31" fillId="24" borderId="66" xfId="0" applyFont="1" applyFill="1" applyBorder="1" applyAlignment="1">
      <alignment horizontal="center" vertical="center" wrapText="1"/>
    </xf>
    <xf numFmtId="0" fontId="31" fillId="24" borderId="72" xfId="0" applyFont="1" applyFill="1" applyBorder="1" applyAlignment="1">
      <alignment horizontal="center" vertical="center" wrapText="1"/>
    </xf>
    <xf numFmtId="0" fontId="24" fillId="25" borderId="23" xfId="0" applyFont="1" applyFill="1" applyBorder="1" applyAlignment="1">
      <alignment horizontal="center" vertical="center" wrapText="1"/>
    </xf>
    <xf numFmtId="0" fontId="24" fillId="25" borderId="66" xfId="0" applyFont="1" applyFill="1" applyBorder="1" applyAlignment="1">
      <alignment horizontal="center" vertical="center" wrapText="1"/>
    </xf>
    <xf numFmtId="0" fontId="24" fillId="25" borderId="18" xfId="0" applyFont="1" applyFill="1" applyBorder="1" applyAlignment="1">
      <alignment horizontal="center" vertical="center" wrapText="1"/>
    </xf>
    <xf numFmtId="0" fontId="0" fillId="25" borderId="64" xfId="0" applyFont="1" applyFill="1" applyBorder="1" applyAlignment="1">
      <alignment horizontal="left" vertical="center" wrapText="1"/>
    </xf>
    <xf numFmtId="0" fontId="0" fillId="25" borderId="73" xfId="0" applyFont="1" applyFill="1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1"/>
  <sheetViews>
    <sheetView zoomScale="75" zoomScaleNormal="75" zoomScalePageLayoutView="0" workbookViewId="0" topLeftCell="A46">
      <selection activeCell="A80" sqref="A80"/>
    </sheetView>
  </sheetViews>
  <sheetFormatPr defaultColWidth="9.00390625" defaultRowHeight="12.75"/>
  <cols>
    <col min="1" max="1" width="72.75390625" style="106" customWidth="1"/>
    <col min="2" max="2" width="19.125" style="106" customWidth="1"/>
    <col min="3" max="3" width="13.875" style="106" hidden="1" customWidth="1"/>
    <col min="4" max="4" width="16.75390625" style="106" customWidth="1"/>
    <col min="5" max="5" width="13.875" style="106" hidden="1" customWidth="1"/>
    <col min="6" max="6" width="20.875" style="3" hidden="1" customWidth="1"/>
    <col min="7" max="7" width="13.875" style="106" customWidth="1"/>
    <col min="8" max="8" width="20.875" style="3" customWidth="1"/>
    <col min="9" max="9" width="10.625" style="106" customWidth="1"/>
    <col min="10" max="10" width="15.375" style="106" hidden="1" customWidth="1"/>
    <col min="11" max="11" width="15.375" style="109" hidden="1" customWidth="1"/>
    <col min="12" max="14" width="15.375" style="106" customWidth="1"/>
    <col min="15" max="16384" width="9.125" style="106" customWidth="1"/>
  </cols>
  <sheetData>
    <row r="1" spans="1:8" ht="16.5" customHeight="1">
      <c r="A1" s="247" t="s">
        <v>31</v>
      </c>
      <c r="B1" s="248"/>
      <c r="C1" s="248"/>
      <c r="D1" s="248"/>
      <c r="E1" s="248"/>
      <c r="F1" s="248"/>
      <c r="G1" s="248"/>
      <c r="H1" s="248"/>
    </row>
    <row r="2" spans="2:8" ht="12.75" customHeight="1">
      <c r="B2" s="249" t="s">
        <v>32</v>
      </c>
      <c r="C2" s="249"/>
      <c r="D2" s="249"/>
      <c r="E2" s="249"/>
      <c r="F2" s="249"/>
      <c r="G2" s="248"/>
      <c r="H2" s="248"/>
    </row>
    <row r="3" spans="1:8" ht="19.5" customHeight="1">
      <c r="A3" s="105" t="s">
        <v>153</v>
      </c>
      <c r="B3" s="249" t="s">
        <v>33</v>
      </c>
      <c r="C3" s="249"/>
      <c r="D3" s="249"/>
      <c r="E3" s="249"/>
      <c r="F3" s="249"/>
      <c r="G3" s="248"/>
      <c r="H3" s="248"/>
    </row>
    <row r="4" spans="2:8" ht="14.25" customHeight="1">
      <c r="B4" s="249" t="s">
        <v>34</v>
      </c>
      <c r="C4" s="249"/>
      <c r="D4" s="249"/>
      <c r="E4" s="249"/>
      <c r="F4" s="249"/>
      <c r="G4" s="248"/>
      <c r="H4" s="248"/>
    </row>
    <row r="5" spans="1:11" ht="39.75" customHeight="1">
      <c r="A5" s="250"/>
      <c r="B5" s="251"/>
      <c r="C5" s="251"/>
      <c r="D5" s="251"/>
      <c r="E5" s="251"/>
      <c r="F5" s="251"/>
      <c r="G5" s="251"/>
      <c r="H5" s="251"/>
      <c r="K5" s="106"/>
    </row>
    <row r="6" spans="1:11" ht="27" customHeight="1">
      <c r="A6" s="252" t="s">
        <v>154</v>
      </c>
      <c r="B6" s="252"/>
      <c r="C6" s="252"/>
      <c r="D6" s="252"/>
      <c r="E6" s="252"/>
      <c r="F6" s="252"/>
      <c r="G6" s="252"/>
      <c r="H6" s="252"/>
      <c r="K6" s="106"/>
    </row>
    <row r="7" spans="2:9" ht="35.25" customHeight="1" hidden="1">
      <c r="B7" s="134"/>
      <c r="C7" s="134"/>
      <c r="D7" s="134"/>
      <c r="E7" s="134"/>
      <c r="F7" s="135"/>
      <c r="G7" s="134"/>
      <c r="H7" s="134"/>
      <c r="I7" s="134"/>
    </row>
    <row r="8" spans="1:11" s="110" customFormat="1" ht="22.5" customHeight="1">
      <c r="A8" s="253" t="s">
        <v>35</v>
      </c>
      <c r="B8" s="253"/>
      <c r="C8" s="253"/>
      <c r="D8" s="253"/>
      <c r="E8" s="254"/>
      <c r="F8" s="254"/>
      <c r="G8" s="254"/>
      <c r="H8" s="254"/>
      <c r="K8" s="111"/>
    </row>
    <row r="9" spans="1:8" s="112" customFormat="1" ht="18.75" customHeight="1">
      <c r="A9" s="253" t="s">
        <v>120</v>
      </c>
      <c r="B9" s="253"/>
      <c r="C9" s="253"/>
      <c r="D9" s="253"/>
      <c r="E9" s="254"/>
      <c r="F9" s="254"/>
      <c r="G9" s="254"/>
      <c r="H9" s="254"/>
    </row>
    <row r="10" spans="1:8" s="113" customFormat="1" ht="17.25" customHeight="1">
      <c r="A10" s="255" t="s">
        <v>101</v>
      </c>
      <c r="B10" s="255"/>
      <c r="C10" s="255"/>
      <c r="D10" s="255"/>
      <c r="E10" s="256"/>
      <c r="F10" s="256"/>
      <c r="G10" s="256"/>
      <c r="H10" s="256"/>
    </row>
    <row r="11" spans="1:8" s="112" customFormat="1" ht="30" customHeight="1" thickBot="1">
      <c r="A11" s="257" t="s">
        <v>36</v>
      </c>
      <c r="B11" s="257"/>
      <c r="C11" s="257"/>
      <c r="D11" s="257"/>
      <c r="E11" s="258"/>
      <c r="F11" s="258"/>
      <c r="G11" s="258"/>
      <c r="H11" s="258"/>
    </row>
    <row r="12" spans="1:11" s="114" customFormat="1" ht="139.5" customHeight="1" thickBot="1">
      <c r="A12" s="136" t="s">
        <v>0</v>
      </c>
      <c r="B12" s="137" t="s">
        <v>37</v>
      </c>
      <c r="C12" s="138" t="s">
        <v>38</v>
      </c>
      <c r="D12" s="138" t="s">
        <v>5</v>
      </c>
      <c r="E12" s="138" t="s">
        <v>38</v>
      </c>
      <c r="F12" s="139" t="s">
        <v>39</v>
      </c>
      <c r="G12" s="138" t="s">
        <v>38</v>
      </c>
      <c r="H12" s="139" t="s">
        <v>39</v>
      </c>
      <c r="K12" s="115"/>
    </row>
    <row r="13" spans="1:11" s="116" customFormat="1" ht="12.75">
      <c r="A13" s="140">
        <v>1</v>
      </c>
      <c r="B13" s="141">
        <v>2</v>
      </c>
      <c r="C13" s="141">
        <v>3</v>
      </c>
      <c r="D13" s="142"/>
      <c r="E13" s="141">
        <v>3</v>
      </c>
      <c r="F13" s="143">
        <v>4</v>
      </c>
      <c r="G13" s="144">
        <v>3</v>
      </c>
      <c r="H13" s="145">
        <v>4</v>
      </c>
      <c r="K13" s="117"/>
    </row>
    <row r="14" spans="1:11" s="116" customFormat="1" ht="49.5" customHeight="1">
      <c r="A14" s="259" t="s">
        <v>1</v>
      </c>
      <c r="B14" s="260"/>
      <c r="C14" s="260"/>
      <c r="D14" s="260"/>
      <c r="E14" s="260"/>
      <c r="F14" s="260"/>
      <c r="G14" s="261"/>
      <c r="H14" s="262"/>
      <c r="K14" s="117"/>
    </row>
    <row r="15" spans="1:11" s="114" customFormat="1" ht="15">
      <c r="A15" s="146" t="s">
        <v>155</v>
      </c>
      <c r="B15" s="147" t="s">
        <v>55</v>
      </c>
      <c r="C15" s="148">
        <f>F15*12</f>
        <v>0</v>
      </c>
      <c r="D15" s="14">
        <f>G15*I15</f>
        <v>123584.69</v>
      </c>
      <c r="E15" s="13">
        <f>H15*12</f>
        <v>32.04</v>
      </c>
      <c r="F15" s="92"/>
      <c r="G15" s="13">
        <f>H15*12</f>
        <v>32.04</v>
      </c>
      <c r="H15" s="13">
        <f>H20+H22</f>
        <v>2.67</v>
      </c>
      <c r="I15" s="114">
        <v>3857.2</v>
      </c>
      <c r="J15" s="114">
        <v>1.07</v>
      </c>
      <c r="K15" s="115">
        <v>2.24</v>
      </c>
    </row>
    <row r="16" spans="1:11" s="114" customFormat="1" ht="29.25" customHeight="1">
      <c r="A16" s="149" t="s">
        <v>117</v>
      </c>
      <c r="B16" s="150" t="s">
        <v>41</v>
      </c>
      <c r="C16" s="151"/>
      <c r="D16" s="120"/>
      <c r="E16" s="119"/>
      <c r="F16" s="121"/>
      <c r="G16" s="119"/>
      <c r="H16" s="119"/>
      <c r="K16" s="115"/>
    </row>
    <row r="17" spans="1:11" s="114" customFormat="1" ht="15">
      <c r="A17" s="149" t="s">
        <v>42</v>
      </c>
      <c r="B17" s="150" t="s">
        <v>41</v>
      </c>
      <c r="C17" s="151"/>
      <c r="D17" s="120"/>
      <c r="E17" s="119"/>
      <c r="F17" s="121"/>
      <c r="G17" s="119"/>
      <c r="H17" s="119"/>
      <c r="K17" s="115"/>
    </row>
    <row r="18" spans="1:11" s="114" customFormat="1" ht="15">
      <c r="A18" s="149" t="s">
        <v>43</v>
      </c>
      <c r="B18" s="150" t="s">
        <v>44</v>
      </c>
      <c r="C18" s="151"/>
      <c r="D18" s="120"/>
      <c r="E18" s="119"/>
      <c r="F18" s="121"/>
      <c r="G18" s="119"/>
      <c r="H18" s="119"/>
      <c r="K18" s="115"/>
    </row>
    <row r="19" spans="1:11" s="114" customFormat="1" ht="15">
      <c r="A19" s="149" t="s">
        <v>45</v>
      </c>
      <c r="B19" s="150" t="s">
        <v>41</v>
      </c>
      <c r="C19" s="151"/>
      <c r="D19" s="120"/>
      <c r="E19" s="119"/>
      <c r="F19" s="121"/>
      <c r="G19" s="119"/>
      <c r="H19" s="119"/>
      <c r="K19" s="115"/>
    </row>
    <row r="20" spans="1:11" s="114" customFormat="1" ht="15">
      <c r="A20" s="146" t="s">
        <v>27</v>
      </c>
      <c r="B20" s="150"/>
      <c r="C20" s="151"/>
      <c r="D20" s="120"/>
      <c r="E20" s="119"/>
      <c r="F20" s="121"/>
      <c r="G20" s="119"/>
      <c r="H20" s="13">
        <v>2.56</v>
      </c>
      <c r="K20" s="115"/>
    </row>
    <row r="21" spans="1:11" s="114" customFormat="1" ht="15">
      <c r="A21" s="149" t="s">
        <v>156</v>
      </c>
      <c r="B21" s="150" t="s">
        <v>41</v>
      </c>
      <c r="C21" s="151"/>
      <c r="D21" s="120"/>
      <c r="E21" s="119"/>
      <c r="F21" s="121"/>
      <c r="G21" s="119"/>
      <c r="H21" s="119"/>
      <c r="K21" s="115"/>
    </row>
    <row r="22" spans="1:11" s="114" customFormat="1" ht="15">
      <c r="A22" s="146" t="s">
        <v>27</v>
      </c>
      <c r="B22" s="150"/>
      <c r="C22" s="151"/>
      <c r="D22" s="120"/>
      <c r="E22" s="119"/>
      <c r="F22" s="121"/>
      <c r="G22" s="119"/>
      <c r="H22" s="13">
        <v>0.11</v>
      </c>
      <c r="K22" s="115"/>
    </row>
    <row r="23" spans="1:11" s="114" customFormat="1" ht="30">
      <c r="A23" s="146" t="s">
        <v>46</v>
      </c>
      <c r="B23" s="152" t="s">
        <v>48</v>
      </c>
      <c r="C23" s="148">
        <f>F23*12</f>
        <v>0</v>
      </c>
      <c r="D23" s="14">
        <f>G23*I23</f>
        <v>144413.57</v>
      </c>
      <c r="E23" s="13">
        <f>H23*12</f>
        <v>37.44</v>
      </c>
      <c r="F23" s="92"/>
      <c r="G23" s="13">
        <f>H23*12</f>
        <v>37.44</v>
      </c>
      <c r="H23" s="13">
        <v>3.12</v>
      </c>
      <c r="I23" s="114">
        <v>3857.2</v>
      </c>
      <c r="J23" s="114">
        <v>1.07</v>
      </c>
      <c r="K23" s="115">
        <v>3.65</v>
      </c>
    </row>
    <row r="24" spans="1:11" s="5" customFormat="1" ht="15">
      <c r="A24" s="153" t="s">
        <v>47</v>
      </c>
      <c r="B24" s="9" t="s">
        <v>48</v>
      </c>
      <c r="C24" s="13"/>
      <c r="D24" s="14"/>
      <c r="E24" s="13"/>
      <c r="F24" s="92"/>
      <c r="G24" s="13"/>
      <c r="H24" s="13"/>
      <c r="K24" s="107"/>
    </row>
    <row r="25" spans="1:11" s="5" customFormat="1" ht="15">
      <c r="A25" s="154" t="s">
        <v>99</v>
      </c>
      <c r="B25" s="155" t="s">
        <v>102</v>
      </c>
      <c r="C25" s="13"/>
      <c r="D25" s="14"/>
      <c r="E25" s="13"/>
      <c r="F25" s="92"/>
      <c r="G25" s="13"/>
      <c r="H25" s="13"/>
      <c r="K25" s="107"/>
    </row>
    <row r="26" spans="1:11" s="5" customFormat="1" ht="15">
      <c r="A26" s="153" t="s">
        <v>49</v>
      </c>
      <c r="B26" s="9" t="s">
        <v>48</v>
      </c>
      <c r="C26" s="13"/>
      <c r="D26" s="14"/>
      <c r="E26" s="13"/>
      <c r="F26" s="92"/>
      <c r="G26" s="13"/>
      <c r="H26" s="13"/>
      <c r="K26" s="107"/>
    </row>
    <row r="27" spans="1:11" s="5" customFormat="1" ht="15">
      <c r="A27" s="153" t="s">
        <v>50</v>
      </c>
      <c r="B27" s="9" t="s">
        <v>48</v>
      </c>
      <c r="C27" s="13"/>
      <c r="D27" s="14"/>
      <c r="E27" s="13"/>
      <c r="F27" s="92"/>
      <c r="G27" s="13"/>
      <c r="H27" s="13"/>
      <c r="K27" s="107"/>
    </row>
    <row r="28" spans="1:11" s="5" customFormat="1" ht="25.5">
      <c r="A28" s="153" t="s">
        <v>51</v>
      </c>
      <c r="B28" s="9" t="s">
        <v>52</v>
      </c>
      <c r="C28" s="13"/>
      <c r="D28" s="14"/>
      <c r="E28" s="13"/>
      <c r="F28" s="92"/>
      <c r="G28" s="13"/>
      <c r="H28" s="13"/>
      <c r="K28" s="107"/>
    </row>
    <row r="29" spans="1:11" s="5" customFormat="1" ht="15">
      <c r="A29" s="153" t="s">
        <v>113</v>
      </c>
      <c r="B29" s="9" t="s">
        <v>48</v>
      </c>
      <c r="C29" s="13"/>
      <c r="D29" s="14"/>
      <c r="E29" s="13"/>
      <c r="F29" s="92"/>
      <c r="G29" s="13"/>
      <c r="H29" s="13"/>
      <c r="K29" s="107"/>
    </row>
    <row r="30" spans="1:11" s="114" customFormat="1" ht="15">
      <c r="A30" s="156" t="s">
        <v>118</v>
      </c>
      <c r="B30" s="65" t="s">
        <v>48</v>
      </c>
      <c r="C30" s="148"/>
      <c r="D30" s="14"/>
      <c r="E30" s="13"/>
      <c r="F30" s="92"/>
      <c r="G30" s="13"/>
      <c r="H30" s="13"/>
      <c r="K30" s="115"/>
    </row>
    <row r="31" spans="1:11" s="5" customFormat="1" ht="26.25" thickBot="1">
      <c r="A31" s="157" t="s">
        <v>114</v>
      </c>
      <c r="B31" s="158" t="s">
        <v>53</v>
      </c>
      <c r="C31" s="13"/>
      <c r="D31" s="14"/>
      <c r="E31" s="13"/>
      <c r="F31" s="92"/>
      <c r="G31" s="13"/>
      <c r="H31" s="13"/>
      <c r="K31" s="107"/>
    </row>
    <row r="32" spans="1:11" s="122" customFormat="1" ht="21.75" customHeight="1">
      <c r="A32" s="159" t="s">
        <v>54</v>
      </c>
      <c r="B32" s="147" t="s">
        <v>96</v>
      </c>
      <c r="C32" s="148">
        <f>F32*12</f>
        <v>0</v>
      </c>
      <c r="D32" s="14">
        <f>G32*I32</f>
        <v>31474.75</v>
      </c>
      <c r="E32" s="13">
        <f>H32*12</f>
        <v>8.16</v>
      </c>
      <c r="F32" s="94"/>
      <c r="G32" s="13">
        <f>H32*12</f>
        <v>8.16</v>
      </c>
      <c r="H32" s="13">
        <v>0.68</v>
      </c>
      <c r="I32" s="114">
        <v>3857.2</v>
      </c>
      <c r="J32" s="114">
        <v>1.07</v>
      </c>
      <c r="K32" s="115">
        <v>0.6</v>
      </c>
    </row>
    <row r="33" spans="1:11" s="114" customFormat="1" ht="20.25" customHeight="1">
      <c r="A33" s="159" t="s">
        <v>56</v>
      </c>
      <c r="B33" s="147" t="s">
        <v>57</v>
      </c>
      <c r="C33" s="148">
        <f>F33*12</f>
        <v>0</v>
      </c>
      <c r="D33" s="14">
        <f>G33*I33</f>
        <v>102755.81</v>
      </c>
      <c r="E33" s="13">
        <f>H33*12</f>
        <v>26.64</v>
      </c>
      <c r="F33" s="94"/>
      <c r="G33" s="13">
        <f>H33*12</f>
        <v>26.64</v>
      </c>
      <c r="H33" s="13">
        <v>2.22</v>
      </c>
      <c r="I33" s="114">
        <v>3857.2</v>
      </c>
      <c r="J33" s="114">
        <v>1.07</v>
      </c>
      <c r="K33" s="115">
        <v>1.94</v>
      </c>
    </row>
    <row r="34" spans="1:11" s="116" customFormat="1" ht="30">
      <c r="A34" s="159" t="s">
        <v>58</v>
      </c>
      <c r="B34" s="147" t="s">
        <v>55</v>
      </c>
      <c r="C34" s="160"/>
      <c r="D34" s="14">
        <v>1848.15</v>
      </c>
      <c r="E34" s="95">
        <f>H34*12</f>
        <v>0.48</v>
      </c>
      <c r="F34" s="94"/>
      <c r="G34" s="13">
        <f aca="true" t="shared" si="0" ref="G34:G39">D34/I34</f>
        <v>0.48</v>
      </c>
      <c r="H34" s="13">
        <f aca="true" t="shared" si="1" ref="H34:H39">G34/12</f>
        <v>0.04</v>
      </c>
      <c r="I34" s="114">
        <v>3857.2</v>
      </c>
      <c r="J34" s="114">
        <v>1.07</v>
      </c>
      <c r="K34" s="115">
        <v>0.03</v>
      </c>
    </row>
    <row r="35" spans="1:11" s="116" customFormat="1" ht="30">
      <c r="A35" s="159" t="s">
        <v>59</v>
      </c>
      <c r="B35" s="147" t="s">
        <v>55</v>
      </c>
      <c r="C35" s="160"/>
      <c r="D35" s="14">
        <v>1848.15</v>
      </c>
      <c r="E35" s="95">
        <f>H35*12</f>
        <v>0.48</v>
      </c>
      <c r="F35" s="94"/>
      <c r="G35" s="13">
        <f t="shared" si="0"/>
        <v>0.48</v>
      </c>
      <c r="H35" s="13">
        <f t="shared" si="1"/>
        <v>0.04</v>
      </c>
      <c r="I35" s="114">
        <v>3857.2</v>
      </c>
      <c r="J35" s="114">
        <v>1.07</v>
      </c>
      <c r="K35" s="115">
        <v>0.03</v>
      </c>
    </row>
    <row r="36" spans="1:11" s="116" customFormat="1" ht="24" customHeight="1">
      <c r="A36" s="159" t="s">
        <v>60</v>
      </c>
      <c r="B36" s="147" t="s">
        <v>55</v>
      </c>
      <c r="C36" s="160"/>
      <c r="D36" s="14">
        <v>11670.68</v>
      </c>
      <c r="E36" s="95"/>
      <c r="F36" s="94"/>
      <c r="G36" s="13">
        <f t="shared" si="0"/>
        <v>3.03</v>
      </c>
      <c r="H36" s="13">
        <f t="shared" si="1"/>
        <v>0.25</v>
      </c>
      <c r="I36" s="114">
        <v>3857.2</v>
      </c>
      <c r="J36" s="114">
        <v>1.07</v>
      </c>
      <c r="K36" s="115">
        <v>0.22</v>
      </c>
    </row>
    <row r="37" spans="1:11" s="116" customFormat="1" ht="30" hidden="1">
      <c r="A37" s="159" t="s">
        <v>100</v>
      </c>
      <c r="B37" s="147" t="s">
        <v>52</v>
      </c>
      <c r="C37" s="160"/>
      <c r="D37" s="14">
        <f>G37*I37</f>
        <v>0</v>
      </c>
      <c r="E37" s="95"/>
      <c r="F37" s="94"/>
      <c r="G37" s="13">
        <f t="shared" si="0"/>
        <v>3.03</v>
      </c>
      <c r="H37" s="13">
        <f t="shared" si="1"/>
        <v>0.25</v>
      </c>
      <c r="I37" s="114">
        <v>3857.2</v>
      </c>
      <c r="J37" s="114">
        <v>1.07</v>
      </c>
      <c r="K37" s="115">
        <v>0</v>
      </c>
    </row>
    <row r="38" spans="1:11" s="116" customFormat="1" ht="30" hidden="1">
      <c r="A38" s="159" t="s">
        <v>121</v>
      </c>
      <c r="B38" s="147" t="s">
        <v>52</v>
      </c>
      <c r="C38" s="160"/>
      <c r="D38" s="14">
        <f>G38*I38</f>
        <v>0</v>
      </c>
      <c r="E38" s="95"/>
      <c r="F38" s="94"/>
      <c r="G38" s="13">
        <f t="shared" si="0"/>
        <v>3.03</v>
      </c>
      <c r="H38" s="13">
        <f t="shared" si="1"/>
        <v>0.25</v>
      </c>
      <c r="I38" s="114">
        <v>3857.2</v>
      </c>
      <c r="J38" s="114">
        <v>1.07</v>
      </c>
      <c r="K38" s="115">
        <v>0.2</v>
      </c>
    </row>
    <row r="39" spans="1:11" s="116" customFormat="1" ht="30">
      <c r="A39" s="159" t="s">
        <v>157</v>
      </c>
      <c r="B39" s="147" t="s">
        <v>52</v>
      </c>
      <c r="C39" s="160"/>
      <c r="D39" s="14">
        <v>15383.53</v>
      </c>
      <c r="E39" s="95"/>
      <c r="F39" s="94"/>
      <c r="G39" s="13">
        <f t="shared" si="0"/>
        <v>3.99</v>
      </c>
      <c r="H39" s="13">
        <f t="shared" si="1"/>
        <v>0.33</v>
      </c>
      <c r="I39" s="114">
        <v>3857.2</v>
      </c>
      <c r="J39" s="114"/>
      <c r="K39" s="115"/>
    </row>
    <row r="40" spans="1:11" s="116" customFormat="1" ht="30">
      <c r="A40" s="159" t="s">
        <v>103</v>
      </c>
      <c r="B40" s="147"/>
      <c r="C40" s="160">
        <f>F40*12</f>
        <v>0</v>
      </c>
      <c r="D40" s="14">
        <f>G40*I40</f>
        <v>8794.42</v>
      </c>
      <c r="E40" s="95">
        <f>H40*12</f>
        <v>2.28</v>
      </c>
      <c r="F40" s="94"/>
      <c r="G40" s="13">
        <f>H40*12</f>
        <v>2.28</v>
      </c>
      <c r="H40" s="13">
        <v>0.19</v>
      </c>
      <c r="I40" s="114">
        <v>3857.2</v>
      </c>
      <c r="J40" s="114">
        <v>1.07</v>
      </c>
      <c r="K40" s="115">
        <v>0.03</v>
      </c>
    </row>
    <row r="41" spans="1:11" s="114" customFormat="1" ht="21" customHeight="1">
      <c r="A41" s="159" t="s">
        <v>61</v>
      </c>
      <c r="B41" s="147" t="s">
        <v>62</v>
      </c>
      <c r="C41" s="160">
        <f>F41*12</f>
        <v>0</v>
      </c>
      <c r="D41" s="14">
        <f>G41*I41</f>
        <v>1851.46</v>
      </c>
      <c r="E41" s="95">
        <f>H41*12</f>
        <v>0.48</v>
      </c>
      <c r="F41" s="94"/>
      <c r="G41" s="13">
        <v>0.48</v>
      </c>
      <c r="H41" s="13">
        <f>G41/12</f>
        <v>0.04</v>
      </c>
      <c r="I41" s="114">
        <v>3857.2</v>
      </c>
      <c r="J41" s="114">
        <v>1.07</v>
      </c>
      <c r="K41" s="115">
        <v>0.03</v>
      </c>
    </row>
    <row r="42" spans="1:11" s="114" customFormat="1" ht="21.75" customHeight="1">
      <c r="A42" s="159" t="s">
        <v>63</v>
      </c>
      <c r="B42" s="161" t="s">
        <v>64</v>
      </c>
      <c r="C42" s="162">
        <f>F42*12</f>
        <v>0</v>
      </c>
      <c r="D42" s="14">
        <f>G42*I42</f>
        <v>1388.59</v>
      </c>
      <c r="E42" s="100">
        <f>H42*12</f>
        <v>0.36</v>
      </c>
      <c r="F42" s="101"/>
      <c r="G42" s="13">
        <f>12*H42</f>
        <v>0.36</v>
      </c>
      <c r="H42" s="13">
        <v>0.03</v>
      </c>
      <c r="I42" s="114">
        <v>3857.2</v>
      </c>
      <c r="J42" s="114">
        <v>1.07</v>
      </c>
      <c r="K42" s="115">
        <v>0.02</v>
      </c>
    </row>
    <row r="43" spans="1:11" s="122" customFormat="1" ht="30">
      <c r="A43" s="159" t="s">
        <v>65</v>
      </c>
      <c r="B43" s="147" t="s">
        <v>66</v>
      </c>
      <c r="C43" s="160">
        <f>F43*12</f>
        <v>0</v>
      </c>
      <c r="D43" s="14">
        <f>G43*I43</f>
        <v>1851.46</v>
      </c>
      <c r="E43" s="95">
        <f>H43*12</f>
        <v>0.48</v>
      </c>
      <c r="F43" s="94"/>
      <c r="G43" s="13">
        <f>12*H43</f>
        <v>0.48</v>
      </c>
      <c r="H43" s="13">
        <v>0.04</v>
      </c>
      <c r="I43" s="114">
        <v>3857.2</v>
      </c>
      <c r="J43" s="114">
        <v>1.07</v>
      </c>
      <c r="K43" s="115">
        <v>0.03</v>
      </c>
    </row>
    <row r="44" spans="1:11" s="122" customFormat="1" ht="15">
      <c r="A44" s="159" t="s">
        <v>67</v>
      </c>
      <c r="B44" s="147"/>
      <c r="C44" s="148"/>
      <c r="D44" s="13">
        <f>D46+D47+D48+D49+D50+D51+D52+D53+D54+D55</f>
        <v>14069.98</v>
      </c>
      <c r="E44" s="13"/>
      <c r="F44" s="94"/>
      <c r="G44" s="13">
        <f>D44/I44</f>
        <v>3.65</v>
      </c>
      <c r="H44" s="13">
        <f>G44/12</f>
        <v>0.3</v>
      </c>
      <c r="I44" s="114">
        <v>3857.2</v>
      </c>
      <c r="J44" s="114">
        <v>1.07</v>
      </c>
      <c r="K44" s="115">
        <v>0.43</v>
      </c>
    </row>
    <row r="45" spans="1:11" s="116" customFormat="1" ht="15" hidden="1">
      <c r="A45" s="99" t="s">
        <v>115</v>
      </c>
      <c r="B45" s="163" t="s">
        <v>69</v>
      </c>
      <c r="C45" s="1"/>
      <c r="D45" s="15">
        <f>G45*I45</f>
        <v>0</v>
      </c>
      <c r="E45" s="96"/>
      <c r="F45" s="97"/>
      <c r="G45" s="96">
        <f>H45*12</f>
        <v>0</v>
      </c>
      <c r="H45" s="96">
        <v>0</v>
      </c>
      <c r="I45" s="114">
        <v>3857.2</v>
      </c>
      <c r="J45" s="114">
        <v>1.07</v>
      </c>
      <c r="K45" s="115">
        <v>0</v>
      </c>
    </row>
    <row r="46" spans="1:11" s="116" customFormat="1" ht="15">
      <c r="A46" s="99" t="s">
        <v>68</v>
      </c>
      <c r="B46" s="163" t="s">
        <v>69</v>
      </c>
      <c r="C46" s="1"/>
      <c r="D46" s="15">
        <v>196.5</v>
      </c>
      <c r="E46" s="96"/>
      <c r="F46" s="97"/>
      <c r="G46" s="96"/>
      <c r="H46" s="96"/>
      <c r="I46" s="114">
        <v>3857.2</v>
      </c>
      <c r="J46" s="114">
        <v>1.07</v>
      </c>
      <c r="K46" s="115">
        <v>0.01</v>
      </c>
    </row>
    <row r="47" spans="1:11" s="116" customFormat="1" ht="15">
      <c r="A47" s="99" t="s">
        <v>70</v>
      </c>
      <c r="B47" s="163" t="s">
        <v>71</v>
      </c>
      <c r="C47" s="1">
        <f>F47*12</f>
        <v>0</v>
      </c>
      <c r="D47" s="15">
        <v>415.82</v>
      </c>
      <c r="E47" s="96">
        <f>H47*12</f>
        <v>0</v>
      </c>
      <c r="F47" s="97"/>
      <c r="G47" s="96"/>
      <c r="H47" s="96"/>
      <c r="I47" s="114">
        <v>3857.2</v>
      </c>
      <c r="J47" s="114">
        <v>1.07</v>
      </c>
      <c r="K47" s="115">
        <v>0.01</v>
      </c>
    </row>
    <row r="48" spans="1:11" s="116" customFormat="1" ht="15">
      <c r="A48" s="99" t="s">
        <v>158</v>
      </c>
      <c r="B48" s="164" t="s">
        <v>69</v>
      </c>
      <c r="C48" s="1"/>
      <c r="D48" s="15">
        <v>740.94</v>
      </c>
      <c r="E48" s="96"/>
      <c r="F48" s="97"/>
      <c r="G48" s="96"/>
      <c r="H48" s="96"/>
      <c r="I48" s="114">
        <v>3857.2</v>
      </c>
      <c r="J48" s="114"/>
      <c r="K48" s="115"/>
    </row>
    <row r="49" spans="1:11" s="116" customFormat="1" ht="15">
      <c r="A49" s="99" t="s">
        <v>72</v>
      </c>
      <c r="B49" s="163" t="s">
        <v>69</v>
      </c>
      <c r="C49" s="1">
        <f>F49*12</f>
        <v>0</v>
      </c>
      <c r="D49" s="15">
        <v>792.41</v>
      </c>
      <c r="E49" s="96">
        <f>H49*12</f>
        <v>0</v>
      </c>
      <c r="F49" s="97"/>
      <c r="G49" s="96"/>
      <c r="H49" s="96"/>
      <c r="I49" s="114">
        <v>3857.2</v>
      </c>
      <c r="J49" s="114">
        <v>1.07</v>
      </c>
      <c r="K49" s="115">
        <v>0.01</v>
      </c>
    </row>
    <row r="50" spans="1:11" s="116" customFormat="1" ht="15">
      <c r="A50" s="99" t="s">
        <v>73</v>
      </c>
      <c r="B50" s="163" t="s">
        <v>69</v>
      </c>
      <c r="C50" s="1">
        <f>F50*12</f>
        <v>0</v>
      </c>
      <c r="D50" s="15">
        <v>3532.78</v>
      </c>
      <c r="E50" s="96">
        <f>H50*12</f>
        <v>0</v>
      </c>
      <c r="F50" s="97"/>
      <c r="G50" s="96"/>
      <c r="H50" s="96"/>
      <c r="I50" s="114">
        <v>3857.2</v>
      </c>
      <c r="J50" s="114">
        <v>1.07</v>
      </c>
      <c r="K50" s="115">
        <v>0.06</v>
      </c>
    </row>
    <row r="51" spans="1:11" s="116" customFormat="1" ht="15">
      <c r="A51" s="99" t="s">
        <v>74</v>
      </c>
      <c r="B51" s="163" t="s">
        <v>69</v>
      </c>
      <c r="C51" s="1">
        <f>F51*12</f>
        <v>0</v>
      </c>
      <c r="D51" s="15">
        <v>831.63</v>
      </c>
      <c r="E51" s="96">
        <f>H51*12</f>
        <v>0</v>
      </c>
      <c r="F51" s="97"/>
      <c r="G51" s="96"/>
      <c r="H51" s="96"/>
      <c r="I51" s="114">
        <v>3857.2</v>
      </c>
      <c r="J51" s="114">
        <v>1.07</v>
      </c>
      <c r="K51" s="115">
        <v>0.01</v>
      </c>
    </row>
    <row r="52" spans="1:11" s="116" customFormat="1" ht="15">
      <c r="A52" s="99" t="s">
        <v>75</v>
      </c>
      <c r="B52" s="163" t="s">
        <v>69</v>
      </c>
      <c r="C52" s="1"/>
      <c r="D52" s="15">
        <v>396.19</v>
      </c>
      <c r="E52" s="96"/>
      <c r="F52" s="97"/>
      <c r="G52" s="96"/>
      <c r="H52" s="96"/>
      <c r="I52" s="114">
        <v>3857.2</v>
      </c>
      <c r="J52" s="114">
        <v>1.07</v>
      </c>
      <c r="K52" s="115">
        <v>0.01</v>
      </c>
    </row>
    <row r="53" spans="1:11" s="116" customFormat="1" ht="15">
      <c r="A53" s="99" t="s">
        <v>76</v>
      </c>
      <c r="B53" s="163" t="s">
        <v>71</v>
      </c>
      <c r="C53" s="1"/>
      <c r="D53" s="15">
        <v>1584.82</v>
      </c>
      <c r="E53" s="96"/>
      <c r="F53" s="97"/>
      <c r="G53" s="96"/>
      <c r="H53" s="96"/>
      <c r="I53" s="114">
        <v>3857.2</v>
      </c>
      <c r="J53" s="114">
        <v>1.07</v>
      </c>
      <c r="K53" s="115">
        <v>0.03</v>
      </c>
    </row>
    <row r="54" spans="1:11" s="116" customFormat="1" ht="25.5">
      <c r="A54" s="99" t="s">
        <v>77</v>
      </c>
      <c r="B54" s="163" t="s">
        <v>69</v>
      </c>
      <c r="C54" s="1">
        <f>F54*12</f>
        <v>0</v>
      </c>
      <c r="D54" s="15">
        <v>2788.84</v>
      </c>
      <c r="E54" s="96">
        <f>H54*12</f>
        <v>0</v>
      </c>
      <c r="F54" s="97"/>
      <c r="G54" s="96"/>
      <c r="H54" s="96"/>
      <c r="I54" s="114">
        <v>3857.2</v>
      </c>
      <c r="J54" s="114">
        <v>1.07</v>
      </c>
      <c r="K54" s="115">
        <v>0.05</v>
      </c>
    </row>
    <row r="55" spans="1:11" s="116" customFormat="1" ht="15">
      <c r="A55" s="99" t="s">
        <v>78</v>
      </c>
      <c r="B55" s="163" t="s">
        <v>69</v>
      </c>
      <c r="C55" s="1"/>
      <c r="D55" s="15">
        <v>2790.05</v>
      </c>
      <c r="E55" s="96"/>
      <c r="F55" s="97"/>
      <c r="G55" s="96"/>
      <c r="H55" s="96"/>
      <c r="I55" s="114">
        <v>3857.2</v>
      </c>
      <c r="J55" s="114">
        <v>1.07</v>
      </c>
      <c r="K55" s="115">
        <v>0.01</v>
      </c>
    </row>
    <row r="56" spans="1:11" s="116" customFormat="1" ht="15" hidden="1">
      <c r="A56" s="99" t="s">
        <v>116</v>
      </c>
      <c r="B56" s="163" t="s">
        <v>69</v>
      </c>
      <c r="C56" s="98"/>
      <c r="D56" s="15">
        <f>G56*I56</f>
        <v>0</v>
      </c>
      <c r="E56" s="98"/>
      <c r="F56" s="97"/>
      <c r="G56" s="96"/>
      <c r="H56" s="96"/>
      <c r="I56" s="114">
        <v>3857.2</v>
      </c>
      <c r="J56" s="114">
        <v>1.07</v>
      </c>
      <c r="K56" s="115">
        <v>0</v>
      </c>
    </row>
    <row r="57" spans="1:11" s="116" customFormat="1" ht="15" hidden="1">
      <c r="A57" s="4"/>
      <c r="B57" s="163"/>
      <c r="C57" s="1"/>
      <c r="D57" s="15"/>
      <c r="E57" s="96"/>
      <c r="F57" s="97"/>
      <c r="G57" s="96"/>
      <c r="H57" s="96"/>
      <c r="I57" s="114"/>
      <c r="J57" s="114"/>
      <c r="K57" s="115"/>
    </row>
    <row r="58" spans="1:11" s="122" customFormat="1" ht="30">
      <c r="A58" s="159" t="s">
        <v>79</v>
      </c>
      <c r="B58" s="147"/>
      <c r="C58" s="148"/>
      <c r="D58" s="13">
        <f>D59+D60+D61+D62+D66</f>
        <v>12846.7</v>
      </c>
      <c r="E58" s="13"/>
      <c r="F58" s="94"/>
      <c r="G58" s="13">
        <f>D58/I58</f>
        <v>3.33</v>
      </c>
      <c r="H58" s="13">
        <f>G58/12</f>
        <v>0.28</v>
      </c>
      <c r="I58" s="114">
        <v>3857.2</v>
      </c>
      <c r="J58" s="114">
        <v>1.07</v>
      </c>
      <c r="K58" s="115">
        <v>0.65</v>
      </c>
    </row>
    <row r="59" spans="1:11" s="116" customFormat="1" ht="15">
      <c r="A59" s="99" t="s">
        <v>80</v>
      </c>
      <c r="B59" s="163" t="s">
        <v>81</v>
      </c>
      <c r="C59" s="1"/>
      <c r="D59" s="15">
        <v>2377.23</v>
      </c>
      <c r="E59" s="96"/>
      <c r="F59" s="97"/>
      <c r="G59" s="96"/>
      <c r="H59" s="96"/>
      <c r="I59" s="114">
        <v>3857.2</v>
      </c>
      <c r="J59" s="114">
        <v>1.07</v>
      </c>
      <c r="K59" s="115">
        <v>0.04</v>
      </c>
    </row>
    <row r="60" spans="1:11" s="116" customFormat="1" ht="25.5">
      <c r="A60" s="99" t="s">
        <v>82</v>
      </c>
      <c r="B60" s="164" t="s">
        <v>69</v>
      </c>
      <c r="C60" s="1"/>
      <c r="D60" s="15">
        <v>1584.82</v>
      </c>
      <c r="E60" s="96"/>
      <c r="F60" s="97"/>
      <c r="G60" s="96"/>
      <c r="H60" s="96"/>
      <c r="I60" s="114">
        <v>3857.2</v>
      </c>
      <c r="J60" s="114">
        <v>1.07</v>
      </c>
      <c r="K60" s="115">
        <v>0.03</v>
      </c>
    </row>
    <row r="61" spans="1:11" s="116" customFormat="1" ht="15">
      <c r="A61" s="99" t="s">
        <v>83</v>
      </c>
      <c r="B61" s="163" t="s">
        <v>84</v>
      </c>
      <c r="C61" s="1"/>
      <c r="D61" s="15">
        <v>1663.21</v>
      </c>
      <c r="E61" s="96"/>
      <c r="F61" s="97"/>
      <c r="G61" s="96"/>
      <c r="H61" s="96"/>
      <c r="I61" s="114">
        <v>3857.2</v>
      </c>
      <c r="J61" s="114">
        <v>1.07</v>
      </c>
      <c r="K61" s="115">
        <v>0.03</v>
      </c>
    </row>
    <row r="62" spans="1:11" s="116" customFormat="1" ht="25.5">
      <c r="A62" s="99" t="s">
        <v>85</v>
      </c>
      <c r="B62" s="163" t="s">
        <v>86</v>
      </c>
      <c r="C62" s="1"/>
      <c r="D62" s="15">
        <v>1584.8</v>
      </c>
      <c r="E62" s="96"/>
      <c r="F62" s="97"/>
      <c r="G62" s="96"/>
      <c r="H62" s="96"/>
      <c r="I62" s="114">
        <v>3857.2</v>
      </c>
      <c r="J62" s="114">
        <v>1.07</v>
      </c>
      <c r="K62" s="115">
        <v>0.03</v>
      </c>
    </row>
    <row r="63" spans="1:11" s="116" customFormat="1" ht="15" hidden="1">
      <c r="A63" s="99" t="s">
        <v>122</v>
      </c>
      <c r="B63" s="163" t="s">
        <v>84</v>
      </c>
      <c r="C63" s="1"/>
      <c r="D63" s="15">
        <f>G63*I63</f>
        <v>0</v>
      </c>
      <c r="E63" s="96"/>
      <c r="F63" s="97"/>
      <c r="G63" s="96"/>
      <c r="H63" s="96"/>
      <c r="I63" s="114">
        <v>3857.2</v>
      </c>
      <c r="J63" s="114">
        <v>1.07</v>
      </c>
      <c r="K63" s="115">
        <v>0</v>
      </c>
    </row>
    <row r="64" spans="1:11" s="116" customFormat="1" ht="15" hidden="1">
      <c r="A64" s="99" t="s">
        <v>123</v>
      </c>
      <c r="B64" s="163" t="s">
        <v>69</v>
      </c>
      <c r="C64" s="1"/>
      <c r="D64" s="15">
        <f>G64*I64</f>
        <v>0</v>
      </c>
      <c r="E64" s="96"/>
      <c r="F64" s="97"/>
      <c r="G64" s="96"/>
      <c r="H64" s="96"/>
      <c r="I64" s="114">
        <v>3857.2</v>
      </c>
      <c r="J64" s="114">
        <v>1.07</v>
      </c>
      <c r="K64" s="115">
        <v>0</v>
      </c>
    </row>
    <row r="65" spans="1:11" s="116" customFormat="1" ht="25.5" hidden="1">
      <c r="A65" s="99" t="s">
        <v>124</v>
      </c>
      <c r="B65" s="163" t="s">
        <v>69</v>
      </c>
      <c r="C65" s="1"/>
      <c r="D65" s="15">
        <f>G65*I65</f>
        <v>0</v>
      </c>
      <c r="E65" s="96"/>
      <c r="F65" s="97"/>
      <c r="G65" s="96"/>
      <c r="H65" s="96"/>
      <c r="I65" s="114">
        <v>3857.2</v>
      </c>
      <c r="J65" s="114">
        <v>1.07</v>
      </c>
      <c r="K65" s="115">
        <v>0</v>
      </c>
    </row>
    <row r="66" spans="1:11" s="116" customFormat="1" ht="15">
      <c r="A66" s="4" t="s">
        <v>87</v>
      </c>
      <c r="B66" s="163" t="s">
        <v>55</v>
      </c>
      <c r="C66" s="98"/>
      <c r="D66" s="15">
        <v>5636.64</v>
      </c>
      <c r="E66" s="98"/>
      <c r="F66" s="97"/>
      <c r="G66" s="96"/>
      <c r="H66" s="96"/>
      <c r="I66" s="114">
        <v>3857.2</v>
      </c>
      <c r="J66" s="114">
        <v>1.07</v>
      </c>
      <c r="K66" s="115">
        <v>0.11</v>
      </c>
    </row>
    <row r="67" spans="1:11" s="116" customFormat="1" ht="15" hidden="1">
      <c r="A67" s="4" t="s">
        <v>110</v>
      </c>
      <c r="B67" s="163" t="s">
        <v>69</v>
      </c>
      <c r="C67" s="1"/>
      <c r="D67" s="15">
        <f>G67*I67</f>
        <v>0</v>
      </c>
      <c r="E67" s="96"/>
      <c r="F67" s="97"/>
      <c r="G67" s="96">
        <f>H67*12</f>
        <v>0</v>
      </c>
      <c r="H67" s="96">
        <v>0</v>
      </c>
      <c r="I67" s="114">
        <v>3857.2</v>
      </c>
      <c r="J67" s="114">
        <v>1.07</v>
      </c>
      <c r="K67" s="115">
        <v>0</v>
      </c>
    </row>
    <row r="68" spans="1:11" s="116" customFormat="1" ht="30">
      <c r="A68" s="159" t="s">
        <v>88</v>
      </c>
      <c r="B68" s="163"/>
      <c r="C68" s="1"/>
      <c r="D68" s="13">
        <f>D69</f>
        <v>9455.05</v>
      </c>
      <c r="E68" s="96"/>
      <c r="F68" s="97"/>
      <c r="G68" s="13">
        <f>D68/I68</f>
        <v>2.45</v>
      </c>
      <c r="H68" s="13">
        <v>0.21</v>
      </c>
      <c r="I68" s="114">
        <v>3857.2</v>
      </c>
      <c r="J68" s="114">
        <v>1.07</v>
      </c>
      <c r="K68" s="115">
        <v>0.06</v>
      </c>
    </row>
    <row r="69" spans="1:11" s="116" customFormat="1" ht="15">
      <c r="A69" s="167" t="s">
        <v>159</v>
      </c>
      <c r="B69" s="168"/>
      <c r="C69" s="169"/>
      <c r="D69" s="123">
        <v>9455.05</v>
      </c>
      <c r="E69" s="96"/>
      <c r="F69" s="97"/>
      <c r="G69" s="96"/>
      <c r="H69" s="96"/>
      <c r="I69" s="114">
        <v>3857.2</v>
      </c>
      <c r="J69" s="114">
        <v>1.07</v>
      </c>
      <c r="K69" s="115">
        <v>0.03</v>
      </c>
    </row>
    <row r="70" spans="1:11" s="116" customFormat="1" ht="15" hidden="1">
      <c r="A70" s="99" t="s">
        <v>89</v>
      </c>
      <c r="B70" s="163" t="s">
        <v>55</v>
      </c>
      <c r="C70" s="1"/>
      <c r="D70" s="15">
        <f>G70*I70</f>
        <v>0</v>
      </c>
      <c r="E70" s="96"/>
      <c r="F70" s="97"/>
      <c r="G70" s="96">
        <f>H70*12</f>
        <v>0</v>
      </c>
      <c r="H70" s="96">
        <v>0</v>
      </c>
      <c r="I70" s="114">
        <v>3857.2</v>
      </c>
      <c r="J70" s="114">
        <v>1.07</v>
      </c>
      <c r="K70" s="115">
        <v>0</v>
      </c>
    </row>
    <row r="71" spans="1:11" s="116" customFormat="1" ht="15">
      <c r="A71" s="159" t="s">
        <v>90</v>
      </c>
      <c r="B71" s="163"/>
      <c r="C71" s="1"/>
      <c r="D71" s="13">
        <f>D73+D74+D80</f>
        <v>40574.98</v>
      </c>
      <c r="E71" s="96"/>
      <c r="F71" s="97"/>
      <c r="G71" s="13">
        <f>D71/I71</f>
        <v>10.52</v>
      </c>
      <c r="H71" s="13">
        <f>G71/12</f>
        <v>0.88</v>
      </c>
      <c r="I71" s="114">
        <v>3857.2</v>
      </c>
      <c r="J71" s="114">
        <v>1.07</v>
      </c>
      <c r="K71" s="115">
        <v>0.21</v>
      </c>
    </row>
    <row r="72" spans="1:11" s="116" customFormat="1" ht="15" hidden="1">
      <c r="A72" s="99" t="s">
        <v>98</v>
      </c>
      <c r="B72" s="163" t="s">
        <v>55</v>
      </c>
      <c r="C72" s="1"/>
      <c r="D72" s="15">
        <f aca="true" t="shared" si="2" ref="D72:D79">G72*I72</f>
        <v>0</v>
      </c>
      <c r="E72" s="96"/>
      <c r="F72" s="97"/>
      <c r="G72" s="96">
        <f aca="true" t="shared" si="3" ref="G72:G79">H72*12</f>
        <v>0</v>
      </c>
      <c r="H72" s="96">
        <v>0</v>
      </c>
      <c r="I72" s="114">
        <v>3857.2</v>
      </c>
      <c r="J72" s="114">
        <v>1.07</v>
      </c>
      <c r="K72" s="115">
        <v>0</v>
      </c>
    </row>
    <row r="73" spans="1:11" s="116" customFormat="1" ht="15">
      <c r="A73" s="99" t="s">
        <v>91</v>
      </c>
      <c r="B73" s="163" t="s">
        <v>69</v>
      </c>
      <c r="C73" s="1"/>
      <c r="D73" s="15">
        <v>10860.34</v>
      </c>
      <c r="E73" s="96"/>
      <c r="F73" s="97"/>
      <c r="G73" s="96"/>
      <c r="H73" s="96"/>
      <c r="I73" s="114">
        <v>3857.2</v>
      </c>
      <c r="J73" s="114">
        <v>1.07</v>
      </c>
      <c r="K73" s="115">
        <v>0.2</v>
      </c>
    </row>
    <row r="74" spans="1:11" s="116" customFormat="1" ht="15">
      <c r="A74" s="99" t="s">
        <v>92</v>
      </c>
      <c r="B74" s="163" t="s">
        <v>69</v>
      </c>
      <c r="C74" s="1"/>
      <c r="D74" s="15">
        <v>828.31</v>
      </c>
      <c r="E74" s="96"/>
      <c r="F74" s="97"/>
      <c r="G74" s="96"/>
      <c r="H74" s="96"/>
      <c r="I74" s="114">
        <v>3857.2</v>
      </c>
      <c r="J74" s="114">
        <v>1.07</v>
      </c>
      <c r="K74" s="115">
        <v>0.01</v>
      </c>
    </row>
    <row r="75" spans="1:11" s="116" customFormat="1" ht="27.75" customHeight="1" hidden="1">
      <c r="A75" s="4" t="s">
        <v>125</v>
      </c>
      <c r="B75" s="163" t="s">
        <v>52</v>
      </c>
      <c r="C75" s="1"/>
      <c r="D75" s="15">
        <f t="shared" si="2"/>
        <v>0</v>
      </c>
      <c r="E75" s="96"/>
      <c r="F75" s="97"/>
      <c r="G75" s="96">
        <f t="shared" si="3"/>
        <v>0</v>
      </c>
      <c r="H75" s="96">
        <v>0</v>
      </c>
      <c r="I75" s="114">
        <v>3857.2</v>
      </c>
      <c r="J75" s="114">
        <v>1.07</v>
      </c>
      <c r="K75" s="115">
        <v>0</v>
      </c>
    </row>
    <row r="76" spans="1:11" s="116" customFormat="1" ht="25.5" hidden="1">
      <c r="A76" s="4" t="s">
        <v>109</v>
      </c>
      <c r="B76" s="163" t="s">
        <v>52</v>
      </c>
      <c r="C76" s="1"/>
      <c r="D76" s="15">
        <f t="shared" si="2"/>
        <v>0</v>
      </c>
      <c r="E76" s="96"/>
      <c r="F76" s="97"/>
      <c r="G76" s="96">
        <f t="shared" si="3"/>
        <v>0</v>
      </c>
      <c r="H76" s="96">
        <v>0</v>
      </c>
      <c r="I76" s="114">
        <v>3857.2</v>
      </c>
      <c r="J76" s="114">
        <v>1.07</v>
      </c>
      <c r="K76" s="115">
        <v>0</v>
      </c>
    </row>
    <row r="77" spans="1:11" s="116" customFormat="1" ht="25.5" hidden="1">
      <c r="A77" s="4" t="s">
        <v>104</v>
      </c>
      <c r="B77" s="163" t="s">
        <v>52</v>
      </c>
      <c r="C77" s="1"/>
      <c r="D77" s="15">
        <f t="shared" si="2"/>
        <v>0</v>
      </c>
      <c r="E77" s="96"/>
      <c r="F77" s="97"/>
      <c r="G77" s="96">
        <f t="shared" si="3"/>
        <v>0</v>
      </c>
      <c r="H77" s="96">
        <v>0</v>
      </c>
      <c r="I77" s="114">
        <v>3857.2</v>
      </c>
      <c r="J77" s="114">
        <v>1.07</v>
      </c>
      <c r="K77" s="115">
        <v>0</v>
      </c>
    </row>
    <row r="78" spans="1:11" s="116" customFormat="1" ht="25.5" hidden="1">
      <c r="A78" s="4" t="s">
        <v>105</v>
      </c>
      <c r="B78" s="163" t="s">
        <v>52</v>
      </c>
      <c r="C78" s="1"/>
      <c r="D78" s="15">
        <f t="shared" si="2"/>
        <v>0</v>
      </c>
      <c r="E78" s="96"/>
      <c r="F78" s="97"/>
      <c r="G78" s="96">
        <f t="shared" si="3"/>
        <v>0</v>
      </c>
      <c r="H78" s="96">
        <v>0</v>
      </c>
      <c r="I78" s="114">
        <v>3857.2</v>
      </c>
      <c r="J78" s="114">
        <v>1.07</v>
      </c>
      <c r="K78" s="115">
        <v>0</v>
      </c>
    </row>
    <row r="79" spans="1:11" s="116" customFormat="1" ht="25.5" hidden="1">
      <c r="A79" s="4" t="s">
        <v>97</v>
      </c>
      <c r="B79" s="163" t="s">
        <v>52</v>
      </c>
      <c r="C79" s="1"/>
      <c r="D79" s="15">
        <f t="shared" si="2"/>
        <v>0</v>
      </c>
      <c r="E79" s="96"/>
      <c r="F79" s="97"/>
      <c r="G79" s="96">
        <f t="shared" si="3"/>
        <v>0</v>
      </c>
      <c r="H79" s="96">
        <v>0</v>
      </c>
      <c r="I79" s="114">
        <v>3857.2</v>
      </c>
      <c r="J79" s="114">
        <v>1.07</v>
      </c>
      <c r="K79" s="115">
        <v>0</v>
      </c>
    </row>
    <row r="80" spans="1:11" s="116" customFormat="1" ht="15">
      <c r="A80" s="4" t="s">
        <v>160</v>
      </c>
      <c r="B80" s="165" t="s">
        <v>161</v>
      </c>
      <c r="C80" s="1"/>
      <c r="D80" s="215">
        <v>28886.33</v>
      </c>
      <c r="E80" s="96"/>
      <c r="F80" s="97"/>
      <c r="G80" s="98"/>
      <c r="H80" s="98"/>
      <c r="I80" s="114">
        <v>3857.2</v>
      </c>
      <c r="J80" s="114"/>
      <c r="K80" s="115"/>
    </row>
    <row r="81" spans="1:11" s="116" customFormat="1" ht="15">
      <c r="A81" s="159" t="s">
        <v>93</v>
      </c>
      <c r="B81" s="163"/>
      <c r="C81" s="1"/>
      <c r="D81" s="13">
        <f>D82</f>
        <v>993.79</v>
      </c>
      <c r="E81" s="96"/>
      <c r="F81" s="97"/>
      <c r="G81" s="13">
        <f>D81/I81</f>
        <v>0.26</v>
      </c>
      <c r="H81" s="13">
        <f>G81/12</f>
        <v>0.02</v>
      </c>
      <c r="I81" s="114">
        <v>3857.2</v>
      </c>
      <c r="J81" s="114">
        <v>1.07</v>
      </c>
      <c r="K81" s="115">
        <v>0.13</v>
      </c>
    </row>
    <row r="82" spans="1:11" s="116" customFormat="1" ht="15">
      <c r="A82" s="99" t="s">
        <v>94</v>
      </c>
      <c r="B82" s="163" t="s">
        <v>69</v>
      </c>
      <c r="C82" s="1"/>
      <c r="D82" s="15">
        <v>993.79</v>
      </c>
      <c r="E82" s="96"/>
      <c r="F82" s="97"/>
      <c r="G82" s="96"/>
      <c r="H82" s="96"/>
      <c r="I82" s="114">
        <v>3857.2</v>
      </c>
      <c r="J82" s="114">
        <v>1.07</v>
      </c>
      <c r="K82" s="115">
        <v>0.02</v>
      </c>
    </row>
    <row r="83" spans="1:11" s="114" customFormat="1" ht="15">
      <c r="A83" s="159" t="s">
        <v>111</v>
      </c>
      <c r="B83" s="147"/>
      <c r="C83" s="148"/>
      <c r="D83" s="13">
        <v>0</v>
      </c>
      <c r="E83" s="13"/>
      <c r="F83" s="94"/>
      <c r="G83" s="13">
        <f>D83/I83</f>
        <v>0</v>
      </c>
      <c r="H83" s="13">
        <f>G83/12</f>
        <v>0</v>
      </c>
      <c r="I83" s="114">
        <v>3857.2</v>
      </c>
      <c r="J83" s="114">
        <v>1.07</v>
      </c>
      <c r="K83" s="115">
        <v>0.37</v>
      </c>
    </row>
    <row r="84" spans="1:11" s="114" customFormat="1" ht="15">
      <c r="A84" s="159" t="s">
        <v>112</v>
      </c>
      <c r="B84" s="147"/>
      <c r="C84" s="148"/>
      <c r="D84" s="13">
        <f>D85</f>
        <v>2208.87</v>
      </c>
      <c r="E84" s="13">
        <f>SUM(E85:E85)</f>
        <v>0</v>
      </c>
      <c r="F84" s="13">
        <f>SUM(F85:F85)</f>
        <v>0</v>
      </c>
      <c r="G84" s="13">
        <f>D84/I84</f>
        <v>0.57</v>
      </c>
      <c r="H84" s="13">
        <f>G84/12</f>
        <v>0.05</v>
      </c>
      <c r="I84" s="114">
        <v>3857.2</v>
      </c>
      <c r="J84" s="114">
        <v>1.07</v>
      </c>
      <c r="K84" s="115">
        <v>0.44</v>
      </c>
    </row>
    <row r="85" spans="1:11" s="116" customFormat="1" ht="18.75" customHeight="1">
      <c r="A85" s="99" t="s">
        <v>126</v>
      </c>
      <c r="B85" s="165" t="s">
        <v>69</v>
      </c>
      <c r="C85" s="1"/>
      <c r="D85" s="15">
        <v>2208.87</v>
      </c>
      <c r="E85" s="96"/>
      <c r="F85" s="97"/>
      <c r="G85" s="96"/>
      <c r="H85" s="96"/>
      <c r="I85" s="114">
        <v>3857.2</v>
      </c>
      <c r="J85" s="114">
        <v>1.07</v>
      </c>
      <c r="K85" s="115">
        <v>0.04</v>
      </c>
    </row>
    <row r="86" spans="1:12" s="116" customFormat="1" ht="18.75" customHeight="1" hidden="1">
      <c r="A86" s="166"/>
      <c r="B86" s="12"/>
      <c r="C86" s="162"/>
      <c r="D86" s="100"/>
      <c r="E86" s="100"/>
      <c r="F86" s="101"/>
      <c r="G86" s="100"/>
      <c r="H86" s="100"/>
      <c r="I86" s="114"/>
      <c r="J86" s="114"/>
      <c r="K86" s="114"/>
      <c r="L86" s="115"/>
    </row>
    <row r="87" spans="1:11" s="114" customFormat="1" ht="30">
      <c r="A87" s="166" t="s">
        <v>106</v>
      </c>
      <c r="B87" s="147" t="s">
        <v>52</v>
      </c>
      <c r="C87" s="162">
        <f>F87*12</f>
        <v>0</v>
      </c>
      <c r="D87" s="100">
        <f>G87*I87</f>
        <v>20828.88</v>
      </c>
      <c r="E87" s="100">
        <f>H87*12</f>
        <v>5.4</v>
      </c>
      <c r="F87" s="101"/>
      <c r="G87" s="100">
        <f>H87*12</f>
        <v>5.4</v>
      </c>
      <c r="H87" s="100">
        <f>0.34+0.11</f>
        <v>0.45</v>
      </c>
      <c r="I87" s="114">
        <v>3857.2</v>
      </c>
      <c r="J87" s="114">
        <v>1.07</v>
      </c>
      <c r="K87" s="115">
        <v>0.3</v>
      </c>
    </row>
    <row r="88" spans="1:11" s="114" customFormat="1" ht="18.75" hidden="1">
      <c r="A88" s="166" t="s">
        <v>3</v>
      </c>
      <c r="B88" s="147"/>
      <c r="C88" s="160">
        <f>F88*12</f>
        <v>0</v>
      </c>
      <c r="D88" s="95"/>
      <c r="E88" s="95"/>
      <c r="F88" s="95"/>
      <c r="G88" s="95"/>
      <c r="H88" s="94"/>
      <c r="I88" s="114">
        <v>3857.2</v>
      </c>
      <c r="K88" s="115"/>
    </row>
    <row r="89" spans="1:11" s="171" customFormat="1" ht="15" hidden="1">
      <c r="A89" s="167" t="s">
        <v>127</v>
      </c>
      <c r="B89" s="168"/>
      <c r="C89" s="169"/>
      <c r="D89" s="123"/>
      <c r="E89" s="123"/>
      <c r="F89" s="123"/>
      <c r="G89" s="123"/>
      <c r="H89" s="170"/>
      <c r="I89" s="114">
        <v>3857.2</v>
      </c>
      <c r="K89" s="172"/>
    </row>
    <row r="90" spans="1:11" s="171" customFormat="1" ht="15" hidden="1">
      <c r="A90" s="173" t="s">
        <v>128</v>
      </c>
      <c r="B90" s="174"/>
      <c r="C90" s="175"/>
      <c r="D90" s="123"/>
      <c r="E90" s="123"/>
      <c r="F90" s="123"/>
      <c r="G90" s="123"/>
      <c r="H90" s="170"/>
      <c r="I90" s="114">
        <v>3857.2</v>
      </c>
      <c r="K90" s="172"/>
    </row>
    <row r="91" spans="1:11" s="171" customFormat="1" ht="15" hidden="1">
      <c r="A91" s="167" t="s">
        <v>129</v>
      </c>
      <c r="B91" s="168"/>
      <c r="C91" s="169"/>
      <c r="D91" s="123"/>
      <c r="E91" s="123"/>
      <c r="F91" s="123"/>
      <c r="G91" s="123"/>
      <c r="H91" s="170"/>
      <c r="I91" s="114">
        <v>3857.2</v>
      </c>
      <c r="K91" s="172"/>
    </row>
    <row r="92" spans="1:11" s="171" customFormat="1" ht="15" hidden="1">
      <c r="A92" s="167" t="s">
        <v>130</v>
      </c>
      <c r="B92" s="168"/>
      <c r="C92" s="169"/>
      <c r="D92" s="123"/>
      <c r="E92" s="123"/>
      <c r="F92" s="123"/>
      <c r="G92" s="123"/>
      <c r="H92" s="170"/>
      <c r="I92" s="114">
        <v>3857.2</v>
      </c>
      <c r="K92" s="172"/>
    </row>
    <row r="93" spans="1:11" s="171" customFormat="1" ht="15" hidden="1">
      <c r="A93" s="167" t="s">
        <v>131</v>
      </c>
      <c r="B93" s="168"/>
      <c r="C93" s="169"/>
      <c r="D93" s="123"/>
      <c r="E93" s="123"/>
      <c r="F93" s="123"/>
      <c r="G93" s="123"/>
      <c r="H93" s="170"/>
      <c r="I93" s="114">
        <v>3857.2</v>
      </c>
      <c r="K93" s="172"/>
    </row>
    <row r="94" spans="1:11" s="171" customFormat="1" ht="30.75" thickBot="1">
      <c r="A94" s="216" t="s">
        <v>162</v>
      </c>
      <c r="B94" s="217" t="s">
        <v>163</v>
      </c>
      <c r="C94" s="178"/>
      <c r="D94" s="95">
        <v>48000</v>
      </c>
      <c r="E94" s="95"/>
      <c r="F94" s="95"/>
      <c r="G94" s="95">
        <f>D94/I94</f>
        <v>12.44</v>
      </c>
      <c r="H94" s="95">
        <f>G94/12</f>
        <v>1.04</v>
      </c>
      <c r="I94" s="114">
        <v>3857.2</v>
      </c>
      <c r="K94" s="172"/>
    </row>
    <row r="95" spans="1:11" s="171" customFormat="1" ht="20.25" thickBot="1">
      <c r="A95" s="176" t="s">
        <v>95</v>
      </c>
      <c r="B95" s="177" t="s">
        <v>48</v>
      </c>
      <c r="C95" s="178"/>
      <c r="D95" s="95">
        <f>G95*I95</f>
        <v>79612.61</v>
      </c>
      <c r="E95" s="95"/>
      <c r="F95" s="95"/>
      <c r="G95" s="95">
        <f>12*H95</f>
        <v>20.64</v>
      </c>
      <c r="H95" s="95">
        <v>1.72</v>
      </c>
      <c r="I95" s="114">
        <v>3857.2</v>
      </c>
      <c r="K95" s="172"/>
    </row>
    <row r="96" spans="1:11" s="182" customFormat="1" ht="20.25" thickBot="1">
      <c r="A96" s="179" t="s">
        <v>4</v>
      </c>
      <c r="B96" s="180"/>
      <c r="C96" s="181">
        <f>F96*12</f>
        <v>0</v>
      </c>
      <c r="D96" s="125">
        <f>D87+D84+D83+D81+D71+D68+D58+D44+D43+D42+D41+D40+D36+D35+D34+D33+D32+D23+D15+D95+D94+D39</f>
        <v>675456.12</v>
      </c>
      <c r="E96" s="125">
        <f>E87+E84+E83+E81+E71+E68+E58+E44+E43+E42+E41+E40+E36+E35+E34+E33+E32+E23+E15+E95+E94+E39</f>
        <v>114.24</v>
      </c>
      <c r="F96" s="125">
        <f>F87+F84+F83+F81+F71+F68+F58+F44+F43+F42+F41+F40+F36+F35+F34+F33+F32+F23+F15+F95+F94+F39</f>
        <v>0</v>
      </c>
      <c r="G96" s="125">
        <f>G87+G84+G83+G81+G71+G68+G58+G44+G43+G42+G41+G40+G36+G35+G34+G33+G32+G23+G15+G95+G94+G39</f>
        <v>175.12</v>
      </c>
      <c r="H96" s="125">
        <f>H87+H84+H83+H81+H71+H68+H58+H44+H43+H42+H41+H40+H36+H35+H34+H33+H32+H23+H15+H95+H94+H39</f>
        <v>14.6</v>
      </c>
      <c r="K96" s="183"/>
    </row>
    <row r="97" spans="1:11" s="128" customFormat="1" ht="20.25" hidden="1" thickBot="1">
      <c r="A97" s="184" t="s">
        <v>2</v>
      </c>
      <c r="B97" s="177" t="s">
        <v>48</v>
      </c>
      <c r="C97" s="177" t="s">
        <v>119</v>
      </c>
      <c r="D97" s="126"/>
      <c r="E97" s="124" t="s">
        <v>119</v>
      </c>
      <c r="F97" s="127"/>
      <c r="G97" s="124" t="s">
        <v>119</v>
      </c>
      <c r="H97" s="127"/>
      <c r="K97" s="129"/>
    </row>
    <row r="98" spans="1:11" s="131" customFormat="1" ht="12.75">
      <c r="A98" s="133"/>
      <c r="D98" s="130"/>
      <c r="E98" s="130"/>
      <c r="F98" s="130"/>
      <c r="G98" s="130"/>
      <c r="H98" s="130"/>
      <c r="K98" s="132"/>
    </row>
    <row r="99" spans="1:10" s="114" customFormat="1" ht="29.25" customHeight="1" hidden="1">
      <c r="A99" s="166"/>
      <c r="B99" s="147"/>
      <c r="C99" s="162"/>
      <c r="D99" s="95"/>
      <c r="E99" s="118"/>
      <c r="F99" s="118"/>
      <c r="G99" s="118"/>
      <c r="H99" s="118"/>
      <c r="J99" s="115"/>
    </row>
    <row r="100" spans="1:11" s="131" customFormat="1" ht="12.75">
      <c r="A100" s="133"/>
      <c r="D100" s="130"/>
      <c r="E100" s="130"/>
      <c r="F100" s="130"/>
      <c r="G100" s="130"/>
      <c r="H100" s="130"/>
      <c r="K100" s="132"/>
    </row>
    <row r="101" spans="1:11" s="131" customFormat="1" ht="12.75">
      <c r="A101" s="133"/>
      <c r="D101" s="130"/>
      <c r="E101" s="130"/>
      <c r="F101" s="130"/>
      <c r="G101" s="130"/>
      <c r="H101" s="130"/>
      <c r="K101" s="132"/>
    </row>
    <row r="102" spans="1:11" s="131" customFormat="1" ht="13.5" thickBot="1">
      <c r="A102" s="133"/>
      <c r="D102" s="130"/>
      <c r="E102" s="130"/>
      <c r="F102" s="130"/>
      <c r="G102" s="130"/>
      <c r="H102" s="130"/>
      <c r="K102" s="132"/>
    </row>
    <row r="103" spans="1:11" s="182" customFormat="1" ht="19.5">
      <c r="A103" s="185" t="s">
        <v>3</v>
      </c>
      <c r="B103" s="186"/>
      <c r="C103" s="187">
        <f>F103*12</f>
        <v>0</v>
      </c>
      <c r="D103" s="188">
        <f>D104+D105+D106+D107</f>
        <v>151505.55</v>
      </c>
      <c r="E103" s="188">
        <f>E104+E105+E106+E107</f>
        <v>0</v>
      </c>
      <c r="F103" s="188">
        <f>F104+F105+F106+F107</f>
        <v>0</v>
      </c>
      <c r="G103" s="188">
        <f>G104+G105+G106+G107</f>
        <v>39.27</v>
      </c>
      <c r="H103" s="188">
        <f>H104+H105+H106+H107</f>
        <v>3.28</v>
      </c>
      <c r="I103" s="114">
        <v>3857.2</v>
      </c>
      <c r="K103" s="183"/>
    </row>
    <row r="104" spans="1:11" s="171" customFormat="1" ht="15">
      <c r="A104" s="167" t="s">
        <v>164</v>
      </c>
      <c r="B104" s="168"/>
      <c r="C104" s="169"/>
      <c r="D104" s="123">
        <v>122189.34</v>
      </c>
      <c r="E104" s="123"/>
      <c r="F104" s="123"/>
      <c r="G104" s="123">
        <f>D104/I104</f>
        <v>31.68</v>
      </c>
      <c r="H104" s="170">
        <f>G104/12</f>
        <v>2.64</v>
      </c>
      <c r="I104" s="114">
        <v>3857.2</v>
      </c>
      <c r="K104" s="172"/>
    </row>
    <row r="105" spans="1:11" s="171" customFormat="1" ht="15">
      <c r="A105" s="167" t="s">
        <v>165</v>
      </c>
      <c r="B105" s="168"/>
      <c r="C105" s="169"/>
      <c r="D105" s="123">
        <v>825.33</v>
      </c>
      <c r="E105" s="123"/>
      <c r="F105" s="123"/>
      <c r="G105" s="123">
        <f>D105/I105</f>
        <v>0.21</v>
      </c>
      <c r="H105" s="170">
        <f>G105/12</f>
        <v>0.02</v>
      </c>
      <c r="I105" s="114">
        <v>3857.2</v>
      </c>
      <c r="K105" s="172"/>
    </row>
    <row r="106" spans="1:11" s="171" customFormat="1" ht="15">
      <c r="A106" s="167" t="s">
        <v>166</v>
      </c>
      <c r="B106" s="168"/>
      <c r="C106" s="169"/>
      <c r="D106" s="123">
        <v>2754.23</v>
      </c>
      <c r="E106" s="123"/>
      <c r="F106" s="123"/>
      <c r="G106" s="123">
        <f>D106/I106</f>
        <v>0.71</v>
      </c>
      <c r="H106" s="170">
        <f>G106/12</f>
        <v>0.06</v>
      </c>
      <c r="I106" s="114">
        <v>3857.2</v>
      </c>
      <c r="K106" s="172"/>
    </row>
    <row r="107" spans="1:11" s="171" customFormat="1" ht="20.25" customHeight="1">
      <c r="A107" s="167" t="s">
        <v>167</v>
      </c>
      <c r="B107" s="168"/>
      <c r="C107" s="169"/>
      <c r="D107" s="123">
        <v>25736.65</v>
      </c>
      <c r="E107" s="123"/>
      <c r="F107" s="123"/>
      <c r="G107" s="123">
        <f>D107/I107</f>
        <v>6.67</v>
      </c>
      <c r="H107" s="170">
        <f>G107/12</f>
        <v>0.56</v>
      </c>
      <c r="I107" s="114">
        <v>3857.2</v>
      </c>
      <c r="K107" s="172"/>
    </row>
    <row r="108" spans="1:11" s="193" customFormat="1" ht="19.5" thickBot="1">
      <c r="A108" s="189"/>
      <c r="B108" s="190"/>
      <c r="C108" s="191"/>
      <c r="D108" s="218"/>
      <c r="E108" s="218"/>
      <c r="F108" s="218"/>
      <c r="G108" s="218"/>
      <c r="H108" s="218"/>
      <c r="K108" s="194"/>
    </row>
    <row r="109" spans="1:11" s="193" customFormat="1" ht="20.25" thickBot="1">
      <c r="A109" s="179" t="s">
        <v>6</v>
      </c>
      <c r="B109" s="195"/>
      <c r="C109" s="196"/>
      <c r="D109" s="219">
        <f>D96+D99+D103</f>
        <v>826961.67</v>
      </c>
      <c r="E109" s="219">
        <f>E96+E99+E103</f>
        <v>114.24</v>
      </c>
      <c r="F109" s="219">
        <f>F96+F99+F103</f>
        <v>0</v>
      </c>
      <c r="G109" s="219">
        <f>G96+G99+G103</f>
        <v>214.39</v>
      </c>
      <c r="H109" s="219">
        <f>H96+H99+H103</f>
        <v>17.88</v>
      </c>
      <c r="K109" s="194"/>
    </row>
    <row r="110" spans="1:11" s="193" customFormat="1" ht="18.75">
      <c r="A110" s="189"/>
      <c r="B110" s="190"/>
      <c r="C110" s="191"/>
      <c r="D110" s="191"/>
      <c r="E110" s="191"/>
      <c r="F110" s="192"/>
      <c r="G110" s="191"/>
      <c r="H110" s="192"/>
      <c r="K110" s="194"/>
    </row>
    <row r="111" s="131" customFormat="1" ht="12.75">
      <c r="K111" s="132"/>
    </row>
    <row r="112" spans="1:11" s="131" customFormat="1" ht="14.25">
      <c r="A112" s="263" t="s">
        <v>107</v>
      </c>
      <c r="B112" s="263"/>
      <c r="C112" s="263"/>
      <c r="D112" s="263"/>
      <c r="E112" s="263"/>
      <c r="F112" s="263"/>
      <c r="H112" s="2"/>
      <c r="K112" s="132"/>
    </row>
    <row r="113" spans="6:11" s="131" customFormat="1" ht="12.75">
      <c r="F113" s="2"/>
      <c r="H113" s="2"/>
      <c r="K113" s="132"/>
    </row>
    <row r="114" spans="1:11" s="131" customFormat="1" ht="12.75">
      <c r="A114" s="133" t="s">
        <v>108</v>
      </c>
      <c r="F114" s="2"/>
      <c r="H114" s="2"/>
      <c r="K114" s="132"/>
    </row>
    <row r="115" spans="6:11" s="131" customFormat="1" ht="12.75">
      <c r="F115" s="2"/>
      <c r="H115" s="2"/>
      <c r="K115" s="132"/>
    </row>
    <row r="116" spans="6:11" s="131" customFormat="1" ht="12.75">
      <c r="F116" s="2"/>
      <c r="H116" s="2"/>
      <c r="K116" s="132"/>
    </row>
    <row r="117" spans="6:11" s="131" customFormat="1" ht="12.75">
      <c r="F117" s="2"/>
      <c r="H117" s="2"/>
      <c r="K117" s="132"/>
    </row>
    <row r="118" spans="6:11" s="131" customFormat="1" ht="12.75">
      <c r="F118" s="2"/>
      <c r="H118" s="2"/>
      <c r="K118" s="132"/>
    </row>
    <row r="119" spans="6:11" s="131" customFormat="1" ht="12.75">
      <c r="F119" s="2"/>
      <c r="H119" s="2"/>
      <c r="K119" s="132"/>
    </row>
    <row r="120" spans="6:11" s="131" customFormat="1" ht="12.75">
      <c r="F120" s="2"/>
      <c r="H120" s="2"/>
      <c r="K120" s="132"/>
    </row>
    <row r="121" spans="6:11" s="131" customFormat="1" ht="12.75">
      <c r="F121" s="2"/>
      <c r="H121" s="2"/>
      <c r="K121" s="132"/>
    </row>
    <row r="122" spans="6:11" s="131" customFormat="1" ht="12.75">
      <c r="F122" s="2"/>
      <c r="H122" s="2"/>
      <c r="K122" s="132"/>
    </row>
    <row r="123" spans="6:11" s="131" customFormat="1" ht="12.75">
      <c r="F123" s="2"/>
      <c r="H123" s="2"/>
      <c r="K123" s="132"/>
    </row>
    <row r="124" spans="6:11" s="131" customFormat="1" ht="12.75">
      <c r="F124" s="2"/>
      <c r="H124" s="2"/>
      <c r="K124" s="132"/>
    </row>
    <row r="125" spans="6:11" s="131" customFormat="1" ht="12.75">
      <c r="F125" s="2"/>
      <c r="H125" s="2"/>
      <c r="K125" s="132"/>
    </row>
    <row r="126" spans="6:11" s="131" customFormat="1" ht="12.75">
      <c r="F126" s="2"/>
      <c r="H126" s="2"/>
      <c r="K126" s="132"/>
    </row>
    <row r="127" spans="6:11" s="131" customFormat="1" ht="12.75">
      <c r="F127" s="2"/>
      <c r="H127" s="2"/>
      <c r="K127" s="132"/>
    </row>
    <row r="128" spans="6:11" s="131" customFormat="1" ht="12.75">
      <c r="F128" s="2"/>
      <c r="H128" s="2"/>
      <c r="K128" s="132"/>
    </row>
    <row r="129" spans="6:11" s="131" customFormat="1" ht="12.75">
      <c r="F129" s="2"/>
      <c r="H129" s="2"/>
      <c r="K129" s="132"/>
    </row>
    <row r="130" spans="6:11" s="131" customFormat="1" ht="12.75">
      <c r="F130" s="2"/>
      <c r="H130" s="2"/>
      <c r="K130" s="132"/>
    </row>
    <row r="131" spans="6:11" s="131" customFormat="1" ht="12.75">
      <c r="F131" s="2"/>
      <c r="H131" s="2"/>
      <c r="K131" s="132"/>
    </row>
  </sheetData>
  <sheetProtection/>
  <mergeCells count="12">
    <mergeCell ref="A8:H8"/>
    <mergeCell ref="A9:H9"/>
    <mergeCell ref="A10:H10"/>
    <mergeCell ref="A11:H11"/>
    <mergeCell ref="A14:H14"/>
    <mergeCell ref="A112:F112"/>
    <mergeCell ref="A1:H1"/>
    <mergeCell ref="B2:H2"/>
    <mergeCell ref="B3:H3"/>
    <mergeCell ref="B4:H4"/>
    <mergeCell ref="A5:H5"/>
    <mergeCell ref="A6:H6"/>
  </mergeCells>
  <printOptions horizontalCentered="1"/>
  <pageMargins left="0.2" right="0.2" top="0.1968503937007874" bottom="0.2" header="0.2" footer="0.2"/>
  <pageSetup fitToHeight="0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3"/>
  <sheetViews>
    <sheetView tabSelected="1" zoomScale="80" zoomScaleNormal="80" zoomScalePageLayoutView="0" workbookViewId="0" topLeftCell="A1">
      <pane xSplit="1" ySplit="2" topLeftCell="G88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:O108"/>
    </sheetView>
  </sheetViews>
  <sheetFormatPr defaultColWidth="9.00390625" defaultRowHeight="12.75"/>
  <cols>
    <col min="1" max="1" width="72.75390625" style="3" customWidth="1"/>
    <col min="2" max="13" width="15.375" style="3" customWidth="1"/>
    <col min="14" max="14" width="14.125" style="3" customWidth="1"/>
    <col min="15" max="15" width="17.75390625" style="3" customWidth="1"/>
    <col min="16" max="16384" width="9.125" style="3" customWidth="1"/>
  </cols>
  <sheetData>
    <row r="1" spans="1:14" ht="61.5" customHeight="1" thickBot="1">
      <c r="A1" s="279" t="s">
        <v>168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</row>
    <row r="2" spans="1:15" s="5" customFormat="1" ht="88.5" customHeight="1" thickBot="1">
      <c r="A2" s="199" t="s">
        <v>0</v>
      </c>
      <c r="B2" s="283" t="s">
        <v>132</v>
      </c>
      <c r="C2" s="284"/>
      <c r="D2" s="285"/>
      <c r="E2" s="284" t="s">
        <v>133</v>
      </c>
      <c r="F2" s="284"/>
      <c r="G2" s="284"/>
      <c r="H2" s="283" t="s">
        <v>134</v>
      </c>
      <c r="I2" s="284"/>
      <c r="J2" s="285"/>
      <c r="K2" s="283" t="s">
        <v>135</v>
      </c>
      <c r="L2" s="284"/>
      <c r="M2" s="285"/>
      <c r="N2" s="44" t="s">
        <v>10</v>
      </c>
      <c r="O2" s="20" t="s">
        <v>5</v>
      </c>
    </row>
    <row r="3" spans="1:15" s="6" customFormat="1" ht="12.75">
      <c r="A3" s="38"/>
      <c r="B3" s="28" t="s">
        <v>7</v>
      </c>
      <c r="C3" s="12" t="s">
        <v>8</v>
      </c>
      <c r="D3" s="34" t="s">
        <v>9</v>
      </c>
      <c r="E3" s="43" t="s">
        <v>7</v>
      </c>
      <c r="F3" s="12" t="s">
        <v>8</v>
      </c>
      <c r="G3" s="18" t="s">
        <v>9</v>
      </c>
      <c r="H3" s="28" t="s">
        <v>7</v>
      </c>
      <c r="I3" s="12" t="s">
        <v>8</v>
      </c>
      <c r="J3" s="34" t="s">
        <v>9</v>
      </c>
      <c r="K3" s="28" t="s">
        <v>7</v>
      </c>
      <c r="L3" s="12" t="s">
        <v>8</v>
      </c>
      <c r="M3" s="34" t="s">
        <v>9</v>
      </c>
      <c r="N3" s="46"/>
      <c r="O3" s="21"/>
    </row>
    <row r="4" spans="1:15" s="6" customFormat="1" ht="49.5" customHeight="1">
      <c r="A4" s="286" t="s">
        <v>1</v>
      </c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8"/>
    </row>
    <row r="5" spans="1:15" s="6" customFormat="1" ht="17.25" customHeight="1">
      <c r="A5" s="91" t="s">
        <v>162</v>
      </c>
      <c r="B5" s="29"/>
      <c r="C5" s="7"/>
      <c r="D5" s="54">
        <f>O5/4</f>
        <v>12000</v>
      </c>
      <c r="E5" s="44"/>
      <c r="F5" s="7"/>
      <c r="G5" s="54">
        <f>O5/4</f>
        <v>12000</v>
      </c>
      <c r="H5" s="29"/>
      <c r="I5" s="7"/>
      <c r="J5" s="54">
        <f>O5/4</f>
        <v>12000</v>
      </c>
      <c r="K5" s="29"/>
      <c r="L5" s="7"/>
      <c r="M5" s="54">
        <f>O5/4</f>
        <v>12000</v>
      </c>
      <c r="N5" s="48">
        <f>M5+J5+G5+D5</f>
        <v>48000</v>
      </c>
      <c r="O5" s="14">
        <v>48000</v>
      </c>
    </row>
    <row r="6" spans="1:15" s="5" customFormat="1" ht="14.25" customHeight="1">
      <c r="A6" s="91" t="s">
        <v>40</v>
      </c>
      <c r="B6" s="29"/>
      <c r="C6" s="7"/>
      <c r="D6" s="54">
        <f>O6/4</f>
        <v>30896.17</v>
      </c>
      <c r="E6" s="44"/>
      <c r="F6" s="7"/>
      <c r="G6" s="54">
        <f>O6/4</f>
        <v>30896.17</v>
      </c>
      <c r="H6" s="29"/>
      <c r="I6" s="7"/>
      <c r="J6" s="54">
        <f>O6/4</f>
        <v>30896.17</v>
      </c>
      <c r="K6" s="29"/>
      <c r="L6" s="7"/>
      <c r="M6" s="54">
        <f>O6/4</f>
        <v>30896.17</v>
      </c>
      <c r="N6" s="48">
        <f>M6+J6+G6+D6</f>
        <v>123584.68</v>
      </c>
      <c r="O6" s="14">
        <v>123584.69</v>
      </c>
    </row>
    <row r="7" spans="1:15" s="5" customFormat="1" ht="30">
      <c r="A7" s="91" t="s">
        <v>46</v>
      </c>
      <c r="B7" s="29"/>
      <c r="C7" s="7"/>
      <c r="D7" s="54">
        <f aca="true" t="shared" si="0" ref="D7:D17">O7/4</f>
        <v>36103.39</v>
      </c>
      <c r="E7" s="44"/>
      <c r="F7" s="7"/>
      <c r="G7" s="54">
        <f aca="true" t="shared" si="1" ref="G7:G18">O7/4</f>
        <v>36103.39</v>
      </c>
      <c r="H7" s="29"/>
      <c r="I7" s="7"/>
      <c r="J7" s="54">
        <f aca="true" t="shared" si="2" ref="J7:J18">O7/4</f>
        <v>36103.39</v>
      </c>
      <c r="K7" s="29"/>
      <c r="L7" s="7"/>
      <c r="M7" s="54">
        <f aca="true" t="shared" si="3" ref="M7:M18">O7/4</f>
        <v>36103.39</v>
      </c>
      <c r="N7" s="48">
        <f aca="true" t="shared" si="4" ref="N7:N48">M7+J7+G7+D7</f>
        <v>144413.56</v>
      </c>
      <c r="O7" s="14">
        <v>144413.57</v>
      </c>
    </row>
    <row r="8" spans="1:15" s="5" customFormat="1" ht="15">
      <c r="A8" s="93" t="s">
        <v>54</v>
      </c>
      <c r="B8" s="29"/>
      <c r="C8" s="7"/>
      <c r="D8" s="54">
        <f t="shared" si="0"/>
        <v>7868.69</v>
      </c>
      <c r="E8" s="44"/>
      <c r="F8" s="7"/>
      <c r="G8" s="54">
        <f t="shared" si="1"/>
        <v>7868.69</v>
      </c>
      <c r="H8" s="29"/>
      <c r="I8" s="7"/>
      <c r="J8" s="54">
        <f t="shared" si="2"/>
        <v>7868.69</v>
      </c>
      <c r="K8" s="29"/>
      <c r="L8" s="7"/>
      <c r="M8" s="54">
        <f t="shared" si="3"/>
        <v>7868.69</v>
      </c>
      <c r="N8" s="48">
        <f t="shared" si="4"/>
        <v>31474.76</v>
      </c>
      <c r="O8" s="14">
        <v>31474.75</v>
      </c>
    </row>
    <row r="9" spans="1:15" s="5" customFormat="1" ht="15">
      <c r="A9" s="93" t="s">
        <v>56</v>
      </c>
      <c r="B9" s="29"/>
      <c r="C9" s="7"/>
      <c r="D9" s="54">
        <f t="shared" si="0"/>
        <v>25688.95</v>
      </c>
      <c r="E9" s="44"/>
      <c r="F9" s="7"/>
      <c r="G9" s="54">
        <f t="shared" si="1"/>
        <v>25688.95</v>
      </c>
      <c r="H9" s="29"/>
      <c r="I9" s="7"/>
      <c r="J9" s="54">
        <f t="shared" si="2"/>
        <v>25688.95</v>
      </c>
      <c r="K9" s="29"/>
      <c r="L9" s="7"/>
      <c r="M9" s="54">
        <f t="shared" si="3"/>
        <v>25688.95</v>
      </c>
      <c r="N9" s="48">
        <f t="shared" si="4"/>
        <v>102755.8</v>
      </c>
      <c r="O9" s="14">
        <v>102755.81</v>
      </c>
    </row>
    <row r="10" spans="1:15" s="5" customFormat="1" ht="30">
      <c r="A10" s="93" t="s">
        <v>58</v>
      </c>
      <c r="B10" s="29"/>
      <c r="C10" s="7"/>
      <c r="D10" s="54">
        <f t="shared" si="0"/>
        <v>462.04</v>
      </c>
      <c r="E10" s="44"/>
      <c r="F10" s="7"/>
      <c r="G10" s="54">
        <f t="shared" si="1"/>
        <v>462.04</v>
      </c>
      <c r="H10" s="29"/>
      <c r="I10" s="7"/>
      <c r="J10" s="54">
        <f t="shared" si="2"/>
        <v>462.04</v>
      </c>
      <c r="K10" s="29"/>
      <c r="L10" s="7"/>
      <c r="M10" s="54">
        <f t="shared" si="3"/>
        <v>462.04</v>
      </c>
      <c r="N10" s="48">
        <f t="shared" si="4"/>
        <v>1848.16</v>
      </c>
      <c r="O10" s="14">
        <v>1848.15</v>
      </c>
    </row>
    <row r="11" spans="1:15" s="5" customFormat="1" ht="30">
      <c r="A11" s="93" t="s">
        <v>59</v>
      </c>
      <c r="B11" s="29"/>
      <c r="C11" s="7"/>
      <c r="D11" s="54">
        <f t="shared" si="0"/>
        <v>462.04</v>
      </c>
      <c r="E11" s="44"/>
      <c r="F11" s="7"/>
      <c r="G11" s="54">
        <f t="shared" si="1"/>
        <v>462.04</v>
      </c>
      <c r="H11" s="29"/>
      <c r="I11" s="7"/>
      <c r="J11" s="54">
        <f t="shared" si="2"/>
        <v>462.04</v>
      </c>
      <c r="K11" s="29"/>
      <c r="L11" s="7"/>
      <c r="M11" s="54">
        <f t="shared" si="3"/>
        <v>462.04</v>
      </c>
      <c r="N11" s="48">
        <f t="shared" si="4"/>
        <v>1848.16</v>
      </c>
      <c r="O11" s="14">
        <v>1848.15</v>
      </c>
    </row>
    <row r="12" spans="1:15" s="5" customFormat="1" ht="15">
      <c r="A12" s="93" t="s">
        <v>60</v>
      </c>
      <c r="B12" s="29"/>
      <c r="C12" s="7"/>
      <c r="D12" s="54">
        <f>O12/4</f>
        <v>2917.67</v>
      </c>
      <c r="E12" s="44"/>
      <c r="F12" s="7"/>
      <c r="G12" s="54">
        <f t="shared" si="1"/>
        <v>2917.67</v>
      </c>
      <c r="H12" s="29"/>
      <c r="I12" s="7"/>
      <c r="J12" s="54">
        <f t="shared" si="2"/>
        <v>2917.67</v>
      </c>
      <c r="K12" s="29"/>
      <c r="L12" s="7"/>
      <c r="M12" s="54">
        <f t="shared" si="3"/>
        <v>2917.67</v>
      </c>
      <c r="N12" s="48">
        <f>M12+J12+G12+D12</f>
        <v>11670.68</v>
      </c>
      <c r="O12" s="14">
        <v>11670.68</v>
      </c>
    </row>
    <row r="13" spans="1:15" s="243" customFormat="1" ht="30">
      <c r="A13" s="235" t="s">
        <v>157</v>
      </c>
      <c r="B13" s="236"/>
      <c r="C13" s="237"/>
      <c r="D13" s="238">
        <f>O13/4</f>
        <v>0</v>
      </c>
      <c r="E13" s="239">
        <v>159</v>
      </c>
      <c r="F13" s="240">
        <v>41943</v>
      </c>
      <c r="G13" s="238">
        <v>15383.53</v>
      </c>
      <c r="H13" s="236"/>
      <c r="I13" s="237"/>
      <c r="J13" s="238">
        <f t="shared" si="2"/>
        <v>0</v>
      </c>
      <c r="K13" s="236"/>
      <c r="L13" s="237"/>
      <c r="M13" s="238">
        <f t="shared" si="3"/>
        <v>0</v>
      </c>
      <c r="N13" s="241">
        <f>M13+J13+G13+D13</f>
        <v>15383.53</v>
      </c>
      <c r="O13" s="242"/>
    </row>
    <row r="14" spans="1:15" s="5" customFormat="1" ht="29.25" customHeight="1">
      <c r="A14" s="93" t="s">
        <v>103</v>
      </c>
      <c r="B14" s="29"/>
      <c r="C14" s="7"/>
      <c r="D14" s="54">
        <f>O14/4</f>
        <v>2198.61</v>
      </c>
      <c r="E14" s="44"/>
      <c r="F14" s="7"/>
      <c r="G14" s="54">
        <f t="shared" si="1"/>
        <v>2198.61</v>
      </c>
      <c r="H14" s="29"/>
      <c r="I14" s="7"/>
      <c r="J14" s="54">
        <f t="shared" si="2"/>
        <v>2198.61</v>
      </c>
      <c r="K14" s="29"/>
      <c r="L14" s="7"/>
      <c r="M14" s="54">
        <f t="shared" si="3"/>
        <v>2198.61</v>
      </c>
      <c r="N14" s="48">
        <f>M14+J14+G14+D14</f>
        <v>8794.44</v>
      </c>
      <c r="O14" s="14">
        <v>8794.42</v>
      </c>
    </row>
    <row r="15" spans="1:15" s="5" customFormat="1" ht="45">
      <c r="A15" s="103" t="s">
        <v>235</v>
      </c>
      <c r="B15" s="244"/>
      <c r="C15" s="118"/>
      <c r="D15" s="245"/>
      <c r="E15" s="44"/>
      <c r="F15" s="118"/>
      <c r="G15" s="245"/>
      <c r="H15" s="244"/>
      <c r="I15" s="118"/>
      <c r="J15" s="245"/>
      <c r="K15" s="244"/>
      <c r="L15" s="118"/>
      <c r="M15" s="245">
        <v>4123.34</v>
      </c>
      <c r="N15" s="48">
        <f>M15+J15+G15+D15</f>
        <v>4123.34</v>
      </c>
      <c r="O15" s="14"/>
    </row>
    <row r="16" spans="1:15" s="8" customFormat="1" ht="15">
      <c r="A16" s="93" t="s">
        <v>61</v>
      </c>
      <c r="B16" s="30"/>
      <c r="C16" s="27"/>
      <c r="D16" s="54">
        <f t="shared" si="0"/>
        <v>462.87</v>
      </c>
      <c r="E16" s="45"/>
      <c r="F16" s="27"/>
      <c r="G16" s="54">
        <f t="shared" si="1"/>
        <v>462.87</v>
      </c>
      <c r="H16" s="30"/>
      <c r="I16" s="27"/>
      <c r="J16" s="54">
        <f t="shared" si="2"/>
        <v>462.87</v>
      </c>
      <c r="K16" s="30"/>
      <c r="L16" s="27"/>
      <c r="M16" s="54">
        <f t="shared" si="3"/>
        <v>462.87</v>
      </c>
      <c r="N16" s="48">
        <f t="shared" si="4"/>
        <v>1851.48</v>
      </c>
      <c r="O16" s="14">
        <v>1851.46</v>
      </c>
    </row>
    <row r="17" spans="1:15" s="5" customFormat="1" ht="15">
      <c r="A17" s="93" t="s">
        <v>63</v>
      </c>
      <c r="B17" s="29"/>
      <c r="C17" s="7"/>
      <c r="D17" s="54">
        <f t="shared" si="0"/>
        <v>347.15</v>
      </c>
      <c r="E17" s="44"/>
      <c r="F17" s="7"/>
      <c r="G17" s="54">
        <f t="shared" si="1"/>
        <v>347.15</v>
      </c>
      <c r="H17" s="29"/>
      <c r="I17" s="7"/>
      <c r="J17" s="54">
        <f t="shared" si="2"/>
        <v>347.15</v>
      </c>
      <c r="K17" s="29"/>
      <c r="L17" s="7"/>
      <c r="M17" s="54">
        <f t="shared" si="3"/>
        <v>347.15</v>
      </c>
      <c r="N17" s="48">
        <f t="shared" si="4"/>
        <v>1388.6</v>
      </c>
      <c r="O17" s="14">
        <v>1388.59</v>
      </c>
    </row>
    <row r="18" spans="1:15" s="5" customFormat="1" ht="30">
      <c r="A18" s="93" t="s">
        <v>65</v>
      </c>
      <c r="B18" s="227" t="s">
        <v>179</v>
      </c>
      <c r="C18" s="228">
        <v>41841</v>
      </c>
      <c r="D18" s="54">
        <v>2322.4</v>
      </c>
      <c r="E18" s="44"/>
      <c r="F18" s="7"/>
      <c r="G18" s="54">
        <f t="shared" si="1"/>
        <v>0</v>
      </c>
      <c r="H18" s="197"/>
      <c r="I18" s="198"/>
      <c r="J18" s="54">
        <f t="shared" si="2"/>
        <v>0</v>
      </c>
      <c r="K18" s="29"/>
      <c r="L18" s="7"/>
      <c r="M18" s="54">
        <f t="shared" si="3"/>
        <v>0</v>
      </c>
      <c r="N18" s="48">
        <f t="shared" si="4"/>
        <v>2322.4</v>
      </c>
      <c r="O18" s="14"/>
    </row>
    <row r="19" spans="1:15" s="5" customFormat="1" ht="15">
      <c r="A19" s="93" t="s">
        <v>67</v>
      </c>
      <c r="B19" s="29"/>
      <c r="C19" s="7"/>
      <c r="D19" s="54"/>
      <c r="E19" s="44"/>
      <c r="F19" s="7"/>
      <c r="G19" s="16"/>
      <c r="H19" s="29"/>
      <c r="I19" s="7"/>
      <c r="J19" s="35"/>
      <c r="K19" s="29"/>
      <c r="L19" s="7"/>
      <c r="M19" s="35"/>
      <c r="N19" s="48">
        <f t="shared" si="4"/>
        <v>0</v>
      </c>
      <c r="O19" s="14"/>
    </row>
    <row r="20" spans="1:15" s="5" customFormat="1" ht="15">
      <c r="A20" s="4" t="s">
        <v>68</v>
      </c>
      <c r="B20" s="197"/>
      <c r="C20" s="198"/>
      <c r="D20" s="66"/>
      <c r="E20" s="197"/>
      <c r="F20" s="198"/>
      <c r="G20" s="66"/>
      <c r="H20" s="29"/>
      <c r="I20" s="7"/>
      <c r="J20" s="35"/>
      <c r="K20" s="29"/>
      <c r="L20" s="7"/>
      <c r="M20" s="35"/>
      <c r="N20" s="48">
        <f t="shared" si="4"/>
        <v>0</v>
      </c>
      <c r="O20" s="14"/>
    </row>
    <row r="21" spans="1:15" s="5" customFormat="1" ht="15">
      <c r="A21" s="220" t="s">
        <v>70</v>
      </c>
      <c r="B21" s="197" t="s">
        <v>174</v>
      </c>
      <c r="C21" s="198">
        <v>41775</v>
      </c>
      <c r="D21" s="66">
        <v>207.91</v>
      </c>
      <c r="E21" s="197" t="s">
        <v>197</v>
      </c>
      <c r="F21" s="198">
        <v>41901</v>
      </c>
      <c r="G21" s="66">
        <v>207.91</v>
      </c>
      <c r="H21" s="29"/>
      <c r="I21" s="7"/>
      <c r="J21" s="35"/>
      <c r="K21" s="29"/>
      <c r="L21" s="7"/>
      <c r="M21" s="35"/>
      <c r="N21" s="48">
        <f t="shared" si="4"/>
        <v>415.82</v>
      </c>
      <c r="O21" s="14"/>
    </row>
    <row r="22" spans="1:15" s="5" customFormat="1" ht="15">
      <c r="A22" s="99" t="s">
        <v>158</v>
      </c>
      <c r="B22" s="197" t="s">
        <v>173</v>
      </c>
      <c r="C22" s="198">
        <v>41782</v>
      </c>
      <c r="D22" s="66">
        <v>740.94</v>
      </c>
      <c r="E22" s="44"/>
      <c r="F22" s="7"/>
      <c r="G22" s="16"/>
      <c r="H22" s="29"/>
      <c r="I22" s="7"/>
      <c r="J22" s="35"/>
      <c r="K22" s="29"/>
      <c r="L22" s="7"/>
      <c r="M22" s="35"/>
      <c r="N22" s="48">
        <f t="shared" si="4"/>
        <v>740.94</v>
      </c>
      <c r="O22" s="14"/>
    </row>
    <row r="23" spans="1:15" s="5" customFormat="1" ht="15">
      <c r="A23" s="4" t="s">
        <v>72</v>
      </c>
      <c r="B23" s="197" t="s">
        <v>176</v>
      </c>
      <c r="C23" s="198">
        <v>41803</v>
      </c>
      <c r="D23" s="66">
        <v>792.41</v>
      </c>
      <c r="E23" s="44"/>
      <c r="F23" s="7"/>
      <c r="G23" s="16"/>
      <c r="H23" s="29"/>
      <c r="I23" s="7"/>
      <c r="J23" s="35"/>
      <c r="K23" s="29"/>
      <c r="L23" s="7"/>
      <c r="M23" s="35"/>
      <c r="N23" s="48">
        <f t="shared" si="4"/>
        <v>792.41</v>
      </c>
      <c r="O23" s="14"/>
    </row>
    <row r="24" spans="1:15" s="5" customFormat="1" ht="15">
      <c r="A24" s="4" t="s">
        <v>73</v>
      </c>
      <c r="B24" s="197" t="s">
        <v>175</v>
      </c>
      <c r="C24" s="198">
        <v>41789</v>
      </c>
      <c r="D24" s="66">
        <v>3232.78</v>
      </c>
      <c r="E24" s="44"/>
      <c r="F24" s="7"/>
      <c r="G24" s="16"/>
      <c r="H24" s="29"/>
      <c r="I24" s="7"/>
      <c r="J24" s="35"/>
      <c r="K24" s="29"/>
      <c r="L24" s="7"/>
      <c r="M24" s="35"/>
      <c r="N24" s="48">
        <f t="shared" si="4"/>
        <v>3232.78</v>
      </c>
      <c r="O24" s="14"/>
    </row>
    <row r="25" spans="1:15" s="5" customFormat="1" ht="15">
      <c r="A25" s="4" t="s">
        <v>74</v>
      </c>
      <c r="B25" s="197" t="s">
        <v>175</v>
      </c>
      <c r="C25" s="198">
        <v>41789</v>
      </c>
      <c r="D25" s="66">
        <v>831.63</v>
      </c>
      <c r="E25" s="44"/>
      <c r="F25" s="7"/>
      <c r="G25" s="16"/>
      <c r="H25" s="29"/>
      <c r="I25" s="7"/>
      <c r="J25" s="35"/>
      <c r="K25" s="29"/>
      <c r="L25" s="7"/>
      <c r="M25" s="35"/>
      <c r="N25" s="48">
        <f t="shared" si="4"/>
        <v>831.63</v>
      </c>
      <c r="O25" s="14"/>
    </row>
    <row r="26" spans="1:15" s="6" customFormat="1" ht="15">
      <c r="A26" s="4" t="s">
        <v>75</v>
      </c>
      <c r="B26" s="197" t="s">
        <v>176</v>
      </c>
      <c r="C26" s="198">
        <v>41803</v>
      </c>
      <c r="D26" s="66">
        <v>396.19</v>
      </c>
      <c r="E26" s="46"/>
      <c r="F26" s="9"/>
      <c r="G26" s="17"/>
      <c r="H26" s="31"/>
      <c r="I26" s="9"/>
      <c r="J26" s="36"/>
      <c r="K26" s="31"/>
      <c r="L26" s="9"/>
      <c r="M26" s="36"/>
      <c r="N26" s="48">
        <f t="shared" si="4"/>
        <v>396.19</v>
      </c>
      <c r="O26" s="14"/>
    </row>
    <row r="27" spans="1:15" s="6" customFormat="1" ht="15">
      <c r="A27" s="4" t="s">
        <v>76</v>
      </c>
      <c r="B27" s="31"/>
      <c r="C27" s="9"/>
      <c r="D27" s="54"/>
      <c r="E27" s="46"/>
      <c r="F27" s="9"/>
      <c r="G27" s="17"/>
      <c r="H27" s="31"/>
      <c r="I27" s="9"/>
      <c r="J27" s="36"/>
      <c r="K27" s="31"/>
      <c r="L27" s="9"/>
      <c r="M27" s="36"/>
      <c r="N27" s="48">
        <f t="shared" si="4"/>
        <v>0</v>
      </c>
      <c r="O27" s="14"/>
    </row>
    <row r="28" spans="1:15" s="6" customFormat="1" ht="25.5">
      <c r="A28" s="4" t="s">
        <v>77</v>
      </c>
      <c r="B28" s="197" t="s">
        <v>175</v>
      </c>
      <c r="C28" s="198">
        <v>41789</v>
      </c>
      <c r="D28" s="66">
        <v>2788.84</v>
      </c>
      <c r="E28" s="46"/>
      <c r="F28" s="9"/>
      <c r="G28" s="54"/>
      <c r="H28" s="31"/>
      <c r="I28" s="9"/>
      <c r="J28" s="54"/>
      <c r="K28" s="31"/>
      <c r="L28" s="9"/>
      <c r="M28" s="54"/>
      <c r="N28" s="48">
        <f t="shared" si="4"/>
        <v>2788.84</v>
      </c>
      <c r="O28" s="14"/>
    </row>
    <row r="29" spans="1:15" s="5" customFormat="1" ht="15">
      <c r="A29" s="4" t="s">
        <v>78</v>
      </c>
      <c r="B29" s="29"/>
      <c r="C29" s="7"/>
      <c r="D29" s="54"/>
      <c r="E29" s="197" t="s">
        <v>199</v>
      </c>
      <c r="F29" s="198">
        <v>41908</v>
      </c>
      <c r="G29" s="66">
        <v>2790.05</v>
      </c>
      <c r="H29" s="29"/>
      <c r="I29" s="7"/>
      <c r="J29" s="35"/>
      <c r="K29" s="29"/>
      <c r="L29" s="7"/>
      <c r="M29" s="35"/>
      <c r="N29" s="48">
        <f t="shared" si="4"/>
        <v>2790.05</v>
      </c>
      <c r="O29" s="14"/>
    </row>
    <row r="30" spans="1:15" s="6" customFormat="1" ht="30">
      <c r="A30" s="103" t="s">
        <v>79</v>
      </c>
      <c r="B30" s="31"/>
      <c r="C30" s="9"/>
      <c r="D30" s="54"/>
      <c r="E30" s="46"/>
      <c r="F30" s="9"/>
      <c r="G30" s="17"/>
      <c r="H30" s="31"/>
      <c r="I30" s="9"/>
      <c r="J30" s="36"/>
      <c r="K30" s="31"/>
      <c r="L30" s="9"/>
      <c r="M30" s="36"/>
      <c r="N30" s="48">
        <f t="shared" si="4"/>
        <v>0</v>
      </c>
      <c r="O30" s="14"/>
    </row>
    <row r="31" spans="1:15" s="6" customFormat="1" ht="15">
      <c r="A31" s="289" t="s">
        <v>80</v>
      </c>
      <c r="B31" s="197"/>
      <c r="C31" s="198"/>
      <c r="D31" s="66"/>
      <c r="E31" s="56">
        <v>119</v>
      </c>
      <c r="F31" s="223">
        <v>41859</v>
      </c>
      <c r="G31" s="231">
        <v>792.41</v>
      </c>
      <c r="H31" s="197"/>
      <c r="I31" s="198"/>
      <c r="J31" s="66"/>
      <c r="K31" s="55">
        <v>84</v>
      </c>
      <c r="L31" s="223">
        <v>42083</v>
      </c>
      <c r="M31" s="234">
        <v>792.41</v>
      </c>
      <c r="N31" s="48">
        <f t="shared" si="4"/>
        <v>1584.82</v>
      </c>
      <c r="O31" s="14"/>
    </row>
    <row r="32" spans="1:15" s="6" customFormat="1" ht="15">
      <c r="A32" s="290"/>
      <c r="B32" s="197"/>
      <c r="C32" s="198"/>
      <c r="D32" s="66"/>
      <c r="E32" s="56">
        <v>155</v>
      </c>
      <c r="F32" s="223">
        <v>41943</v>
      </c>
      <c r="G32" s="231">
        <v>792.41</v>
      </c>
      <c r="H32" s="197"/>
      <c r="I32" s="198"/>
      <c r="J32" s="66"/>
      <c r="K32" s="55"/>
      <c r="L32" s="65"/>
      <c r="M32" s="49"/>
      <c r="N32" s="48">
        <f t="shared" si="4"/>
        <v>792.41</v>
      </c>
      <c r="O32" s="14"/>
    </row>
    <row r="33" spans="1:15" s="6" customFormat="1" ht="25.5">
      <c r="A33" s="104" t="s">
        <v>82</v>
      </c>
      <c r="B33" s="55"/>
      <c r="C33" s="65"/>
      <c r="D33" s="66"/>
      <c r="E33" s="56">
        <v>152</v>
      </c>
      <c r="F33" s="223">
        <v>41936</v>
      </c>
      <c r="G33" s="233">
        <v>1584.82</v>
      </c>
      <c r="H33" s="55">
        <v>189</v>
      </c>
      <c r="I33" s="223">
        <v>41999</v>
      </c>
      <c r="J33" s="234">
        <v>1584.82</v>
      </c>
      <c r="K33" s="55"/>
      <c r="L33" s="65"/>
      <c r="M33" s="49"/>
      <c r="N33" s="48">
        <f t="shared" si="4"/>
        <v>3169.64</v>
      </c>
      <c r="O33" s="14"/>
    </row>
    <row r="34" spans="1:15" s="6" customFormat="1" ht="15">
      <c r="A34" s="104" t="s">
        <v>83</v>
      </c>
      <c r="B34" s="197" t="s">
        <v>173</v>
      </c>
      <c r="C34" s="198">
        <v>41782</v>
      </c>
      <c r="D34" s="66">
        <v>1663.21</v>
      </c>
      <c r="E34" s="56"/>
      <c r="F34" s="65"/>
      <c r="G34" s="19"/>
      <c r="H34" s="55"/>
      <c r="I34" s="214"/>
      <c r="J34" s="49"/>
      <c r="K34" s="55"/>
      <c r="L34" s="65"/>
      <c r="M34" s="49"/>
      <c r="N34" s="48">
        <f t="shared" si="4"/>
        <v>1663.21</v>
      </c>
      <c r="O34" s="14"/>
    </row>
    <row r="35" spans="1:15" s="6" customFormat="1" ht="25.5">
      <c r="A35" s="104" t="s">
        <v>85</v>
      </c>
      <c r="B35" s="55"/>
      <c r="C35" s="65"/>
      <c r="D35" s="66"/>
      <c r="E35" s="197"/>
      <c r="F35" s="198"/>
      <c r="G35" s="66"/>
      <c r="H35" s="197"/>
      <c r="I35" s="198"/>
      <c r="J35" s="66"/>
      <c r="K35" s="55"/>
      <c r="L35" s="65"/>
      <c r="M35" s="49"/>
      <c r="N35" s="48">
        <f t="shared" si="4"/>
        <v>0</v>
      </c>
      <c r="O35" s="14"/>
    </row>
    <row r="36" spans="1:15" s="6" customFormat="1" ht="15">
      <c r="A36" s="104" t="s">
        <v>87</v>
      </c>
      <c r="B36" s="55"/>
      <c r="C36" s="65"/>
      <c r="D36" s="54">
        <f>O36/4</f>
        <v>1409.16</v>
      </c>
      <c r="E36" s="56"/>
      <c r="F36" s="65"/>
      <c r="G36" s="54">
        <f>O36/4</f>
        <v>1409.16</v>
      </c>
      <c r="H36" s="55"/>
      <c r="I36" s="65"/>
      <c r="J36" s="54">
        <f>O36/4</f>
        <v>1409.16</v>
      </c>
      <c r="K36" s="55"/>
      <c r="L36" s="65"/>
      <c r="M36" s="54">
        <f>O36/4</f>
        <v>1409.16</v>
      </c>
      <c r="N36" s="48">
        <f t="shared" si="4"/>
        <v>5636.64</v>
      </c>
      <c r="O36" s="14">
        <v>5636.64</v>
      </c>
    </row>
    <row r="37" spans="1:15" s="6" customFormat="1" ht="30">
      <c r="A37" s="93" t="s">
        <v>88</v>
      </c>
      <c r="B37" s="55"/>
      <c r="C37" s="65"/>
      <c r="D37" s="66"/>
      <c r="E37" s="56"/>
      <c r="F37" s="65"/>
      <c r="G37" s="66"/>
      <c r="H37" s="55"/>
      <c r="I37" s="65"/>
      <c r="J37" s="66"/>
      <c r="K37" s="55"/>
      <c r="L37" s="65"/>
      <c r="M37" s="66"/>
      <c r="N37" s="48">
        <f t="shared" si="4"/>
        <v>0</v>
      </c>
      <c r="O37" s="14"/>
    </row>
    <row r="38" spans="1:15" s="225" customFormat="1" ht="15">
      <c r="A38" s="221" t="s">
        <v>159</v>
      </c>
      <c r="B38" s="222">
        <v>53</v>
      </c>
      <c r="C38" s="223">
        <v>41768</v>
      </c>
      <c r="D38" s="224">
        <v>9455.05</v>
      </c>
      <c r="E38" s="222"/>
      <c r="F38" s="223"/>
      <c r="G38" s="224"/>
      <c r="H38" s="222"/>
      <c r="I38" s="214"/>
      <c r="J38" s="224"/>
      <c r="K38" s="222"/>
      <c r="L38" s="214"/>
      <c r="M38" s="224"/>
      <c r="N38" s="48">
        <f t="shared" si="4"/>
        <v>9455.05</v>
      </c>
      <c r="O38" s="14"/>
    </row>
    <row r="39" spans="1:15" s="6" customFormat="1" ht="15">
      <c r="A39" s="93" t="s">
        <v>90</v>
      </c>
      <c r="B39" s="55"/>
      <c r="C39" s="65"/>
      <c r="D39" s="66"/>
      <c r="E39" s="56"/>
      <c r="F39" s="65"/>
      <c r="G39" s="66"/>
      <c r="H39" s="55"/>
      <c r="I39" s="65"/>
      <c r="J39" s="66"/>
      <c r="K39" s="55"/>
      <c r="L39" s="65"/>
      <c r="M39" s="66"/>
      <c r="N39" s="48">
        <f t="shared" si="4"/>
        <v>0</v>
      </c>
      <c r="O39" s="14"/>
    </row>
    <row r="40" spans="1:15" s="6" customFormat="1" ht="15">
      <c r="A40" s="99" t="s">
        <v>91</v>
      </c>
      <c r="B40" s="55"/>
      <c r="C40" s="65"/>
      <c r="D40" s="66"/>
      <c r="E40" s="197"/>
      <c r="F40" s="198"/>
      <c r="G40" s="66"/>
      <c r="H40" s="55"/>
      <c r="I40" s="65"/>
      <c r="J40" s="66"/>
      <c r="K40" s="55">
        <v>44</v>
      </c>
      <c r="L40" s="223">
        <v>42055</v>
      </c>
      <c r="M40" s="66">
        <v>10860.34</v>
      </c>
      <c r="N40" s="48">
        <f t="shared" si="4"/>
        <v>10860.34</v>
      </c>
      <c r="O40" s="14"/>
    </row>
    <row r="41" spans="1:15" s="6" customFormat="1" ht="15">
      <c r="A41" s="99" t="s">
        <v>92</v>
      </c>
      <c r="B41" s="55"/>
      <c r="C41" s="65"/>
      <c r="D41" s="66"/>
      <c r="E41" s="56"/>
      <c r="F41" s="65"/>
      <c r="G41" s="66"/>
      <c r="H41" s="55"/>
      <c r="I41" s="65"/>
      <c r="J41" s="66"/>
      <c r="K41" s="197" t="s">
        <v>234</v>
      </c>
      <c r="L41" s="198">
        <v>42104</v>
      </c>
      <c r="M41" s="66">
        <v>828.31</v>
      </c>
      <c r="N41" s="48">
        <f t="shared" si="4"/>
        <v>828.31</v>
      </c>
      <c r="O41" s="14"/>
    </row>
    <row r="42" spans="1:15" s="6" customFormat="1" ht="15">
      <c r="A42" s="4" t="s">
        <v>202</v>
      </c>
      <c r="B42" s="197"/>
      <c r="C42" s="198"/>
      <c r="D42" s="66"/>
      <c r="E42" s="46">
        <v>126</v>
      </c>
      <c r="F42" s="230">
        <v>41885</v>
      </c>
      <c r="G42" s="54">
        <v>26994.13</v>
      </c>
      <c r="H42" s="31"/>
      <c r="I42" s="9"/>
      <c r="J42" s="54"/>
      <c r="K42" s="31"/>
      <c r="L42" s="9"/>
      <c r="M42" s="54"/>
      <c r="N42" s="48">
        <f t="shared" si="4"/>
        <v>26994.13</v>
      </c>
      <c r="O42" s="14"/>
    </row>
    <row r="43" spans="1:15" s="6" customFormat="1" ht="15">
      <c r="A43" s="93" t="s">
        <v>93</v>
      </c>
      <c r="B43" s="55"/>
      <c r="C43" s="65"/>
      <c r="D43" s="66"/>
      <c r="E43" s="56"/>
      <c r="F43" s="65"/>
      <c r="G43" s="66"/>
      <c r="H43" s="55"/>
      <c r="I43" s="65"/>
      <c r="J43" s="66"/>
      <c r="K43" s="55"/>
      <c r="L43" s="65"/>
      <c r="M43" s="66"/>
      <c r="N43" s="48">
        <f t="shared" si="4"/>
        <v>0</v>
      </c>
      <c r="O43" s="14"/>
    </row>
    <row r="44" spans="1:15" s="6" customFormat="1" ht="15">
      <c r="A44" s="220" t="s">
        <v>94</v>
      </c>
      <c r="B44" s="197"/>
      <c r="C44" s="198"/>
      <c r="D44" s="66"/>
      <c r="E44" s="46">
        <v>122</v>
      </c>
      <c r="F44" s="230">
        <v>41873</v>
      </c>
      <c r="G44" s="16">
        <v>993.79</v>
      </c>
      <c r="H44" s="197"/>
      <c r="I44" s="198"/>
      <c r="J44" s="66"/>
      <c r="K44" s="55"/>
      <c r="L44" s="65"/>
      <c r="M44" s="66"/>
      <c r="N44" s="48">
        <f t="shared" si="4"/>
        <v>993.79</v>
      </c>
      <c r="O44" s="14"/>
    </row>
    <row r="45" spans="1:15" s="6" customFormat="1" ht="15">
      <c r="A45" s="103" t="s">
        <v>112</v>
      </c>
      <c r="B45" s="56"/>
      <c r="C45" s="65"/>
      <c r="D45" s="66"/>
      <c r="E45" s="56"/>
      <c r="F45" s="65"/>
      <c r="G45" s="66"/>
      <c r="H45" s="55"/>
      <c r="I45" s="65"/>
      <c r="J45" s="66"/>
      <c r="K45" s="55"/>
      <c r="L45" s="65"/>
      <c r="M45" s="66"/>
      <c r="N45" s="48">
        <f t="shared" si="4"/>
        <v>0</v>
      </c>
      <c r="O45" s="14"/>
    </row>
    <row r="46" spans="1:15" s="6" customFormat="1" ht="15">
      <c r="A46" s="99" t="s">
        <v>126</v>
      </c>
      <c r="B46" s="56"/>
      <c r="C46" s="65"/>
      <c r="D46" s="66"/>
      <c r="E46" s="56"/>
      <c r="F46" s="65"/>
      <c r="G46" s="66"/>
      <c r="H46" s="197"/>
      <c r="I46" s="198"/>
      <c r="J46" s="66"/>
      <c r="K46" s="55"/>
      <c r="L46" s="65"/>
      <c r="M46" s="66"/>
      <c r="N46" s="48">
        <f t="shared" si="4"/>
        <v>0</v>
      </c>
      <c r="O46" s="14"/>
    </row>
    <row r="47" spans="1:15" s="6" customFormat="1" ht="19.5" thickBot="1">
      <c r="A47" s="108" t="s">
        <v>95</v>
      </c>
      <c r="B47" s="56"/>
      <c r="C47" s="65"/>
      <c r="D47" s="54">
        <f>O47/4</f>
        <v>19903.15</v>
      </c>
      <c r="E47" s="56"/>
      <c r="F47" s="65"/>
      <c r="G47" s="54">
        <f>O47/4</f>
        <v>19903.15</v>
      </c>
      <c r="H47" s="55"/>
      <c r="I47" s="65"/>
      <c r="J47" s="54">
        <f>O47/4</f>
        <v>19903.15</v>
      </c>
      <c r="K47" s="55"/>
      <c r="L47" s="65"/>
      <c r="M47" s="54">
        <f>O47/4</f>
        <v>19903.15</v>
      </c>
      <c r="N47" s="48">
        <f t="shared" si="4"/>
        <v>79612.6</v>
      </c>
      <c r="O47" s="14">
        <v>79612.61</v>
      </c>
    </row>
    <row r="48" spans="1:15" s="5" customFormat="1" ht="20.25" thickBot="1">
      <c r="A48" s="61" t="s">
        <v>4</v>
      </c>
      <c r="B48" s="72"/>
      <c r="C48" s="73"/>
      <c r="D48" s="74">
        <f>SUM(D6:D47)</f>
        <v>151151.25</v>
      </c>
      <c r="E48" s="20"/>
      <c r="F48" s="73"/>
      <c r="G48" s="74">
        <f>SUM(G6:G47)</f>
        <v>178258.94</v>
      </c>
      <c r="H48" s="75"/>
      <c r="I48" s="73"/>
      <c r="J48" s="74">
        <f>SUM(J6:J47)</f>
        <v>130304.71</v>
      </c>
      <c r="K48" s="75"/>
      <c r="L48" s="73"/>
      <c r="M48" s="76">
        <f>SUM(M6:M47)</f>
        <v>145324.29</v>
      </c>
      <c r="N48" s="48">
        <f t="shared" si="4"/>
        <v>605039.19</v>
      </c>
      <c r="O48" s="23">
        <f>SUM(O6:O47)</f>
        <v>514879.52</v>
      </c>
    </row>
    <row r="49" spans="1:15" s="10" customFormat="1" ht="20.25" hidden="1" thickBot="1">
      <c r="A49" s="41" t="s">
        <v>2</v>
      </c>
      <c r="B49" s="67"/>
      <c r="C49" s="68"/>
      <c r="D49" s="69"/>
      <c r="E49" s="70"/>
      <c r="F49" s="68"/>
      <c r="G49" s="71"/>
      <c r="H49" s="67"/>
      <c r="I49" s="68"/>
      <c r="J49" s="69"/>
      <c r="K49" s="67"/>
      <c r="L49" s="68"/>
      <c r="M49" s="69"/>
      <c r="N49" s="47"/>
      <c r="O49" s="24"/>
    </row>
    <row r="50" spans="1:15" s="11" customFormat="1" ht="39.75" customHeight="1" thickBot="1">
      <c r="A50" s="270" t="s">
        <v>3</v>
      </c>
      <c r="B50" s="271"/>
      <c r="C50" s="271"/>
      <c r="D50" s="271"/>
      <c r="E50" s="271"/>
      <c r="F50" s="271"/>
      <c r="G50" s="271"/>
      <c r="H50" s="271"/>
      <c r="I50" s="271"/>
      <c r="J50" s="271"/>
      <c r="K50" s="271"/>
      <c r="L50" s="271"/>
      <c r="M50" s="271"/>
      <c r="N50" s="272"/>
      <c r="O50" s="25"/>
    </row>
    <row r="51" spans="1:15" s="6" customFormat="1" ht="15">
      <c r="A51" s="167" t="s">
        <v>164</v>
      </c>
      <c r="B51" s="197"/>
      <c r="C51" s="198"/>
      <c r="D51" s="66"/>
      <c r="E51" s="56">
        <v>142</v>
      </c>
      <c r="F51" s="223">
        <v>41912</v>
      </c>
      <c r="G51" s="66">
        <v>122189.34</v>
      </c>
      <c r="H51" s="55"/>
      <c r="I51" s="65"/>
      <c r="J51" s="66"/>
      <c r="K51" s="55"/>
      <c r="L51" s="65"/>
      <c r="M51" s="66"/>
      <c r="N51" s="48">
        <f>M51+J51+G51+D51</f>
        <v>122189.34</v>
      </c>
      <c r="O51" s="14"/>
    </row>
    <row r="52" spans="1:15" s="225" customFormat="1" ht="15">
      <c r="A52" s="221" t="s">
        <v>165</v>
      </c>
      <c r="B52" s="222">
        <v>53</v>
      </c>
      <c r="C52" s="223">
        <v>41768</v>
      </c>
      <c r="D52" s="224">
        <v>825.33</v>
      </c>
      <c r="E52" s="226"/>
      <c r="F52" s="214"/>
      <c r="G52" s="224"/>
      <c r="H52" s="222"/>
      <c r="I52" s="214"/>
      <c r="J52" s="224"/>
      <c r="K52" s="222"/>
      <c r="L52" s="214"/>
      <c r="M52" s="224"/>
      <c r="N52" s="48">
        <f>M52+J52+G52+D52</f>
        <v>825.33</v>
      </c>
      <c r="O52" s="14"/>
    </row>
    <row r="53" spans="1:15" s="225" customFormat="1" ht="15">
      <c r="A53" s="221" t="s">
        <v>166</v>
      </c>
      <c r="B53" s="222">
        <v>53</v>
      </c>
      <c r="C53" s="223">
        <v>41768</v>
      </c>
      <c r="D53" s="224">
        <v>2754.16</v>
      </c>
      <c r="E53" s="226"/>
      <c r="F53" s="214"/>
      <c r="G53" s="224"/>
      <c r="H53" s="222"/>
      <c r="I53" s="214"/>
      <c r="J53" s="224"/>
      <c r="K53" s="222"/>
      <c r="L53" s="214"/>
      <c r="M53" s="224"/>
      <c r="N53" s="48">
        <f>M53+J53+G53+D53</f>
        <v>2754.16</v>
      </c>
      <c r="O53" s="14"/>
    </row>
    <row r="54" spans="1:15" s="6" customFormat="1" ht="15.75" thickBot="1">
      <c r="A54" s="167" t="s">
        <v>167</v>
      </c>
      <c r="B54" s="55">
        <v>87</v>
      </c>
      <c r="C54" s="223">
        <v>41810</v>
      </c>
      <c r="D54" s="66">
        <v>25736.65</v>
      </c>
      <c r="E54" s="56"/>
      <c r="F54" s="65"/>
      <c r="G54" s="66"/>
      <c r="H54" s="197"/>
      <c r="I54" s="198"/>
      <c r="J54" s="66"/>
      <c r="K54" s="55"/>
      <c r="L54" s="65"/>
      <c r="M54" s="66"/>
      <c r="N54" s="48">
        <f>M54+J54+G54+D54</f>
        <v>25736.65</v>
      </c>
      <c r="O54" s="14"/>
    </row>
    <row r="55" spans="1:15" s="82" customFormat="1" ht="20.25" thickBot="1">
      <c r="A55" s="77" t="s">
        <v>4</v>
      </c>
      <c r="B55" s="78"/>
      <c r="C55" s="89"/>
      <c r="D55" s="89">
        <f>SUM(D51:D54)</f>
        <v>29316.14</v>
      </c>
      <c r="E55" s="89"/>
      <c r="F55" s="89"/>
      <c r="G55" s="89">
        <f>SUM(G51:G54)</f>
        <v>122189.34</v>
      </c>
      <c r="H55" s="89"/>
      <c r="I55" s="89"/>
      <c r="J55" s="89">
        <f>SUM(J51:J54)</f>
        <v>0</v>
      </c>
      <c r="K55" s="89"/>
      <c r="L55" s="89"/>
      <c r="M55" s="89">
        <f>SUM(M51:M54)</f>
        <v>0</v>
      </c>
      <c r="N55" s="48">
        <f>M55+J55+G55+D55</f>
        <v>151505.48</v>
      </c>
      <c r="O55" s="81"/>
    </row>
    <row r="56" spans="1:15" s="6" customFormat="1" ht="42" customHeight="1">
      <c r="A56" s="270" t="s">
        <v>29</v>
      </c>
      <c r="B56" s="271"/>
      <c r="C56" s="271"/>
      <c r="D56" s="271"/>
      <c r="E56" s="271"/>
      <c r="F56" s="271"/>
      <c r="G56" s="271"/>
      <c r="H56" s="271"/>
      <c r="I56" s="271"/>
      <c r="J56" s="271"/>
      <c r="K56" s="271"/>
      <c r="L56" s="271"/>
      <c r="M56" s="271"/>
      <c r="N56" s="272"/>
      <c r="O56" s="15"/>
    </row>
    <row r="57" spans="1:15" s="6" customFormat="1" ht="15">
      <c r="A57" s="39" t="s">
        <v>172</v>
      </c>
      <c r="B57" s="197" t="s">
        <v>171</v>
      </c>
      <c r="C57" s="198">
        <v>41768</v>
      </c>
      <c r="D57" s="66">
        <v>531.65</v>
      </c>
      <c r="E57" s="22"/>
      <c r="F57" s="1"/>
      <c r="G57" s="15"/>
      <c r="H57" s="32"/>
      <c r="I57" s="1"/>
      <c r="J57" s="37"/>
      <c r="K57" s="32"/>
      <c r="L57" s="1"/>
      <c r="M57" s="37"/>
      <c r="N57" s="48">
        <f aca="true" t="shared" si="5" ref="N57:N88">M57+J57+G57+D57</f>
        <v>531.65</v>
      </c>
      <c r="O57" s="22"/>
    </row>
    <row r="58" spans="1:15" s="6" customFormat="1" ht="15">
      <c r="A58" s="39" t="s">
        <v>222</v>
      </c>
      <c r="B58" s="197" t="s">
        <v>176</v>
      </c>
      <c r="C58" s="198">
        <v>41803</v>
      </c>
      <c r="D58" s="66">
        <v>1523.14</v>
      </c>
      <c r="E58" s="22"/>
      <c r="F58" s="1"/>
      <c r="G58" s="15"/>
      <c r="H58" s="32"/>
      <c r="I58" s="1"/>
      <c r="J58" s="37"/>
      <c r="K58" s="32"/>
      <c r="L58" s="1"/>
      <c r="M58" s="37"/>
      <c r="N58" s="48">
        <f t="shared" si="5"/>
        <v>1523.14</v>
      </c>
      <c r="O58" s="22"/>
    </row>
    <row r="59" spans="1:15" s="6" customFormat="1" ht="15">
      <c r="A59" s="39" t="s">
        <v>177</v>
      </c>
      <c r="B59" s="197" t="s">
        <v>178</v>
      </c>
      <c r="C59" s="198">
        <v>41851</v>
      </c>
      <c r="D59" s="66">
        <v>11562.16</v>
      </c>
      <c r="E59" s="46"/>
      <c r="F59" s="9"/>
      <c r="G59" s="17"/>
      <c r="H59" s="31"/>
      <c r="I59" s="9"/>
      <c r="J59" s="36"/>
      <c r="K59" s="31"/>
      <c r="L59" s="9"/>
      <c r="M59" s="36"/>
      <c r="N59" s="48">
        <f t="shared" si="5"/>
        <v>11562.16</v>
      </c>
      <c r="O59" s="22"/>
    </row>
    <row r="60" spans="1:15" s="6" customFormat="1" ht="15">
      <c r="A60" s="39" t="s">
        <v>180</v>
      </c>
      <c r="B60" s="197" t="s">
        <v>181</v>
      </c>
      <c r="C60" s="198">
        <v>41838</v>
      </c>
      <c r="D60" s="66">
        <v>106.38</v>
      </c>
      <c r="E60" s="46"/>
      <c r="F60" s="9"/>
      <c r="G60" s="17"/>
      <c r="H60" s="31"/>
      <c r="I60" s="9"/>
      <c r="J60" s="36"/>
      <c r="K60" s="31"/>
      <c r="L60" s="9"/>
      <c r="M60" s="36"/>
      <c r="N60" s="48">
        <f t="shared" si="5"/>
        <v>106.38</v>
      </c>
      <c r="O60" s="22"/>
    </row>
    <row r="61" spans="1:15" s="6" customFormat="1" ht="15">
      <c r="A61" s="39" t="s">
        <v>183</v>
      </c>
      <c r="B61" s="197"/>
      <c r="C61" s="198"/>
      <c r="D61" s="66"/>
      <c r="E61" s="46">
        <v>122</v>
      </c>
      <c r="F61" s="230">
        <v>41873</v>
      </c>
      <c r="G61" s="16">
        <v>196.5</v>
      </c>
      <c r="H61" s="31"/>
      <c r="I61" s="9"/>
      <c r="J61" s="36"/>
      <c r="K61" s="31"/>
      <c r="L61" s="9"/>
      <c r="M61" s="36"/>
      <c r="N61" s="48">
        <f t="shared" si="5"/>
        <v>196.5</v>
      </c>
      <c r="O61" s="22"/>
    </row>
    <row r="62" spans="1:15" s="6" customFormat="1" ht="15">
      <c r="A62" s="39" t="s">
        <v>184</v>
      </c>
      <c r="B62" s="197"/>
      <c r="C62" s="198"/>
      <c r="D62" s="66"/>
      <c r="E62" s="46">
        <v>122</v>
      </c>
      <c r="F62" s="230">
        <v>41873</v>
      </c>
      <c r="G62" s="16">
        <v>196.5</v>
      </c>
      <c r="H62" s="31"/>
      <c r="I62" s="9"/>
      <c r="J62" s="36"/>
      <c r="K62" s="31"/>
      <c r="L62" s="9"/>
      <c r="M62" s="36"/>
      <c r="N62" s="48">
        <f t="shared" si="5"/>
        <v>196.5</v>
      </c>
      <c r="O62" s="22"/>
    </row>
    <row r="63" spans="1:15" s="6" customFormat="1" ht="15">
      <c r="A63" s="39" t="s">
        <v>185</v>
      </c>
      <c r="B63" s="31"/>
      <c r="C63" s="9"/>
      <c r="D63" s="36"/>
      <c r="E63" s="46">
        <v>122</v>
      </c>
      <c r="F63" s="230">
        <v>41873</v>
      </c>
      <c r="G63" s="66">
        <v>4685.49</v>
      </c>
      <c r="H63" s="31"/>
      <c r="I63" s="9"/>
      <c r="J63" s="36"/>
      <c r="K63" s="31"/>
      <c r="L63" s="9"/>
      <c r="M63" s="36"/>
      <c r="N63" s="48">
        <f t="shared" si="5"/>
        <v>4685.49</v>
      </c>
      <c r="O63" s="22"/>
    </row>
    <row r="64" spans="1:15" s="6" customFormat="1" ht="15">
      <c r="A64" s="39" t="s">
        <v>186</v>
      </c>
      <c r="B64" s="31"/>
      <c r="C64" s="9"/>
      <c r="D64" s="36"/>
      <c r="E64" s="197" t="s">
        <v>187</v>
      </c>
      <c r="F64" s="198">
        <v>41880</v>
      </c>
      <c r="G64" s="66">
        <v>1296.58</v>
      </c>
      <c r="H64" s="31"/>
      <c r="I64" s="9"/>
      <c r="J64" s="36"/>
      <c r="K64" s="31"/>
      <c r="L64" s="9"/>
      <c r="M64" s="36"/>
      <c r="N64" s="48">
        <f t="shared" si="5"/>
        <v>1296.58</v>
      </c>
      <c r="O64" s="22"/>
    </row>
    <row r="65" spans="1:15" s="6" customFormat="1" ht="15">
      <c r="A65" s="39" t="s">
        <v>195</v>
      </c>
      <c r="B65" s="31"/>
      <c r="C65" s="9"/>
      <c r="D65" s="36"/>
      <c r="E65" s="197" t="s">
        <v>196</v>
      </c>
      <c r="F65" s="198">
        <v>41887</v>
      </c>
      <c r="G65" s="66">
        <v>2808.44</v>
      </c>
      <c r="H65" s="31"/>
      <c r="I65" s="9"/>
      <c r="J65" s="36"/>
      <c r="K65" s="31"/>
      <c r="L65" s="9"/>
      <c r="M65" s="36"/>
      <c r="N65" s="48">
        <f t="shared" si="5"/>
        <v>2808.44</v>
      </c>
      <c r="O65" s="22"/>
    </row>
    <row r="66" spans="1:15" s="6" customFormat="1" ht="15">
      <c r="A66" s="39" t="s">
        <v>198</v>
      </c>
      <c r="B66" s="31"/>
      <c r="C66" s="9"/>
      <c r="D66" s="36"/>
      <c r="E66" s="197" t="s">
        <v>199</v>
      </c>
      <c r="F66" s="198">
        <v>41908</v>
      </c>
      <c r="G66" s="66">
        <v>734.14</v>
      </c>
      <c r="H66" s="31"/>
      <c r="I66" s="9"/>
      <c r="J66" s="36"/>
      <c r="K66" s="31"/>
      <c r="L66" s="9"/>
      <c r="M66" s="36"/>
      <c r="N66" s="48">
        <f t="shared" si="5"/>
        <v>734.14</v>
      </c>
      <c r="O66" s="22"/>
    </row>
    <row r="67" spans="1:15" s="6" customFormat="1" ht="15">
      <c r="A67" s="39" t="s">
        <v>200</v>
      </c>
      <c r="B67" s="31"/>
      <c r="C67" s="9"/>
      <c r="D67" s="36"/>
      <c r="E67" s="197" t="s">
        <v>201</v>
      </c>
      <c r="F67" s="198">
        <v>41912</v>
      </c>
      <c r="G67" s="66">
        <v>803.85</v>
      </c>
      <c r="H67" s="31"/>
      <c r="I67" s="9"/>
      <c r="J67" s="36"/>
      <c r="K67" s="31"/>
      <c r="L67" s="9"/>
      <c r="M67" s="36"/>
      <c r="N67" s="48">
        <f t="shared" si="5"/>
        <v>803.85</v>
      </c>
      <c r="O67" s="22"/>
    </row>
    <row r="68" spans="1:15" s="6" customFormat="1" ht="15">
      <c r="A68" s="39" t="s">
        <v>203</v>
      </c>
      <c r="B68" s="31"/>
      <c r="C68" s="9"/>
      <c r="D68" s="36"/>
      <c r="E68" s="197" t="s">
        <v>204</v>
      </c>
      <c r="F68" s="198">
        <v>41915</v>
      </c>
      <c r="G68" s="66">
        <v>875.67</v>
      </c>
      <c r="H68" s="31"/>
      <c r="I68" s="9"/>
      <c r="J68" s="36"/>
      <c r="K68" s="31"/>
      <c r="L68" s="9"/>
      <c r="M68" s="36"/>
      <c r="N68" s="48">
        <f t="shared" si="5"/>
        <v>875.67</v>
      </c>
      <c r="O68" s="22"/>
    </row>
    <row r="69" spans="1:15" s="6" customFormat="1" ht="15">
      <c r="A69" s="39" t="s">
        <v>205</v>
      </c>
      <c r="B69" s="31"/>
      <c r="C69" s="9"/>
      <c r="D69" s="36"/>
      <c r="E69" s="197" t="s">
        <v>206</v>
      </c>
      <c r="F69" s="198">
        <v>41922</v>
      </c>
      <c r="G69" s="66">
        <v>680.18</v>
      </c>
      <c r="H69" s="31"/>
      <c r="I69" s="9"/>
      <c r="J69" s="36"/>
      <c r="K69" s="31"/>
      <c r="L69" s="9"/>
      <c r="M69" s="36"/>
      <c r="N69" s="48">
        <f t="shared" si="5"/>
        <v>680.18</v>
      </c>
      <c r="O69" s="22"/>
    </row>
    <row r="70" spans="1:15" s="6" customFormat="1" ht="15">
      <c r="A70" s="39" t="s">
        <v>207</v>
      </c>
      <c r="B70" s="31"/>
      <c r="C70" s="9"/>
      <c r="D70" s="36"/>
      <c r="E70" s="197" t="s">
        <v>206</v>
      </c>
      <c r="F70" s="198">
        <v>41922</v>
      </c>
      <c r="G70" s="66">
        <v>2716.67</v>
      </c>
      <c r="H70" s="31"/>
      <c r="I70" s="9"/>
      <c r="J70" s="36"/>
      <c r="K70" s="31"/>
      <c r="L70" s="9"/>
      <c r="M70" s="36"/>
      <c r="N70" s="48">
        <f t="shared" si="5"/>
        <v>2716.67</v>
      </c>
      <c r="O70" s="22"/>
    </row>
    <row r="71" spans="1:15" s="6" customFormat="1" ht="15">
      <c r="A71" s="40" t="s">
        <v>208</v>
      </c>
      <c r="B71" s="55"/>
      <c r="C71" s="65"/>
      <c r="D71" s="49"/>
      <c r="E71" s="197" t="s">
        <v>209</v>
      </c>
      <c r="F71" s="198">
        <v>41943</v>
      </c>
      <c r="G71" s="66">
        <v>396.2</v>
      </c>
      <c r="H71" s="31"/>
      <c r="I71" s="9"/>
      <c r="J71" s="36"/>
      <c r="K71" s="31"/>
      <c r="L71" s="9"/>
      <c r="M71" s="36"/>
      <c r="N71" s="48">
        <f t="shared" si="5"/>
        <v>396.2</v>
      </c>
      <c r="O71" s="22"/>
    </row>
    <row r="72" spans="1:15" s="6" customFormat="1" ht="30" customHeight="1">
      <c r="A72" s="39" t="s">
        <v>211</v>
      </c>
      <c r="B72" s="31"/>
      <c r="C72" s="9"/>
      <c r="D72" s="36"/>
      <c r="E72" s="206"/>
      <c r="F72" s="198"/>
      <c r="G72" s="207"/>
      <c r="H72" s="197" t="s">
        <v>212</v>
      </c>
      <c r="I72" s="198" t="s">
        <v>213</v>
      </c>
      <c r="J72" s="66">
        <v>123</v>
      </c>
      <c r="K72" s="55"/>
      <c r="L72" s="65"/>
      <c r="M72" s="49"/>
      <c r="N72" s="48">
        <f t="shared" si="5"/>
        <v>123</v>
      </c>
      <c r="O72" s="22"/>
    </row>
    <row r="73" spans="1:15" s="6" customFormat="1" ht="15">
      <c r="A73" s="39" t="s">
        <v>215</v>
      </c>
      <c r="B73" s="55"/>
      <c r="C73" s="65"/>
      <c r="D73" s="49"/>
      <c r="E73" s="206"/>
      <c r="F73" s="198"/>
      <c r="G73" s="207"/>
      <c r="H73" s="197" t="s">
        <v>214</v>
      </c>
      <c r="I73" s="198">
        <v>42004</v>
      </c>
      <c r="J73" s="66">
        <v>1036.94</v>
      </c>
      <c r="K73" s="55"/>
      <c r="L73" s="65"/>
      <c r="M73" s="49"/>
      <c r="N73" s="48">
        <f t="shared" si="5"/>
        <v>1036.94</v>
      </c>
      <c r="O73" s="22"/>
    </row>
    <row r="74" spans="1:15" s="6" customFormat="1" ht="15">
      <c r="A74" s="39" t="s">
        <v>180</v>
      </c>
      <c r="B74" s="55"/>
      <c r="C74" s="65"/>
      <c r="D74" s="49"/>
      <c r="E74" s="206"/>
      <c r="F74" s="198"/>
      <c r="G74" s="207"/>
      <c r="H74" s="197" t="s">
        <v>216</v>
      </c>
      <c r="I74" s="198">
        <v>41971</v>
      </c>
      <c r="J74" s="66">
        <v>108.8</v>
      </c>
      <c r="K74" s="55"/>
      <c r="L74" s="65"/>
      <c r="M74" s="49"/>
      <c r="N74" s="48">
        <f t="shared" si="5"/>
        <v>108.8</v>
      </c>
      <c r="O74" s="22"/>
    </row>
    <row r="75" spans="1:15" s="6" customFormat="1" ht="15">
      <c r="A75" s="39" t="s">
        <v>217</v>
      </c>
      <c r="B75" s="31"/>
      <c r="C75" s="9"/>
      <c r="D75" s="36"/>
      <c r="E75" s="46"/>
      <c r="F75" s="9"/>
      <c r="G75" s="17"/>
      <c r="H75" s="28" t="s">
        <v>218</v>
      </c>
      <c r="I75" s="230">
        <v>42004</v>
      </c>
      <c r="J75" s="35">
        <v>61.5</v>
      </c>
      <c r="K75" s="197"/>
      <c r="L75" s="198"/>
      <c r="M75" s="66"/>
      <c r="N75" s="48">
        <f t="shared" si="5"/>
        <v>61.5</v>
      </c>
      <c r="O75" s="22"/>
    </row>
    <row r="76" spans="1:15" s="6" customFormat="1" ht="15">
      <c r="A76" s="39" t="s">
        <v>219</v>
      </c>
      <c r="B76" s="55"/>
      <c r="C76" s="65"/>
      <c r="D76" s="49"/>
      <c r="E76" s="206"/>
      <c r="F76" s="198"/>
      <c r="G76" s="207"/>
      <c r="H76" s="197" t="s">
        <v>220</v>
      </c>
      <c r="I76" s="198">
        <v>42034</v>
      </c>
      <c r="J76" s="66">
        <v>322.87</v>
      </c>
      <c r="K76" s="197"/>
      <c r="L76" s="198"/>
      <c r="M76" s="66"/>
      <c r="N76" s="48">
        <f t="shared" si="5"/>
        <v>322.87</v>
      </c>
      <c r="O76" s="22"/>
    </row>
    <row r="77" spans="1:15" s="6" customFormat="1" ht="15">
      <c r="A77" s="40" t="s">
        <v>221</v>
      </c>
      <c r="B77" s="55"/>
      <c r="C77" s="65"/>
      <c r="D77" s="49"/>
      <c r="E77" s="56"/>
      <c r="F77" s="65"/>
      <c r="G77" s="19"/>
      <c r="H77" s="55">
        <v>18</v>
      </c>
      <c r="I77" s="223">
        <v>42034</v>
      </c>
      <c r="J77" s="234">
        <v>388.86</v>
      </c>
      <c r="K77" s="197"/>
      <c r="L77" s="198"/>
      <c r="M77" s="66"/>
      <c r="N77" s="48">
        <f t="shared" si="5"/>
        <v>388.86</v>
      </c>
      <c r="O77" s="22"/>
    </row>
    <row r="78" spans="1:15" s="6" customFormat="1" ht="15">
      <c r="A78" s="40" t="s">
        <v>223</v>
      </c>
      <c r="B78" s="55"/>
      <c r="C78" s="65"/>
      <c r="D78" s="49"/>
      <c r="E78" s="56"/>
      <c r="F78" s="65"/>
      <c r="G78" s="19"/>
      <c r="H78" s="55"/>
      <c r="I78" s="223"/>
      <c r="J78" s="234"/>
      <c r="K78" s="197" t="s">
        <v>224</v>
      </c>
      <c r="L78" s="198">
        <v>42048</v>
      </c>
      <c r="M78" s="66">
        <v>1544.03</v>
      </c>
      <c r="N78" s="48">
        <f t="shared" si="5"/>
        <v>1544.03</v>
      </c>
      <c r="O78" s="22"/>
    </row>
    <row r="79" spans="1:15" s="6" customFormat="1" ht="15">
      <c r="A79" s="40" t="s">
        <v>225</v>
      </c>
      <c r="B79" s="55"/>
      <c r="C79" s="65"/>
      <c r="D79" s="49"/>
      <c r="E79" s="56"/>
      <c r="F79" s="65"/>
      <c r="G79" s="19"/>
      <c r="H79" s="55"/>
      <c r="I79" s="223"/>
      <c r="J79" s="234"/>
      <c r="K79" s="197" t="s">
        <v>226</v>
      </c>
      <c r="L79" s="198">
        <v>42090</v>
      </c>
      <c r="M79" s="66">
        <v>1028.63</v>
      </c>
      <c r="N79" s="48">
        <f t="shared" si="5"/>
        <v>1028.63</v>
      </c>
      <c r="O79" s="22"/>
    </row>
    <row r="80" spans="1:15" s="6" customFormat="1" ht="15">
      <c r="A80" s="40" t="s">
        <v>227</v>
      </c>
      <c r="B80" s="55"/>
      <c r="C80" s="65"/>
      <c r="D80" s="49"/>
      <c r="E80" s="56"/>
      <c r="F80" s="65"/>
      <c r="G80" s="19"/>
      <c r="H80" s="55"/>
      <c r="I80" s="223"/>
      <c r="J80" s="234"/>
      <c r="K80" s="197" t="s">
        <v>228</v>
      </c>
      <c r="L80" s="198">
        <v>42094</v>
      </c>
      <c r="M80" s="66">
        <v>3207.6</v>
      </c>
      <c r="N80" s="48">
        <f t="shared" si="5"/>
        <v>3207.6</v>
      </c>
      <c r="O80" s="22"/>
    </row>
    <row r="81" spans="1:15" s="6" customFormat="1" ht="15">
      <c r="A81" s="40" t="s">
        <v>229</v>
      </c>
      <c r="B81" s="55"/>
      <c r="C81" s="65"/>
      <c r="D81" s="49"/>
      <c r="E81" s="56"/>
      <c r="F81" s="65"/>
      <c r="G81" s="19"/>
      <c r="H81" s="55"/>
      <c r="I81" s="223"/>
      <c r="J81" s="234"/>
      <c r="K81" s="197" t="s">
        <v>230</v>
      </c>
      <c r="L81" s="198">
        <v>42090</v>
      </c>
      <c r="M81" s="66">
        <v>12000</v>
      </c>
      <c r="N81" s="48">
        <f t="shared" si="5"/>
        <v>12000</v>
      </c>
      <c r="O81" s="22"/>
    </row>
    <row r="82" spans="1:15" s="6" customFormat="1" ht="15">
      <c r="A82" s="40" t="s">
        <v>231</v>
      </c>
      <c r="B82" s="55"/>
      <c r="C82" s="65"/>
      <c r="D82" s="49"/>
      <c r="E82" s="56"/>
      <c r="F82" s="65"/>
      <c r="G82" s="19"/>
      <c r="H82" s="55"/>
      <c r="I82" s="223"/>
      <c r="J82" s="234"/>
      <c r="K82" s="197" t="s">
        <v>230</v>
      </c>
      <c r="L82" s="198">
        <v>42090</v>
      </c>
      <c r="M82" s="66">
        <v>1582.65</v>
      </c>
      <c r="N82" s="48">
        <f t="shared" si="5"/>
        <v>1582.65</v>
      </c>
      <c r="O82" s="22"/>
    </row>
    <row r="83" spans="1:15" s="6" customFormat="1" ht="15">
      <c r="A83" s="40" t="s">
        <v>232</v>
      </c>
      <c r="B83" s="55"/>
      <c r="C83" s="65"/>
      <c r="D83" s="49"/>
      <c r="E83" s="56"/>
      <c r="F83" s="65"/>
      <c r="G83" s="19"/>
      <c r="H83" s="55"/>
      <c r="I83" s="223"/>
      <c r="J83" s="234"/>
      <c r="K83" s="197" t="s">
        <v>233</v>
      </c>
      <c r="L83" s="198">
        <v>42067</v>
      </c>
      <c r="M83" s="66">
        <v>3850</v>
      </c>
      <c r="N83" s="48">
        <f t="shared" si="5"/>
        <v>3850</v>
      </c>
      <c r="O83" s="22"/>
    </row>
    <row r="84" spans="1:15" s="6" customFormat="1" ht="18.75" customHeight="1">
      <c r="A84" s="40" t="s">
        <v>236</v>
      </c>
      <c r="B84" s="55"/>
      <c r="C84" s="65"/>
      <c r="D84" s="49"/>
      <c r="E84" s="56"/>
      <c r="F84" s="65"/>
      <c r="G84" s="231"/>
      <c r="H84" s="197"/>
      <c r="I84" s="198"/>
      <c r="J84" s="66"/>
      <c r="K84" s="197" t="s">
        <v>237</v>
      </c>
      <c r="L84" s="198">
        <v>42088</v>
      </c>
      <c r="M84" s="66">
        <v>153</v>
      </c>
      <c r="N84" s="48">
        <f t="shared" si="5"/>
        <v>153</v>
      </c>
      <c r="O84" s="22"/>
    </row>
    <row r="85" spans="1:15" s="6" customFormat="1" ht="15">
      <c r="A85" s="40" t="s">
        <v>238</v>
      </c>
      <c r="B85" s="31"/>
      <c r="C85" s="9"/>
      <c r="D85" s="36"/>
      <c r="E85" s="46"/>
      <c r="F85" s="9"/>
      <c r="G85" s="17"/>
      <c r="H85" s="31"/>
      <c r="I85" s="9"/>
      <c r="J85" s="35"/>
      <c r="K85" s="28" t="s">
        <v>239</v>
      </c>
      <c r="L85" s="230">
        <v>42093</v>
      </c>
      <c r="M85" s="35">
        <v>140.72</v>
      </c>
      <c r="N85" s="48">
        <f t="shared" si="5"/>
        <v>140.72</v>
      </c>
      <c r="O85" s="22"/>
    </row>
    <row r="86" spans="1:15" s="6" customFormat="1" ht="15">
      <c r="A86" s="40"/>
      <c r="B86" s="55"/>
      <c r="C86" s="65"/>
      <c r="D86" s="49"/>
      <c r="E86" s="56"/>
      <c r="F86" s="65"/>
      <c r="G86" s="19"/>
      <c r="H86" s="55"/>
      <c r="I86" s="223"/>
      <c r="J86" s="234"/>
      <c r="K86" s="197"/>
      <c r="L86" s="198"/>
      <c r="M86" s="66"/>
      <c r="N86" s="48"/>
      <c r="O86" s="22"/>
    </row>
    <row r="87" spans="1:15" s="6" customFormat="1" ht="15.75" thickBot="1">
      <c r="A87" s="40"/>
      <c r="B87" s="55"/>
      <c r="C87" s="65"/>
      <c r="D87" s="49"/>
      <c r="E87" s="56"/>
      <c r="F87" s="65"/>
      <c r="G87" s="19"/>
      <c r="H87" s="55"/>
      <c r="I87" s="65"/>
      <c r="J87" s="49"/>
      <c r="K87" s="55"/>
      <c r="L87" s="65"/>
      <c r="M87" s="49"/>
      <c r="N87" s="48">
        <f t="shared" si="5"/>
        <v>0</v>
      </c>
      <c r="O87" s="22"/>
    </row>
    <row r="88" spans="1:15" s="82" customFormat="1" ht="20.25" thickBot="1">
      <c r="A88" s="77" t="s">
        <v>4</v>
      </c>
      <c r="B88" s="78"/>
      <c r="C88" s="79"/>
      <c r="D88" s="83">
        <f>SUM(D57:D87)</f>
        <v>13723.33</v>
      </c>
      <c r="E88" s="84"/>
      <c r="F88" s="79"/>
      <c r="G88" s="83">
        <f>SUM(G57:G87)</f>
        <v>15390.22</v>
      </c>
      <c r="H88" s="85"/>
      <c r="I88" s="79"/>
      <c r="J88" s="83">
        <f>SUM(J57:J87)</f>
        <v>2041.97</v>
      </c>
      <c r="K88" s="85"/>
      <c r="L88" s="79"/>
      <c r="M88" s="83">
        <f>SUM(M57:M87)</f>
        <v>23506.63</v>
      </c>
      <c r="N88" s="48">
        <f t="shared" si="5"/>
        <v>54662.15</v>
      </c>
      <c r="O88" s="86"/>
    </row>
    <row r="89" spans="1:15" s="6" customFormat="1" ht="40.5" customHeight="1" hidden="1" thickBot="1">
      <c r="A89" s="280" t="s">
        <v>30</v>
      </c>
      <c r="B89" s="281"/>
      <c r="C89" s="281"/>
      <c r="D89" s="281"/>
      <c r="E89" s="281"/>
      <c r="F89" s="281"/>
      <c r="G89" s="281"/>
      <c r="H89" s="281"/>
      <c r="I89" s="281"/>
      <c r="J89" s="281"/>
      <c r="K89" s="281"/>
      <c r="L89" s="281"/>
      <c r="M89" s="281"/>
      <c r="N89" s="282"/>
      <c r="O89" s="57"/>
    </row>
    <row r="90" spans="1:15" s="6" customFormat="1" ht="12.75" hidden="1">
      <c r="A90" s="39"/>
      <c r="B90" s="31"/>
      <c r="C90" s="9"/>
      <c r="D90" s="36"/>
      <c r="E90" s="46"/>
      <c r="F90" s="9"/>
      <c r="G90" s="17"/>
      <c r="H90" s="31"/>
      <c r="I90" s="9"/>
      <c r="J90" s="36"/>
      <c r="K90" s="31"/>
      <c r="L90" s="9"/>
      <c r="M90" s="36"/>
      <c r="N90" s="46"/>
      <c r="O90" s="22"/>
    </row>
    <row r="91" spans="1:15" s="6" customFormat="1" ht="12.75" hidden="1">
      <c r="A91" s="39"/>
      <c r="B91" s="31"/>
      <c r="C91" s="9"/>
      <c r="D91" s="36"/>
      <c r="E91" s="46"/>
      <c r="F91" s="9"/>
      <c r="G91" s="17"/>
      <c r="H91" s="31"/>
      <c r="I91" s="9"/>
      <c r="J91" s="36"/>
      <c r="K91" s="31"/>
      <c r="L91" s="9"/>
      <c r="M91" s="36"/>
      <c r="N91" s="46"/>
      <c r="O91" s="22"/>
    </row>
    <row r="92" spans="1:15" s="6" customFormat="1" ht="12.75" hidden="1">
      <c r="A92" s="39"/>
      <c r="B92" s="31"/>
      <c r="C92" s="9"/>
      <c r="D92" s="36"/>
      <c r="E92" s="46"/>
      <c r="F92" s="9"/>
      <c r="G92" s="17"/>
      <c r="H92" s="31"/>
      <c r="I92" s="9"/>
      <c r="J92" s="36"/>
      <c r="K92" s="31"/>
      <c r="L92" s="9"/>
      <c r="M92" s="36"/>
      <c r="N92" s="46"/>
      <c r="O92" s="22"/>
    </row>
    <row r="93" spans="1:15" s="6" customFormat="1" ht="12.75" hidden="1">
      <c r="A93" s="39"/>
      <c r="B93" s="31"/>
      <c r="C93" s="9"/>
      <c r="D93" s="36"/>
      <c r="E93" s="46"/>
      <c r="F93" s="9"/>
      <c r="G93" s="17"/>
      <c r="H93" s="31"/>
      <c r="I93" s="9"/>
      <c r="J93" s="36"/>
      <c r="K93" s="31"/>
      <c r="L93" s="9"/>
      <c r="M93" s="36"/>
      <c r="N93" s="46"/>
      <c r="O93" s="22"/>
    </row>
    <row r="94" spans="1:15" s="6" customFormat="1" ht="13.5" hidden="1" thickBot="1">
      <c r="A94" s="39"/>
      <c r="B94" s="31"/>
      <c r="C94" s="9"/>
      <c r="D94" s="36"/>
      <c r="E94" s="46"/>
      <c r="F94" s="9"/>
      <c r="G94" s="17"/>
      <c r="H94" s="31"/>
      <c r="I94" s="9"/>
      <c r="J94" s="36"/>
      <c r="K94" s="31"/>
      <c r="L94" s="9"/>
      <c r="M94" s="36"/>
      <c r="N94" s="46"/>
      <c r="O94" s="22"/>
    </row>
    <row r="95" spans="1:15" s="82" customFormat="1" ht="20.25" hidden="1" thickBot="1">
      <c r="A95" s="77" t="s">
        <v>4</v>
      </c>
      <c r="B95" s="85"/>
      <c r="C95" s="87"/>
      <c r="D95" s="89">
        <f>SUM(D90:D94)</f>
        <v>0</v>
      </c>
      <c r="E95" s="90"/>
      <c r="F95" s="89"/>
      <c r="G95" s="89">
        <f>SUM(G90:G94)</f>
        <v>0</v>
      </c>
      <c r="H95" s="89"/>
      <c r="I95" s="89"/>
      <c r="J95" s="89">
        <f>SUM(J90:J94)</f>
        <v>0</v>
      </c>
      <c r="K95" s="89"/>
      <c r="L95" s="89"/>
      <c r="M95" s="89">
        <f>SUM(M90:M94)</f>
        <v>0</v>
      </c>
      <c r="N95" s="80"/>
      <c r="O95" s="88"/>
    </row>
    <row r="96" spans="1:15" s="6" customFormat="1" ht="20.25" thickBot="1">
      <c r="A96" s="61"/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57"/>
    </row>
    <row r="97" spans="1:15" s="2" customFormat="1" ht="20.25" thickBot="1">
      <c r="A97" s="42" t="s">
        <v>6</v>
      </c>
      <c r="B97" s="62"/>
      <c r="C97" s="58"/>
      <c r="D97" s="63">
        <f>D95+D88+D55+D48</f>
        <v>194190.72</v>
      </c>
      <c r="E97" s="59"/>
      <c r="F97" s="58"/>
      <c r="G97" s="63">
        <f>G95+G88+G55+G48</f>
        <v>315838.5</v>
      </c>
      <c r="H97" s="59"/>
      <c r="I97" s="58"/>
      <c r="J97" s="63">
        <f>J95+J88+J55+J48</f>
        <v>132346.68</v>
      </c>
      <c r="K97" s="59"/>
      <c r="L97" s="58"/>
      <c r="M97" s="63">
        <f>M95+M88+M55+M48</f>
        <v>168830.92</v>
      </c>
      <c r="N97" s="60"/>
      <c r="O97" s="26">
        <f>M97+J97+G97+D97</f>
        <v>811206.82</v>
      </c>
    </row>
    <row r="98" spans="1:13" s="2" customFormat="1" ht="13.5" thickBot="1">
      <c r="A98" s="52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</row>
    <row r="99" spans="1:14" s="2" customFormat="1" ht="13.5" thickBot="1">
      <c r="A99" s="50"/>
      <c r="B99" s="53" t="s">
        <v>18</v>
      </c>
      <c r="C99" s="53" t="s">
        <v>19</v>
      </c>
      <c r="D99" s="53" t="s">
        <v>20</v>
      </c>
      <c r="E99" s="53" t="s">
        <v>21</v>
      </c>
      <c r="F99" s="53" t="s">
        <v>22</v>
      </c>
      <c r="G99" s="53" t="s">
        <v>23</v>
      </c>
      <c r="H99" s="53" t="s">
        <v>24</v>
      </c>
      <c r="I99" s="53" t="s">
        <v>25</v>
      </c>
      <c r="J99" s="53" t="s">
        <v>14</v>
      </c>
      <c r="K99" s="53" t="s">
        <v>15</v>
      </c>
      <c r="L99" s="53" t="s">
        <v>16</v>
      </c>
      <c r="M99" s="53" t="s">
        <v>17</v>
      </c>
      <c r="N99" s="53" t="s">
        <v>27</v>
      </c>
    </row>
    <row r="100" spans="1:14" s="2" customFormat="1" ht="13.5" thickBot="1">
      <c r="A100" s="52" t="s">
        <v>13</v>
      </c>
      <c r="B100" s="102">
        <v>-51933.17</v>
      </c>
      <c r="C100" s="50">
        <f>B106</f>
        <v>3438.07</v>
      </c>
      <c r="D100" s="50">
        <f aca="true" t="shared" si="6" ref="D100:M100">C106</f>
        <v>77001.96</v>
      </c>
      <c r="E100" s="51">
        <f>D106</f>
        <v>-48082.16</v>
      </c>
      <c r="F100" s="50">
        <f t="shared" si="6"/>
        <v>24997.3</v>
      </c>
      <c r="G100" s="50">
        <f t="shared" si="6"/>
        <v>91310.76</v>
      </c>
      <c r="H100" s="51">
        <f t="shared" si="6"/>
        <v>-152641.73</v>
      </c>
      <c r="I100" s="50">
        <f t="shared" si="6"/>
        <v>-75884.69</v>
      </c>
      <c r="J100" s="50">
        <f t="shared" si="6"/>
        <v>-6997.22</v>
      </c>
      <c r="K100" s="51">
        <f t="shared" si="6"/>
        <v>-71223.34</v>
      </c>
      <c r="L100" s="50">
        <f t="shared" si="6"/>
        <v>10429.73</v>
      </c>
      <c r="M100" s="50">
        <f t="shared" si="6"/>
        <v>68104.87</v>
      </c>
      <c r="N100" s="50"/>
    </row>
    <row r="101" spans="1:14" s="202" customFormat="1" ht="13.5" thickBot="1">
      <c r="A101" s="200" t="s">
        <v>11</v>
      </c>
      <c r="B101" s="201">
        <v>68968.47</v>
      </c>
      <c r="C101" s="201">
        <v>68969.47</v>
      </c>
      <c r="D101" s="201">
        <v>68968.47</v>
      </c>
      <c r="E101" s="201">
        <v>68968.47</v>
      </c>
      <c r="F101" s="201">
        <v>68968.47</v>
      </c>
      <c r="G101" s="201">
        <v>68968.47</v>
      </c>
      <c r="H101" s="201">
        <v>68968.47</v>
      </c>
      <c r="I101" s="201">
        <v>68968.47</v>
      </c>
      <c r="J101" s="201">
        <v>68968.47</v>
      </c>
      <c r="K101" s="201">
        <v>68968.47</v>
      </c>
      <c r="L101" s="201">
        <v>68968.47</v>
      </c>
      <c r="M101" s="201">
        <v>68968.47</v>
      </c>
      <c r="N101" s="201">
        <f>SUM(B101:M101)</f>
        <v>827622.64</v>
      </c>
    </row>
    <row r="102" spans="1:14" s="202" customFormat="1" ht="13.5" thickBot="1">
      <c r="A102" s="200" t="s">
        <v>12</v>
      </c>
      <c r="B102" s="201">
        <v>56738.24</v>
      </c>
      <c r="C102" s="201">
        <v>72880.89</v>
      </c>
      <c r="D102" s="201">
        <v>68423.6</v>
      </c>
      <c r="E102" s="201">
        <v>72122.46</v>
      </c>
      <c r="F102" s="201">
        <v>65356.46</v>
      </c>
      <c r="G102" s="201">
        <v>70847.01</v>
      </c>
      <c r="H102" s="201">
        <v>75621.04</v>
      </c>
      <c r="I102" s="201">
        <v>67751.47</v>
      </c>
      <c r="J102" s="201">
        <v>67218.56</v>
      </c>
      <c r="K102" s="201">
        <v>80900.07</v>
      </c>
      <c r="L102" s="201">
        <v>56922.14</v>
      </c>
      <c r="M102" s="201">
        <v>67144.2</v>
      </c>
      <c r="N102" s="201">
        <f>SUM(B102:M102)</f>
        <v>821926.14</v>
      </c>
    </row>
    <row r="103" spans="1:14" s="202" customFormat="1" ht="13.5" thickBot="1">
      <c r="A103" s="200" t="s">
        <v>136</v>
      </c>
      <c r="B103" s="203">
        <v>410</v>
      </c>
      <c r="C103" s="203">
        <v>410</v>
      </c>
      <c r="D103" s="203">
        <v>410</v>
      </c>
      <c r="E103" s="203">
        <v>410</v>
      </c>
      <c r="F103" s="203">
        <v>410</v>
      </c>
      <c r="G103" s="203">
        <v>492</v>
      </c>
      <c r="H103" s="203">
        <v>492</v>
      </c>
      <c r="I103" s="203">
        <v>492</v>
      </c>
      <c r="J103" s="203">
        <v>492</v>
      </c>
      <c r="K103" s="203">
        <v>492</v>
      </c>
      <c r="L103" s="203">
        <v>492</v>
      </c>
      <c r="M103" s="203">
        <v>492</v>
      </c>
      <c r="N103" s="203">
        <f>SUM(B103:M103)</f>
        <v>5494</v>
      </c>
    </row>
    <row r="104" spans="1:14" s="202" customFormat="1" ht="13.5" thickBot="1">
      <c r="A104" s="200" t="s">
        <v>137</v>
      </c>
      <c r="B104" s="203">
        <v>-1777</v>
      </c>
      <c r="C104" s="203">
        <v>273</v>
      </c>
      <c r="D104" s="203">
        <v>273</v>
      </c>
      <c r="E104" s="203">
        <v>547</v>
      </c>
      <c r="F104" s="203">
        <v>547</v>
      </c>
      <c r="G104" s="203">
        <v>547</v>
      </c>
      <c r="H104" s="203">
        <v>644</v>
      </c>
      <c r="I104" s="203">
        <v>644</v>
      </c>
      <c r="J104" s="203">
        <v>410</v>
      </c>
      <c r="K104" s="203">
        <v>261</v>
      </c>
      <c r="L104" s="203">
        <v>261</v>
      </c>
      <c r="M104" s="203">
        <v>260</v>
      </c>
      <c r="N104" s="203">
        <f>SUM(B104:M104)</f>
        <v>2890</v>
      </c>
    </row>
    <row r="105" spans="1:14" s="2" customFormat="1" ht="13.5" thickBot="1">
      <c r="A105" s="52" t="s">
        <v>28</v>
      </c>
      <c r="B105" s="50">
        <f>B102-B101</f>
        <v>-12230.23</v>
      </c>
      <c r="C105" s="50">
        <f aca="true" t="shared" si="7" ref="C105:M105">C102-C101</f>
        <v>3911.42</v>
      </c>
      <c r="D105" s="50">
        <f t="shared" si="7"/>
        <v>-544.869999999995</v>
      </c>
      <c r="E105" s="50">
        <f t="shared" si="7"/>
        <v>3153.99000000001</v>
      </c>
      <c r="F105" s="50">
        <f t="shared" si="7"/>
        <v>-3612.01</v>
      </c>
      <c r="G105" s="50">
        <f t="shared" si="7"/>
        <v>1878.53999999999</v>
      </c>
      <c r="H105" s="50">
        <f t="shared" si="7"/>
        <v>6652.56999999999</v>
      </c>
      <c r="I105" s="50">
        <f t="shared" si="7"/>
        <v>-1217</v>
      </c>
      <c r="J105" s="50">
        <f t="shared" si="7"/>
        <v>-1749.91</v>
      </c>
      <c r="K105" s="50">
        <f t="shared" si="7"/>
        <v>11931.6</v>
      </c>
      <c r="L105" s="50">
        <f t="shared" si="7"/>
        <v>-12046.33</v>
      </c>
      <c r="M105" s="50">
        <f t="shared" si="7"/>
        <v>-1824.27</v>
      </c>
      <c r="N105" s="229">
        <f>SUM(B105:M105)</f>
        <v>-5696.5</v>
      </c>
    </row>
    <row r="106" spans="1:14" s="2" customFormat="1" ht="13.5" thickBot="1">
      <c r="A106" s="52" t="s">
        <v>26</v>
      </c>
      <c r="B106" s="204">
        <f>B100+B102+B103+B104</f>
        <v>3438.07</v>
      </c>
      <c r="C106" s="204">
        <f>C100+C102+C103+C104</f>
        <v>77001.96</v>
      </c>
      <c r="D106" s="205">
        <f>D100+D102+D103+D104-D97</f>
        <v>-48082.16</v>
      </c>
      <c r="E106" s="204">
        <f>E100+E102+E103+E104</f>
        <v>24997.3</v>
      </c>
      <c r="F106" s="204">
        <f>F100+F102+F103+F104</f>
        <v>91310.76</v>
      </c>
      <c r="G106" s="205">
        <f>G100+G102+G103+G104-G97</f>
        <v>-152641.73</v>
      </c>
      <c r="H106" s="204">
        <f>H100+H102+H103+H104</f>
        <v>-75884.69</v>
      </c>
      <c r="I106" s="204">
        <f>I100+I102+I103+I104</f>
        <v>-6997.22</v>
      </c>
      <c r="J106" s="205">
        <f>J100+J102+J103+J104-J97</f>
        <v>-71223.34</v>
      </c>
      <c r="K106" s="204">
        <f>K100+K102+K103+K104</f>
        <v>10429.73</v>
      </c>
      <c r="L106" s="204">
        <f>L100+L102+L103+L104</f>
        <v>68104.87</v>
      </c>
      <c r="M106" s="205">
        <f>M100+M102+M103+M104-M97</f>
        <v>-32829.85</v>
      </c>
      <c r="N106" s="50"/>
    </row>
    <row r="107" spans="7:14" s="2" customFormat="1" ht="57" customHeight="1">
      <c r="G107" s="33"/>
      <c r="H107" s="275" t="s">
        <v>150</v>
      </c>
      <c r="I107" s="275"/>
      <c r="J107" s="275"/>
      <c r="K107" s="275"/>
      <c r="L107" s="278" t="s">
        <v>151</v>
      </c>
      <c r="M107" s="278"/>
      <c r="N107" s="278"/>
    </row>
    <row r="108" spans="8:14" s="2" customFormat="1" ht="72" customHeight="1">
      <c r="H108" s="273" t="s">
        <v>152</v>
      </c>
      <c r="I108" s="273"/>
      <c r="J108" s="273"/>
      <c r="K108" s="273"/>
      <c r="L108" s="274" t="s">
        <v>182</v>
      </c>
      <c r="M108" s="274"/>
      <c r="N108" s="274"/>
    </row>
    <row r="109" s="2" customFormat="1" ht="12.75"/>
    <row r="110" spans="8:14" s="2" customFormat="1" ht="15">
      <c r="H110" s="277" t="s">
        <v>138</v>
      </c>
      <c r="I110" s="277"/>
      <c r="J110" s="277"/>
      <c r="K110" s="208">
        <f>O97</f>
        <v>811206.82</v>
      </c>
      <c r="L110" s="209">
        <v>811206.82</v>
      </c>
      <c r="M110" s="209"/>
      <c r="N110" s="246">
        <f>L110+M110</f>
        <v>811206.82</v>
      </c>
    </row>
    <row r="111" spans="8:14" s="2" customFormat="1" ht="15">
      <c r="H111" s="277" t="s">
        <v>139</v>
      </c>
      <c r="I111" s="277"/>
      <c r="J111" s="277"/>
      <c r="K111" s="208">
        <f>N101</f>
        <v>827622.64</v>
      </c>
      <c r="L111" s="209">
        <v>827622.64</v>
      </c>
      <c r="M111" s="209"/>
      <c r="N111" s="246">
        <f aca="true" t="shared" si="8" ref="N111:N116">L111+M111</f>
        <v>827622.64</v>
      </c>
    </row>
    <row r="112" spans="8:14" s="2" customFormat="1" ht="15">
      <c r="H112" s="277" t="s">
        <v>140</v>
      </c>
      <c r="I112" s="277"/>
      <c r="J112" s="277"/>
      <c r="K112" s="208">
        <f>N102</f>
        <v>821926.14</v>
      </c>
      <c r="L112" s="209">
        <v>821926.14</v>
      </c>
      <c r="M112" s="209">
        <v>8384</v>
      </c>
      <c r="N112" s="246">
        <f t="shared" si="8"/>
        <v>830310.14</v>
      </c>
    </row>
    <row r="113" spans="8:14" s="2" customFormat="1" ht="15">
      <c r="H113" s="277" t="s">
        <v>141</v>
      </c>
      <c r="I113" s="277"/>
      <c r="J113" s="277"/>
      <c r="K113" s="208">
        <f>K112-K111</f>
        <v>-5696.5</v>
      </c>
      <c r="L113" s="209">
        <v>-5696.5</v>
      </c>
      <c r="M113" s="209">
        <v>8384</v>
      </c>
      <c r="N113" s="246">
        <f t="shared" si="8"/>
        <v>2687.5</v>
      </c>
    </row>
    <row r="114" spans="8:14" s="2" customFormat="1" ht="15">
      <c r="H114" s="269" t="s">
        <v>142</v>
      </c>
      <c r="I114" s="269"/>
      <c r="J114" s="269"/>
      <c r="K114" s="208">
        <f>K111-K110</f>
        <v>16415.82</v>
      </c>
      <c r="L114" s="210">
        <v>16415.82</v>
      </c>
      <c r="M114" s="209"/>
      <c r="N114" s="246">
        <f t="shared" si="8"/>
        <v>16415.82</v>
      </c>
    </row>
    <row r="115" spans="8:14" s="2" customFormat="1" ht="15">
      <c r="H115" s="265" t="s">
        <v>170</v>
      </c>
      <c r="I115" s="266"/>
      <c r="J115" s="267"/>
      <c r="K115" s="208">
        <f>B100</f>
        <v>-51933.17</v>
      </c>
      <c r="L115" s="209">
        <v>-76221.17</v>
      </c>
      <c r="M115" s="209">
        <v>24288</v>
      </c>
      <c r="N115" s="246">
        <f t="shared" si="8"/>
        <v>-51933.17</v>
      </c>
    </row>
    <row r="116" spans="8:14" s="2" customFormat="1" ht="15.75">
      <c r="H116" s="268" t="s">
        <v>210</v>
      </c>
      <c r="I116" s="268"/>
      <c r="J116" s="268"/>
      <c r="K116" s="211">
        <f>K115+K114+K113+K117</f>
        <v>-32829.85</v>
      </c>
      <c r="L116" s="211">
        <f>L115+L114+L113+L117</f>
        <v>-65501.85</v>
      </c>
      <c r="M116" s="211">
        <f>M115+M114+M113+M117</f>
        <v>32672</v>
      </c>
      <c r="N116" s="246">
        <f t="shared" si="8"/>
        <v>-32829.85</v>
      </c>
    </row>
    <row r="117" spans="8:13" s="2" customFormat="1" ht="15">
      <c r="H117" s="264" t="s">
        <v>149</v>
      </c>
      <c r="I117" s="264"/>
      <c r="J117" s="264"/>
      <c r="K117" s="212">
        <f>N103+N104</f>
        <v>8384</v>
      </c>
      <c r="L117" s="209"/>
      <c r="M117" s="209"/>
    </row>
    <row r="118" spans="8:13" s="2" customFormat="1" ht="15">
      <c r="H118" s="269" t="s">
        <v>143</v>
      </c>
      <c r="I118" s="269"/>
      <c r="J118" s="269"/>
      <c r="K118" s="212">
        <f>D88+G88+J88+M88</f>
        <v>54662.15</v>
      </c>
      <c r="L118" s="276" t="s">
        <v>169</v>
      </c>
      <c r="M118" s="276"/>
    </row>
    <row r="119" spans="8:13" s="2" customFormat="1" ht="15">
      <c r="H119" s="264" t="s">
        <v>144</v>
      </c>
      <c r="I119" s="264"/>
      <c r="J119" s="264"/>
      <c r="K119" s="212">
        <v>22116.97</v>
      </c>
      <c r="L119" s="209"/>
      <c r="M119" s="209"/>
    </row>
    <row r="120" spans="8:13" s="2" customFormat="1" ht="15">
      <c r="H120" s="264" t="s">
        <v>145</v>
      </c>
      <c r="I120" s="264"/>
      <c r="J120" s="264"/>
      <c r="K120" s="212"/>
      <c r="L120" s="209"/>
      <c r="M120" s="209"/>
    </row>
    <row r="121" spans="8:13" ht="15">
      <c r="H121" s="264" t="s">
        <v>146</v>
      </c>
      <c r="I121" s="264"/>
      <c r="J121" s="264"/>
      <c r="K121" s="212">
        <f>K119+K120</f>
        <v>22116.97</v>
      </c>
      <c r="L121" s="209"/>
      <c r="M121" s="209"/>
    </row>
    <row r="122" spans="8:13" ht="15">
      <c r="H122" s="264" t="s">
        <v>147</v>
      </c>
      <c r="I122" s="264"/>
      <c r="J122" s="264"/>
      <c r="K122" s="212">
        <f>K121-K118+48000</f>
        <v>15454.82</v>
      </c>
      <c r="L122" s="210"/>
      <c r="M122" s="209"/>
    </row>
    <row r="123" spans="8:13" ht="15.75">
      <c r="H123" s="264" t="s">
        <v>148</v>
      </c>
      <c r="I123" s="264"/>
      <c r="J123" s="264"/>
      <c r="K123" s="213">
        <f>K114-K122</f>
        <v>961</v>
      </c>
      <c r="L123" s="209"/>
      <c r="M123" s="209"/>
    </row>
  </sheetData>
  <sheetProtection/>
  <mergeCells count="29">
    <mergeCell ref="L107:N107"/>
    <mergeCell ref="A1:N1"/>
    <mergeCell ref="A89:N89"/>
    <mergeCell ref="A56:N56"/>
    <mergeCell ref="B2:D2"/>
    <mergeCell ref="E2:G2"/>
    <mergeCell ref="H2:J2"/>
    <mergeCell ref="K2:M2"/>
    <mergeCell ref="A4:O4"/>
    <mergeCell ref="A31:A32"/>
    <mergeCell ref="H120:J120"/>
    <mergeCell ref="H121:J121"/>
    <mergeCell ref="H122:J122"/>
    <mergeCell ref="L118:M118"/>
    <mergeCell ref="H119:J119"/>
    <mergeCell ref="H110:J110"/>
    <mergeCell ref="H111:J111"/>
    <mergeCell ref="H112:J112"/>
    <mergeCell ref="H113:J113"/>
    <mergeCell ref="H123:J123"/>
    <mergeCell ref="H115:J115"/>
    <mergeCell ref="H116:J116"/>
    <mergeCell ref="H117:J117"/>
    <mergeCell ref="H118:J118"/>
    <mergeCell ref="A50:N50"/>
    <mergeCell ref="H108:K108"/>
    <mergeCell ref="L108:N108"/>
    <mergeCell ref="H114:J114"/>
    <mergeCell ref="H107:K107"/>
  </mergeCells>
  <printOptions/>
  <pageMargins left="0.7" right="0.7" top="0.75" bottom="0.75" header="0.3" footer="0.3"/>
  <pageSetup fitToHeight="0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D5:J31"/>
  <sheetViews>
    <sheetView zoomScalePageLayoutView="0" workbookViewId="0" topLeftCell="A1">
      <selection activeCell="C4" sqref="C4:K35"/>
    </sheetView>
  </sheetViews>
  <sheetFormatPr defaultColWidth="9.00390625" defaultRowHeight="12.75"/>
  <sheetData>
    <row r="5" ht="12.75">
      <c r="D5" t="s">
        <v>240</v>
      </c>
    </row>
    <row r="7" ht="12.75">
      <c r="D7" t="s">
        <v>188</v>
      </c>
    </row>
    <row r="9" spans="6:8" ht="12.75">
      <c r="F9" s="291" t="s">
        <v>189</v>
      </c>
      <c r="H9" s="292" t="s">
        <v>190</v>
      </c>
    </row>
    <row r="10" spans="6:8" ht="12.75">
      <c r="F10" s="291"/>
      <c r="H10" s="292"/>
    </row>
    <row r="11" spans="6:8" ht="12.75">
      <c r="F11" s="291"/>
      <c r="H11" s="292"/>
    </row>
    <row r="12" ht="12.75">
      <c r="H12" s="232"/>
    </row>
    <row r="13" spans="4:8" ht="12.75">
      <c r="D13" t="s">
        <v>191</v>
      </c>
      <c r="F13">
        <v>5076</v>
      </c>
      <c r="H13">
        <v>5076</v>
      </c>
    </row>
    <row r="14" spans="4:8" ht="12.75">
      <c r="D14" t="s">
        <v>192</v>
      </c>
      <c r="F14">
        <v>4920</v>
      </c>
      <c r="H14">
        <v>4920</v>
      </c>
    </row>
    <row r="15" spans="4:8" ht="12.75">
      <c r="D15" t="s">
        <v>193</v>
      </c>
      <c r="F15">
        <v>4920</v>
      </c>
      <c r="H15">
        <v>4920</v>
      </c>
    </row>
    <row r="16" spans="4:8" ht="12.75">
      <c r="D16" t="s">
        <v>241</v>
      </c>
      <c r="F16">
        <v>5494</v>
      </c>
      <c r="H16">
        <v>5494</v>
      </c>
    </row>
    <row r="19" spans="4:8" ht="12.75">
      <c r="D19" t="s">
        <v>27</v>
      </c>
      <c r="F19">
        <v>20410</v>
      </c>
      <c r="H19">
        <v>20410</v>
      </c>
    </row>
    <row r="23" ht="12.75">
      <c r="D23" t="s">
        <v>194</v>
      </c>
    </row>
    <row r="25" spans="4:10" ht="12.75">
      <c r="D25" t="s">
        <v>192</v>
      </c>
      <c r="F25">
        <v>2870</v>
      </c>
      <c r="H25">
        <v>4920</v>
      </c>
      <c r="J25">
        <v>-2050</v>
      </c>
    </row>
    <row r="26" spans="4:8" ht="12.75">
      <c r="D26" t="s">
        <v>193</v>
      </c>
      <c r="F26">
        <v>4920</v>
      </c>
      <c r="H26">
        <v>4452</v>
      </c>
    </row>
    <row r="27" spans="4:8" ht="12.75">
      <c r="D27" t="s">
        <v>241</v>
      </c>
      <c r="F27">
        <v>4920</v>
      </c>
      <c r="H27">
        <v>2890</v>
      </c>
    </row>
    <row r="31" spans="6:8" ht="12.75">
      <c r="F31">
        <v>12710</v>
      </c>
      <c r="H31">
        <v>12262</v>
      </c>
    </row>
  </sheetData>
  <sheetProtection/>
  <mergeCells count="2">
    <mergeCell ref="F9:F11"/>
    <mergeCell ref="H9:H11"/>
  </mergeCells>
  <printOptions/>
  <pageMargins left="0.7" right="0.7" top="0.75" bottom="0.75" header="0.3" footer="0.3"/>
  <pageSetup fitToHeight="0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Uzer</cp:lastModifiedBy>
  <cp:lastPrinted>2015-07-23T10:42:25Z</cp:lastPrinted>
  <dcterms:created xsi:type="dcterms:W3CDTF">2010-04-02T14:46:04Z</dcterms:created>
  <dcterms:modified xsi:type="dcterms:W3CDTF">2015-07-23T10:43:53Z</dcterms:modified>
  <cp:category/>
  <cp:version/>
  <cp:contentType/>
  <cp:contentStatus/>
</cp:coreProperties>
</file>