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комиссии" sheetId="1" r:id="rId1"/>
    <sheet name="Лист1" sheetId="2" r:id="rId2"/>
  </sheets>
  <externalReferences>
    <externalReference r:id="rId5"/>
  </externalReferences>
  <definedNames>
    <definedName name="_xlnm.Print_Area" localSheetId="0">'по комиссии'!$A$1:$H$150</definedName>
  </definedNames>
  <calcPr fullCalcOnLoad="1" fullPrecision="0"/>
</workbook>
</file>

<file path=xl/sharedStrings.xml><?xml version="1.0" encoding="utf-8"?>
<sst xmlns="http://schemas.openxmlformats.org/spreadsheetml/2006/main" count="378" uniqueCount="242">
  <si>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</si>
  <si>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</si>
  <si>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</si>
  <si>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</si>
  <si>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</si>
  <si>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</si>
  <si>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</si>
  <si>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</si>
  <si>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</si>
  <si>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</si>
  <si>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</si>
  <si>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</si>
  <si>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</si>
  <si>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</si>
  <si>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</si>
  <si>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</si>
  <si>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</si>
  <si>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</si>
  <si>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</si>
  <si>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</si>
  <si>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</si>
  <si>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</si>
  <si>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</si>
  <si>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</si>
  <si>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</si>
  <si>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</si>
  <si>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</si>
  <si>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</si>
  <si>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</si>
  <si>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</si>
  <si>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</si>
  <si>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</si>
  <si>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</si>
  <si>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</si>
  <si>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</si>
  <si>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</si>
  <si>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</si>
  <si>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</si>
  <si>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</si>
  <si>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</si>
  <si>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</si>
  <si>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</si>
  <si>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</si>
  <si>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</si>
  <si>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</si>
  <si>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</si>
  <si>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</si>
  <si>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</si>
  <si>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</si>
  <si>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</si>
  <si>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</si>
  <si>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</si>
  <si>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</si>
  <si>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</si>
  <si>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</si>
  <si>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</si>
  <si>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проверка работы регулятора температуры на бойлере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</si>
  <si>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</si>
  <si>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</si>
  <si>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</si>
  <si>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</si>
  <si>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</si>
  <si>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</si>
  <si>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Обслуживание вводных и внутренних газопроводов жилого фонда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</si>
  <si>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</si>
  <si>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</si>
  <si>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</si>
  <si>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</si>
  <si>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Лицевой счет многоквартирного дома по адресу: ул. Парковая, д. 15 на период с 1 мая 2013 по 30 апреля 2014 года</t>
  </si>
  <si>
    <t>Приложение №1</t>
  </si>
  <si>
    <t>к дополнительному соглашению№_______</t>
  </si>
  <si>
    <t>2013-2014гг.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</si>
  <si>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</si>
  <si>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</si>
  <si>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</si>
  <si>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ул.Парковая, д.15 (Sобщ.=2320,0 м2; Sзем.уч.=2927,27м2)</t>
  </si>
  <si>
    <t>(многоквартирный дом с газовыми плитами )</t>
  </si>
  <si>
    <t>Расчет размера платы за содержание и ремонт жилого (нежилого) помещения.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</si>
  <si>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</si>
  <si>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</si>
  <si>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</si>
  <si>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</si>
  <si>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</si>
  <si>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</si>
  <si>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</si>
  <si>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</si>
  <si>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</si>
  <si>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</si>
  <si>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</si>
  <si>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</si>
  <si>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</si>
  <si>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</si>
  <si>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</si>
  <si>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</si>
  <si>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</si>
  <si>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</si>
  <si>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</si>
  <si>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</si>
  <si>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</si>
  <si>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</si>
  <si>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1 раз в месяц</t>
  </si>
  <si>
    <t>круглосуточно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</si>
  <si>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</si>
  <si>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</si>
  <si>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12 раз в год</t>
  </si>
  <si>
    <t>6 раз в год</t>
  </si>
  <si>
    <t>1 раз в 4 месяца</t>
  </si>
  <si>
    <t>1 раз в год</t>
  </si>
  <si>
    <t>2 раза в год</t>
  </si>
  <si>
    <t>ревизия задвижек отопления (д.50мм-5 шт., д.80мм-4шт.)</t>
  </si>
  <si>
    <t>3 раза в год</t>
  </si>
  <si>
    <t>1 ра в год</t>
  </si>
  <si>
    <t>монтаж установки с целью защиты от закипания бойлера</t>
  </si>
  <si>
    <t>1 раз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</si>
  <si>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</si>
  <si>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</si>
  <si>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</si>
  <si>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</si>
  <si>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</si>
  <si>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</si>
  <si>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(д.50мм-3шт.)</t>
  </si>
  <si>
    <t>замена насоса ГВС (резерв)</t>
  </si>
  <si>
    <t>ревизия задвижек  ХВС (д.50мм-3шт., д.80 мм - 1)</t>
  </si>
  <si>
    <t>обслуживание насосов холодного водоснабжения</t>
  </si>
  <si>
    <t>перевод реле времени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</si>
  <si>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</si>
  <si>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</si>
  <si>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</si>
  <si>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</si>
  <si>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</si>
  <si>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</si>
  <si>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</si>
  <si>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козырьков подъездов</t>
  </si>
  <si>
    <t xml:space="preserve">Работы заявочного характера </t>
  </si>
  <si>
    <t>Ремонт кровли (примыкания)</t>
  </si>
  <si>
    <t>Устройство песчаного основания у приямка</t>
  </si>
  <si>
    <t>Смена оконных блоков</t>
  </si>
  <si>
    <t>Ремонт отмостки</t>
  </si>
  <si>
    <t>КИП и автоматика</t>
  </si>
  <si>
    <t>Сбор, вывоз и утилизация ТБО*, руб./м2</t>
  </si>
  <si>
    <t>руб./чел.</t>
  </si>
  <si>
    <t>Дополнительные работы (текущий ремонт), в т.ч.:</t>
  </si>
  <si>
    <t>ремонт отмостки 66 м2</t>
  </si>
  <si>
    <t>ремонт крылец  подъездов 6 шт.</t>
  </si>
  <si>
    <t>ремонт ливнестоков</t>
  </si>
  <si>
    <t>ремонт козырьков над входом в подъезд</t>
  </si>
  <si>
    <t>замена оконных блоков на пластиковые 18 шт.</t>
  </si>
  <si>
    <t>смена задвижек ХВС диам.50 - 2 шт.</t>
  </si>
  <si>
    <t>смена эл.узла; смена запорной арматуры эл.узла</t>
  </si>
  <si>
    <t>смена задвижек (СТС на ВВП) диам.50 - 2 шт.</t>
  </si>
  <si>
    <t>установка модуля на ГВС диам.80 - 1 шт.</t>
  </si>
  <si>
    <t>окраска трубопроводов / труб диам,50 мм , задвижек / жидким керамич.составом "Корунд"</t>
  </si>
  <si>
    <t>устройство приямка для откачки грунтовых вод</t>
  </si>
  <si>
    <t>установка датчиков движения  на этажных площадках</t>
  </si>
  <si>
    <t>ремонт освещения в подвале</t>
  </si>
  <si>
    <t>монтаж установки "Термит Т-90 " с целью защиты бойлера от закипания</t>
  </si>
  <si>
    <t>энергоаудит</t>
  </si>
  <si>
    <t>установка электронного регулятора температуры на ВВП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</si>
  <si>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</si>
  <si>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</si>
  <si>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132</t>
  </si>
  <si>
    <t>108</t>
  </si>
  <si>
    <t>Перевод ВВП на летнюю схему</t>
  </si>
  <si>
    <t>113</t>
  </si>
  <si>
    <t xml:space="preserve">Прочистка подвальной канализации </t>
  </si>
  <si>
    <t>142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</si>
  <si>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</si>
  <si>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</si>
  <si>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</si>
  <si>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</si>
  <si>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</si>
  <si>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160</t>
  </si>
  <si>
    <t xml:space="preserve">Ревизия задвижек ХВС ф 50 мм </t>
  </si>
  <si>
    <t>166</t>
  </si>
  <si>
    <t>Подключение системы отопления после работ ТПК</t>
  </si>
  <si>
    <t>170</t>
  </si>
  <si>
    <t>Смеан трубопроводов ХВС - из тарифа 12-13гг</t>
  </si>
  <si>
    <t>Железо оцинкованное, перчатки</t>
  </si>
  <si>
    <t>А/о 70</t>
  </si>
  <si>
    <t>190</t>
  </si>
  <si>
    <t>Ревизия эл.проводки после промочки (кв.29)</t>
  </si>
  <si>
    <t>191</t>
  </si>
  <si>
    <t>192</t>
  </si>
  <si>
    <t>193</t>
  </si>
  <si>
    <t>Перевод ВВП на зимнюю схему</t>
  </si>
  <si>
    <t>218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</si>
  <si>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</si>
  <si>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</si>
  <si>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</si>
  <si>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</si>
  <si>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</si>
  <si>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</si>
  <si>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</si>
  <si>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</si>
  <si>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</si>
  <si>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</si>
  <si>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</si>
  <si>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</si>
  <si>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</si>
  <si>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22550,4 (по тарифу)</t>
  </si>
  <si>
    <t>119</t>
  </si>
  <si>
    <t>Материалы для герметизации вентиляционных коробов на чердаке (постановление суда)</t>
  </si>
  <si>
    <t>А/о 114</t>
  </si>
  <si>
    <t>А/о 43</t>
  </si>
  <si>
    <t>229</t>
  </si>
  <si>
    <t>30.09.2013 (акт от 8.11.13)</t>
  </si>
  <si>
    <t>30.09.2013 (акт от 1.11.13)</t>
  </si>
  <si>
    <t>Ремонт подъездной двери (2 под)</t>
  </si>
  <si>
    <t>30.09.2013 (акт от 19.11.13)</t>
  </si>
  <si>
    <t>30.09.2013 (акт от 29.11.13)</t>
  </si>
  <si>
    <t>30.09.2013 (акт от 3.12.13)</t>
  </si>
  <si>
    <t>Ревизия распаечной коробки (кв.7)</t>
  </si>
  <si>
    <t>257</t>
  </si>
  <si>
    <t>Замена канализац.стояка (кв.19)</t>
  </si>
  <si>
    <t>8</t>
  </si>
  <si>
    <t>проведение проверки технического состояния и прочистка вентиляционных каналов (ООО "Трубочист44")</t>
  </si>
  <si>
    <t>10.12.2013 30.12.2013</t>
  </si>
  <si>
    <t>127                      128</t>
  </si>
  <si>
    <t>17</t>
  </si>
  <si>
    <t xml:space="preserve">ревизия ВРУ </t>
  </si>
  <si>
    <t>Устройство люков в вентшахтах системы вентиляции в чердачных помещениях - 24шт.</t>
  </si>
  <si>
    <t xml:space="preserve">Ремонт канализ.стояка под 2 под-дом </t>
  </si>
  <si>
    <t>22</t>
  </si>
  <si>
    <t>24</t>
  </si>
  <si>
    <t>Генеральный директор</t>
  </si>
  <si>
    <t>А.В. Митрофанов</t>
  </si>
  <si>
    <t>Экономист 2-ой категории по учету лицевых счетов МКД</t>
  </si>
  <si>
    <t>Замок навесной</t>
  </si>
  <si>
    <t>А/о 3</t>
  </si>
  <si>
    <t>5/02497</t>
  </si>
  <si>
    <t>40</t>
  </si>
  <si>
    <t>Услуги типографии по печати доп.соглашений</t>
  </si>
  <si>
    <t>151</t>
  </si>
  <si>
    <t>Отключение и подключение воды с прогонкой п/сушителей для работ ТПК</t>
  </si>
  <si>
    <t>39</t>
  </si>
  <si>
    <t>М/о (с НДС)</t>
  </si>
  <si>
    <t>Уголок металический</t>
  </si>
  <si>
    <t>50</t>
  </si>
  <si>
    <t>Замена в/счетчика ХВС ( стоимость счетчика)</t>
  </si>
  <si>
    <t>Н.Ф.Каюткина</t>
  </si>
  <si>
    <t>Прочистка вентканалов</t>
  </si>
  <si>
    <t>10.12.,30.12.13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</si>
</sst>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b/>
      <sz val="14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6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left" vertical="center" wrapText="1"/>
    </xf>
    <xf numFmtId="0" fontId="0" fillId="24" borderId="31" xfId="0" applyFill="1" applyBorder="1" applyAlignment="1">
      <alignment horizontal="center" vertical="center"/>
    </xf>
    <xf numFmtId="2" fontId="23" fillId="24" borderId="32" xfId="0" applyNumberFormat="1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37" fillId="25" borderId="25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4" fontId="29" fillId="24" borderId="45" xfId="0" applyNumberFormat="1" applyFont="1" applyFill="1" applyBorder="1" applyAlignment="1">
      <alignment horizontal="left" vertical="center" wrapText="1"/>
    </xf>
    <xf numFmtId="4" fontId="29" fillId="24" borderId="33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2" fontId="18" fillId="24" borderId="53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29" fillId="24" borderId="53" xfId="0" applyNumberFormat="1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center" vertical="center" wrapText="1"/>
    </xf>
    <xf numFmtId="2" fontId="29" fillId="0" borderId="34" xfId="0" applyNumberFormat="1" applyFont="1" applyFill="1" applyBorder="1" applyAlignment="1">
      <alignment horizontal="center" vertical="center" wrapText="1"/>
    </xf>
    <xf numFmtId="2" fontId="29" fillId="24" borderId="34" xfId="0" applyNumberFormat="1" applyFont="1" applyFill="1" applyBorder="1" applyAlignment="1">
      <alignment horizontal="center" vertical="center" wrapText="1"/>
    </xf>
    <xf numFmtId="2" fontId="29" fillId="24" borderId="55" xfId="0" applyNumberFormat="1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29" fillId="0" borderId="56" xfId="0" applyNumberFormat="1" applyFont="1" applyFill="1" applyBorder="1" applyAlignment="1">
      <alignment horizontal="center" vertical="center" wrapText="1"/>
    </xf>
    <xf numFmtId="2" fontId="18" fillId="0" borderId="56" xfId="0" applyNumberFormat="1" applyFont="1" applyFill="1" applyBorder="1" applyAlignment="1">
      <alignment horizontal="center" vertical="center" wrapText="1"/>
    </xf>
    <xf numFmtId="2" fontId="18" fillId="24" borderId="56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2" fontId="20" fillId="24" borderId="39" xfId="0" applyNumberFormat="1" applyFont="1" applyFill="1" applyBorder="1" applyAlignment="1">
      <alignment horizontal="center"/>
    </xf>
    <xf numFmtId="0" fontId="20" fillId="24" borderId="57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24" borderId="6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0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0" fillId="0" borderId="38" xfId="0" applyFont="1" applyFill="1" applyBorder="1" applyAlignment="1">
      <alignment horizontal="left" vertical="center" wrapText="1"/>
    </xf>
    <xf numFmtId="2" fontId="18" fillId="24" borderId="46" xfId="0" applyNumberFormat="1" applyFont="1" applyFill="1" applyBorder="1" applyAlignment="1">
      <alignment horizontal="center" vertical="center" wrapText="1"/>
    </xf>
    <xf numFmtId="2" fontId="0" fillId="25" borderId="53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center" vertical="center" wrapText="1"/>
    </xf>
    <xf numFmtId="2" fontId="0" fillId="24" borderId="62" xfId="0" applyNumberFormat="1" applyFont="1" applyFill="1" applyBorder="1" applyAlignment="1">
      <alignment horizontal="center" vertical="center" wrapText="1"/>
    </xf>
    <xf numFmtId="2" fontId="0" fillId="25" borderId="62" xfId="0" applyNumberFormat="1" applyFont="1" applyFill="1" applyBorder="1" applyAlignment="1">
      <alignment horizontal="center" vertical="center" wrapText="1"/>
    </xf>
    <xf numFmtId="2" fontId="0" fillId="25" borderId="63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2" fontId="0" fillId="24" borderId="33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center" vertical="center"/>
    </xf>
    <xf numFmtId="2" fontId="18" fillId="0" borderId="3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7" borderId="61" xfId="0" applyFont="1" applyFill="1" applyBorder="1" applyAlignment="1">
      <alignment horizontal="left" vertical="center" wrapText="1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left" vertical="center" wrapText="1"/>
    </xf>
    <xf numFmtId="49" fontId="0" fillId="28" borderId="26" xfId="0" applyNumberFormat="1" applyFont="1" applyFill="1" applyBorder="1" applyAlignment="1">
      <alignment horizontal="center" vertical="center" wrapText="1"/>
    </xf>
    <xf numFmtId="14" fontId="0" fillId="28" borderId="34" xfId="0" applyNumberFormat="1" applyFont="1" applyFill="1" applyBorder="1" applyAlignment="1">
      <alignment horizontal="center" vertical="center" wrapText="1"/>
    </xf>
    <xf numFmtId="2" fontId="18" fillId="28" borderId="24" xfId="0" applyNumberFormat="1" applyFont="1" applyFill="1" applyBorder="1" applyAlignment="1">
      <alignment horizontal="center" vertical="center" wrapText="1"/>
    </xf>
    <xf numFmtId="0" fontId="18" fillId="28" borderId="19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2" fontId="18" fillId="28" borderId="20" xfId="0" applyNumberFormat="1" applyFont="1" applyFill="1" applyBorder="1" applyAlignment="1">
      <alignment horizontal="center" vertical="center" wrapText="1"/>
    </xf>
    <xf numFmtId="0" fontId="36" fillId="28" borderId="17" xfId="0" applyFont="1" applyFill="1" applyBorder="1" applyAlignment="1">
      <alignment horizontal="center" vertical="center" wrapText="1"/>
    </xf>
    <xf numFmtId="2" fontId="18" fillId="28" borderId="12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0" fillId="28" borderId="22" xfId="0" applyFont="1" applyFill="1" applyBorder="1" applyAlignment="1">
      <alignment horizontal="left" vertical="center" wrapText="1"/>
    </xf>
    <xf numFmtId="0" fontId="0" fillId="28" borderId="26" xfId="0" applyFont="1" applyFill="1" applyBorder="1" applyAlignment="1">
      <alignment horizontal="center" vertical="center" wrapText="1"/>
    </xf>
    <xf numFmtId="0" fontId="0" fillId="28" borderId="34" xfId="0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center" vertical="center" wrapText="1"/>
    </xf>
    <xf numFmtId="2" fontId="18" fillId="28" borderId="14" xfId="0" applyNumberFormat="1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2" fontId="0" fillId="28" borderId="17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  <xf numFmtId="14" fontId="0" fillId="24" borderId="26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4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0" fillId="24" borderId="67" xfId="0" applyFont="1" applyFill="1" applyBorder="1" applyAlignment="1">
      <alignment horizontal="left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33" fillId="24" borderId="69" xfId="0" applyFont="1" applyFill="1" applyBorder="1" applyAlignment="1">
      <alignment horizontal="left"/>
    </xf>
    <xf numFmtId="0" fontId="33" fillId="24" borderId="69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1" fillId="24" borderId="73" xfId="0" applyFont="1" applyFill="1" applyBorder="1" applyAlignment="1">
      <alignment horizontal="center" vertical="center" wrapText="1"/>
    </xf>
    <xf numFmtId="0" fontId="31" fillId="24" borderId="65" xfId="0" applyFont="1" applyFill="1" applyBorder="1" applyAlignment="1">
      <alignment horizontal="center" vertical="center" wrapText="1"/>
    </xf>
    <xf numFmtId="0" fontId="31" fillId="24" borderId="74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5;&#1072;&#1088;&#1082;&#1086;&#1074;&#1072;&#1103;\&#1055;&#1072;&#1088;&#1082;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0">
          <cell r="FZ60">
            <v>-2872.4001190474855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zoomScale="75" zoomScaleNormal="75" zoomScalePageLayoutView="0" workbookViewId="0" topLeftCell="A44">
      <selection activeCell="A1" sqref="A1:H133"/>
    </sheetView>
  </sheetViews>
  <sheetFormatPr defaultColWidth="9.00390625" defaultRowHeight="12.75"/>
  <cols>
    <col min="1" max="1" width="72.75390625" style="96" customWidth="1"/>
    <col min="2" max="2" width="20.25390625" style="96" customWidth="1"/>
    <col min="3" max="3" width="13.875" style="96" hidden="1" customWidth="1"/>
    <col min="4" max="4" width="14.875" style="96" customWidth="1"/>
    <col min="5" max="5" width="13.875" style="96" hidden="1" customWidth="1"/>
    <col min="6" max="6" width="20.875" style="3" hidden="1" customWidth="1"/>
    <col min="7" max="7" width="13.875" style="96" customWidth="1"/>
    <col min="8" max="8" width="20.875" style="3" customWidth="1"/>
    <col min="9" max="9" width="15.375" style="96" customWidth="1"/>
    <col min="10" max="10" width="15.375" style="96" hidden="1" customWidth="1"/>
    <col min="11" max="11" width="15.375" style="97" hidden="1" customWidth="1"/>
    <col min="12" max="14" width="15.375" style="96" customWidth="1"/>
    <col min="15" max="16384" width="9.125" style="96" customWidth="1"/>
  </cols>
  <sheetData>
    <row r="1" spans="1:8" ht="16.5" customHeight="1">
      <c r="A1" s="255" t="s">
        <v>69</v>
      </c>
      <c r="B1" s="256"/>
      <c r="C1" s="256"/>
      <c r="D1" s="256"/>
      <c r="E1" s="256"/>
      <c r="F1" s="256"/>
      <c r="G1" s="256"/>
      <c r="H1" s="256"/>
    </row>
    <row r="2" spans="2:8" ht="12.75" customHeight="1">
      <c r="B2" s="257" t="s">
        <v>70</v>
      </c>
      <c r="C2" s="257"/>
      <c r="D2" s="257"/>
      <c r="E2" s="257"/>
      <c r="F2" s="257"/>
      <c r="G2" s="256"/>
      <c r="H2" s="256"/>
    </row>
    <row r="3" spans="1:8" ht="20.25" customHeight="1">
      <c r="A3" s="98" t="s">
        <v>71</v>
      </c>
      <c r="B3" s="257" t="s">
        <v>72</v>
      </c>
      <c r="C3" s="257"/>
      <c r="D3" s="257"/>
      <c r="E3" s="257"/>
      <c r="F3" s="257"/>
      <c r="G3" s="256"/>
      <c r="H3" s="256"/>
    </row>
    <row r="4" spans="2:8" ht="14.25" customHeight="1">
      <c r="B4" s="257" t="s">
        <v>73</v>
      </c>
      <c r="C4" s="257"/>
      <c r="D4" s="257"/>
      <c r="E4" s="257"/>
      <c r="F4" s="257"/>
      <c r="G4" s="256"/>
      <c r="H4" s="256"/>
    </row>
    <row r="5" spans="1:11" ht="39.75" customHeight="1">
      <c r="A5" s="258"/>
      <c r="B5" s="259"/>
      <c r="C5" s="259"/>
      <c r="D5" s="259"/>
      <c r="E5" s="259"/>
      <c r="F5" s="259"/>
      <c r="G5" s="259"/>
      <c r="H5" s="259"/>
      <c r="K5" s="96"/>
    </row>
    <row r="6" spans="1:11" ht="33" customHeight="1">
      <c r="A6" s="260"/>
      <c r="B6" s="261"/>
      <c r="C6" s="261"/>
      <c r="D6" s="261"/>
      <c r="E6" s="261"/>
      <c r="F6" s="261"/>
      <c r="G6" s="261"/>
      <c r="H6" s="261"/>
      <c r="K6" s="96"/>
    </row>
    <row r="7" spans="1:11" s="99" customFormat="1" ht="22.5" customHeight="1">
      <c r="A7" s="244" t="s">
        <v>74</v>
      </c>
      <c r="B7" s="244"/>
      <c r="C7" s="244"/>
      <c r="D7" s="244"/>
      <c r="E7" s="245"/>
      <c r="F7" s="245"/>
      <c r="G7" s="245"/>
      <c r="H7" s="245"/>
      <c r="K7" s="100"/>
    </row>
    <row r="8" spans="1:8" s="101" customFormat="1" ht="18.75" customHeight="1">
      <c r="A8" s="244" t="s">
        <v>75</v>
      </c>
      <c r="B8" s="244"/>
      <c r="C8" s="244"/>
      <c r="D8" s="244"/>
      <c r="E8" s="245"/>
      <c r="F8" s="245"/>
      <c r="G8" s="245"/>
      <c r="H8" s="245"/>
    </row>
    <row r="9" spans="1:8" s="102" customFormat="1" ht="17.25" customHeight="1">
      <c r="A9" s="246" t="s">
        <v>76</v>
      </c>
      <c r="B9" s="246"/>
      <c r="C9" s="246"/>
      <c r="D9" s="246"/>
      <c r="E9" s="247"/>
      <c r="F9" s="247"/>
      <c r="G9" s="247"/>
      <c r="H9" s="247"/>
    </row>
    <row r="10" spans="1:8" s="101" customFormat="1" ht="30" customHeight="1" thickBot="1">
      <c r="A10" s="248" t="s">
        <v>77</v>
      </c>
      <c r="B10" s="248"/>
      <c r="C10" s="248"/>
      <c r="D10" s="248"/>
      <c r="E10" s="249"/>
      <c r="F10" s="249"/>
      <c r="G10" s="249"/>
      <c r="H10" s="249"/>
    </row>
    <row r="11" spans="1:11" s="107" customFormat="1" ht="139.5" customHeight="1" thickBot="1">
      <c r="A11" s="103" t="s">
        <v>0</v>
      </c>
      <c r="B11" s="104" t="s">
        <v>78</v>
      </c>
      <c r="C11" s="105" t="s">
        <v>79</v>
      </c>
      <c r="D11" s="105" t="s">
        <v>5</v>
      </c>
      <c r="E11" s="105" t="s">
        <v>79</v>
      </c>
      <c r="F11" s="106" t="s">
        <v>80</v>
      </c>
      <c r="G11" s="105" t="s">
        <v>79</v>
      </c>
      <c r="H11" s="106" t="s">
        <v>80</v>
      </c>
      <c r="K11" s="108"/>
    </row>
    <row r="12" spans="1:11" s="115" customFormat="1" ht="12.75">
      <c r="A12" s="109">
        <v>1</v>
      </c>
      <c r="B12" s="110">
        <v>2</v>
      </c>
      <c r="C12" s="110">
        <v>3</v>
      </c>
      <c r="D12" s="111"/>
      <c r="E12" s="110">
        <v>3</v>
      </c>
      <c r="F12" s="112">
        <v>4</v>
      </c>
      <c r="G12" s="113">
        <v>3</v>
      </c>
      <c r="H12" s="114">
        <v>4</v>
      </c>
      <c r="K12" s="116"/>
    </row>
    <row r="13" spans="1:11" s="115" customFormat="1" ht="49.5" customHeight="1">
      <c r="A13" s="250" t="s">
        <v>1</v>
      </c>
      <c r="B13" s="251"/>
      <c r="C13" s="251"/>
      <c r="D13" s="251"/>
      <c r="E13" s="251"/>
      <c r="F13" s="251"/>
      <c r="G13" s="252"/>
      <c r="H13" s="253"/>
      <c r="K13" s="116"/>
    </row>
    <row r="14" spans="1:11" s="107" customFormat="1" ht="15">
      <c r="A14" s="117" t="s">
        <v>31</v>
      </c>
      <c r="B14" s="118" t="s">
        <v>81</v>
      </c>
      <c r="C14" s="119">
        <f>F14*12</f>
        <v>0</v>
      </c>
      <c r="D14" s="120">
        <f>G14*I14</f>
        <v>66816</v>
      </c>
      <c r="E14" s="120">
        <f>H14*12</f>
        <v>28.8</v>
      </c>
      <c r="F14" s="120"/>
      <c r="G14" s="120">
        <f>H14*12</f>
        <v>28.8</v>
      </c>
      <c r="H14" s="120">
        <v>2.4</v>
      </c>
      <c r="I14" s="107">
        <v>2320</v>
      </c>
      <c r="J14" s="107">
        <v>1.07</v>
      </c>
      <c r="K14" s="108">
        <v>2.24</v>
      </c>
    </row>
    <row r="15" spans="1:11" s="125" customFormat="1" ht="26.25" customHeight="1">
      <c r="A15" s="121" t="s">
        <v>82</v>
      </c>
      <c r="B15" s="122" t="s">
        <v>83</v>
      </c>
      <c r="C15" s="123"/>
      <c r="D15" s="123"/>
      <c r="E15" s="123"/>
      <c r="F15" s="124"/>
      <c r="G15" s="123"/>
      <c r="H15" s="123"/>
      <c r="K15" s="126"/>
    </row>
    <row r="16" spans="1:11" s="125" customFormat="1" ht="12.75">
      <c r="A16" s="121" t="s">
        <v>84</v>
      </c>
      <c r="B16" s="122" t="s">
        <v>83</v>
      </c>
      <c r="C16" s="123"/>
      <c r="D16" s="123"/>
      <c r="E16" s="123"/>
      <c r="F16" s="124"/>
      <c r="G16" s="123"/>
      <c r="H16" s="123"/>
      <c r="K16" s="126"/>
    </row>
    <row r="17" spans="1:11" s="125" customFormat="1" ht="12.75">
      <c r="A17" s="121" t="s">
        <v>85</v>
      </c>
      <c r="B17" s="122" t="s">
        <v>86</v>
      </c>
      <c r="C17" s="123"/>
      <c r="D17" s="123"/>
      <c r="E17" s="123"/>
      <c r="F17" s="124"/>
      <c r="G17" s="123"/>
      <c r="H17" s="123"/>
      <c r="K17" s="126"/>
    </row>
    <row r="18" spans="1:11" s="125" customFormat="1" ht="12.75">
      <c r="A18" s="121" t="s">
        <v>87</v>
      </c>
      <c r="B18" s="122" t="s">
        <v>83</v>
      </c>
      <c r="C18" s="123"/>
      <c r="D18" s="123"/>
      <c r="E18" s="123"/>
      <c r="F18" s="124"/>
      <c r="G18" s="123"/>
      <c r="H18" s="123"/>
      <c r="K18" s="126"/>
    </row>
    <row r="19" spans="1:11" s="107" customFormat="1" ht="30">
      <c r="A19" s="117" t="s">
        <v>32</v>
      </c>
      <c r="B19" s="118" t="s">
        <v>88</v>
      </c>
      <c r="C19" s="119">
        <f>F19*12</f>
        <v>0</v>
      </c>
      <c r="D19" s="120">
        <f>G19*I19</f>
        <v>108854.4</v>
      </c>
      <c r="E19" s="120">
        <f>H19*12</f>
        <v>46.92</v>
      </c>
      <c r="F19" s="120"/>
      <c r="G19" s="120">
        <f>H19*12</f>
        <v>46.92</v>
      </c>
      <c r="H19" s="120">
        <v>3.91</v>
      </c>
      <c r="I19" s="107">
        <v>2320</v>
      </c>
      <c r="J19" s="107">
        <v>1.07</v>
      </c>
      <c r="K19" s="108">
        <v>3.65</v>
      </c>
    </row>
    <row r="20" spans="1:11" s="125" customFormat="1" ht="12.75">
      <c r="A20" s="121" t="s">
        <v>89</v>
      </c>
      <c r="B20" s="122" t="s">
        <v>88</v>
      </c>
      <c r="C20" s="123"/>
      <c r="D20" s="123"/>
      <c r="E20" s="123"/>
      <c r="F20" s="124"/>
      <c r="G20" s="123"/>
      <c r="H20" s="123"/>
      <c r="K20" s="126"/>
    </row>
    <row r="21" spans="1:11" s="125" customFormat="1" ht="12.75">
      <c r="A21" s="121" t="s">
        <v>90</v>
      </c>
      <c r="B21" s="122" t="s">
        <v>88</v>
      </c>
      <c r="C21" s="123"/>
      <c r="D21" s="123"/>
      <c r="E21" s="123"/>
      <c r="F21" s="124"/>
      <c r="G21" s="123"/>
      <c r="H21" s="123"/>
      <c r="K21" s="126"/>
    </row>
    <row r="22" spans="1:11" s="125" customFormat="1" ht="12.75">
      <c r="A22" s="121" t="s">
        <v>91</v>
      </c>
      <c r="B22" s="122" t="s">
        <v>92</v>
      </c>
      <c r="C22" s="123"/>
      <c r="D22" s="123"/>
      <c r="E22" s="123"/>
      <c r="F22" s="124"/>
      <c r="G22" s="123"/>
      <c r="H22" s="123"/>
      <c r="K22" s="126"/>
    </row>
    <row r="23" spans="1:11" s="125" customFormat="1" ht="12.75">
      <c r="A23" s="121" t="s">
        <v>93</v>
      </c>
      <c r="B23" s="122" t="s">
        <v>88</v>
      </c>
      <c r="C23" s="123"/>
      <c r="D23" s="123"/>
      <c r="E23" s="123"/>
      <c r="F23" s="124"/>
      <c r="G23" s="123"/>
      <c r="H23" s="123"/>
      <c r="K23" s="126"/>
    </row>
    <row r="24" spans="1:11" s="125" customFormat="1" ht="25.5">
      <c r="A24" s="121" t="s">
        <v>94</v>
      </c>
      <c r="B24" s="122" t="s">
        <v>95</v>
      </c>
      <c r="C24" s="123"/>
      <c r="D24" s="123"/>
      <c r="E24" s="123"/>
      <c r="F24" s="124"/>
      <c r="G24" s="123"/>
      <c r="H24" s="123"/>
      <c r="K24" s="126"/>
    </row>
    <row r="25" spans="1:11" s="125" customFormat="1" ht="12.75">
      <c r="A25" s="121" t="s">
        <v>96</v>
      </c>
      <c r="B25" s="122" t="s">
        <v>88</v>
      </c>
      <c r="C25" s="123"/>
      <c r="D25" s="123"/>
      <c r="E25" s="123"/>
      <c r="F25" s="124"/>
      <c r="G25" s="123"/>
      <c r="H25" s="123"/>
      <c r="K25" s="126"/>
    </row>
    <row r="26" spans="1:11" s="125" customFormat="1" ht="12.75">
      <c r="A26" s="121" t="s">
        <v>97</v>
      </c>
      <c r="B26" s="122" t="s">
        <v>88</v>
      </c>
      <c r="C26" s="123"/>
      <c r="D26" s="123"/>
      <c r="E26" s="123"/>
      <c r="F26" s="124"/>
      <c r="G26" s="123"/>
      <c r="H26" s="123"/>
      <c r="K26" s="126"/>
    </row>
    <row r="27" spans="1:11" s="125" customFormat="1" ht="25.5">
      <c r="A27" s="121" t="s">
        <v>98</v>
      </c>
      <c r="B27" s="122" t="s">
        <v>99</v>
      </c>
      <c r="C27" s="123"/>
      <c r="D27" s="123"/>
      <c r="E27" s="123"/>
      <c r="F27" s="124"/>
      <c r="G27" s="123"/>
      <c r="H27" s="123"/>
      <c r="K27" s="126"/>
    </row>
    <row r="28" spans="1:11" s="127" customFormat="1" ht="21" customHeight="1">
      <c r="A28" s="117" t="s">
        <v>33</v>
      </c>
      <c r="B28" s="118" t="s">
        <v>100</v>
      </c>
      <c r="C28" s="119">
        <f>F28*12</f>
        <v>0</v>
      </c>
      <c r="D28" s="120">
        <f aca="true" t="shared" si="0" ref="D28:D38">G28*I28</f>
        <v>17817.6</v>
      </c>
      <c r="E28" s="120">
        <f>H28*12</f>
        <v>7.68</v>
      </c>
      <c r="F28" s="120"/>
      <c r="G28" s="120">
        <f>H28*12</f>
        <v>7.68</v>
      </c>
      <c r="H28" s="120">
        <v>0.64</v>
      </c>
      <c r="I28" s="107">
        <v>2320</v>
      </c>
      <c r="J28" s="107">
        <v>1.07</v>
      </c>
      <c r="K28" s="108">
        <v>0.6</v>
      </c>
    </row>
    <row r="29" spans="1:11" s="107" customFormat="1" ht="18.75" customHeight="1">
      <c r="A29" s="117" t="s">
        <v>34</v>
      </c>
      <c r="B29" s="118" t="s">
        <v>101</v>
      </c>
      <c r="C29" s="119">
        <f>F29*12</f>
        <v>0</v>
      </c>
      <c r="D29" s="120">
        <f t="shared" si="0"/>
        <v>57907.2</v>
      </c>
      <c r="E29" s="120">
        <f>H29*12</f>
        <v>24.96</v>
      </c>
      <c r="F29" s="120"/>
      <c r="G29" s="120">
        <f>H29*12</f>
        <v>24.96</v>
      </c>
      <c r="H29" s="120">
        <v>2.08</v>
      </c>
      <c r="I29" s="107">
        <v>2320</v>
      </c>
      <c r="J29" s="107">
        <v>1.07</v>
      </c>
      <c r="K29" s="108">
        <v>1.94</v>
      </c>
    </row>
    <row r="30" spans="1:11" s="115" customFormat="1" ht="30">
      <c r="A30" s="117" t="s">
        <v>35</v>
      </c>
      <c r="B30" s="118" t="s">
        <v>81</v>
      </c>
      <c r="C30" s="119"/>
      <c r="D30" s="120">
        <v>1733.72</v>
      </c>
      <c r="E30" s="120">
        <f>H30*12</f>
        <v>0.72</v>
      </c>
      <c r="F30" s="120"/>
      <c r="G30" s="120">
        <f aca="true" t="shared" si="1" ref="G30:G37">D30/I30</f>
        <v>0.75</v>
      </c>
      <c r="H30" s="120">
        <f aca="true" t="shared" si="2" ref="H30:H37">G30/12</f>
        <v>0.06</v>
      </c>
      <c r="I30" s="107">
        <v>2320</v>
      </c>
      <c r="J30" s="107">
        <v>1.07</v>
      </c>
      <c r="K30" s="108">
        <v>0.05</v>
      </c>
    </row>
    <row r="31" spans="1:11" s="115" customFormat="1" ht="33.75" customHeight="1">
      <c r="A31" s="117" t="s">
        <v>36</v>
      </c>
      <c r="B31" s="118" t="s">
        <v>81</v>
      </c>
      <c r="C31" s="119"/>
      <c r="D31" s="120">
        <v>1733.72</v>
      </c>
      <c r="E31" s="120"/>
      <c r="F31" s="120"/>
      <c r="G31" s="120">
        <f t="shared" si="1"/>
        <v>0.75</v>
      </c>
      <c r="H31" s="120">
        <f t="shared" si="2"/>
        <v>0.06</v>
      </c>
      <c r="I31" s="107">
        <v>2320</v>
      </c>
      <c r="J31" s="107">
        <v>1.07</v>
      </c>
      <c r="K31" s="108">
        <v>0.05</v>
      </c>
    </row>
    <row r="32" spans="1:11" s="115" customFormat="1" ht="20.25" customHeight="1">
      <c r="A32" s="117" t="s">
        <v>37</v>
      </c>
      <c r="B32" s="118" t="s">
        <v>81</v>
      </c>
      <c r="C32" s="119"/>
      <c r="D32" s="120">
        <v>10948.1</v>
      </c>
      <c r="E32" s="120"/>
      <c r="F32" s="120"/>
      <c r="G32" s="120">
        <f t="shared" si="1"/>
        <v>4.72</v>
      </c>
      <c r="H32" s="120">
        <f t="shared" si="2"/>
        <v>0.39</v>
      </c>
      <c r="I32" s="107">
        <v>2320</v>
      </c>
      <c r="J32" s="107">
        <v>1.07</v>
      </c>
      <c r="K32" s="108">
        <v>0.36</v>
      </c>
    </row>
    <row r="33" spans="1:11" s="115" customFormat="1" ht="30" hidden="1">
      <c r="A33" s="117" t="s">
        <v>102</v>
      </c>
      <c r="B33" s="118" t="s">
        <v>95</v>
      </c>
      <c r="C33" s="119"/>
      <c r="D33" s="119">
        <f t="shared" si="0"/>
        <v>0</v>
      </c>
      <c r="E33" s="119"/>
      <c r="F33" s="120"/>
      <c r="G33" s="128">
        <f t="shared" si="1"/>
        <v>4.72</v>
      </c>
      <c r="H33" s="128">
        <f t="shared" si="2"/>
        <v>0.39</v>
      </c>
      <c r="I33" s="107">
        <v>2320</v>
      </c>
      <c r="J33" s="107">
        <v>1.07</v>
      </c>
      <c r="K33" s="108">
        <v>0</v>
      </c>
    </row>
    <row r="34" spans="1:11" s="115" customFormat="1" ht="30" hidden="1">
      <c r="A34" s="117" t="s">
        <v>103</v>
      </c>
      <c r="B34" s="118" t="s">
        <v>95</v>
      </c>
      <c r="C34" s="119"/>
      <c r="D34" s="119">
        <f t="shared" si="0"/>
        <v>0</v>
      </c>
      <c r="E34" s="119"/>
      <c r="F34" s="120"/>
      <c r="G34" s="128">
        <f t="shared" si="1"/>
        <v>4.72</v>
      </c>
      <c r="H34" s="128">
        <f t="shared" si="2"/>
        <v>0.39</v>
      </c>
      <c r="I34" s="107">
        <v>2320</v>
      </c>
      <c r="J34" s="107">
        <v>1.07</v>
      </c>
      <c r="K34" s="108">
        <v>0</v>
      </c>
    </row>
    <row r="35" spans="1:11" s="115" customFormat="1" ht="15" hidden="1">
      <c r="A35" s="117"/>
      <c r="B35" s="118"/>
      <c r="C35" s="119"/>
      <c r="D35" s="119"/>
      <c r="E35" s="119"/>
      <c r="F35" s="120"/>
      <c r="G35" s="128">
        <f t="shared" si="1"/>
        <v>0</v>
      </c>
      <c r="H35" s="128">
        <f t="shared" si="2"/>
        <v>0</v>
      </c>
      <c r="I35" s="107">
        <v>2320</v>
      </c>
      <c r="J35" s="107"/>
      <c r="K35" s="108"/>
    </row>
    <row r="36" spans="1:11" s="115" customFormat="1" ht="30">
      <c r="A36" s="117" t="s">
        <v>102</v>
      </c>
      <c r="B36" s="118" t="s">
        <v>95</v>
      </c>
      <c r="C36" s="119"/>
      <c r="D36" s="120">
        <v>3100.59</v>
      </c>
      <c r="E36" s="120"/>
      <c r="F36" s="120"/>
      <c r="G36" s="120">
        <f t="shared" si="1"/>
        <v>1.34</v>
      </c>
      <c r="H36" s="120">
        <f t="shared" si="2"/>
        <v>0.11</v>
      </c>
      <c r="I36" s="107">
        <v>2320</v>
      </c>
      <c r="J36" s="107"/>
      <c r="K36" s="108"/>
    </row>
    <row r="37" spans="1:11" s="115" customFormat="1" ht="30">
      <c r="A37" s="117" t="s">
        <v>103</v>
      </c>
      <c r="B37" s="118" t="s">
        <v>95</v>
      </c>
      <c r="C37" s="119"/>
      <c r="D37" s="120">
        <v>3100.59</v>
      </c>
      <c r="E37" s="120"/>
      <c r="F37" s="120"/>
      <c r="G37" s="120">
        <f t="shared" si="1"/>
        <v>1.34</v>
      </c>
      <c r="H37" s="120">
        <f t="shared" si="2"/>
        <v>0.11</v>
      </c>
      <c r="I37" s="107">
        <v>2320</v>
      </c>
      <c r="J37" s="107"/>
      <c r="K37" s="108"/>
    </row>
    <row r="38" spans="1:11" s="115" customFormat="1" ht="30">
      <c r="A38" s="117" t="s">
        <v>63</v>
      </c>
      <c r="B38" s="118"/>
      <c r="C38" s="119">
        <f>F38*12</f>
        <v>0</v>
      </c>
      <c r="D38" s="120">
        <f t="shared" si="0"/>
        <v>5011.2</v>
      </c>
      <c r="E38" s="120">
        <f>H38*12</f>
        <v>2.16</v>
      </c>
      <c r="F38" s="120"/>
      <c r="G38" s="120">
        <f>H38*12</f>
        <v>2.16</v>
      </c>
      <c r="H38" s="120">
        <v>0.18</v>
      </c>
      <c r="I38" s="107">
        <v>2320</v>
      </c>
      <c r="J38" s="107">
        <v>1.07</v>
      </c>
      <c r="K38" s="108">
        <v>0.14</v>
      </c>
    </row>
    <row r="39" spans="1:11" s="107" customFormat="1" ht="15">
      <c r="A39" s="117" t="s">
        <v>38</v>
      </c>
      <c r="B39" s="118" t="s">
        <v>104</v>
      </c>
      <c r="C39" s="119">
        <f>F39*12</f>
        <v>0</v>
      </c>
      <c r="D39" s="120">
        <f>G39*I39</f>
        <v>1113.6</v>
      </c>
      <c r="E39" s="120">
        <f>H39*12</f>
        <v>0.48</v>
      </c>
      <c r="F39" s="120"/>
      <c r="G39" s="120">
        <f>12*H39</f>
        <v>0.48</v>
      </c>
      <c r="H39" s="120">
        <v>0.04</v>
      </c>
      <c r="I39" s="107">
        <v>2320</v>
      </c>
      <c r="J39" s="107">
        <v>1.07</v>
      </c>
      <c r="K39" s="108">
        <v>0.03</v>
      </c>
    </row>
    <row r="40" spans="1:11" s="107" customFormat="1" ht="15">
      <c r="A40" s="117" t="s">
        <v>39</v>
      </c>
      <c r="B40" s="118" t="s">
        <v>105</v>
      </c>
      <c r="C40" s="119">
        <f>F40*12</f>
        <v>0</v>
      </c>
      <c r="D40" s="120">
        <v>595.78</v>
      </c>
      <c r="E40" s="120">
        <f>H40*12</f>
        <v>0.24</v>
      </c>
      <c r="F40" s="120"/>
      <c r="G40" s="120">
        <f>D40/I40</f>
        <v>0.26</v>
      </c>
      <c r="H40" s="120">
        <f>G40/12</f>
        <v>0.02</v>
      </c>
      <c r="I40" s="107">
        <v>2320</v>
      </c>
      <c r="J40" s="107">
        <v>1.07</v>
      </c>
      <c r="K40" s="108">
        <v>0.02</v>
      </c>
    </row>
    <row r="41" spans="1:11" s="132" customFormat="1" ht="30">
      <c r="A41" s="93" t="s">
        <v>40</v>
      </c>
      <c r="B41" s="129" t="s">
        <v>106</v>
      </c>
      <c r="C41" s="120">
        <f>F41*12</f>
        <v>0</v>
      </c>
      <c r="D41" s="120">
        <v>893.66</v>
      </c>
      <c r="E41" s="120">
        <f>H41*12</f>
        <v>0.36</v>
      </c>
      <c r="F41" s="120"/>
      <c r="G41" s="120">
        <f>D41/I41</f>
        <v>0.39</v>
      </c>
      <c r="H41" s="120">
        <f>G41/12</f>
        <v>0.03</v>
      </c>
      <c r="I41" s="130">
        <v>2320</v>
      </c>
      <c r="J41" s="130">
        <v>1.07</v>
      </c>
      <c r="K41" s="131">
        <v>0.03</v>
      </c>
    </row>
    <row r="42" spans="1:11" s="127" customFormat="1" ht="15">
      <c r="A42" s="117" t="s">
        <v>41</v>
      </c>
      <c r="B42" s="118"/>
      <c r="C42" s="119"/>
      <c r="D42" s="119">
        <f>D44+D45+D46+D47+D48+D49+D50+D51+D52+D53</f>
        <v>15793.43</v>
      </c>
      <c r="E42" s="119"/>
      <c r="F42" s="120"/>
      <c r="G42" s="119">
        <f>D42/I42</f>
        <v>6.81</v>
      </c>
      <c r="H42" s="119">
        <f>G42/12</f>
        <v>0.57</v>
      </c>
      <c r="I42" s="107">
        <v>2320</v>
      </c>
      <c r="J42" s="107">
        <v>1.07</v>
      </c>
      <c r="K42" s="108">
        <v>0.73</v>
      </c>
    </row>
    <row r="43" spans="1:11" s="115" customFormat="1" ht="15" hidden="1">
      <c r="A43" s="91"/>
      <c r="B43" s="133"/>
      <c r="C43" s="1"/>
      <c r="D43" s="1"/>
      <c r="E43" s="1"/>
      <c r="F43" s="1"/>
      <c r="G43" s="1"/>
      <c r="H43" s="1"/>
      <c r="I43" s="107"/>
      <c r="J43" s="107"/>
      <c r="K43" s="108"/>
    </row>
    <row r="44" spans="1:11" s="115" customFormat="1" ht="15">
      <c r="A44" s="91" t="s">
        <v>42</v>
      </c>
      <c r="B44" s="133" t="s">
        <v>107</v>
      </c>
      <c r="C44" s="1"/>
      <c r="D44" s="134">
        <v>184.33</v>
      </c>
      <c r="E44" s="134"/>
      <c r="F44" s="134"/>
      <c r="G44" s="134"/>
      <c r="H44" s="134"/>
      <c r="I44" s="107">
        <v>2320</v>
      </c>
      <c r="J44" s="107">
        <v>1.07</v>
      </c>
      <c r="K44" s="108">
        <v>0.01</v>
      </c>
    </row>
    <row r="45" spans="1:11" s="115" customFormat="1" ht="15">
      <c r="A45" s="91" t="s">
        <v>43</v>
      </c>
      <c r="B45" s="133" t="s">
        <v>108</v>
      </c>
      <c r="C45" s="1">
        <f>F45*12</f>
        <v>0</v>
      </c>
      <c r="D45" s="134">
        <v>390.07</v>
      </c>
      <c r="E45" s="134">
        <f>H45*12</f>
        <v>0</v>
      </c>
      <c r="F45" s="134"/>
      <c r="G45" s="134"/>
      <c r="H45" s="134"/>
      <c r="I45" s="107">
        <v>2320</v>
      </c>
      <c r="J45" s="107">
        <v>1.07</v>
      </c>
      <c r="K45" s="108">
        <v>0.01</v>
      </c>
    </row>
    <row r="46" spans="1:11" s="115" customFormat="1" ht="15">
      <c r="A46" s="91" t="s">
        <v>109</v>
      </c>
      <c r="B46" s="133" t="s">
        <v>107</v>
      </c>
      <c r="C46" s="1">
        <f>F46*12</f>
        <v>0</v>
      </c>
      <c r="D46" s="134">
        <v>5501.43</v>
      </c>
      <c r="E46" s="134">
        <f>H46*12</f>
        <v>0</v>
      </c>
      <c r="F46" s="134"/>
      <c r="G46" s="134"/>
      <c r="H46" s="134"/>
      <c r="I46" s="107">
        <v>2320</v>
      </c>
      <c r="J46" s="107">
        <v>1.07</v>
      </c>
      <c r="K46" s="108">
        <v>0.22</v>
      </c>
    </row>
    <row r="47" spans="1:11" s="115" customFormat="1" ht="15">
      <c r="A47" s="91" t="s">
        <v>44</v>
      </c>
      <c r="B47" s="133" t="s">
        <v>107</v>
      </c>
      <c r="C47" s="1">
        <f>F47*12</f>
        <v>0</v>
      </c>
      <c r="D47" s="134">
        <v>743.35</v>
      </c>
      <c r="E47" s="134">
        <f>H47*12</f>
        <v>0</v>
      </c>
      <c r="F47" s="134"/>
      <c r="G47" s="134"/>
      <c r="H47" s="134"/>
      <c r="I47" s="107">
        <v>2320</v>
      </c>
      <c r="J47" s="107">
        <v>1.07</v>
      </c>
      <c r="K47" s="108">
        <v>0.02</v>
      </c>
    </row>
    <row r="48" spans="1:11" s="115" customFormat="1" ht="15">
      <c r="A48" s="91" t="s">
        <v>45</v>
      </c>
      <c r="B48" s="133" t="s">
        <v>107</v>
      </c>
      <c r="C48" s="1">
        <f>F48*12</f>
        <v>0</v>
      </c>
      <c r="D48" s="134">
        <v>3314.05</v>
      </c>
      <c r="E48" s="134">
        <f>H48*12</f>
        <v>0</v>
      </c>
      <c r="F48" s="134"/>
      <c r="G48" s="134"/>
      <c r="H48" s="134"/>
      <c r="I48" s="107">
        <v>2320</v>
      </c>
      <c r="J48" s="107">
        <v>1.07</v>
      </c>
      <c r="K48" s="108">
        <v>0.11</v>
      </c>
    </row>
    <row r="49" spans="1:11" s="115" customFormat="1" ht="15">
      <c r="A49" s="91" t="s">
        <v>46</v>
      </c>
      <c r="B49" s="133" t="s">
        <v>107</v>
      </c>
      <c r="C49" s="1">
        <f>F49*12</f>
        <v>0</v>
      </c>
      <c r="D49" s="134">
        <v>780.14</v>
      </c>
      <c r="E49" s="134">
        <f>H49*12</f>
        <v>0</v>
      </c>
      <c r="F49" s="134"/>
      <c r="G49" s="134"/>
      <c r="H49" s="134"/>
      <c r="I49" s="107">
        <v>2320</v>
      </c>
      <c r="J49" s="107">
        <v>1.07</v>
      </c>
      <c r="K49" s="108">
        <v>0.02</v>
      </c>
    </row>
    <row r="50" spans="1:11" s="115" customFormat="1" ht="15">
      <c r="A50" s="91" t="s">
        <v>47</v>
      </c>
      <c r="B50" s="133" t="s">
        <v>107</v>
      </c>
      <c r="C50" s="1"/>
      <c r="D50" s="134">
        <v>371.66</v>
      </c>
      <c r="E50" s="134"/>
      <c r="F50" s="134"/>
      <c r="G50" s="134"/>
      <c r="H50" s="134"/>
      <c r="I50" s="107">
        <v>2320</v>
      </c>
      <c r="J50" s="107">
        <v>1.07</v>
      </c>
      <c r="K50" s="108">
        <v>0.01</v>
      </c>
    </row>
    <row r="51" spans="1:11" s="115" customFormat="1" ht="15">
      <c r="A51" s="91" t="s">
        <v>48</v>
      </c>
      <c r="B51" s="133" t="s">
        <v>108</v>
      </c>
      <c r="C51" s="1"/>
      <c r="D51" s="134">
        <v>1486.7</v>
      </c>
      <c r="E51" s="134"/>
      <c r="F51" s="134"/>
      <c r="G51" s="134"/>
      <c r="H51" s="134"/>
      <c r="I51" s="107">
        <v>2320</v>
      </c>
      <c r="J51" s="107">
        <v>1.07</v>
      </c>
      <c r="K51" s="108">
        <v>0.05</v>
      </c>
    </row>
    <row r="52" spans="1:11" s="115" customFormat="1" ht="25.5">
      <c r="A52" s="91" t="s">
        <v>49</v>
      </c>
      <c r="B52" s="133" t="s">
        <v>107</v>
      </c>
      <c r="C52" s="1">
        <f>F52*12</f>
        <v>0</v>
      </c>
      <c r="D52" s="134">
        <v>1620.89</v>
      </c>
      <c r="E52" s="134">
        <f>H52*12</f>
        <v>0</v>
      </c>
      <c r="F52" s="134"/>
      <c r="G52" s="134"/>
      <c r="H52" s="134"/>
      <c r="I52" s="107">
        <v>2320</v>
      </c>
      <c r="J52" s="107">
        <v>1.07</v>
      </c>
      <c r="K52" s="108">
        <v>0.05</v>
      </c>
    </row>
    <row r="53" spans="1:11" s="115" customFormat="1" ht="18.75" customHeight="1">
      <c r="A53" s="91" t="s">
        <v>50</v>
      </c>
      <c r="B53" s="133" t="s">
        <v>107</v>
      </c>
      <c r="C53" s="1"/>
      <c r="D53" s="134">
        <v>1400.81</v>
      </c>
      <c r="E53" s="134"/>
      <c r="F53" s="134"/>
      <c r="G53" s="134"/>
      <c r="H53" s="134"/>
      <c r="I53" s="107">
        <v>2320</v>
      </c>
      <c r="J53" s="107">
        <v>1.07</v>
      </c>
      <c r="K53" s="108">
        <v>0.01</v>
      </c>
    </row>
    <row r="54" spans="1:11" s="115" customFormat="1" ht="15" hidden="1">
      <c r="A54" s="91"/>
      <c r="B54" s="133"/>
      <c r="C54" s="1"/>
      <c r="D54" s="134"/>
      <c r="E54" s="134"/>
      <c r="F54" s="134"/>
      <c r="G54" s="134"/>
      <c r="H54" s="134"/>
      <c r="I54" s="107"/>
      <c r="J54" s="107"/>
      <c r="K54" s="108"/>
    </row>
    <row r="55" spans="1:11" s="115" customFormat="1" ht="15" hidden="1">
      <c r="A55" s="4"/>
      <c r="B55" s="133"/>
      <c r="C55" s="1"/>
      <c r="D55" s="134"/>
      <c r="E55" s="134"/>
      <c r="F55" s="134"/>
      <c r="G55" s="134"/>
      <c r="H55" s="134"/>
      <c r="I55" s="107"/>
      <c r="J55" s="107"/>
      <c r="K55" s="108"/>
    </row>
    <row r="56" spans="1:11" s="127" customFormat="1" ht="30">
      <c r="A56" s="117" t="s">
        <v>51</v>
      </c>
      <c r="B56" s="118"/>
      <c r="C56" s="119"/>
      <c r="D56" s="119">
        <f>D57+D58+D60+D61+D66+D67+D68</f>
        <v>13637.59</v>
      </c>
      <c r="E56" s="119"/>
      <c r="F56" s="120"/>
      <c r="G56" s="119">
        <f>D56/I56</f>
        <v>5.88</v>
      </c>
      <c r="H56" s="119">
        <f>G56/12</f>
        <v>0.49</v>
      </c>
      <c r="I56" s="107">
        <v>2320</v>
      </c>
      <c r="J56" s="107">
        <v>1.07</v>
      </c>
      <c r="K56" s="108">
        <v>0.63</v>
      </c>
    </row>
    <row r="57" spans="1:11" s="115" customFormat="1" ht="15">
      <c r="A57" s="91" t="s">
        <v>52</v>
      </c>
      <c r="B57" s="133" t="s">
        <v>110</v>
      </c>
      <c r="C57" s="1"/>
      <c r="D57" s="134">
        <v>2230.05</v>
      </c>
      <c r="E57" s="134"/>
      <c r="F57" s="134"/>
      <c r="G57" s="134"/>
      <c r="H57" s="134"/>
      <c r="I57" s="107">
        <v>2320</v>
      </c>
      <c r="J57" s="107">
        <v>1.07</v>
      </c>
      <c r="K57" s="108">
        <v>0.07</v>
      </c>
    </row>
    <row r="58" spans="1:11" s="115" customFormat="1" ht="25.5">
      <c r="A58" s="91" t="s">
        <v>53</v>
      </c>
      <c r="B58" s="133" t="s">
        <v>111</v>
      </c>
      <c r="C58" s="1"/>
      <c r="D58" s="134">
        <v>1486.7</v>
      </c>
      <c r="E58" s="134"/>
      <c r="F58" s="134"/>
      <c r="G58" s="134"/>
      <c r="H58" s="134"/>
      <c r="I58" s="107">
        <v>2320</v>
      </c>
      <c r="J58" s="107">
        <v>1.07</v>
      </c>
      <c r="K58" s="108">
        <v>0.05</v>
      </c>
    </row>
    <row r="59" spans="1:11" s="115" customFormat="1" ht="15" hidden="1">
      <c r="A59" s="91" t="s">
        <v>112</v>
      </c>
      <c r="B59" s="133" t="s">
        <v>113</v>
      </c>
      <c r="C59" s="1"/>
      <c r="D59" s="134"/>
      <c r="E59" s="134"/>
      <c r="F59" s="134"/>
      <c r="G59" s="134"/>
      <c r="H59" s="134"/>
      <c r="I59" s="107">
        <v>2320</v>
      </c>
      <c r="J59" s="107">
        <v>1.07</v>
      </c>
      <c r="K59" s="108">
        <v>0</v>
      </c>
    </row>
    <row r="60" spans="1:11" s="115" customFormat="1" ht="15">
      <c r="A60" s="91" t="s">
        <v>54</v>
      </c>
      <c r="B60" s="133" t="s">
        <v>113</v>
      </c>
      <c r="C60" s="1"/>
      <c r="D60" s="134">
        <v>1560.23</v>
      </c>
      <c r="E60" s="134"/>
      <c r="F60" s="134"/>
      <c r="G60" s="134"/>
      <c r="H60" s="134"/>
      <c r="I60" s="107">
        <v>2320</v>
      </c>
      <c r="J60" s="107">
        <v>1.07</v>
      </c>
      <c r="K60" s="108">
        <v>0.05</v>
      </c>
    </row>
    <row r="61" spans="1:11" s="115" customFormat="1" ht="25.5">
      <c r="A61" s="91" t="s">
        <v>55</v>
      </c>
      <c r="B61" s="133" t="s">
        <v>114</v>
      </c>
      <c r="C61" s="1"/>
      <c r="D61" s="134">
        <v>1486.68</v>
      </c>
      <c r="E61" s="134"/>
      <c r="F61" s="134"/>
      <c r="G61" s="134"/>
      <c r="H61" s="134"/>
      <c r="I61" s="107">
        <v>2320</v>
      </c>
      <c r="J61" s="107">
        <v>1.07</v>
      </c>
      <c r="K61" s="108">
        <v>0.05</v>
      </c>
    </row>
    <row r="62" spans="1:11" s="115" customFormat="1" ht="15" hidden="1">
      <c r="A62" s="91" t="s">
        <v>115</v>
      </c>
      <c r="B62" s="133" t="s">
        <v>116</v>
      </c>
      <c r="C62" s="1"/>
      <c r="D62" s="134">
        <f>G62*I62</f>
        <v>0</v>
      </c>
      <c r="E62" s="134"/>
      <c r="F62" s="134"/>
      <c r="G62" s="134"/>
      <c r="H62" s="134"/>
      <c r="I62" s="107">
        <v>2320</v>
      </c>
      <c r="J62" s="107">
        <v>1.07</v>
      </c>
      <c r="K62" s="108">
        <v>0</v>
      </c>
    </row>
    <row r="63" spans="1:11" s="115" customFormat="1" ht="20.25" customHeight="1" hidden="1">
      <c r="A63" s="91" t="s">
        <v>117</v>
      </c>
      <c r="B63" s="133" t="s">
        <v>113</v>
      </c>
      <c r="C63" s="1"/>
      <c r="D63" s="134">
        <f>G63*I63</f>
        <v>0</v>
      </c>
      <c r="E63" s="134"/>
      <c r="F63" s="134"/>
      <c r="G63" s="134"/>
      <c r="H63" s="134"/>
      <c r="I63" s="107">
        <v>2320</v>
      </c>
      <c r="J63" s="107">
        <v>1.07</v>
      </c>
      <c r="K63" s="108">
        <v>0</v>
      </c>
    </row>
    <row r="64" spans="1:11" s="115" customFormat="1" ht="15" hidden="1">
      <c r="A64" s="91" t="s">
        <v>118</v>
      </c>
      <c r="B64" s="133" t="s">
        <v>107</v>
      </c>
      <c r="C64" s="1"/>
      <c r="D64" s="134"/>
      <c r="E64" s="134"/>
      <c r="F64" s="134"/>
      <c r="G64" s="134"/>
      <c r="H64" s="134"/>
      <c r="I64" s="107">
        <v>2320</v>
      </c>
      <c r="J64" s="107">
        <v>1.07</v>
      </c>
      <c r="K64" s="108">
        <v>0</v>
      </c>
    </row>
    <row r="65" spans="1:11" s="115" customFormat="1" ht="25.5" hidden="1">
      <c r="A65" s="91" t="s">
        <v>119</v>
      </c>
      <c r="B65" s="133" t="s">
        <v>107</v>
      </c>
      <c r="C65" s="1"/>
      <c r="D65" s="134">
        <f>G65*I65</f>
        <v>0</v>
      </c>
      <c r="E65" s="134"/>
      <c r="F65" s="134"/>
      <c r="G65" s="134"/>
      <c r="H65" s="134"/>
      <c r="I65" s="107">
        <v>2320</v>
      </c>
      <c r="J65" s="107">
        <v>1.07</v>
      </c>
      <c r="K65" s="108">
        <v>0</v>
      </c>
    </row>
    <row r="66" spans="1:11" s="115" customFormat="1" ht="15">
      <c r="A66" s="91" t="s">
        <v>120</v>
      </c>
      <c r="B66" s="135" t="s">
        <v>107</v>
      </c>
      <c r="C66" s="1"/>
      <c r="D66" s="134">
        <v>1586.25</v>
      </c>
      <c r="E66" s="134"/>
      <c r="F66" s="134"/>
      <c r="G66" s="134"/>
      <c r="H66" s="134"/>
      <c r="I66" s="107">
        <v>2320</v>
      </c>
      <c r="J66" s="107">
        <v>1.07</v>
      </c>
      <c r="K66" s="108">
        <v>0.03</v>
      </c>
    </row>
    <row r="67" spans="1:11" s="115" customFormat="1" ht="25.5" hidden="1">
      <c r="A67" s="91" t="s">
        <v>121</v>
      </c>
      <c r="B67" s="135" t="s">
        <v>95</v>
      </c>
      <c r="C67" s="1"/>
      <c r="D67" s="134"/>
      <c r="E67" s="134"/>
      <c r="F67" s="134"/>
      <c r="G67" s="134"/>
      <c r="H67" s="134"/>
      <c r="I67" s="107">
        <v>2320</v>
      </c>
      <c r="J67" s="107">
        <v>1.07</v>
      </c>
      <c r="K67" s="108">
        <v>0.11</v>
      </c>
    </row>
    <row r="68" spans="1:11" s="115" customFormat="1" ht="15">
      <c r="A68" s="4" t="s">
        <v>56</v>
      </c>
      <c r="B68" s="133" t="s">
        <v>81</v>
      </c>
      <c r="C68" s="1"/>
      <c r="D68" s="134">
        <v>5287.68</v>
      </c>
      <c r="E68" s="134"/>
      <c r="F68" s="134"/>
      <c r="G68" s="134"/>
      <c r="H68" s="134"/>
      <c r="I68" s="107">
        <v>2320</v>
      </c>
      <c r="J68" s="107">
        <v>1.07</v>
      </c>
      <c r="K68" s="108">
        <v>0.18</v>
      </c>
    </row>
    <row r="69" spans="1:11" s="115" customFormat="1" ht="15" hidden="1">
      <c r="A69" s="91" t="s">
        <v>122</v>
      </c>
      <c r="B69" s="135" t="s">
        <v>107</v>
      </c>
      <c r="C69" s="1"/>
      <c r="D69" s="134"/>
      <c r="E69" s="134"/>
      <c r="F69" s="134"/>
      <c r="G69" s="134"/>
      <c r="H69" s="134"/>
      <c r="I69" s="107">
        <v>2320</v>
      </c>
      <c r="J69" s="107">
        <v>1.07</v>
      </c>
      <c r="K69" s="108">
        <v>0.03</v>
      </c>
    </row>
    <row r="70" spans="1:11" s="115" customFormat="1" ht="15" hidden="1">
      <c r="A70" s="91" t="s">
        <v>123</v>
      </c>
      <c r="B70" s="133" t="s">
        <v>81</v>
      </c>
      <c r="C70" s="1"/>
      <c r="D70" s="1">
        <f>G70*I70</f>
        <v>0</v>
      </c>
      <c r="E70" s="1"/>
      <c r="F70" s="1"/>
      <c r="G70" s="1">
        <f>H70*12</f>
        <v>0</v>
      </c>
      <c r="H70" s="1">
        <v>0</v>
      </c>
      <c r="I70" s="107">
        <v>2320</v>
      </c>
      <c r="J70" s="107">
        <v>1.07</v>
      </c>
      <c r="K70" s="108">
        <v>0</v>
      </c>
    </row>
    <row r="71" spans="1:11" s="115" customFormat="1" ht="15">
      <c r="A71" s="117" t="s">
        <v>57</v>
      </c>
      <c r="B71" s="133"/>
      <c r="C71" s="1"/>
      <c r="D71" s="119">
        <f>D73+D74</f>
        <v>3453.56</v>
      </c>
      <c r="E71" s="1"/>
      <c r="F71" s="1"/>
      <c r="G71" s="119">
        <f>D71/I71</f>
        <v>1.49</v>
      </c>
      <c r="H71" s="119">
        <v>0.13</v>
      </c>
      <c r="I71" s="107">
        <v>2320</v>
      </c>
      <c r="J71" s="107">
        <v>1.07</v>
      </c>
      <c r="K71" s="108">
        <v>0.11</v>
      </c>
    </row>
    <row r="72" spans="1:11" s="115" customFormat="1" ht="15" hidden="1">
      <c r="A72" s="91" t="s">
        <v>124</v>
      </c>
      <c r="B72" s="133" t="s">
        <v>81</v>
      </c>
      <c r="C72" s="1"/>
      <c r="D72" s="1">
        <f aca="true" t="shared" si="3" ref="D72:D79">G72*I72</f>
        <v>0</v>
      </c>
      <c r="E72" s="1"/>
      <c r="F72" s="1"/>
      <c r="G72" s="1">
        <f aca="true" t="shared" si="4" ref="G72:G79">H72*12</f>
        <v>0</v>
      </c>
      <c r="H72" s="1">
        <v>0</v>
      </c>
      <c r="I72" s="107">
        <v>2320</v>
      </c>
      <c r="J72" s="107">
        <v>1.07</v>
      </c>
      <c r="K72" s="108">
        <v>0</v>
      </c>
    </row>
    <row r="73" spans="1:11" s="115" customFormat="1" ht="15">
      <c r="A73" s="91" t="s">
        <v>58</v>
      </c>
      <c r="B73" s="133" t="s">
        <v>107</v>
      </c>
      <c r="C73" s="1"/>
      <c r="D73" s="134">
        <v>2676.53</v>
      </c>
      <c r="E73" s="134"/>
      <c r="F73" s="134"/>
      <c r="G73" s="134"/>
      <c r="H73" s="134"/>
      <c r="I73" s="107">
        <v>2320</v>
      </c>
      <c r="J73" s="107">
        <v>1.07</v>
      </c>
      <c r="K73" s="108">
        <v>0.09</v>
      </c>
    </row>
    <row r="74" spans="1:11" s="115" customFormat="1" ht="15">
      <c r="A74" s="91" t="s">
        <v>59</v>
      </c>
      <c r="B74" s="133" t="s">
        <v>107</v>
      </c>
      <c r="C74" s="1"/>
      <c r="D74" s="134">
        <v>777.03</v>
      </c>
      <c r="E74" s="134"/>
      <c r="F74" s="134"/>
      <c r="G74" s="134"/>
      <c r="H74" s="134"/>
      <c r="I74" s="107">
        <v>2320</v>
      </c>
      <c r="J74" s="107">
        <v>1.07</v>
      </c>
      <c r="K74" s="108">
        <v>0.02</v>
      </c>
    </row>
    <row r="75" spans="1:11" s="115" customFormat="1" ht="27.75" customHeight="1" hidden="1">
      <c r="A75" s="4" t="s">
        <v>125</v>
      </c>
      <c r="B75" s="133" t="s">
        <v>95</v>
      </c>
      <c r="C75" s="1"/>
      <c r="D75" s="1">
        <f t="shared" si="3"/>
        <v>0</v>
      </c>
      <c r="E75" s="1"/>
      <c r="F75" s="1"/>
      <c r="G75" s="1">
        <f t="shared" si="4"/>
        <v>0</v>
      </c>
      <c r="H75" s="1">
        <v>0</v>
      </c>
      <c r="I75" s="107">
        <v>2320</v>
      </c>
      <c r="J75" s="107">
        <v>1.07</v>
      </c>
      <c r="K75" s="108">
        <v>0</v>
      </c>
    </row>
    <row r="76" spans="1:11" s="115" customFormat="1" ht="25.5" hidden="1">
      <c r="A76" s="4" t="s">
        <v>126</v>
      </c>
      <c r="B76" s="133" t="s">
        <v>95</v>
      </c>
      <c r="C76" s="1"/>
      <c r="D76" s="1">
        <f t="shared" si="3"/>
        <v>0</v>
      </c>
      <c r="E76" s="1"/>
      <c r="F76" s="1"/>
      <c r="G76" s="1">
        <f t="shared" si="4"/>
        <v>0</v>
      </c>
      <c r="H76" s="1">
        <v>0</v>
      </c>
      <c r="I76" s="107">
        <v>2320</v>
      </c>
      <c r="J76" s="107">
        <v>1.07</v>
      </c>
      <c r="K76" s="108">
        <v>0</v>
      </c>
    </row>
    <row r="77" spans="1:11" s="115" customFormat="1" ht="25.5" hidden="1">
      <c r="A77" s="4" t="s">
        <v>127</v>
      </c>
      <c r="B77" s="133" t="s">
        <v>95</v>
      </c>
      <c r="C77" s="1"/>
      <c r="D77" s="1">
        <f t="shared" si="3"/>
        <v>0</v>
      </c>
      <c r="E77" s="1"/>
      <c r="F77" s="1"/>
      <c r="G77" s="1">
        <f t="shared" si="4"/>
        <v>0</v>
      </c>
      <c r="H77" s="1">
        <v>0</v>
      </c>
      <c r="I77" s="107">
        <v>2320</v>
      </c>
      <c r="J77" s="107">
        <v>1.07</v>
      </c>
      <c r="K77" s="108">
        <v>0</v>
      </c>
    </row>
    <row r="78" spans="1:11" s="115" customFormat="1" ht="25.5" hidden="1">
      <c r="A78" s="4" t="s">
        <v>128</v>
      </c>
      <c r="B78" s="133" t="s">
        <v>95</v>
      </c>
      <c r="C78" s="1"/>
      <c r="D78" s="1">
        <f t="shared" si="3"/>
        <v>0</v>
      </c>
      <c r="E78" s="1"/>
      <c r="F78" s="1"/>
      <c r="G78" s="1">
        <f t="shared" si="4"/>
        <v>0</v>
      </c>
      <c r="H78" s="1">
        <v>0</v>
      </c>
      <c r="I78" s="107">
        <v>2320</v>
      </c>
      <c r="J78" s="107">
        <v>1.07</v>
      </c>
      <c r="K78" s="108">
        <v>0</v>
      </c>
    </row>
    <row r="79" spans="1:11" s="115" customFormat="1" ht="25.5" hidden="1">
      <c r="A79" s="4" t="s">
        <v>129</v>
      </c>
      <c r="B79" s="133" t="s">
        <v>95</v>
      </c>
      <c r="C79" s="1"/>
      <c r="D79" s="1">
        <f t="shared" si="3"/>
        <v>0</v>
      </c>
      <c r="E79" s="1"/>
      <c r="F79" s="1"/>
      <c r="G79" s="1">
        <f t="shared" si="4"/>
        <v>0</v>
      </c>
      <c r="H79" s="1">
        <v>0</v>
      </c>
      <c r="I79" s="107">
        <v>2320</v>
      </c>
      <c r="J79" s="107">
        <v>1.07</v>
      </c>
      <c r="K79" s="108">
        <v>0</v>
      </c>
    </row>
    <row r="80" spans="1:11" s="115" customFormat="1" ht="15">
      <c r="A80" s="117" t="s">
        <v>60</v>
      </c>
      <c r="B80" s="133"/>
      <c r="C80" s="1"/>
      <c r="D80" s="119">
        <f>D81</f>
        <v>932.26</v>
      </c>
      <c r="E80" s="1"/>
      <c r="F80" s="1"/>
      <c r="G80" s="119">
        <f>D80/I80</f>
        <v>0.4</v>
      </c>
      <c r="H80" s="119">
        <f>G80/12</f>
        <v>0.03</v>
      </c>
      <c r="I80" s="107">
        <v>2320</v>
      </c>
      <c r="J80" s="107">
        <v>1.07</v>
      </c>
      <c r="K80" s="108">
        <v>0.14</v>
      </c>
    </row>
    <row r="81" spans="1:11" s="115" customFormat="1" ht="15">
      <c r="A81" s="91" t="s">
        <v>61</v>
      </c>
      <c r="B81" s="133" t="s">
        <v>107</v>
      </c>
      <c r="C81" s="1"/>
      <c r="D81" s="134">
        <v>932.26</v>
      </c>
      <c r="E81" s="134"/>
      <c r="F81" s="134"/>
      <c r="G81" s="134"/>
      <c r="H81" s="134"/>
      <c r="I81" s="107">
        <v>2320</v>
      </c>
      <c r="J81" s="107">
        <v>1.07</v>
      </c>
      <c r="K81" s="108">
        <v>0.03</v>
      </c>
    </row>
    <row r="82" spans="1:11" s="107" customFormat="1" ht="15">
      <c r="A82" s="117" t="s">
        <v>64</v>
      </c>
      <c r="B82" s="118"/>
      <c r="C82" s="119"/>
      <c r="D82" s="119">
        <f>D83</f>
        <v>1381.39</v>
      </c>
      <c r="E82" s="119"/>
      <c r="F82" s="120"/>
      <c r="G82" s="119">
        <f>D82/I82</f>
        <v>0.6</v>
      </c>
      <c r="H82" s="119">
        <f>G82/12</f>
        <v>0.05</v>
      </c>
      <c r="I82" s="107">
        <v>2320</v>
      </c>
      <c r="J82" s="107">
        <v>1.07</v>
      </c>
      <c r="K82" s="108">
        <v>0.04</v>
      </c>
    </row>
    <row r="83" spans="1:11" s="115" customFormat="1" ht="25.5">
      <c r="A83" s="91" t="s">
        <v>65</v>
      </c>
      <c r="B83" s="135" t="s">
        <v>95</v>
      </c>
      <c r="C83" s="1"/>
      <c r="D83" s="134">
        <v>1381.39</v>
      </c>
      <c r="E83" s="134"/>
      <c r="F83" s="134"/>
      <c r="G83" s="134"/>
      <c r="H83" s="134"/>
      <c r="I83" s="107">
        <v>2320</v>
      </c>
      <c r="J83" s="107">
        <v>1.07</v>
      </c>
      <c r="K83" s="108">
        <v>0.04</v>
      </c>
    </row>
    <row r="84" spans="1:11" s="107" customFormat="1" ht="15">
      <c r="A84" s="117" t="s">
        <v>66</v>
      </c>
      <c r="B84" s="118"/>
      <c r="C84" s="119"/>
      <c r="D84" s="119">
        <f>D85+D88</f>
        <v>14730.75</v>
      </c>
      <c r="E84" s="119"/>
      <c r="F84" s="120"/>
      <c r="G84" s="119">
        <f>D84/I84</f>
        <v>6.35</v>
      </c>
      <c r="H84" s="119">
        <f>G84/12</f>
        <v>0.53</v>
      </c>
      <c r="I84" s="107">
        <v>2320</v>
      </c>
      <c r="J84" s="107">
        <v>1.07</v>
      </c>
      <c r="K84" s="108">
        <v>0.49</v>
      </c>
    </row>
    <row r="85" spans="1:11" s="115" customFormat="1" ht="15">
      <c r="A85" s="91" t="s">
        <v>67</v>
      </c>
      <c r="B85" s="133" t="s">
        <v>110</v>
      </c>
      <c r="C85" s="1"/>
      <c r="D85" s="134">
        <v>14730.75</v>
      </c>
      <c r="E85" s="134"/>
      <c r="F85" s="134"/>
      <c r="G85" s="134"/>
      <c r="H85" s="134"/>
      <c r="I85" s="107">
        <v>2320</v>
      </c>
      <c r="J85" s="107">
        <v>1.07</v>
      </c>
      <c r="K85" s="108">
        <v>0.49</v>
      </c>
    </row>
    <row r="86" spans="1:11" s="115" customFormat="1" ht="15" hidden="1">
      <c r="A86" s="91" t="s">
        <v>130</v>
      </c>
      <c r="B86" s="133" t="s">
        <v>110</v>
      </c>
      <c r="C86" s="1"/>
      <c r="D86" s="134">
        <f>G86*I86</f>
        <v>0</v>
      </c>
      <c r="E86" s="134"/>
      <c r="F86" s="134"/>
      <c r="G86" s="134"/>
      <c r="H86" s="134"/>
      <c r="I86" s="107">
        <v>2320</v>
      </c>
      <c r="J86" s="107">
        <v>1.07</v>
      </c>
      <c r="K86" s="108">
        <v>0</v>
      </c>
    </row>
    <row r="87" spans="1:11" s="115" customFormat="1" ht="25.5" customHeight="1" hidden="1">
      <c r="A87" s="91" t="s">
        <v>131</v>
      </c>
      <c r="B87" s="133" t="s">
        <v>107</v>
      </c>
      <c r="C87" s="1"/>
      <c r="D87" s="134">
        <f>G87*I87</f>
        <v>0</v>
      </c>
      <c r="E87" s="134"/>
      <c r="F87" s="134"/>
      <c r="G87" s="134"/>
      <c r="H87" s="134"/>
      <c r="I87" s="107">
        <v>2320</v>
      </c>
      <c r="J87" s="107">
        <v>1.07</v>
      </c>
      <c r="K87" s="108">
        <v>0</v>
      </c>
    </row>
    <row r="88" spans="1:11" s="115" customFormat="1" ht="18.75" customHeight="1" hidden="1">
      <c r="A88" s="91" t="s">
        <v>132</v>
      </c>
      <c r="B88" s="133" t="s">
        <v>110</v>
      </c>
      <c r="C88" s="1"/>
      <c r="D88" s="134"/>
      <c r="E88" s="134"/>
      <c r="F88" s="134"/>
      <c r="G88" s="134"/>
      <c r="H88" s="134"/>
      <c r="I88" s="107">
        <v>2320</v>
      </c>
      <c r="J88" s="107">
        <v>1.07</v>
      </c>
      <c r="K88" s="108">
        <v>0</v>
      </c>
    </row>
    <row r="89" spans="1:11" s="107" customFormat="1" ht="30.75" thickBot="1">
      <c r="A89" s="136" t="s">
        <v>133</v>
      </c>
      <c r="B89" s="118" t="s">
        <v>95</v>
      </c>
      <c r="C89" s="119">
        <f>F89*12</f>
        <v>0</v>
      </c>
      <c r="D89" s="120">
        <f>G89*I89</f>
        <v>22550.4</v>
      </c>
      <c r="E89" s="120">
        <f>H89*12</f>
        <v>9.72</v>
      </c>
      <c r="F89" s="120"/>
      <c r="G89" s="120">
        <f>12*H89</f>
        <v>9.72</v>
      </c>
      <c r="H89" s="120">
        <v>0.81</v>
      </c>
      <c r="I89" s="107">
        <v>2320</v>
      </c>
      <c r="J89" s="107">
        <v>1.07</v>
      </c>
      <c r="K89" s="108">
        <v>0.3</v>
      </c>
    </row>
    <row r="90" spans="1:11" s="107" customFormat="1" ht="19.5" hidden="1" thickBot="1">
      <c r="A90" s="136" t="s">
        <v>3</v>
      </c>
      <c r="B90" s="118"/>
      <c r="C90" s="119">
        <f>F90*12</f>
        <v>0</v>
      </c>
      <c r="D90" s="119"/>
      <c r="E90" s="119"/>
      <c r="F90" s="120"/>
      <c r="G90" s="119"/>
      <c r="H90" s="137"/>
      <c r="I90" s="107">
        <v>2320</v>
      </c>
      <c r="K90" s="108"/>
    </row>
    <row r="91" spans="1:11" s="107" customFormat="1" ht="15.75" hidden="1" thickBot="1">
      <c r="A91" s="138" t="s">
        <v>134</v>
      </c>
      <c r="B91" s="139"/>
      <c r="C91" s="123"/>
      <c r="D91" s="123"/>
      <c r="E91" s="123"/>
      <c r="F91" s="124"/>
      <c r="G91" s="123"/>
      <c r="H91" s="140"/>
      <c r="I91" s="107">
        <v>2320</v>
      </c>
      <c r="K91" s="108"/>
    </row>
    <row r="92" spans="1:11" s="107" customFormat="1" ht="15.75" hidden="1" thickBot="1">
      <c r="A92" s="138" t="s">
        <v>135</v>
      </c>
      <c r="B92" s="139"/>
      <c r="C92" s="123"/>
      <c r="D92" s="123"/>
      <c r="E92" s="123"/>
      <c r="F92" s="124"/>
      <c r="G92" s="123"/>
      <c r="H92" s="140"/>
      <c r="I92" s="107">
        <v>2320</v>
      </c>
      <c r="K92" s="108"/>
    </row>
    <row r="93" spans="1:11" s="107" customFormat="1" ht="15.75" hidden="1" thickBot="1">
      <c r="A93" s="138" t="s">
        <v>136</v>
      </c>
      <c r="B93" s="139"/>
      <c r="C93" s="123"/>
      <c r="D93" s="123">
        <f>G93*I93</f>
        <v>0</v>
      </c>
      <c r="E93" s="123"/>
      <c r="F93" s="124"/>
      <c r="G93" s="123">
        <f>H93*12</f>
        <v>0</v>
      </c>
      <c r="H93" s="140"/>
      <c r="I93" s="107">
        <v>2320</v>
      </c>
      <c r="K93" s="108"/>
    </row>
    <row r="94" spans="1:11" s="107" customFormat="1" ht="15.75" hidden="1" thickBot="1">
      <c r="A94" s="138" t="s">
        <v>137</v>
      </c>
      <c r="B94" s="139"/>
      <c r="C94" s="123"/>
      <c r="D94" s="123">
        <f>G94*I94</f>
        <v>0</v>
      </c>
      <c r="E94" s="123"/>
      <c r="F94" s="124"/>
      <c r="G94" s="123">
        <f>H94*12</f>
        <v>0</v>
      </c>
      <c r="H94" s="140"/>
      <c r="I94" s="107">
        <v>2320</v>
      </c>
      <c r="K94" s="108"/>
    </row>
    <row r="95" spans="1:11" s="107" customFormat="1" ht="15.75" hidden="1" thickBot="1">
      <c r="A95" s="141" t="s">
        <v>138</v>
      </c>
      <c r="B95" s="142"/>
      <c r="C95" s="143"/>
      <c r="D95" s="143">
        <f>G95*I95</f>
        <v>0</v>
      </c>
      <c r="E95" s="143"/>
      <c r="F95" s="144"/>
      <c r="G95" s="143">
        <f>H95*12</f>
        <v>0</v>
      </c>
      <c r="H95" s="145"/>
      <c r="I95" s="107">
        <v>2320</v>
      </c>
      <c r="K95" s="108"/>
    </row>
    <row r="96" spans="1:11" s="107" customFormat="1" ht="19.5" thickBot="1">
      <c r="A96" s="146" t="s">
        <v>139</v>
      </c>
      <c r="B96" s="147" t="s">
        <v>88</v>
      </c>
      <c r="C96" s="148"/>
      <c r="D96" s="149">
        <f>G96*I96</f>
        <v>39254.4</v>
      </c>
      <c r="E96" s="149"/>
      <c r="F96" s="150"/>
      <c r="G96" s="149">
        <f>12*H96</f>
        <v>16.92</v>
      </c>
      <c r="H96" s="120">
        <v>1.41</v>
      </c>
      <c r="I96" s="107">
        <v>2320</v>
      </c>
      <c r="K96" s="108"/>
    </row>
    <row r="97" spans="1:11" s="107" customFormat="1" ht="19.5" thickBot="1">
      <c r="A97" s="151" t="s">
        <v>4</v>
      </c>
      <c r="B97" s="105"/>
      <c r="C97" s="152">
        <f>F97*12</f>
        <v>0</v>
      </c>
      <c r="D97" s="153">
        <f>D96+D89+D84+D82+D80+D71+D56+D42+D41+D40+D39+D38+D37+D36+D32+D31+D30+D29+D28+D19+D14</f>
        <v>391359.94</v>
      </c>
      <c r="E97" s="153">
        <f>E96+E89+E84+E82+E80+E71+E56+E42+E41+E40+E39+E38+E37+E36+E32+E31+E30+E29+E28+E19+E14</f>
        <v>122.04</v>
      </c>
      <c r="F97" s="153">
        <f>F96+F89+F84+F82+F80+F71+F56+F42+F41+F40+F39+F38+F37+F36+F32+F31+F30+F29+F28+F19+F14</f>
        <v>0</v>
      </c>
      <c r="G97" s="153">
        <f>G96+G89+G84+G82+G80+G71+G56+G42+G41+G40+G39+G38+G37+G36+G32+G31+G30+G29+G28+G19+G14</f>
        <v>168.72</v>
      </c>
      <c r="H97" s="153">
        <f>H96+H89+H84+H82+H80+H71+H56+H42+H41+H40+H39+H38+H37+H36+H32+H31+H30+H29+H28+H19+H14</f>
        <v>14.05</v>
      </c>
      <c r="K97" s="108"/>
    </row>
    <row r="98" spans="1:11" s="158" customFormat="1" ht="20.25" hidden="1" thickBot="1">
      <c r="A98" s="154" t="s">
        <v>2</v>
      </c>
      <c r="B98" s="155" t="s">
        <v>88</v>
      </c>
      <c r="C98" s="155" t="s">
        <v>140</v>
      </c>
      <c r="D98" s="156"/>
      <c r="E98" s="155" t="s">
        <v>140</v>
      </c>
      <c r="F98" s="157"/>
      <c r="G98" s="155" t="s">
        <v>140</v>
      </c>
      <c r="H98" s="157"/>
      <c r="K98" s="159"/>
    </row>
    <row r="99" spans="1:11" s="158" customFormat="1" ht="19.5">
      <c r="A99" s="160"/>
      <c r="B99" s="161"/>
      <c r="C99" s="161"/>
      <c r="D99" s="161"/>
      <c r="E99" s="161"/>
      <c r="F99" s="162"/>
      <c r="G99" s="161"/>
      <c r="H99" s="162"/>
      <c r="K99" s="159"/>
    </row>
    <row r="100" spans="1:11" s="164" customFormat="1" ht="12.75">
      <c r="A100" s="163"/>
      <c r="F100" s="2"/>
      <c r="H100" s="2"/>
      <c r="K100" s="165"/>
    </row>
    <row r="101" spans="1:11" s="164" customFormat="1" ht="12.75">
      <c r="A101" s="163"/>
      <c r="F101" s="2"/>
      <c r="H101" s="2"/>
      <c r="K101" s="165"/>
    </row>
    <row r="102" spans="1:11" s="164" customFormat="1" ht="12.75">
      <c r="A102" s="163"/>
      <c r="F102" s="2"/>
      <c r="H102" s="2"/>
      <c r="K102" s="165"/>
    </row>
    <row r="103" spans="1:11" s="164" customFormat="1" ht="13.5" thickBot="1">
      <c r="A103" s="163"/>
      <c r="F103" s="2"/>
      <c r="H103" s="2"/>
      <c r="K103" s="165"/>
    </row>
    <row r="104" spans="1:11" s="107" customFormat="1" ht="19.5" thickBot="1">
      <c r="A104" s="166" t="s">
        <v>141</v>
      </c>
      <c r="B104" s="105"/>
      <c r="C104" s="152">
        <f>F104*12</f>
        <v>0</v>
      </c>
      <c r="D104" s="167">
        <f>D110</f>
        <v>8869.65</v>
      </c>
      <c r="E104" s="167">
        <f>E110</f>
        <v>0</v>
      </c>
      <c r="F104" s="167">
        <f>F110</f>
        <v>0</v>
      </c>
      <c r="G104" s="167">
        <f>G110</f>
        <v>3.82</v>
      </c>
      <c r="H104" s="167">
        <f>H110</f>
        <v>0.32</v>
      </c>
      <c r="I104" s="107">
        <v>2320</v>
      </c>
      <c r="K104" s="108"/>
    </row>
    <row r="105" spans="1:11" s="115" customFormat="1" ht="18.75" customHeight="1" hidden="1">
      <c r="A105" s="91" t="s">
        <v>142</v>
      </c>
      <c r="B105" s="133"/>
      <c r="C105" s="1"/>
      <c r="D105" s="134"/>
      <c r="E105" s="134"/>
      <c r="F105" s="134"/>
      <c r="G105" s="134"/>
      <c r="H105" s="168"/>
      <c r="I105" s="107">
        <v>2320</v>
      </c>
      <c r="J105" s="107"/>
      <c r="K105" s="108"/>
    </row>
    <row r="106" spans="1:11" s="115" customFormat="1" ht="18.75" customHeight="1" hidden="1">
      <c r="A106" s="91" t="s">
        <v>143</v>
      </c>
      <c r="B106" s="133"/>
      <c r="C106" s="1"/>
      <c r="D106" s="134"/>
      <c r="E106" s="134"/>
      <c r="F106" s="134"/>
      <c r="G106" s="134"/>
      <c r="H106" s="168"/>
      <c r="I106" s="107">
        <v>2320</v>
      </c>
      <c r="J106" s="107"/>
      <c r="K106" s="108"/>
    </row>
    <row r="107" spans="1:11" s="115" customFormat="1" ht="18.75" customHeight="1" hidden="1">
      <c r="A107" s="91" t="s">
        <v>144</v>
      </c>
      <c r="B107" s="133"/>
      <c r="C107" s="1"/>
      <c r="D107" s="134"/>
      <c r="E107" s="134"/>
      <c r="F107" s="134"/>
      <c r="G107" s="134"/>
      <c r="H107" s="168"/>
      <c r="I107" s="107">
        <v>2320</v>
      </c>
      <c r="J107" s="107"/>
      <c r="K107" s="108"/>
    </row>
    <row r="108" spans="1:11" s="115" customFormat="1" ht="18.75" customHeight="1" hidden="1">
      <c r="A108" s="91" t="s">
        <v>145</v>
      </c>
      <c r="B108" s="133"/>
      <c r="C108" s="1"/>
      <c r="D108" s="134"/>
      <c r="E108" s="134"/>
      <c r="F108" s="134"/>
      <c r="G108" s="134"/>
      <c r="H108" s="168"/>
      <c r="I108" s="107">
        <v>2320</v>
      </c>
      <c r="J108" s="107"/>
      <c r="K108" s="108"/>
    </row>
    <row r="109" spans="1:11" s="115" customFormat="1" ht="18.75" customHeight="1" hidden="1">
      <c r="A109" s="91" t="s">
        <v>146</v>
      </c>
      <c r="B109" s="133"/>
      <c r="C109" s="1"/>
      <c r="D109" s="134"/>
      <c r="E109" s="134"/>
      <c r="F109" s="134"/>
      <c r="G109" s="134"/>
      <c r="H109" s="168"/>
      <c r="I109" s="107">
        <v>2320</v>
      </c>
      <c r="J109" s="107"/>
      <c r="K109" s="108"/>
    </row>
    <row r="110" spans="1:11" s="115" customFormat="1" ht="18.75" customHeight="1" thickBot="1">
      <c r="A110" s="169" t="s">
        <v>147</v>
      </c>
      <c r="B110" s="170"/>
      <c r="C110" s="171"/>
      <c r="D110" s="172">
        <v>8869.65</v>
      </c>
      <c r="E110" s="172"/>
      <c r="F110" s="172"/>
      <c r="G110" s="172">
        <f>D110/I110</f>
        <v>3.82</v>
      </c>
      <c r="H110" s="173">
        <f>G110/12</f>
        <v>0.32</v>
      </c>
      <c r="I110" s="107">
        <v>2320</v>
      </c>
      <c r="J110" s="107"/>
      <c r="K110" s="108"/>
    </row>
    <row r="111" spans="1:11" s="115" customFormat="1" ht="18.75" customHeight="1" hidden="1">
      <c r="A111" s="174" t="s">
        <v>148</v>
      </c>
      <c r="B111" s="175"/>
      <c r="C111" s="176"/>
      <c r="D111" s="177"/>
      <c r="E111" s="177"/>
      <c r="F111" s="177"/>
      <c r="G111" s="177"/>
      <c r="H111" s="177"/>
      <c r="I111" s="107">
        <v>2320</v>
      </c>
      <c r="J111" s="107"/>
      <c r="K111" s="108"/>
    </row>
    <row r="112" spans="1:11" s="115" customFormat="1" ht="18.75" customHeight="1" hidden="1">
      <c r="A112" s="91" t="s">
        <v>149</v>
      </c>
      <c r="B112" s="133"/>
      <c r="C112" s="1"/>
      <c r="D112" s="134"/>
      <c r="E112" s="134"/>
      <c r="F112" s="134"/>
      <c r="G112" s="134"/>
      <c r="H112" s="134"/>
      <c r="I112" s="107">
        <v>2320</v>
      </c>
      <c r="J112" s="107"/>
      <c r="K112" s="108"/>
    </row>
    <row r="113" spans="1:11" s="115" customFormat="1" ht="18.75" customHeight="1" hidden="1">
      <c r="A113" s="91" t="s">
        <v>150</v>
      </c>
      <c r="B113" s="133"/>
      <c r="C113" s="1"/>
      <c r="D113" s="134"/>
      <c r="E113" s="134"/>
      <c r="F113" s="134"/>
      <c r="G113" s="134"/>
      <c r="H113" s="134"/>
      <c r="I113" s="107">
        <v>2320</v>
      </c>
      <c r="J113" s="107"/>
      <c r="K113" s="108"/>
    </row>
    <row r="114" spans="1:11" s="115" customFormat="1" ht="26.25" customHeight="1" hidden="1">
      <c r="A114" s="91" t="s">
        <v>151</v>
      </c>
      <c r="B114" s="133"/>
      <c r="C114" s="1"/>
      <c r="D114" s="134"/>
      <c r="E114" s="134"/>
      <c r="F114" s="134"/>
      <c r="G114" s="134"/>
      <c r="H114" s="134"/>
      <c r="I114" s="107">
        <v>2320</v>
      </c>
      <c r="J114" s="107"/>
      <c r="K114" s="108"/>
    </row>
    <row r="115" spans="1:11" s="115" customFormat="1" ht="15.75" customHeight="1" hidden="1">
      <c r="A115" s="91" t="s">
        <v>152</v>
      </c>
      <c r="B115" s="133"/>
      <c r="C115" s="1"/>
      <c r="D115" s="134"/>
      <c r="E115" s="134"/>
      <c r="F115" s="134"/>
      <c r="G115" s="134"/>
      <c r="H115" s="134"/>
      <c r="I115" s="107">
        <v>2320</v>
      </c>
      <c r="J115" s="107"/>
      <c r="K115" s="108"/>
    </row>
    <row r="116" spans="1:11" s="115" customFormat="1" ht="15.75" customHeight="1" hidden="1">
      <c r="A116" s="91" t="s">
        <v>153</v>
      </c>
      <c r="B116" s="133"/>
      <c r="C116" s="1"/>
      <c r="D116" s="134"/>
      <c r="E116" s="134"/>
      <c r="F116" s="134"/>
      <c r="G116" s="134"/>
      <c r="H116" s="134"/>
      <c r="I116" s="107">
        <v>2320</v>
      </c>
      <c r="J116" s="107"/>
      <c r="K116" s="108"/>
    </row>
    <row r="117" spans="1:11" s="115" customFormat="1" ht="15.75" customHeight="1" hidden="1">
      <c r="A117" s="91" t="s">
        <v>154</v>
      </c>
      <c r="B117" s="133"/>
      <c r="C117" s="1"/>
      <c r="D117" s="134"/>
      <c r="E117" s="134"/>
      <c r="F117" s="134"/>
      <c r="G117" s="134"/>
      <c r="H117" s="134"/>
      <c r="I117" s="107">
        <v>2320</v>
      </c>
      <c r="J117" s="107"/>
      <c r="K117" s="108"/>
    </row>
    <row r="118" spans="1:11" s="115" customFormat="1" ht="18.75" customHeight="1" hidden="1">
      <c r="A118" s="94" t="s">
        <v>155</v>
      </c>
      <c r="B118" s="133"/>
      <c r="C118" s="1"/>
      <c r="D118" s="134"/>
      <c r="E118" s="134"/>
      <c r="F118" s="134"/>
      <c r="G118" s="134"/>
      <c r="H118" s="134"/>
      <c r="I118" s="107">
        <v>2320</v>
      </c>
      <c r="J118" s="107"/>
      <c r="K118" s="108"/>
    </row>
    <row r="119" spans="1:12" s="115" customFormat="1" ht="18.75" customHeight="1" hidden="1">
      <c r="A119" s="178" t="s">
        <v>156</v>
      </c>
      <c r="B119" s="133"/>
      <c r="C119" s="1"/>
      <c r="D119" s="134"/>
      <c r="E119" s="134"/>
      <c r="F119" s="134"/>
      <c r="G119" s="134"/>
      <c r="H119" s="134"/>
      <c r="I119" s="107">
        <v>2320</v>
      </c>
      <c r="J119" s="107"/>
      <c r="L119" s="116"/>
    </row>
    <row r="120" spans="1:11" s="164" customFormat="1" ht="19.5" customHeight="1" hidden="1">
      <c r="A120" s="179" t="s">
        <v>157</v>
      </c>
      <c r="B120" s="180"/>
      <c r="C120" s="180"/>
      <c r="D120" s="181"/>
      <c r="E120" s="181"/>
      <c r="F120" s="181"/>
      <c r="G120" s="134"/>
      <c r="H120" s="134"/>
      <c r="I120" s="107">
        <v>2320</v>
      </c>
      <c r="K120" s="165"/>
    </row>
    <row r="121" spans="1:11" s="164" customFormat="1" ht="12.75">
      <c r="A121" s="163"/>
      <c r="F121" s="2"/>
      <c r="H121" s="2"/>
      <c r="K121" s="165"/>
    </row>
    <row r="122" spans="1:11" s="164" customFormat="1" ht="12.75">
      <c r="A122" s="163"/>
      <c r="F122" s="2"/>
      <c r="H122" s="2"/>
      <c r="K122" s="165"/>
    </row>
    <row r="123" spans="1:11" s="164" customFormat="1" ht="13.5" thickBot="1">
      <c r="A123" s="163"/>
      <c r="F123" s="2"/>
      <c r="H123" s="2"/>
      <c r="K123" s="165"/>
    </row>
    <row r="124" spans="1:11" s="185" customFormat="1" ht="15.75" thickBot="1">
      <c r="A124" s="182" t="s">
        <v>6</v>
      </c>
      <c r="B124" s="183"/>
      <c r="C124" s="183"/>
      <c r="D124" s="184">
        <f>D97+D104</f>
        <v>400229.59</v>
      </c>
      <c r="E124" s="184">
        <f>E97+E104</f>
        <v>122.04</v>
      </c>
      <c r="F124" s="184">
        <f>F97+F104</f>
        <v>0</v>
      </c>
      <c r="G124" s="184">
        <f>G97+G104</f>
        <v>172.54</v>
      </c>
      <c r="H124" s="184">
        <f>H97+H104</f>
        <v>14.37</v>
      </c>
      <c r="K124" s="186"/>
    </row>
    <row r="125" spans="1:11" s="164" customFormat="1" ht="12.75">
      <c r="A125" s="163"/>
      <c r="F125" s="2"/>
      <c r="H125" s="2"/>
      <c r="K125" s="165"/>
    </row>
    <row r="126" spans="1:11" s="164" customFormat="1" ht="12.75">
      <c r="A126" s="163"/>
      <c r="F126" s="2"/>
      <c r="H126" s="2"/>
      <c r="K126" s="165"/>
    </row>
    <row r="127" spans="1:11" s="164" customFormat="1" ht="12.75">
      <c r="A127" s="163"/>
      <c r="F127" s="2"/>
      <c r="H127" s="2"/>
      <c r="K127" s="165"/>
    </row>
    <row r="128" spans="1:11" s="191" customFormat="1" ht="18.75">
      <c r="A128" s="187"/>
      <c r="B128" s="188"/>
      <c r="C128" s="189"/>
      <c r="D128" s="189"/>
      <c r="E128" s="189"/>
      <c r="F128" s="190"/>
      <c r="G128" s="189"/>
      <c r="H128" s="190"/>
      <c r="K128" s="192"/>
    </row>
    <row r="129" spans="1:11" s="158" customFormat="1" ht="19.5">
      <c r="A129" s="193"/>
      <c r="B129" s="194"/>
      <c r="C129" s="195"/>
      <c r="D129" s="195"/>
      <c r="E129" s="195"/>
      <c r="F129" s="196"/>
      <c r="G129" s="195"/>
      <c r="H129" s="196"/>
      <c r="K129" s="159"/>
    </row>
    <row r="130" spans="1:11" s="164" customFormat="1" ht="14.25">
      <c r="A130" s="254" t="s">
        <v>158</v>
      </c>
      <c r="B130" s="254"/>
      <c r="C130" s="254"/>
      <c r="D130" s="254"/>
      <c r="E130" s="254"/>
      <c r="F130" s="254"/>
      <c r="K130" s="165"/>
    </row>
    <row r="131" spans="6:11" s="164" customFormat="1" ht="12.75">
      <c r="F131" s="2"/>
      <c r="H131" s="2"/>
      <c r="K131" s="165"/>
    </row>
    <row r="132" spans="1:11" s="164" customFormat="1" ht="12.75">
      <c r="A132" s="163" t="s">
        <v>159</v>
      </c>
      <c r="F132" s="2"/>
      <c r="H132" s="2"/>
      <c r="K132" s="165"/>
    </row>
    <row r="133" spans="6:11" s="164" customFormat="1" ht="12.75">
      <c r="F133" s="2"/>
      <c r="H133" s="2"/>
      <c r="K133" s="165"/>
    </row>
    <row r="134" spans="6:11" s="164" customFormat="1" ht="12.75">
      <c r="F134" s="2"/>
      <c r="H134" s="2"/>
      <c r="K134" s="165"/>
    </row>
    <row r="135" spans="6:11" s="164" customFormat="1" ht="12.75">
      <c r="F135" s="2"/>
      <c r="H135" s="2"/>
      <c r="K135" s="165"/>
    </row>
    <row r="136" spans="6:11" s="164" customFormat="1" ht="12.75">
      <c r="F136" s="2"/>
      <c r="H136" s="2"/>
      <c r="K136" s="165"/>
    </row>
    <row r="137" spans="6:11" s="164" customFormat="1" ht="12.75">
      <c r="F137" s="2"/>
      <c r="H137" s="2"/>
      <c r="K137" s="165"/>
    </row>
    <row r="138" spans="6:11" s="164" customFormat="1" ht="12.75">
      <c r="F138" s="2"/>
      <c r="H138" s="2"/>
      <c r="K138" s="165"/>
    </row>
    <row r="139" spans="6:11" s="164" customFormat="1" ht="12.75">
      <c r="F139" s="2"/>
      <c r="H139" s="2"/>
      <c r="K139" s="165"/>
    </row>
    <row r="140" spans="6:11" s="164" customFormat="1" ht="12.75">
      <c r="F140" s="2"/>
      <c r="H140" s="2"/>
      <c r="K140" s="165"/>
    </row>
    <row r="141" spans="6:11" s="164" customFormat="1" ht="12.75">
      <c r="F141" s="2"/>
      <c r="H141" s="2"/>
      <c r="K141" s="165"/>
    </row>
    <row r="142" spans="6:11" s="164" customFormat="1" ht="12.75">
      <c r="F142" s="2"/>
      <c r="H142" s="2"/>
      <c r="K142" s="165"/>
    </row>
    <row r="143" spans="6:11" s="164" customFormat="1" ht="12.75">
      <c r="F143" s="2"/>
      <c r="H143" s="2"/>
      <c r="K143" s="165"/>
    </row>
    <row r="144" spans="6:11" s="164" customFormat="1" ht="12.75">
      <c r="F144" s="2"/>
      <c r="H144" s="2"/>
      <c r="K144" s="165"/>
    </row>
    <row r="145" spans="6:11" s="164" customFormat="1" ht="12.75">
      <c r="F145" s="2"/>
      <c r="H145" s="2"/>
      <c r="K145" s="165"/>
    </row>
    <row r="146" spans="6:11" s="164" customFormat="1" ht="12.75">
      <c r="F146" s="2"/>
      <c r="H146" s="2"/>
      <c r="K146" s="165"/>
    </row>
    <row r="147" spans="6:11" s="164" customFormat="1" ht="12.75">
      <c r="F147" s="2"/>
      <c r="H147" s="2"/>
      <c r="K147" s="165"/>
    </row>
    <row r="148" spans="6:11" s="164" customFormat="1" ht="12.75">
      <c r="F148" s="2"/>
      <c r="H148" s="2"/>
      <c r="K148" s="165"/>
    </row>
    <row r="149" spans="6:11" s="164" customFormat="1" ht="12.75">
      <c r="F149" s="2"/>
      <c r="H149" s="2"/>
      <c r="K149" s="165"/>
    </row>
    <row r="150" spans="6:11" s="164" customFormat="1" ht="12.75">
      <c r="F150" s="2"/>
      <c r="H150" s="2"/>
      <c r="K150" s="165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0:F130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80" zoomScaleNormal="80" zoomScalePageLayoutView="0" workbookViewId="0" topLeftCell="A1">
      <pane xSplit="1" ySplit="2" topLeftCell="G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65" sqref="K65:M65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6" t="s">
        <v>68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5" s="5" customFormat="1" ht="78.75" customHeight="1" thickBot="1">
      <c r="A2" s="199" t="s">
        <v>0</v>
      </c>
      <c r="B2" s="283" t="s">
        <v>167</v>
      </c>
      <c r="C2" s="284"/>
      <c r="D2" s="285"/>
      <c r="E2" s="284" t="s">
        <v>168</v>
      </c>
      <c r="F2" s="284"/>
      <c r="G2" s="284"/>
      <c r="H2" s="283" t="s">
        <v>169</v>
      </c>
      <c r="I2" s="284"/>
      <c r="J2" s="285"/>
      <c r="K2" s="283" t="s">
        <v>170</v>
      </c>
      <c r="L2" s="284"/>
      <c r="M2" s="285"/>
      <c r="N2" s="43" t="s">
        <v>10</v>
      </c>
      <c r="O2" s="19" t="s">
        <v>5</v>
      </c>
    </row>
    <row r="3" spans="1:15" s="6" customFormat="1" ht="12.75">
      <c r="A3" s="37"/>
      <c r="B3" s="27" t="s">
        <v>7</v>
      </c>
      <c r="C3" s="12" t="s">
        <v>8</v>
      </c>
      <c r="D3" s="33" t="s">
        <v>9</v>
      </c>
      <c r="E3" s="42" t="s">
        <v>7</v>
      </c>
      <c r="F3" s="12" t="s">
        <v>8</v>
      </c>
      <c r="G3" s="17" t="s">
        <v>9</v>
      </c>
      <c r="H3" s="27" t="s">
        <v>7</v>
      </c>
      <c r="I3" s="12" t="s">
        <v>8</v>
      </c>
      <c r="J3" s="33" t="s">
        <v>9</v>
      </c>
      <c r="K3" s="27" t="s">
        <v>7</v>
      </c>
      <c r="L3" s="12" t="s">
        <v>8</v>
      </c>
      <c r="M3" s="33" t="s">
        <v>9</v>
      </c>
      <c r="N3" s="45"/>
      <c r="O3" s="20"/>
    </row>
    <row r="4" spans="1:15" s="6" customFormat="1" ht="49.5" customHeight="1">
      <c r="A4" s="286" t="s">
        <v>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</row>
    <row r="5" spans="1:15" s="5" customFormat="1" ht="14.25" customHeight="1">
      <c r="A5" s="89" t="s">
        <v>31</v>
      </c>
      <c r="B5" s="28"/>
      <c r="C5" s="7"/>
      <c r="D5" s="53">
        <f>O5/4</f>
        <v>16704</v>
      </c>
      <c r="E5" s="43"/>
      <c r="F5" s="7"/>
      <c r="G5" s="53">
        <f>O5/4</f>
        <v>16704</v>
      </c>
      <c r="H5" s="28"/>
      <c r="I5" s="7"/>
      <c r="J5" s="53">
        <f>O5/4</f>
        <v>16704</v>
      </c>
      <c r="K5" s="28"/>
      <c r="L5" s="7"/>
      <c r="M5" s="53">
        <f>O5/4</f>
        <v>16704</v>
      </c>
      <c r="N5" s="47">
        <f>M5+J5+G5+D5</f>
        <v>66816</v>
      </c>
      <c r="O5" s="13">
        <v>66816</v>
      </c>
    </row>
    <row r="6" spans="1:15" s="5" customFormat="1" ht="30">
      <c r="A6" s="89" t="s">
        <v>32</v>
      </c>
      <c r="B6" s="28"/>
      <c r="C6" s="7"/>
      <c r="D6" s="53">
        <f aca="true" t="shared" si="0" ref="D6:D17">O6/4</f>
        <v>27213.6</v>
      </c>
      <c r="E6" s="43"/>
      <c r="F6" s="7"/>
      <c r="G6" s="53">
        <f aca="true" t="shared" si="1" ref="G6:G17">O6/4</f>
        <v>27213.6</v>
      </c>
      <c r="H6" s="28"/>
      <c r="I6" s="7"/>
      <c r="J6" s="53">
        <f aca="true" t="shared" si="2" ref="J6:J16">O6/4</f>
        <v>27213.6</v>
      </c>
      <c r="K6" s="28"/>
      <c r="L6" s="7"/>
      <c r="M6" s="53">
        <f aca="true" t="shared" si="3" ref="M6:M17">O6/4</f>
        <v>27213.6</v>
      </c>
      <c r="N6" s="47">
        <f aca="true" t="shared" si="4" ref="N6:N47">M6+J6+G6+D6</f>
        <v>108854.4</v>
      </c>
      <c r="O6" s="13">
        <v>108854.4</v>
      </c>
    </row>
    <row r="7" spans="1:15" s="5" customFormat="1" ht="15">
      <c r="A7" s="90" t="s">
        <v>33</v>
      </c>
      <c r="B7" s="28"/>
      <c r="C7" s="7"/>
      <c r="D7" s="53">
        <f t="shared" si="0"/>
        <v>4454.4</v>
      </c>
      <c r="E7" s="43"/>
      <c r="F7" s="7"/>
      <c r="G7" s="53">
        <f t="shared" si="1"/>
        <v>4454.4</v>
      </c>
      <c r="H7" s="28"/>
      <c r="I7" s="7"/>
      <c r="J7" s="53">
        <f t="shared" si="2"/>
        <v>4454.4</v>
      </c>
      <c r="K7" s="28"/>
      <c r="L7" s="7"/>
      <c r="M7" s="53">
        <f t="shared" si="3"/>
        <v>4454.4</v>
      </c>
      <c r="N7" s="47">
        <f t="shared" si="4"/>
        <v>17817.6</v>
      </c>
      <c r="O7" s="13">
        <v>17817.6</v>
      </c>
    </row>
    <row r="8" spans="1:15" s="5" customFormat="1" ht="15">
      <c r="A8" s="90" t="s">
        <v>34</v>
      </c>
      <c r="B8" s="28"/>
      <c r="C8" s="7"/>
      <c r="D8" s="53">
        <f t="shared" si="0"/>
        <v>14476.8</v>
      </c>
      <c r="E8" s="43"/>
      <c r="F8" s="7"/>
      <c r="G8" s="53">
        <f t="shared" si="1"/>
        <v>14476.8</v>
      </c>
      <c r="H8" s="28"/>
      <c r="I8" s="7"/>
      <c r="J8" s="53">
        <f t="shared" si="2"/>
        <v>14476.8</v>
      </c>
      <c r="K8" s="28"/>
      <c r="L8" s="7"/>
      <c r="M8" s="53">
        <f t="shared" si="3"/>
        <v>14476.8</v>
      </c>
      <c r="N8" s="47">
        <f t="shared" si="4"/>
        <v>57907.2</v>
      </c>
      <c r="O8" s="13">
        <v>57907.2</v>
      </c>
    </row>
    <row r="9" spans="1:15" s="5" customFormat="1" ht="30">
      <c r="A9" s="90" t="s">
        <v>35</v>
      </c>
      <c r="B9" s="28"/>
      <c r="C9" s="7"/>
      <c r="D9" s="53">
        <f t="shared" si="0"/>
        <v>433.43</v>
      </c>
      <c r="E9" s="43"/>
      <c r="F9" s="7"/>
      <c r="G9" s="53">
        <f t="shared" si="1"/>
        <v>433.43</v>
      </c>
      <c r="H9" s="28"/>
      <c r="I9" s="7"/>
      <c r="J9" s="53">
        <f t="shared" si="2"/>
        <v>433.43</v>
      </c>
      <c r="K9" s="28"/>
      <c r="L9" s="7"/>
      <c r="M9" s="53">
        <f t="shared" si="3"/>
        <v>433.43</v>
      </c>
      <c r="N9" s="47">
        <f t="shared" si="4"/>
        <v>1733.72</v>
      </c>
      <c r="O9" s="13">
        <v>1733.72</v>
      </c>
    </row>
    <row r="10" spans="1:15" s="5" customFormat="1" ht="30">
      <c r="A10" s="90" t="s">
        <v>36</v>
      </c>
      <c r="B10" s="28"/>
      <c r="C10" s="7"/>
      <c r="D10" s="53">
        <f t="shared" si="0"/>
        <v>433.43</v>
      </c>
      <c r="E10" s="43"/>
      <c r="F10" s="7"/>
      <c r="G10" s="53">
        <f t="shared" si="1"/>
        <v>433.43</v>
      </c>
      <c r="H10" s="28"/>
      <c r="I10" s="7"/>
      <c r="J10" s="53">
        <f t="shared" si="2"/>
        <v>433.43</v>
      </c>
      <c r="K10" s="28"/>
      <c r="L10" s="7"/>
      <c r="M10" s="53">
        <f t="shared" si="3"/>
        <v>433.43</v>
      </c>
      <c r="N10" s="47">
        <f t="shared" si="4"/>
        <v>1733.72</v>
      </c>
      <c r="O10" s="13">
        <v>1733.72</v>
      </c>
    </row>
    <row r="11" spans="1:15" s="5" customFormat="1" ht="15">
      <c r="A11" s="90" t="s">
        <v>37</v>
      </c>
      <c r="B11" s="28"/>
      <c r="C11" s="7"/>
      <c r="D11" s="53">
        <f>O11/4</f>
        <v>2737.03</v>
      </c>
      <c r="E11" s="43"/>
      <c r="F11" s="7"/>
      <c r="G11" s="53">
        <f t="shared" si="1"/>
        <v>2737.03</v>
      </c>
      <c r="H11" s="28"/>
      <c r="I11" s="7"/>
      <c r="J11" s="53">
        <f t="shared" si="2"/>
        <v>2737.03</v>
      </c>
      <c r="K11" s="28"/>
      <c r="L11" s="7"/>
      <c r="M11" s="53">
        <f t="shared" si="3"/>
        <v>2737.03</v>
      </c>
      <c r="N11" s="47">
        <f aca="true" t="shared" si="5" ref="N11:N17">M11+J11+G11+D11</f>
        <v>10948.12</v>
      </c>
      <c r="O11" s="13">
        <v>10948.1</v>
      </c>
    </row>
    <row r="12" spans="1:15" s="232" customFormat="1" ht="30">
      <c r="A12" s="223" t="s">
        <v>102</v>
      </c>
      <c r="B12" s="224"/>
      <c r="C12" s="225"/>
      <c r="D12" s="226"/>
      <c r="E12" s="224" t="s">
        <v>185</v>
      </c>
      <c r="F12" s="225">
        <v>41558</v>
      </c>
      <c r="G12" s="226">
        <v>3100.59</v>
      </c>
      <c r="H12" s="227"/>
      <c r="I12" s="228"/>
      <c r="J12" s="229">
        <f t="shared" si="2"/>
        <v>0</v>
      </c>
      <c r="K12" s="227"/>
      <c r="L12" s="228"/>
      <c r="M12" s="229">
        <f t="shared" si="3"/>
        <v>0</v>
      </c>
      <c r="N12" s="230">
        <f t="shared" si="5"/>
        <v>3100.59</v>
      </c>
      <c r="O12" s="231"/>
    </row>
    <row r="13" spans="1:15" s="232" customFormat="1" ht="20.25" customHeight="1">
      <c r="A13" s="223" t="s">
        <v>103</v>
      </c>
      <c r="B13" s="227"/>
      <c r="C13" s="228"/>
      <c r="D13" s="229">
        <f>O13/4</f>
        <v>0</v>
      </c>
      <c r="E13" s="224" t="s">
        <v>182</v>
      </c>
      <c r="F13" s="225">
        <v>41537</v>
      </c>
      <c r="G13" s="226">
        <v>3100.59</v>
      </c>
      <c r="H13" s="227"/>
      <c r="I13" s="228"/>
      <c r="J13" s="229">
        <f t="shared" si="2"/>
        <v>0</v>
      </c>
      <c r="K13" s="227"/>
      <c r="L13" s="228"/>
      <c r="M13" s="229">
        <f t="shared" si="3"/>
        <v>0</v>
      </c>
      <c r="N13" s="230">
        <f t="shared" si="5"/>
        <v>3100.59</v>
      </c>
      <c r="O13" s="231"/>
    </row>
    <row r="14" spans="1:15" s="5" customFormat="1" ht="29.25" customHeight="1">
      <c r="A14" s="90" t="s">
        <v>63</v>
      </c>
      <c r="B14" s="28"/>
      <c r="C14" s="7"/>
      <c r="D14" s="53">
        <f>O14/4</f>
        <v>1252.8</v>
      </c>
      <c r="E14" s="43"/>
      <c r="F14" s="7"/>
      <c r="G14" s="53">
        <f t="shared" si="1"/>
        <v>1252.8</v>
      </c>
      <c r="H14" s="28"/>
      <c r="I14" s="7"/>
      <c r="J14" s="53">
        <f t="shared" si="2"/>
        <v>1252.8</v>
      </c>
      <c r="K14" s="28"/>
      <c r="L14" s="7"/>
      <c r="M14" s="53">
        <f t="shared" si="3"/>
        <v>1252.8</v>
      </c>
      <c r="N14" s="47">
        <f t="shared" si="5"/>
        <v>5011.2</v>
      </c>
      <c r="O14" s="13">
        <v>5011.2</v>
      </c>
    </row>
    <row r="15" spans="1:15" s="8" customFormat="1" ht="15">
      <c r="A15" s="90" t="s">
        <v>38</v>
      </c>
      <c r="B15" s="29"/>
      <c r="C15" s="26"/>
      <c r="D15" s="53">
        <f t="shared" si="0"/>
        <v>278.4</v>
      </c>
      <c r="E15" s="44"/>
      <c r="F15" s="26"/>
      <c r="G15" s="53">
        <f t="shared" si="1"/>
        <v>278.4</v>
      </c>
      <c r="H15" s="29"/>
      <c r="I15" s="26"/>
      <c r="J15" s="53">
        <f t="shared" si="2"/>
        <v>278.4</v>
      </c>
      <c r="K15" s="29"/>
      <c r="L15" s="26"/>
      <c r="M15" s="53">
        <f t="shared" si="3"/>
        <v>278.4</v>
      </c>
      <c r="N15" s="47">
        <f t="shared" si="5"/>
        <v>1113.6</v>
      </c>
      <c r="O15" s="13">
        <v>1113.6</v>
      </c>
    </row>
    <row r="16" spans="1:15" s="5" customFormat="1" ht="15">
      <c r="A16" s="90" t="s">
        <v>39</v>
      </c>
      <c r="B16" s="28"/>
      <c r="C16" s="7"/>
      <c r="D16" s="53">
        <f t="shared" si="0"/>
        <v>148.95</v>
      </c>
      <c r="E16" s="43"/>
      <c r="F16" s="7"/>
      <c r="G16" s="53">
        <f t="shared" si="1"/>
        <v>148.95</v>
      </c>
      <c r="H16" s="28"/>
      <c r="I16" s="7"/>
      <c r="J16" s="53">
        <f t="shared" si="2"/>
        <v>148.95</v>
      </c>
      <c r="K16" s="28"/>
      <c r="L16" s="7"/>
      <c r="M16" s="53">
        <f t="shared" si="3"/>
        <v>148.95</v>
      </c>
      <c r="N16" s="47">
        <f t="shared" si="5"/>
        <v>595.8</v>
      </c>
      <c r="O16" s="13">
        <v>595.78</v>
      </c>
    </row>
    <row r="17" spans="1:15" s="5" customFormat="1" ht="30">
      <c r="A17" s="90" t="s">
        <v>40</v>
      </c>
      <c r="B17" s="28"/>
      <c r="C17" s="7"/>
      <c r="D17" s="53">
        <f t="shared" si="0"/>
        <v>0</v>
      </c>
      <c r="E17" s="43"/>
      <c r="F17" s="7"/>
      <c r="G17" s="53">
        <f t="shared" si="1"/>
        <v>0</v>
      </c>
      <c r="H17" s="197" t="s">
        <v>229</v>
      </c>
      <c r="I17" s="198">
        <v>41625</v>
      </c>
      <c r="J17" s="64">
        <v>2133.33</v>
      </c>
      <c r="K17" s="28"/>
      <c r="L17" s="7"/>
      <c r="M17" s="53">
        <f t="shared" si="3"/>
        <v>0</v>
      </c>
      <c r="N17" s="47">
        <f t="shared" si="5"/>
        <v>2133.33</v>
      </c>
      <c r="O17" s="13"/>
    </row>
    <row r="18" spans="1:15" s="5" customFormat="1" ht="15">
      <c r="A18" s="90" t="s">
        <v>41</v>
      </c>
      <c r="B18" s="28"/>
      <c r="C18" s="7"/>
      <c r="D18" s="53"/>
      <c r="E18" s="43"/>
      <c r="F18" s="7"/>
      <c r="G18" s="15"/>
      <c r="H18" s="28"/>
      <c r="I18" s="7"/>
      <c r="J18" s="34"/>
      <c r="K18" s="197"/>
      <c r="L18" s="198"/>
      <c r="M18" s="64"/>
      <c r="N18" s="47">
        <f t="shared" si="4"/>
        <v>0</v>
      </c>
      <c r="O18" s="13"/>
    </row>
    <row r="19" spans="1:15" s="5" customFormat="1" ht="15">
      <c r="A19" s="4" t="s">
        <v>42</v>
      </c>
      <c r="B19" s="197" t="s">
        <v>161</v>
      </c>
      <c r="C19" s="198">
        <v>41402</v>
      </c>
      <c r="D19" s="64">
        <v>184.33</v>
      </c>
      <c r="E19" s="197" t="s">
        <v>173</v>
      </c>
      <c r="F19" s="198">
        <v>41509</v>
      </c>
      <c r="G19" s="64">
        <v>184.33</v>
      </c>
      <c r="H19" s="28"/>
      <c r="I19" s="7"/>
      <c r="J19" s="34"/>
      <c r="K19" s="197" t="s">
        <v>237</v>
      </c>
      <c r="L19" s="198">
        <v>41759</v>
      </c>
      <c r="M19" s="64">
        <v>184.33</v>
      </c>
      <c r="N19" s="47">
        <f t="shared" si="4"/>
        <v>552.99</v>
      </c>
      <c r="O19" s="13"/>
    </row>
    <row r="20" spans="1:15" s="5" customFormat="1" ht="15">
      <c r="A20" s="269" t="s">
        <v>43</v>
      </c>
      <c r="B20" s="197" t="s">
        <v>163</v>
      </c>
      <c r="C20" s="198">
        <v>41411</v>
      </c>
      <c r="D20" s="64">
        <v>195.03</v>
      </c>
      <c r="E20" s="197" t="s">
        <v>179</v>
      </c>
      <c r="F20" s="198">
        <v>41537</v>
      </c>
      <c r="G20" s="64">
        <v>195.04</v>
      </c>
      <c r="H20" s="28"/>
      <c r="I20" s="7"/>
      <c r="J20" s="34"/>
      <c r="K20" s="28"/>
      <c r="L20" s="7"/>
      <c r="M20" s="34"/>
      <c r="N20" s="47">
        <f t="shared" si="4"/>
        <v>390.07</v>
      </c>
      <c r="O20" s="13"/>
    </row>
    <row r="21" spans="1:15" s="5" customFormat="1" ht="15">
      <c r="A21" s="270"/>
      <c r="B21" s="197" t="s">
        <v>166</v>
      </c>
      <c r="C21" s="198">
        <v>41481</v>
      </c>
      <c r="D21" s="64">
        <v>390.06</v>
      </c>
      <c r="E21" s="43"/>
      <c r="F21" s="7"/>
      <c r="G21" s="15"/>
      <c r="H21" s="28"/>
      <c r="I21" s="7"/>
      <c r="J21" s="34"/>
      <c r="K21" s="28"/>
      <c r="L21" s="7"/>
      <c r="M21" s="34"/>
      <c r="N21" s="47">
        <f t="shared" si="4"/>
        <v>390.06</v>
      </c>
      <c r="O21" s="13"/>
    </row>
    <row r="22" spans="1:15" s="5" customFormat="1" ht="15">
      <c r="A22" s="91" t="s">
        <v>109</v>
      </c>
      <c r="B22" s="28"/>
      <c r="C22" s="7"/>
      <c r="D22" s="53"/>
      <c r="E22" s="197" t="s">
        <v>171</v>
      </c>
      <c r="F22" s="198">
        <v>41495</v>
      </c>
      <c r="G22" s="64">
        <v>6558.93</v>
      </c>
      <c r="H22" s="28"/>
      <c r="I22" s="7"/>
      <c r="J22" s="34"/>
      <c r="K22" s="28"/>
      <c r="L22" s="7"/>
      <c r="M22" s="34"/>
      <c r="N22" s="47">
        <f t="shared" si="4"/>
        <v>6558.93</v>
      </c>
      <c r="O22" s="13"/>
    </row>
    <row r="23" spans="1:15" s="5" customFormat="1" ht="15">
      <c r="A23" s="4" t="s">
        <v>44</v>
      </c>
      <c r="B23" s="28"/>
      <c r="C23" s="7"/>
      <c r="D23" s="53"/>
      <c r="E23" s="197" t="s">
        <v>171</v>
      </c>
      <c r="F23" s="198">
        <v>41495</v>
      </c>
      <c r="G23" s="64">
        <v>743.35</v>
      </c>
      <c r="H23" s="28"/>
      <c r="I23" s="7"/>
      <c r="J23" s="34"/>
      <c r="K23" s="28"/>
      <c r="L23" s="7"/>
      <c r="M23" s="34"/>
      <c r="N23" s="47">
        <f t="shared" si="4"/>
        <v>743.35</v>
      </c>
      <c r="O23" s="13"/>
    </row>
    <row r="24" spans="1:15" s="5" customFormat="1" ht="15">
      <c r="A24" s="4" t="s">
        <v>45</v>
      </c>
      <c r="B24" s="197" t="s">
        <v>160</v>
      </c>
      <c r="C24" s="198">
        <v>41453</v>
      </c>
      <c r="D24" s="64">
        <v>3314.05</v>
      </c>
      <c r="E24" s="43"/>
      <c r="F24" s="7"/>
      <c r="G24" s="15"/>
      <c r="H24" s="28"/>
      <c r="I24" s="7"/>
      <c r="J24" s="34"/>
      <c r="K24" s="28"/>
      <c r="L24" s="7"/>
      <c r="M24" s="34"/>
      <c r="N24" s="47">
        <f t="shared" si="4"/>
        <v>3314.05</v>
      </c>
      <c r="O24" s="13"/>
    </row>
    <row r="25" spans="1:15" s="5" customFormat="1" ht="15">
      <c r="A25" s="4" t="s">
        <v>46</v>
      </c>
      <c r="B25" s="197" t="s">
        <v>160</v>
      </c>
      <c r="C25" s="198">
        <v>41453</v>
      </c>
      <c r="D25" s="64">
        <v>780.14</v>
      </c>
      <c r="E25" s="43"/>
      <c r="F25" s="7"/>
      <c r="G25" s="15"/>
      <c r="H25" s="28"/>
      <c r="I25" s="7"/>
      <c r="J25" s="34"/>
      <c r="K25" s="28"/>
      <c r="L25" s="7"/>
      <c r="M25" s="34"/>
      <c r="N25" s="47">
        <f t="shared" si="4"/>
        <v>780.14</v>
      </c>
      <c r="O25" s="13"/>
    </row>
    <row r="26" spans="1:15" s="6" customFormat="1" ht="15">
      <c r="A26" s="4" t="s">
        <v>47</v>
      </c>
      <c r="B26" s="30"/>
      <c r="C26" s="9"/>
      <c r="D26" s="53"/>
      <c r="E26" s="197" t="s">
        <v>171</v>
      </c>
      <c r="F26" s="198">
        <v>41495</v>
      </c>
      <c r="G26" s="64">
        <v>371.66</v>
      </c>
      <c r="H26" s="30"/>
      <c r="I26" s="9"/>
      <c r="J26" s="35"/>
      <c r="K26" s="30"/>
      <c r="L26" s="9"/>
      <c r="M26" s="35"/>
      <c r="N26" s="47">
        <f t="shared" si="4"/>
        <v>371.66</v>
      </c>
      <c r="O26" s="13"/>
    </row>
    <row r="27" spans="1:15" s="6" customFormat="1" ht="15">
      <c r="A27" s="4" t="s">
        <v>48</v>
      </c>
      <c r="B27" s="30"/>
      <c r="C27" s="9"/>
      <c r="D27" s="53"/>
      <c r="E27" s="45"/>
      <c r="F27" s="9"/>
      <c r="G27" s="16"/>
      <c r="H27" s="30"/>
      <c r="I27" s="9"/>
      <c r="J27" s="35"/>
      <c r="K27" s="30"/>
      <c r="L27" s="9"/>
      <c r="M27" s="35"/>
      <c r="N27" s="47">
        <f t="shared" si="4"/>
        <v>0</v>
      </c>
      <c r="O27" s="13"/>
    </row>
    <row r="28" spans="1:15" s="6" customFormat="1" ht="25.5">
      <c r="A28" s="4" t="s">
        <v>49</v>
      </c>
      <c r="B28" s="197" t="s">
        <v>160</v>
      </c>
      <c r="C28" s="198">
        <v>41453</v>
      </c>
      <c r="D28" s="64">
        <v>1620.89</v>
      </c>
      <c r="E28" s="45"/>
      <c r="F28" s="9"/>
      <c r="G28" s="53"/>
      <c r="H28" s="30"/>
      <c r="I28" s="9"/>
      <c r="J28" s="53"/>
      <c r="K28" s="30"/>
      <c r="L28" s="9"/>
      <c r="M28" s="53"/>
      <c r="N28" s="47">
        <f t="shared" si="4"/>
        <v>1620.89</v>
      </c>
      <c r="O28" s="13"/>
    </row>
    <row r="29" spans="1:15" s="5" customFormat="1" ht="15">
      <c r="A29" s="4" t="s">
        <v>50</v>
      </c>
      <c r="B29" s="28"/>
      <c r="C29" s="7"/>
      <c r="D29" s="53"/>
      <c r="E29" s="197" t="s">
        <v>183</v>
      </c>
      <c r="F29" s="198">
        <v>41544</v>
      </c>
      <c r="G29" s="64">
        <v>1400.81</v>
      </c>
      <c r="H29" s="28"/>
      <c r="I29" s="7"/>
      <c r="J29" s="34"/>
      <c r="K29" s="28"/>
      <c r="L29" s="7"/>
      <c r="M29" s="34"/>
      <c r="N29" s="47">
        <f t="shared" si="4"/>
        <v>1400.81</v>
      </c>
      <c r="O29" s="13"/>
    </row>
    <row r="30" spans="1:15" s="6" customFormat="1" ht="30">
      <c r="A30" s="93" t="s">
        <v>51</v>
      </c>
      <c r="B30" s="30"/>
      <c r="C30" s="9"/>
      <c r="D30" s="53"/>
      <c r="E30" s="45"/>
      <c r="F30" s="9"/>
      <c r="G30" s="16"/>
      <c r="H30" s="30"/>
      <c r="I30" s="9"/>
      <c r="J30" s="35"/>
      <c r="K30" s="30"/>
      <c r="L30" s="9"/>
      <c r="M30" s="35"/>
      <c r="N30" s="47">
        <f t="shared" si="4"/>
        <v>0</v>
      </c>
      <c r="O30" s="13"/>
    </row>
    <row r="31" spans="1:15" s="6" customFormat="1" ht="25.5">
      <c r="A31" s="94" t="s">
        <v>52</v>
      </c>
      <c r="B31" s="197" t="s">
        <v>200</v>
      </c>
      <c r="C31" s="198">
        <v>41425</v>
      </c>
      <c r="D31" s="64">
        <v>743.35</v>
      </c>
      <c r="E31" s="55"/>
      <c r="F31" s="63"/>
      <c r="G31" s="18"/>
      <c r="H31" s="197" t="s">
        <v>204</v>
      </c>
      <c r="I31" s="198" t="s">
        <v>205</v>
      </c>
      <c r="J31" s="64">
        <v>743.35</v>
      </c>
      <c r="K31" s="54">
        <v>49</v>
      </c>
      <c r="L31" s="217">
        <v>41754</v>
      </c>
      <c r="M31" s="222">
        <v>743.35</v>
      </c>
      <c r="N31" s="47">
        <f t="shared" si="4"/>
        <v>2230.05</v>
      </c>
      <c r="O31" s="13"/>
    </row>
    <row r="32" spans="1:15" s="6" customFormat="1" ht="25.5">
      <c r="A32" s="94" t="s">
        <v>53</v>
      </c>
      <c r="B32" s="54"/>
      <c r="C32" s="63"/>
      <c r="D32" s="64"/>
      <c r="E32" s="55"/>
      <c r="F32" s="63"/>
      <c r="G32" s="18"/>
      <c r="H32" s="54"/>
      <c r="I32" s="218"/>
      <c r="J32" s="48"/>
      <c r="K32" s="197" t="s">
        <v>218</v>
      </c>
      <c r="L32" s="198">
        <v>41684</v>
      </c>
      <c r="M32" s="64">
        <v>1486.7</v>
      </c>
      <c r="N32" s="47">
        <f t="shared" si="4"/>
        <v>1486.7</v>
      </c>
      <c r="O32" s="13"/>
    </row>
    <row r="33" spans="1:15" s="6" customFormat="1" ht="15">
      <c r="A33" s="94" t="s">
        <v>54</v>
      </c>
      <c r="B33" s="197" t="s">
        <v>166</v>
      </c>
      <c r="C33" s="198">
        <v>41481</v>
      </c>
      <c r="D33" s="64">
        <v>1560.23</v>
      </c>
      <c r="E33" s="55"/>
      <c r="F33" s="63"/>
      <c r="G33" s="18"/>
      <c r="H33" s="54"/>
      <c r="I33" s="218"/>
      <c r="J33" s="48"/>
      <c r="K33" s="54"/>
      <c r="L33" s="63"/>
      <c r="M33" s="48"/>
      <c r="N33" s="47">
        <f t="shared" si="4"/>
        <v>1560.23</v>
      </c>
      <c r="O33" s="13"/>
    </row>
    <row r="34" spans="1:15" s="6" customFormat="1" ht="25.5">
      <c r="A34" s="94" t="s">
        <v>55</v>
      </c>
      <c r="B34" s="54"/>
      <c r="C34" s="63"/>
      <c r="D34" s="64"/>
      <c r="E34" s="197" t="s">
        <v>175</v>
      </c>
      <c r="F34" s="198">
        <v>41516</v>
      </c>
      <c r="G34" s="64">
        <v>371.67</v>
      </c>
      <c r="H34" s="197" t="s">
        <v>204</v>
      </c>
      <c r="I34" s="198" t="s">
        <v>205</v>
      </c>
      <c r="J34" s="64">
        <v>371.67</v>
      </c>
      <c r="K34" s="54"/>
      <c r="L34" s="63"/>
      <c r="M34" s="48"/>
      <c r="N34" s="47">
        <f t="shared" si="4"/>
        <v>743.34</v>
      </c>
      <c r="O34" s="13"/>
    </row>
    <row r="35" spans="1:15" s="6" customFormat="1" ht="15">
      <c r="A35" s="91" t="s">
        <v>120</v>
      </c>
      <c r="B35" s="54"/>
      <c r="C35" s="63"/>
      <c r="D35" s="64"/>
      <c r="E35" s="197" t="s">
        <v>171</v>
      </c>
      <c r="F35" s="198">
        <v>41495</v>
      </c>
      <c r="G35" s="64">
        <v>1243.17</v>
      </c>
      <c r="H35" s="54"/>
      <c r="I35" s="63"/>
      <c r="J35" s="48"/>
      <c r="K35" s="54"/>
      <c r="L35" s="63"/>
      <c r="M35" s="48"/>
      <c r="N35" s="47">
        <f t="shared" si="4"/>
        <v>1243.17</v>
      </c>
      <c r="O35" s="13"/>
    </row>
    <row r="36" spans="1:15" s="6" customFormat="1" ht="15">
      <c r="A36" s="94" t="s">
        <v>56</v>
      </c>
      <c r="B36" s="54"/>
      <c r="C36" s="63"/>
      <c r="D36" s="53">
        <f>O36/4</f>
        <v>1321.92</v>
      </c>
      <c r="E36" s="55"/>
      <c r="F36" s="63"/>
      <c r="G36" s="53">
        <f>O36/4</f>
        <v>1321.92</v>
      </c>
      <c r="H36" s="54"/>
      <c r="I36" s="63"/>
      <c r="J36" s="53">
        <f>O36/4</f>
        <v>1321.92</v>
      </c>
      <c r="K36" s="54"/>
      <c r="L36" s="63"/>
      <c r="M36" s="53">
        <f>O36/4</f>
        <v>1321.92</v>
      </c>
      <c r="N36" s="47">
        <f t="shared" si="4"/>
        <v>5287.68</v>
      </c>
      <c r="O36" s="13">
        <v>5287.68</v>
      </c>
    </row>
    <row r="37" spans="1:15" s="6" customFormat="1" ht="15">
      <c r="A37" s="90" t="s">
        <v>57</v>
      </c>
      <c r="B37" s="54"/>
      <c r="C37" s="63"/>
      <c r="D37" s="64"/>
      <c r="E37" s="55"/>
      <c r="F37" s="63"/>
      <c r="G37" s="64"/>
      <c r="H37" s="54"/>
      <c r="I37" s="63"/>
      <c r="J37" s="64"/>
      <c r="K37" s="54"/>
      <c r="L37" s="63"/>
      <c r="M37" s="64"/>
      <c r="N37" s="47">
        <f t="shared" si="4"/>
        <v>0</v>
      </c>
      <c r="O37" s="13"/>
    </row>
    <row r="38" spans="1:15" s="6" customFormat="1" ht="15">
      <c r="A38" s="91" t="s">
        <v>58</v>
      </c>
      <c r="B38" s="54"/>
      <c r="C38" s="63"/>
      <c r="D38" s="64"/>
      <c r="E38" s="55"/>
      <c r="F38" s="63"/>
      <c r="G38" s="64"/>
      <c r="H38" s="54"/>
      <c r="I38" s="63"/>
      <c r="J38" s="64"/>
      <c r="K38" s="197" t="s">
        <v>223</v>
      </c>
      <c r="L38" s="198">
        <v>41698</v>
      </c>
      <c r="M38" s="64">
        <v>2676.53</v>
      </c>
      <c r="N38" s="47">
        <f t="shared" si="4"/>
        <v>2676.53</v>
      </c>
      <c r="O38" s="13"/>
    </row>
    <row r="39" spans="1:15" s="6" customFormat="1" ht="15">
      <c r="A39" s="91" t="s">
        <v>219</v>
      </c>
      <c r="B39" s="54"/>
      <c r="C39" s="63"/>
      <c r="D39" s="64"/>
      <c r="E39" s="30"/>
      <c r="F39" s="203"/>
      <c r="G39" s="64"/>
      <c r="H39" s="54"/>
      <c r="I39" s="63"/>
      <c r="J39" s="64"/>
      <c r="K39" s="197" t="s">
        <v>218</v>
      </c>
      <c r="L39" s="198">
        <v>41684</v>
      </c>
      <c r="M39" s="64">
        <v>777.03</v>
      </c>
      <c r="N39" s="47">
        <f t="shared" si="4"/>
        <v>777.03</v>
      </c>
      <c r="O39" s="13"/>
    </row>
    <row r="40" spans="1:15" s="6" customFormat="1" ht="15">
      <c r="A40" s="90" t="s">
        <v>60</v>
      </c>
      <c r="B40" s="54"/>
      <c r="C40" s="63"/>
      <c r="D40" s="64"/>
      <c r="E40" s="55"/>
      <c r="F40" s="63"/>
      <c r="G40" s="64"/>
      <c r="H40" s="54"/>
      <c r="I40" s="63"/>
      <c r="J40" s="64"/>
      <c r="K40" s="54"/>
      <c r="L40" s="63"/>
      <c r="M40" s="64"/>
      <c r="N40" s="47">
        <f t="shared" si="4"/>
        <v>0</v>
      </c>
      <c r="O40" s="13"/>
    </row>
    <row r="41" spans="1:15" s="6" customFormat="1" ht="25.5">
      <c r="A41" s="4" t="s">
        <v>61</v>
      </c>
      <c r="B41" s="54"/>
      <c r="C41" s="63"/>
      <c r="D41" s="64"/>
      <c r="E41" s="55"/>
      <c r="F41" s="63"/>
      <c r="G41" s="64"/>
      <c r="H41" s="197" t="s">
        <v>204</v>
      </c>
      <c r="I41" s="198" t="s">
        <v>210</v>
      </c>
      <c r="J41" s="64">
        <v>932.26</v>
      </c>
      <c r="K41" s="54"/>
      <c r="L41" s="63"/>
      <c r="M41" s="64"/>
      <c r="N41" s="47">
        <f t="shared" si="4"/>
        <v>932.26</v>
      </c>
      <c r="O41" s="13"/>
    </row>
    <row r="42" spans="1:15" s="6" customFormat="1" ht="15">
      <c r="A42" s="93" t="s">
        <v>64</v>
      </c>
      <c r="B42" s="54"/>
      <c r="C42" s="63"/>
      <c r="D42" s="64"/>
      <c r="E42" s="55"/>
      <c r="F42" s="63"/>
      <c r="G42" s="64"/>
      <c r="H42" s="54"/>
      <c r="I42" s="63"/>
      <c r="J42" s="64"/>
      <c r="K42" s="54"/>
      <c r="L42" s="63"/>
      <c r="M42" s="64"/>
      <c r="N42" s="47">
        <f t="shared" si="4"/>
        <v>0</v>
      </c>
      <c r="O42" s="13"/>
    </row>
    <row r="43" spans="1:15" s="6" customFormat="1" ht="28.5" customHeight="1">
      <c r="A43" s="94" t="s">
        <v>215</v>
      </c>
      <c r="B43" s="54"/>
      <c r="C43" s="63"/>
      <c r="D43" s="64"/>
      <c r="E43" s="55"/>
      <c r="F43" s="63"/>
      <c r="G43" s="64"/>
      <c r="H43" s="216"/>
      <c r="I43" s="198"/>
      <c r="J43" s="64"/>
      <c r="K43" s="54"/>
      <c r="L43" s="63"/>
      <c r="M43" s="64"/>
      <c r="N43" s="47">
        <f t="shared" si="4"/>
        <v>0</v>
      </c>
      <c r="O43" s="13"/>
    </row>
    <row r="44" spans="1:15" s="6" customFormat="1" ht="15">
      <c r="A44" s="93" t="s">
        <v>66</v>
      </c>
      <c r="B44" s="55"/>
      <c r="C44" s="63"/>
      <c r="D44" s="64"/>
      <c r="E44" s="55"/>
      <c r="F44" s="63"/>
      <c r="G44" s="64"/>
      <c r="H44" s="54"/>
      <c r="I44" s="63"/>
      <c r="J44" s="64"/>
      <c r="K44" s="54"/>
      <c r="L44" s="63"/>
      <c r="M44" s="64"/>
      <c r="N44" s="47">
        <f t="shared" si="4"/>
        <v>0</v>
      </c>
      <c r="O44" s="13"/>
    </row>
    <row r="45" spans="1:15" s="6" customFormat="1" ht="15">
      <c r="A45" s="94" t="s">
        <v>67</v>
      </c>
      <c r="B45" s="55"/>
      <c r="C45" s="63"/>
      <c r="D45" s="64"/>
      <c r="E45" s="55"/>
      <c r="F45" s="63"/>
      <c r="G45" s="64"/>
      <c r="H45" s="54"/>
      <c r="I45" s="63"/>
      <c r="J45" s="64"/>
      <c r="K45" s="54"/>
      <c r="L45" s="63"/>
      <c r="M45" s="64"/>
      <c r="N45" s="47">
        <f t="shared" si="4"/>
        <v>0</v>
      </c>
      <c r="O45" s="13"/>
    </row>
    <row r="46" spans="1:15" s="6" customFormat="1" ht="19.5" thickBot="1">
      <c r="A46" s="95" t="s">
        <v>62</v>
      </c>
      <c r="B46" s="55"/>
      <c r="C46" s="63"/>
      <c r="D46" s="53">
        <f>O46/4</f>
        <v>9813.6</v>
      </c>
      <c r="E46" s="55"/>
      <c r="F46" s="63"/>
      <c r="G46" s="53">
        <f>O46/4</f>
        <v>9813.6</v>
      </c>
      <c r="H46" s="54"/>
      <c r="I46" s="63"/>
      <c r="J46" s="53">
        <f>O46/4</f>
        <v>9813.6</v>
      </c>
      <c r="K46" s="54"/>
      <c r="L46" s="63"/>
      <c r="M46" s="53">
        <f>O46/4</f>
        <v>9813.6</v>
      </c>
      <c r="N46" s="47">
        <f t="shared" si="4"/>
        <v>39254.4</v>
      </c>
      <c r="O46" s="13">
        <v>39254.4</v>
      </c>
    </row>
    <row r="47" spans="1:15" s="5" customFormat="1" ht="20.25" thickBot="1">
      <c r="A47" s="59" t="s">
        <v>4</v>
      </c>
      <c r="B47" s="70"/>
      <c r="C47" s="71"/>
      <c r="D47" s="72">
        <f>SUM(D5:D46)</f>
        <v>88056.44</v>
      </c>
      <c r="E47" s="19"/>
      <c r="F47" s="71"/>
      <c r="G47" s="72">
        <f>SUM(G5:G46)</f>
        <v>96538.5</v>
      </c>
      <c r="H47" s="73"/>
      <c r="I47" s="71"/>
      <c r="J47" s="72">
        <f>SUM(J5:J46)</f>
        <v>83448.97</v>
      </c>
      <c r="K47" s="73"/>
      <c r="L47" s="71"/>
      <c r="M47" s="74">
        <f>SUM(M5:M46)</f>
        <v>85136.3</v>
      </c>
      <c r="N47" s="47">
        <f t="shared" si="4"/>
        <v>353180.21</v>
      </c>
      <c r="O47" s="22">
        <f>SUM(O5:O46)</f>
        <v>317073.4</v>
      </c>
    </row>
    <row r="48" spans="1:15" s="10" customFormat="1" ht="20.25" hidden="1" thickBot="1">
      <c r="A48" s="40" t="s">
        <v>2</v>
      </c>
      <c r="B48" s="65"/>
      <c r="C48" s="66"/>
      <c r="D48" s="67"/>
      <c r="E48" s="68"/>
      <c r="F48" s="66"/>
      <c r="G48" s="69"/>
      <c r="H48" s="65"/>
      <c r="I48" s="66"/>
      <c r="J48" s="67"/>
      <c r="K48" s="65"/>
      <c r="L48" s="66"/>
      <c r="M48" s="67"/>
      <c r="N48" s="46"/>
      <c r="O48" s="23"/>
    </row>
    <row r="49" spans="1:15" s="11" customFormat="1" ht="39.75" customHeight="1" thickBot="1">
      <c r="A49" s="280" t="s">
        <v>3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2"/>
      <c r="O49" s="24"/>
    </row>
    <row r="50" spans="1:15" s="6" customFormat="1" ht="15.75" thickBot="1">
      <c r="A50" s="204" t="s">
        <v>147</v>
      </c>
      <c r="B50" s="54"/>
      <c r="C50" s="63"/>
      <c r="D50" s="64"/>
      <c r="E50" s="197" t="s">
        <v>175</v>
      </c>
      <c r="F50" s="198">
        <v>41516</v>
      </c>
      <c r="G50" s="64">
        <v>8869.65</v>
      </c>
      <c r="H50" s="54"/>
      <c r="I50" s="63"/>
      <c r="J50" s="64"/>
      <c r="K50" s="54"/>
      <c r="L50" s="63"/>
      <c r="M50" s="64"/>
      <c r="N50" s="47"/>
      <c r="O50" s="13"/>
    </row>
    <row r="51" spans="1:15" s="80" customFormat="1" ht="20.25" thickBot="1">
      <c r="A51" s="75" t="s">
        <v>4</v>
      </c>
      <c r="B51" s="76"/>
      <c r="C51" s="87"/>
      <c r="D51" s="87">
        <f>SUM(D50:D50)</f>
        <v>0</v>
      </c>
      <c r="E51" s="87"/>
      <c r="F51" s="87"/>
      <c r="G51" s="87">
        <f>SUM(G50:G50)</f>
        <v>8869.65</v>
      </c>
      <c r="H51" s="87"/>
      <c r="I51" s="87"/>
      <c r="J51" s="87">
        <f>SUM(J50:J50)</f>
        <v>0</v>
      </c>
      <c r="K51" s="87"/>
      <c r="L51" s="87"/>
      <c r="M51" s="87">
        <f>SUM(M50:M50)</f>
        <v>0</v>
      </c>
      <c r="N51" s="47">
        <f>M51+J51+G51+D51</f>
        <v>8869.65</v>
      </c>
      <c r="O51" s="79"/>
    </row>
    <row r="52" spans="1:15" s="6" customFormat="1" ht="42" customHeight="1">
      <c r="A52" s="280" t="s">
        <v>29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2"/>
      <c r="O52" s="14"/>
    </row>
    <row r="53" spans="1:15" s="6" customFormat="1" ht="15">
      <c r="A53" s="38" t="s">
        <v>162</v>
      </c>
      <c r="B53" s="197" t="s">
        <v>161</v>
      </c>
      <c r="C53" s="198">
        <v>41402</v>
      </c>
      <c r="D53" s="64">
        <v>668.41</v>
      </c>
      <c r="E53" s="21"/>
      <c r="F53" s="1"/>
      <c r="G53" s="14"/>
      <c r="H53" s="31"/>
      <c r="I53" s="1"/>
      <c r="J53" s="36"/>
      <c r="K53" s="197" t="s">
        <v>237</v>
      </c>
      <c r="L53" s="198">
        <v>41759</v>
      </c>
      <c r="M53" s="64">
        <v>688.69</v>
      </c>
      <c r="N53" s="45"/>
      <c r="O53" s="21"/>
    </row>
    <row r="54" spans="1:15" s="6" customFormat="1" ht="15">
      <c r="A54" s="38" t="s">
        <v>164</v>
      </c>
      <c r="B54" s="197" t="s">
        <v>165</v>
      </c>
      <c r="C54" s="198">
        <v>41467</v>
      </c>
      <c r="D54" s="64">
        <v>447.83</v>
      </c>
      <c r="E54" s="45"/>
      <c r="F54" s="9"/>
      <c r="G54" s="16"/>
      <c r="H54" s="30"/>
      <c r="I54" s="9"/>
      <c r="J54" s="35"/>
      <c r="K54" s="30"/>
      <c r="L54" s="9"/>
      <c r="M54" s="35"/>
      <c r="N54" s="45"/>
      <c r="O54" s="21"/>
    </row>
    <row r="55" spans="1:15" s="6" customFormat="1" ht="15">
      <c r="A55" s="38" t="s">
        <v>172</v>
      </c>
      <c r="B55" s="30"/>
      <c r="C55" s="9"/>
      <c r="D55" s="35"/>
      <c r="E55" s="197" t="s">
        <v>171</v>
      </c>
      <c r="F55" s="198">
        <v>41495</v>
      </c>
      <c r="G55" s="64">
        <v>1057.5</v>
      </c>
      <c r="H55" s="30"/>
      <c r="I55" s="9"/>
      <c r="J55" s="35"/>
      <c r="K55" s="30"/>
      <c r="L55" s="9"/>
      <c r="M55" s="35"/>
      <c r="N55" s="45"/>
      <c r="O55" s="21"/>
    </row>
    <row r="56" spans="1:15" s="6" customFormat="1" ht="15">
      <c r="A56" s="38" t="s">
        <v>174</v>
      </c>
      <c r="B56" s="30"/>
      <c r="C56" s="9"/>
      <c r="D56" s="35"/>
      <c r="E56" s="197" t="s">
        <v>173</v>
      </c>
      <c r="F56" s="198">
        <v>41509</v>
      </c>
      <c r="G56" s="64">
        <v>184.33</v>
      </c>
      <c r="H56" s="30"/>
      <c r="I56" s="9"/>
      <c r="J56" s="35"/>
      <c r="K56" s="30"/>
      <c r="L56" s="9"/>
      <c r="M56" s="35"/>
      <c r="N56" s="45"/>
      <c r="O56" s="21"/>
    </row>
    <row r="57" spans="1:15" s="6" customFormat="1" ht="15.75" thickBot="1">
      <c r="A57" s="204" t="s">
        <v>176</v>
      </c>
      <c r="B57" s="30"/>
      <c r="C57" s="9"/>
      <c r="D57" s="35"/>
      <c r="E57" s="197" t="s">
        <v>175</v>
      </c>
      <c r="F57" s="198">
        <v>41516</v>
      </c>
      <c r="G57" s="64">
        <v>4843.87</v>
      </c>
      <c r="H57" s="30"/>
      <c r="I57" s="9"/>
      <c r="J57" s="35"/>
      <c r="K57" s="30"/>
      <c r="L57" s="9"/>
      <c r="M57" s="35"/>
      <c r="N57" s="45"/>
      <c r="O57" s="21"/>
    </row>
    <row r="58" spans="1:15" s="6" customFormat="1" ht="15">
      <c r="A58" s="38" t="s">
        <v>177</v>
      </c>
      <c r="B58" s="30"/>
      <c r="C58" s="9"/>
      <c r="D58" s="35"/>
      <c r="E58" s="42" t="s">
        <v>178</v>
      </c>
      <c r="F58" s="203">
        <v>41506</v>
      </c>
      <c r="G58" s="64">
        <v>669.5</v>
      </c>
      <c r="H58" s="30"/>
      <c r="I58" s="9"/>
      <c r="J58" s="35"/>
      <c r="K58" s="30"/>
      <c r="L58" s="9"/>
      <c r="M58" s="35"/>
      <c r="N58" s="45"/>
      <c r="O58" s="21"/>
    </row>
    <row r="59" spans="1:15" s="6" customFormat="1" ht="15">
      <c r="A59" s="38" t="s">
        <v>180</v>
      </c>
      <c r="B59" s="30"/>
      <c r="C59" s="9"/>
      <c r="D59" s="35"/>
      <c r="E59" s="197" t="s">
        <v>181</v>
      </c>
      <c r="F59" s="198">
        <v>41537</v>
      </c>
      <c r="G59" s="64">
        <v>298.6</v>
      </c>
      <c r="H59" s="30"/>
      <c r="I59" s="9"/>
      <c r="J59" s="35"/>
      <c r="K59" s="30"/>
      <c r="L59" s="9"/>
      <c r="M59" s="35"/>
      <c r="N59" s="45"/>
      <c r="O59" s="21"/>
    </row>
    <row r="60" spans="1:15" s="6" customFormat="1" ht="15">
      <c r="A60" s="38" t="s">
        <v>184</v>
      </c>
      <c r="B60" s="30"/>
      <c r="C60" s="9"/>
      <c r="D60" s="35"/>
      <c r="E60" s="197" t="s">
        <v>183</v>
      </c>
      <c r="F60" s="198">
        <v>41544</v>
      </c>
      <c r="G60" s="64">
        <v>688.69</v>
      </c>
      <c r="H60" s="30"/>
      <c r="I60" s="9"/>
      <c r="J60" s="35"/>
      <c r="K60" s="30"/>
      <c r="L60" s="9"/>
      <c r="M60" s="35"/>
      <c r="N60" s="45"/>
      <c r="O60" s="21"/>
    </row>
    <row r="61" spans="1:15" s="6" customFormat="1" ht="28.5" customHeight="1">
      <c r="A61" s="38" t="s">
        <v>201</v>
      </c>
      <c r="B61" s="54"/>
      <c r="C61" s="63"/>
      <c r="D61" s="48"/>
      <c r="E61" s="215"/>
      <c r="F61" s="198"/>
      <c r="G61" s="214"/>
      <c r="H61" s="216" t="s">
        <v>202</v>
      </c>
      <c r="I61" s="217">
        <v>41607</v>
      </c>
      <c r="J61" s="214">
        <v>853.5</v>
      </c>
      <c r="K61" s="54"/>
      <c r="L61" s="63"/>
      <c r="M61" s="48"/>
      <c r="N61" s="45"/>
      <c r="O61" s="21"/>
    </row>
    <row r="62" spans="1:15" s="6" customFormat="1" ht="29.25" customHeight="1">
      <c r="A62" s="38" t="s">
        <v>201</v>
      </c>
      <c r="B62" s="54"/>
      <c r="C62" s="63"/>
      <c r="D62" s="48"/>
      <c r="E62" s="215"/>
      <c r="F62" s="198"/>
      <c r="G62" s="214"/>
      <c r="H62" s="216" t="s">
        <v>203</v>
      </c>
      <c r="I62" s="217">
        <v>41607</v>
      </c>
      <c r="J62" s="214">
        <v>5504.5</v>
      </c>
      <c r="K62" s="216"/>
      <c r="L62" s="217"/>
      <c r="M62" s="222"/>
      <c r="N62" s="43"/>
      <c r="O62" s="21"/>
    </row>
    <row r="63" spans="1:15" s="241" customFormat="1" ht="29.25" customHeight="1">
      <c r="A63" s="233" t="s">
        <v>238</v>
      </c>
      <c r="B63" s="234"/>
      <c r="C63" s="235"/>
      <c r="D63" s="236"/>
      <c r="E63" s="237"/>
      <c r="F63" s="225"/>
      <c r="G63" s="238"/>
      <c r="H63" s="224" t="s">
        <v>204</v>
      </c>
      <c r="I63" s="225" t="s">
        <v>206</v>
      </c>
      <c r="J63" s="226">
        <v>8015.5</v>
      </c>
      <c r="K63" s="234"/>
      <c r="L63" s="235"/>
      <c r="M63" s="236"/>
      <c r="N63" s="239"/>
      <c r="O63" s="240"/>
    </row>
    <row r="64" spans="1:15" s="6" customFormat="1" ht="29.25" customHeight="1">
      <c r="A64" s="38" t="s">
        <v>207</v>
      </c>
      <c r="B64" s="54"/>
      <c r="C64" s="63"/>
      <c r="D64" s="48"/>
      <c r="E64" s="215"/>
      <c r="F64" s="198"/>
      <c r="G64" s="214"/>
      <c r="H64" s="197" t="s">
        <v>204</v>
      </c>
      <c r="I64" s="198" t="s">
        <v>208</v>
      </c>
      <c r="J64" s="64">
        <v>369.51</v>
      </c>
      <c r="K64" s="54"/>
      <c r="L64" s="63"/>
      <c r="M64" s="48"/>
      <c r="N64" s="45"/>
      <c r="O64" s="21"/>
    </row>
    <row r="65" spans="1:15" s="6" customFormat="1" ht="37.5" customHeight="1">
      <c r="A65" s="290" t="s">
        <v>164</v>
      </c>
      <c r="B65" s="289"/>
      <c r="C65" s="221"/>
      <c r="D65" s="64"/>
      <c r="E65" s="213"/>
      <c r="F65" s="198"/>
      <c r="G65" s="214"/>
      <c r="H65" s="197" t="s">
        <v>204</v>
      </c>
      <c r="I65" s="198" t="s">
        <v>209</v>
      </c>
      <c r="J65" s="64">
        <v>710.6</v>
      </c>
      <c r="K65" s="54"/>
      <c r="L65" s="242"/>
      <c r="M65" s="243"/>
      <c r="N65" s="64"/>
      <c r="O65" s="291"/>
    </row>
    <row r="66" spans="1:15" s="6" customFormat="1" ht="37.5" customHeight="1">
      <c r="A66" s="290" t="s">
        <v>240</v>
      </c>
      <c r="B66" s="7"/>
      <c r="C66" s="7"/>
      <c r="D66" s="292"/>
      <c r="E66" s="293"/>
      <c r="F66" s="294"/>
      <c r="G66" s="292"/>
      <c r="H66" s="293"/>
      <c r="I66" s="294"/>
      <c r="J66" s="292"/>
      <c r="K66" s="9">
        <v>127.128</v>
      </c>
      <c r="L66" s="294" t="s">
        <v>241</v>
      </c>
      <c r="M66" s="295">
        <v>43590</v>
      </c>
      <c r="N66" s="292"/>
      <c r="O66" s="134"/>
    </row>
    <row r="67" spans="1:15" s="6" customFormat="1" ht="16.5" customHeight="1">
      <c r="A67" s="219" t="s">
        <v>211</v>
      </c>
      <c r="B67" s="220"/>
      <c r="C67" s="221"/>
      <c r="D67" s="64"/>
      <c r="E67" s="213"/>
      <c r="F67" s="198"/>
      <c r="G67" s="214"/>
      <c r="H67" s="197" t="s">
        <v>212</v>
      </c>
      <c r="I67" s="198">
        <v>41628</v>
      </c>
      <c r="J67" s="64">
        <v>699.36</v>
      </c>
      <c r="K67" s="54"/>
      <c r="L67" s="63"/>
      <c r="M67" s="48"/>
      <c r="N67" s="45"/>
      <c r="O67" s="21"/>
    </row>
    <row r="68" spans="1:15" s="6" customFormat="1" ht="16.5" customHeight="1">
      <c r="A68" s="38" t="s">
        <v>213</v>
      </c>
      <c r="B68" s="54"/>
      <c r="C68" s="63"/>
      <c r="D68" s="48"/>
      <c r="E68" s="215"/>
      <c r="F68" s="198"/>
      <c r="G68" s="214"/>
      <c r="H68" s="197" t="s">
        <v>214</v>
      </c>
      <c r="I68" s="198">
        <v>41670</v>
      </c>
      <c r="J68" s="64">
        <v>7538.44</v>
      </c>
      <c r="K68" s="54"/>
      <c r="L68" s="63"/>
      <c r="M68" s="48"/>
      <c r="N68" s="45"/>
      <c r="O68" s="21"/>
    </row>
    <row r="69" spans="1:15" s="6" customFormat="1" ht="16.5" customHeight="1">
      <c r="A69" s="38" t="s">
        <v>227</v>
      </c>
      <c r="B69" s="28"/>
      <c r="C69" s="7"/>
      <c r="D69" s="53"/>
      <c r="E69" s="213"/>
      <c r="F69" s="198"/>
      <c r="G69" s="214"/>
      <c r="H69" s="197" t="s">
        <v>228</v>
      </c>
      <c r="I69" s="198">
        <v>41670</v>
      </c>
      <c r="J69" s="64">
        <v>93</v>
      </c>
      <c r="K69" s="54"/>
      <c r="L69" s="63"/>
      <c r="M69" s="48"/>
      <c r="N69" s="45"/>
      <c r="O69" s="21"/>
    </row>
    <row r="70" spans="1:15" s="6" customFormat="1" ht="16.5" customHeight="1">
      <c r="A70" s="38" t="s">
        <v>221</v>
      </c>
      <c r="B70" s="54"/>
      <c r="C70" s="63"/>
      <c r="D70" s="48"/>
      <c r="E70" s="215"/>
      <c r="F70" s="198"/>
      <c r="G70" s="214"/>
      <c r="H70" s="197"/>
      <c r="I70" s="198"/>
      <c r="J70" s="64"/>
      <c r="K70" s="197" t="s">
        <v>222</v>
      </c>
      <c r="L70" s="198">
        <v>41692</v>
      </c>
      <c r="M70" s="64">
        <v>779.43</v>
      </c>
      <c r="N70" s="45"/>
      <c r="O70" s="21"/>
    </row>
    <row r="71" spans="1:15" s="6" customFormat="1" ht="16.5" customHeight="1">
      <c r="A71" s="38" t="s">
        <v>231</v>
      </c>
      <c r="B71" s="30"/>
      <c r="C71" s="9"/>
      <c r="D71" s="35"/>
      <c r="E71" s="45"/>
      <c r="F71" s="9"/>
      <c r="G71" s="16"/>
      <c r="H71" s="30"/>
      <c r="I71" s="9"/>
      <c r="J71" s="35"/>
      <c r="K71" s="197" t="s">
        <v>232</v>
      </c>
      <c r="L71" s="198">
        <v>41696</v>
      </c>
      <c r="M71" s="64">
        <v>776.16</v>
      </c>
      <c r="N71" s="45"/>
      <c r="O71" s="21"/>
    </row>
    <row r="72" spans="1:15" s="6" customFormat="1" ht="27.75" customHeight="1">
      <c r="A72" s="39" t="s">
        <v>220</v>
      </c>
      <c r="B72" s="30"/>
      <c r="C72" s="9"/>
      <c r="D72" s="35"/>
      <c r="E72" s="45"/>
      <c r="F72" s="9"/>
      <c r="G72" s="16"/>
      <c r="H72" s="30"/>
      <c r="I72" s="9"/>
      <c r="J72" s="35"/>
      <c r="K72" s="197" t="s">
        <v>230</v>
      </c>
      <c r="L72" s="198">
        <v>41726</v>
      </c>
      <c r="M72" s="64">
        <v>44528</v>
      </c>
      <c r="N72" s="45"/>
      <c r="O72" s="21"/>
    </row>
    <row r="73" spans="1:15" s="6" customFormat="1" ht="14.25" customHeight="1">
      <c r="A73" s="39" t="s">
        <v>233</v>
      </c>
      <c r="B73" s="54"/>
      <c r="C73" s="63"/>
      <c r="D73" s="48"/>
      <c r="E73" s="55"/>
      <c r="F73" s="63"/>
      <c r="G73" s="18"/>
      <c r="H73" s="54"/>
      <c r="I73" s="63"/>
      <c r="J73" s="48"/>
      <c r="K73" s="197" t="s">
        <v>234</v>
      </c>
      <c r="L73" s="198">
        <v>41733</v>
      </c>
      <c r="M73" s="64">
        <v>1563.11</v>
      </c>
      <c r="N73" s="45"/>
      <c r="O73" s="21"/>
    </row>
    <row r="74" spans="1:15" s="6" customFormat="1" ht="14.25" customHeight="1">
      <c r="A74" s="39" t="s">
        <v>236</v>
      </c>
      <c r="B74" s="54"/>
      <c r="C74" s="63"/>
      <c r="D74" s="48"/>
      <c r="E74" s="55"/>
      <c r="F74" s="63"/>
      <c r="G74" s="18"/>
      <c r="H74" s="54"/>
      <c r="I74" s="63"/>
      <c r="J74" s="48"/>
      <c r="K74" s="216" t="s">
        <v>235</v>
      </c>
      <c r="L74" s="217">
        <v>41729</v>
      </c>
      <c r="M74" s="222">
        <v>2038.78</v>
      </c>
      <c r="N74" s="45"/>
      <c r="O74" s="21"/>
    </row>
    <row r="75" spans="1:15" s="6" customFormat="1" ht="26.25" customHeight="1">
      <c r="A75" s="94" t="s">
        <v>215</v>
      </c>
      <c r="B75" s="54"/>
      <c r="C75" s="63"/>
      <c r="D75" s="48"/>
      <c r="E75" s="55"/>
      <c r="F75" s="63"/>
      <c r="G75" s="18"/>
      <c r="H75" s="216" t="s">
        <v>217</v>
      </c>
      <c r="I75" s="198" t="s">
        <v>216</v>
      </c>
      <c r="J75" s="64">
        <v>43590</v>
      </c>
      <c r="K75" s="216"/>
      <c r="L75" s="217"/>
      <c r="M75" s="222"/>
      <c r="N75" s="45"/>
      <c r="O75" s="21"/>
    </row>
    <row r="76" spans="1:15" s="6" customFormat="1" ht="13.5" thickBot="1">
      <c r="A76" s="39"/>
      <c r="B76" s="54"/>
      <c r="C76" s="63"/>
      <c r="D76" s="48"/>
      <c r="E76" s="55"/>
      <c r="F76" s="63"/>
      <c r="G76" s="18"/>
      <c r="H76" s="54"/>
      <c r="I76" s="63"/>
      <c r="J76" s="48"/>
      <c r="K76" s="54"/>
      <c r="L76" s="63"/>
      <c r="M76" s="48"/>
      <c r="N76" s="45"/>
      <c r="O76" s="21"/>
    </row>
    <row r="77" spans="1:15" s="80" customFormat="1" ht="20.25" thickBot="1">
      <c r="A77" s="75" t="s">
        <v>4</v>
      </c>
      <c r="B77" s="76"/>
      <c r="C77" s="77"/>
      <c r="D77" s="81">
        <f>SUM(D53:D76)</f>
        <v>1116.24</v>
      </c>
      <c r="E77" s="82"/>
      <c r="F77" s="77"/>
      <c r="G77" s="81">
        <f>SUM(G53:G76)</f>
        <v>7742.49</v>
      </c>
      <c r="H77" s="83"/>
      <c r="I77" s="77"/>
      <c r="J77" s="81">
        <f>SUM(J53:J76)</f>
        <v>67374.41</v>
      </c>
      <c r="K77" s="83"/>
      <c r="L77" s="77"/>
      <c r="M77" s="81">
        <f>SUM(M53:M76)</f>
        <v>93964.17</v>
      </c>
      <c r="N77" s="47">
        <f>M77+J77+G77+D77</f>
        <v>170197.31</v>
      </c>
      <c r="O77" s="84"/>
    </row>
    <row r="78" spans="1:15" s="6" customFormat="1" ht="40.5" customHeight="1" hidden="1" thickBot="1">
      <c r="A78" s="277" t="s">
        <v>30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9"/>
      <c r="O78" s="56"/>
    </row>
    <row r="79" spans="1:15" s="6" customFormat="1" ht="12.75" hidden="1">
      <c r="A79" s="38"/>
      <c r="B79" s="30"/>
      <c r="C79" s="9"/>
      <c r="D79" s="35"/>
      <c r="E79" s="45"/>
      <c r="F79" s="9"/>
      <c r="G79" s="16"/>
      <c r="H79" s="30"/>
      <c r="I79" s="9"/>
      <c r="J79" s="35"/>
      <c r="K79" s="30"/>
      <c r="L79" s="9"/>
      <c r="M79" s="35"/>
      <c r="N79" s="45"/>
      <c r="O79" s="21"/>
    </row>
    <row r="80" spans="1:15" s="6" customFormat="1" ht="12.75" hidden="1">
      <c r="A80" s="38"/>
      <c r="B80" s="30"/>
      <c r="C80" s="9"/>
      <c r="D80" s="35"/>
      <c r="E80" s="45"/>
      <c r="F80" s="9"/>
      <c r="G80" s="16"/>
      <c r="H80" s="30"/>
      <c r="I80" s="9"/>
      <c r="J80" s="35"/>
      <c r="K80" s="30"/>
      <c r="L80" s="9"/>
      <c r="M80" s="35"/>
      <c r="N80" s="45"/>
      <c r="O80" s="21"/>
    </row>
    <row r="81" spans="1:15" s="6" customFormat="1" ht="12.75" hidden="1">
      <c r="A81" s="38"/>
      <c r="B81" s="30"/>
      <c r="C81" s="9"/>
      <c r="D81" s="35"/>
      <c r="E81" s="45"/>
      <c r="F81" s="9"/>
      <c r="G81" s="16"/>
      <c r="H81" s="30"/>
      <c r="I81" s="9"/>
      <c r="J81" s="35"/>
      <c r="K81" s="30"/>
      <c r="L81" s="9"/>
      <c r="M81" s="35"/>
      <c r="N81" s="45"/>
      <c r="O81" s="21"/>
    </row>
    <row r="82" spans="1:15" s="6" customFormat="1" ht="12.75" hidden="1">
      <c r="A82" s="38"/>
      <c r="B82" s="30"/>
      <c r="C82" s="9"/>
      <c r="D82" s="35"/>
      <c r="E82" s="45"/>
      <c r="F82" s="9"/>
      <c r="G82" s="16"/>
      <c r="H82" s="30"/>
      <c r="I82" s="9"/>
      <c r="J82" s="35"/>
      <c r="K82" s="30"/>
      <c r="L82" s="9"/>
      <c r="M82" s="35"/>
      <c r="N82" s="45"/>
      <c r="O82" s="21"/>
    </row>
    <row r="83" spans="1:15" s="6" customFormat="1" ht="13.5" hidden="1" thickBot="1">
      <c r="A83" s="38"/>
      <c r="B83" s="30"/>
      <c r="C83" s="9"/>
      <c r="D83" s="35"/>
      <c r="E83" s="45"/>
      <c r="F83" s="9"/>
      <c r="G83" s="16"/>
      <c r="H83" s="30"/>
      <c r="I83" s="9"/>
      <c r="J83" s="35"/>
      <c r="K83" s="30"/>
      <c r="L83" s="9"/>
      <c r="M83" s="35"/>
      <c r="N83" s="45"/>
      <c r="O83" s="21"/>
    </row>
    <row r="84" spans="1:15" s="80" customFormat="1" ht="20.25" hidden="1" thickBot="1">
      <c r="A84" s="75" t="s">
        <v>4</v>
      </c>
      <c r="B84" s="83"/>
      <c r="C84" s="85"/>
      <c r="D84" s="87">
        <f>SUM(D79:D83)</f>
        <v>0</v>
      </c>
      <c r="E84" s="88"/>
      <c r="F84" s="87"/>
      <c r="G84" s="87">
        <f>SUM(G79:G83)</f>
        <v>0</v>
      </c>
      <c r="H84" s="87"/>
      <c r="I84" s="87"/>
      <c r="J84" s="87">
        <f>SUM(J79:J83)</f>
        <v>0</v>
      </c>
      <c r="K84" s="87"/>
      <c r="L84" s="87"/>
      <c r="M84" s="87">
        <f>SUM(M79:M83)</f>
        <v>0</v>
      </c>
      <c r="N84" s="78"/>
      <c r="O84" s="86"/>
    </row>
    <row r="85" spans="1:15" s="6" customFormat="1" ht="20.25" thickBot="1">
      <c r="A85" s="59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56"/>
    </row>
    <row r="86" spans="1:15" s="2" customFormat="1" ht="20.25" thickBot="1">
      <c r="A86" s="41" t="s">
        <v>6</v>
      </c>
      <c r="B86" s="60"/>
      <c r="C86" s="57"/>
      <c r="D86" s="61">
        <f>D84+D77+D51+D47</f>
        <v>89172.68</v>
      </c>
      <c r="E86" s="58"/>
      <c r="F86" s="57"/>
      <c r="G86" s="61">
        <f>G84+G77+G51+G47</f>
        <v>113150.64</v>
      </c>
      <c r="H86" s="58"/>
      <c r="I86" s="57"/>
      <c r="J86" s="61">
        <f>J84+J77+J51+J47</f>
        <v>150823.38</v>
      </c>
      <c r="K86" s="58"/>
      <c r="L86" s="57"/>
      <c r="M86" s="61">
        <f>M84+M77+M51+M47</f>
        <v>179100.47</v>
      </c>
      <c r="N86" s="47">
        <f>M86+J86+G86+D86</f>
        <v>532247.17</v>
      </c>
      <c r="O86" s="25">
        <f>M86+J86+G86+D86</f>
        <v>532247.17</v>
      </c>
    </row>
    <row r="87" spans="1:13" s="2" customFormat="1" ht="13.5" thickBot="1">
      <c r="A87" s="51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4" s="2" customFormat="1" ht="13.5" thickBot="1">
      <c r="A88" s="49"/>
      <c r="B88" s="52" t="s">
        <v>18</v>
      </c>
      <c r="C88" s="52" t="s">
        <v>19</v>
      </c>
      <c r="D88" s="52" t="s">
        <v>20</v>
      </c>
      <c r="E88" s="52" t="s">
        <v>21</v>
      </c>
      <c r="F88" s="52" t="s">
        <v>22</v>
      </c>
      <c r="G88" s="52" t="s">
        <v>23</v>
      </c>
      <c r="H88" s="52" t="s">
        <v>24</v>
      </c>
      <c r="I88" s="52" t="s">
        <v>25</v>
      </c>
      <c r="J88" s="52" t="s">
        <v>14</v>
      </c>
      <c r="K88" s="52" t="s">
        <v>15</v>
      </c>
      <c r="L88" s="52" t="s">
        <v>16</v>
      </c>
      <c r="M88" s="52" t="s">
        <v>17</v>
      </c>
      <c r="N88" s="52" t="s">
        <v>27</v>
      </c>
    </row>
    <row r="89" spans="1:14" s="2" customFormat="1" ht="13.5" thickBot="1">
      <c r="A89" s="51" t="s">
        <v>13</v>
      </c>
      <c r="B89" s="92">
        <f>'[1]Лист1'!$FZ$60</f>
        <v>-2872.4</v>
      </c>
      <c r="C89" s="49">
        <f>B93</f>
        <v>34241.72</v>
      </c>
      <c r="D89" s="49">
        <f aca="true" t="shared" si="6" ref="D89:M89">C93</f>
        <v>65265.15</v>
      </c>
      <c r="E89" s="50">
        <f>D93</f>
        <v>8075.53</v>
      </c>
      <c r="F89" s="49">
        <f t="shared" si="6"/>
        <v>40033.18</v>
      </c>
      <c r="G89" s="49">
        <f t="shared" si="6"/>
        <v>77948.77</v>
      </c>
      <c r="H89" s="50">
        <f t="shared" si="6"/>
        <v>-3847.13</v>
      </c>
      <c r="I89" s="49">
        <f t="shared" si="6"/>
        <v>24697.63</v>
      </c>
      <c r="J89" s="49">
        <f t="shared" si="6"/>
        <v>55673.5</v>
      </c>
      <c r="K89" s="50">
        <f t="shared" si="6"/>
        <v>-60840.08</v>
      </c>
      <c r="L89" s="49">
        <f t="shared" si="6"/>
        <v>-31322.47</v>
      </c>
      <c r="M89" s="49">
        <f t="shared" si="6"/>
        <v>6469.77</v>
      </c>
      <c r="N89" s="49"/>
    </row>
    <row r="90" spans="1:14" s="202" customFormat="1" ht="13.5" thickBot="1">
      <c r="A90" s="200" t="s">
        <v>11</v>
      </c>
      <c r="B90" s="201">
        <v>31389.63</v>
      </c>
      <c r="C90" s="201">
        <v>31389.63</v>
      </c>
      <c r="D90" s="201">
        <v>31389.63</v>
      </c>
      <c r="E90" s="201">
        <v>39184.63</v>
      </c>
      <c r="F90" s="201">
        <v>33338.38</v>
      </c>
      <c r="G90" s="201">
        <v>33338.38</v>
      </c>
      <c r="H90" s="201">
        <v>33338.38</v>
      </c>
      <c r="I90" s="201">
        <v>33338.38</v>
      </c>
      <c r="J90" s="201">
        <v>33338.38</v>
      </c>
      <c r="K90" s="201">
        <v>33338.38</v>
      </c>
      <c r="L90" s="201">
        <v>33338.38</v>
      </c>
      <c r="M90" s="201">
        <v>33338.38</v>
      </c>
      <c r="N90" s="201">
        <f>SUM(B90:M90)</f>
        <v>400060.56</v>
      </c>
    </row>
    <row r="91" spans="1:14" s="202" customFormat="1" ht="13.5" thickBot="1">
      <c r="A91" s="200" t="s">
        <v>12</v>
      </c>
      <c r="B91" s="201">
        <v>37114.12</v>
      </c>
      <c r="C91" s="201">
        <v>31023.43</v>
      </c>
      <c r="D91" s="201">
        <v>31983.06</v>
      </c>
      <c r="E91" s="201">
        <v>31957.65</v>
      </c>
      <c r="F91" s="201">
        <v>37915.59</v>
      </c>
      <c r="G91" s="201">
        <v>31354.74</v>
      </c>
      <c r="H91" s="201">
        <v>28544.76</v>
      </c>
      <c r="I91" s="201">
        <v>30975.87</v>
      </c>
      <c r="J91" s="201">
        <v>34309.8</v>
      </c>
      <c r="K91" s="201">
        <v>29517.61</v>
      </c>
      <c r="L91" s="201">
        <v>37792.24</v>
      </c>
      <c r="M91" s="201">
        <v>29016.01</v>
      </c>
      <c r="N91" s="201">
        <f>SUM(B91:M91)</f>
        <v>391504.88</v>
      </c>
    </row>
    <row r="92" spans="1:14" s="2" customFormat="1" ht="13.5" thickBot="1">
      <c r="A92" s="51" t="s">
        <v>28</v>
      </c>
      <c r="B92" s="49">
        <f aca="true" t="shared" si="7" ref="B92:M92">B91-B90</f>
        <v>5724.49</v>
      </c>
      <c r="C92" s="49">
        <f t="shared" si="7"/>
        <v>-366.200000000001</v>
      </c>
      <c r="D92" s="49">
        <f t="shared" si="7"/>
        <v>593.43</v>
      </c>
      <c r="E92" s="49">
        <f t="shared" si="7"/>
        <v>-7226.98</v>
      </c>
      <c r="F92" s="49">
        <f t="shared" si="7"/>
        <v>4577.21</v>
      </c>
      <c r="G92" s="49">
        <f t="shared" si="7"/>
        <v>-1983.64</v>
      </c>
      <c r="H92" s="49">
        <f t="shared" si="7"/>
        <v>-4793.62</v>
      </c>
      <c r="I92" s="49">
        <f t="shared" si="7"/>
        <v>-2362.51</v>
      </c>
      <c r="J92" s="49">
        <f t="shared" si="7"/>
        <v>971.420000000006</v>
      </c>
      <c r="K92" s="49">
        <f t="shared" si="7"/>
        <v>-3820.77</v>
      </c>
      <c r="L92" s="49">
        <f t="shared" si="7"/>
        <v>4453.86</v>
      </c>
      <c r="M92" s="49">
        <f t="shared" si="7"/>
        <v>-4322.37</v>
      </c>
      <c r="N92" s="49">
        <f>M92+L92+K92+J92+I92+H92+G92+F92+E92+D92+C92+B92</f>
        <v>-8555.67999999999</v>
      </c>
    </row>
    <row r="93" spans="1:14" s="2" customFormat="1" ht="13.5" thickBot="1">
      <c r="A93" s="51" t="s">
        <v>26</v>
      </c>
      <c r="B93" s="205">
        <f>B89+B91</f>
        <v>34241.72</v>
      </c>
      <c r="C93" s="49">
        <f>C89+C91</f>
        <v>65265.15</v>
      </c>
      <c r="D93" s="206">
        <f>D89+D91-D86</f>
        <v>8075.53</v>
      </c>
      <c r="E93" s="49">
        <f>E89+E91</f>
        <v>40033.18</v>
      </c>
      <c r="F93" s="49">
        <f>F89+F91</f>
        <v>77948.77</v>
      </c>
      <c r="G93" s="206">
        <f>G89+G91-G86</f>
        <v>-3847.13</v>
      </c>
      <c r="H93" s="49">
        <f>H89+H91</f>
        <v>24697.63</v>
      </c>
      <c r="I93" s="49">
        <f>I89+I91</f>
        <v>55673.5</v>
      </c>
      <c r="J93" s="206">
        <f>J89+J91-J86</f>
        <v>-60840.08</v>
      </c>
      <c r="K93" s="49">
        <f>K89+K91</f>
        <v>-31322.47</v>
      </c>
      <c r="L93" s="49">
        <f>L89+L91</f>
        <v>6469.77</v>
      </c>
      <c r="M93" s="206">
        <f>M89+M91-M86</f>
        <v>-143614.69</v>
      </c>
      <c r="N93" s="49"/>
    </row>
    <row r="94" spans="7:14" s="2" customFormat="1" ht="57" customHeight="1">
      <c r="G94" s="32"/>
      <c r="H94" s="272" t="s">
        <v>224</v>
      </c>
      <c r="I94" s="272"/>
      <c r="J94" s="272"/>
      <c r="K94" s="272"/>
      <c r="L94" s="273" t="s">
        <v>225</v>
      </c>
      <c r="M94" s="273"/>
      <c r="N94" s="273"/>
    </row>
    <row r="95" spans="8:14" s="2" customFormat="1" ht="72" customHeight="1">
      <c r="H95" s="274" t="s">
        <v>226</v>
      </c>
      <c r="I95" s="274"/>
      <c r="J95" s="274"/>
      <c r="K95" s="274"/>
      <c r="L95" s="275" t="s">
        <v>239</v>
      </c>
      <c r="M95" s="275"/>
      <c r="N95" s="275"/>
    </row>
    <row r="96" s="2" customFormat="1" ht="12.75"/>
    <row r="97" spans="8:13" s="2" customFormat="1" ht="15">
      <c r="H97" s="262" t="s">
        <v>186</v>
      </c>
      <c r="I97" s="262"/>
      <c r="J97" s="262"/>
      <c r="K97" s="207">
        <f>O86</f>
        <v>532247.17</v>
      </c>
      <c r="L97" s="208"/>
      <c r="M97" s="208"/>
    </row>
    <row r="98" spans="8:13" s="2" customFormat="1" ht="15">
      <c r="H98" s="262" t="s">
        <v>187</v>
      </c>
      <c r="I98" s="262"/>
      <c r="J98" s="262"/>
      <c r="K98" s="207">
        <f>N90</f>
        <v>400060.56</v>
      </c>
      <c r="L98" s="208"/>
      <c r="M98" s="208"/>
    </row>
    <row r="99" spans="8:13" s="2" customFormat="1" ht="15">
      <c r="H99" s="262" t="s">
        <v>188</v>
      </c>
      <c r="I99" s="262"/>
      <c r="J99" s="262"/>
      <c r="K99" s="207">
        <f>N91</f>
        <v>391504.88</v>
      </c>
      <c r="L99" s="208"/>
      <c r="M99" s="208"/>
    </row>
    <row r="100" spans="8:13" s="2" customFormat="1" ht="15" customHeight="1">
      <c r="H100" s="262" t="s">
        <v>189</v>
      </c>
      <c r="I100" s="262"/>
      <c r="J100" s="262"/>
      <c r="K100" s="207">
        <f>K99-K98</f>
        <v>-8555.68</v>
      </c>
      <c r="L100" s="208"/>
      <c r="M100" s="208"/>
    </row>
    <row r="101" spans="8:13" s="2" customFormat="1" ht="15" customHeight="1">
      <c r="H101" s="263" t="s">
        <v>190</v>
      </c>
      <c r="I101" s="263"/>
      <c r="J101" s="263"/>
      <c r="K101" s="207">
        <f>K98-K97</f>
        <v>-132186.61</v>
      </c>
      <c r="L101" s="209"/>
      <c r="M101" s="208"/>
    </row>
    <row r="102" spans="8:13" s="2" customFormat="1" ht="15" customHeight="1">
      <c r="H102" s="264" t="s">
        <v>191</v>
      </c>
      <c r="I102" s="265"/>
      <c r="J102" s="266"/>
      <c r="K102" s="207">
        <f>B89</f>
        <v>-2872.4</v>
      </c>
      <c r="L102" s="208"/>
      <c r="M102" s="208"/>
    </row>
    <row r="103" spans="8:13" s="2" customFormat="1" ht="15.75" customHeight="1">
      <c r="H103" s="268" t="s">
        <v>192</v>
      </c>
      <c r="I103" s="268"/>
      <c r="J103" s="268"/>
      <c r="K103" s="210">
        <f>K102+K101+K100+K104</f>
        <v>-143614.69</v>
      </c>
      <c r="L103" s="208"/>
      <c r="M103" s="208"/>
    </row>
    <row r="104" spans="8:13" s="2" customFormat="1" ht="15.75" customHeight="1">
      <c r="H104" s="267"/>
      <c r="I104" s="267"/>
      <c r="J104" s="267"/>
      <c r="K104" s="211"/>
      <c r="L104" s="208"/>
      <c r="M104" s="208"/>
    </row>
    <row r="105" spans="8:13" s="2" customFormat="1" ht="15" customHeight="1">
      <c r="H105" s="263" t="s">
        <v>193</v>
      </c>
      <c r="I105" s="263"/>
      <c r="J105" s="263"/>
      <c r="K105" s="211">
        <f>D77+G77+J77+M77</f>
        <v>170197.31</v>
      </c>
      <c r="L105" s="271" t="s">
        <v>199</v>
      </c>
      <c r="M105" s="271"/>
    </row>
    <row r="106" spans="8:13" s="2" customFormat="1" ht="15" customHeight="1">
      <c r="H106" s="267" t="s">
        <v>194</v>
      </c>
      <c r="I106" s="267"/>
      <c r="J106" s="267"/>
      <c r="K106" s="211">
        <v>38179.77</v>
      </c>
      <c r="L106" s="208"/>
      <c r="M106" s="208"/>
    </row>
    <row r="107" spans="8:13" s="2" customFormat="1" ht="15">
      <c r="H107" s="267" t="s">
        <v>195</v>
      </c>
      <c r="I107" s="267"/>
      <c r="J107" s="267"/>
      <c r="K107" s="211">
        <v>0</v>
      </c>
      <c r="L107" s="208"/>
      <c r="M107" s="208"/>
    </row>
    <row r="108" spans="8:13" ht="15">
      <c r="H108" s="267" t="s">
        <v>196</v>
      </c>
      <c r="I108" s="267"/>
      <c r="J108" s="267"/>
      <c r="K108" s="211">
        <f>K106+K107</f>
        <v>38179.77</v>
      </c>
      <c r="L108" s="208"/>
      <c r="M108" s="208"/>
    </row>
    <row r="109" spans="8:13" ht="15">
      <c r="H109" s="267" t="s">
        <v>197</v>
      </c>
      <c r="I109" s="267"/>
      <c r="J109" s="267"/>
      <c r="K109" s="211">
        <f>K108-K105</f>
        <v>-132017.54</v>
      </c>
      <c r="L109" s="209"/>
      <c r="M109" s="208"/>
    </row>
    <row r="110" spans="8:13" ht="15.75">
      <c r="H110" s="267" t="s">
        <v>198</v>
      </c>
      <c r="I110" s="267"/>
      <c r="J110" s="267"/>
      <c r="K110" s="212">
        <f>K101-K109</f>
        <v>-169.07</v>
      </c>
      <c r="L110" s="208"/>
      <c r="M110" s="208"/>
    </row>
  </sheetData>
  <sheetProtection/>
  <mergeCells count="29">
    <mergeCell ref="A1:N1"/>
    <mergeCell ref="A78:N78"/>
    <mergeCell ref="A52:N52"/>
    <mergeCell ref="B2:D2"/>
    <mergeCell ref="E2:G2"/>
    <mergeCell ref="H2:J2"/>
    <mergeCell ref="K2:M2"/>
    <mergeCell ref="A4:O4"/>
    <mergeCell ref="A49:N49"/>
    <mergeCell ref="A20:A21"/>
    <mergeCell ref="L105:M105"/>
    <mergeCell ref="H106:J106"/>
    <mergeCell ref="H94:K94"/>
    <mergeCell ref="L94:N94"/>
    <mergeCell ref="H95:K95"/>
    <mergeCell ref="L95:N95"/>
    <mergeCell ref="H97:J97"/>
    <mergeCell ref="H98:J98"/>
    <mergeCell ref="H99:J99"/>
    <mergeCell ref="H100:J100"/>
    <mergeCell ref="H101:J101"/>
    <mergeCell ref="H102:J102"/>
    <mergeCell ref="H108:J108"/>
    <mergeCell ref="H109:J109"/>
    <mergeCell ref="H110:J110"/>
    <mergeCell ref="H103:J103"/>
    <mergeCell ref="H104:J104"/>
    <mergeCell ref="H105:J105"/>
    <mergeCell ref="H107:J10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2014-07-18T10:48:46Z</cp:lastPrinted>
  <dcterms:created xsi:type="dcterms:W3CDTF">2010-04-02T14:46:04Z</dcterms:created>
  <dcterms:modified xsi:type="dcterms:W3CDTF">2014-07-28T07:58:27Z</dcterms:modified>
  <cp:category/>
  <cp:version/>
  <cp:contentType/>
  <cp:contentStatus/>
</cp:coreProperties>
</file>