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definedNames>
    <definedName name="_xlnm.Print_Area" localSheetId="0">'по голосованию'!$A$1:$H$135</definedName>
  </definedNames>
  <calcPr fullCalcOnLoad="1" fullPrecision="0"/>
</workbook>
</file>

<file path=xl/sharedStrings.xml><?xml version="1.0" encoding="utf-8"?>
<sst xmlns="http://schemas.openxmlformats.org/spreadsheetml/2006/main" count="383" uniqueCount="236">
  <si>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</si>
  <si>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</si>
  <si>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</si>
  <si>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</si>
  <si>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</si>
  <si>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</si>
  <si>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</si>
  <si>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</si>
  <si>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</si>
  <si>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</si>
  <si>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</si>
  <si>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</si>
  <si>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</si>
  <si>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</si>
  <si>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</si>
  <si>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</si>
  <si>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</si>
  <si>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</si>
  <si>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</si>
  <si>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</si>
  <si>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</si>
  <si>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</si>
  <si>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</si>
  <si>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</si>
  <si>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</si>
  <si>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</si>
  <si>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</si>
  <si>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</si>
  <si>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</si>
  <si>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</si>
  <si>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</si>
  <si>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</si>
  <si>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</si>
  <si>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</si>
  <si>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</si>
  <si>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</si>
  <si>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</si>
  <si>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</si>
  <si>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</si>
  <si>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</si>
  <si>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</si>
  <si>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</si>
  <si>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</si>
  <si>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</si>
  <si>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</si>
  <si>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</si>
  <si>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</si>
  <si>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</si>
  <si>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</si>
  <si>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</si>
  <si>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</si>
  <si>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</si>
  <si>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</si>
  <si>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</si>
  <si>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</si>
  <si>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</si>
  <si>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</si>
  <si>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</si>
  <si>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</si>
  <si>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</si>
  <si>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</si>
  <si>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</si>
  <si>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</si>
  <si>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</si>
  <si>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</si>
  <si>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</si>
  <si>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</si>
  <si>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</si>
  <si>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</si>
  <si>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</si>
  <si>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</si>
  <si>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</si>
  <si>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</si>
  <si>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</si>
  <si>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</si>
  <si>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</si>
  <si>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</si>
  <si>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</si>
  <si>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</si>
  <si>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</si>
  <si>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</si>
  <si>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</si>
  <si>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</si>
  <si>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</si>
  <si>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</si>
  <si>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</si>
  <si>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</si>
  <si>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</si>
  <si>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</si>
  <si>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</si>
  <si>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</si>
  <si>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</si>
  <si>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</si>
  <si>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</si>
  <si>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</si>
  <si>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</si>
  <si>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</si>
  <si>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</si>
  <si>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</si>
  <si>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окос травы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</si>
  <si>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</si>
  <si>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</si>
  <si>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</si>
  <si>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</si>
  <si>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</si>
  <si>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</si>
  <si>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</si>
  <si>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</si>
  <si>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</si>
  <si>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</si>
  <si>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</si>
  <si>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Поверка общедомовых приборов учета горячего водоснабжения</t>
  </si>
  <si>
    <t>замена ( поверка ) КИП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</si>
  <si>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</si>
  <si>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</si>
  <si>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</si>
  <si>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</si>
  <si>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</si>
  <si>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</si>
  <si>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</si>
  <si>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</si>
  <si>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1 ра в год</t>
  </si>
  <si>
    <t>2013-2014гг.</t>
  </si>
  <si>
    <t>по адресу: ул.Парковая, д.11(S общ.=3881,6м2;Sзем.уч.=4805,9м2)</t>
  </si>
  <si>
    <t>договорная и претензионно-исковая работа, взыскание задолженности по ЖКУ</t>
  </si>
  <si>
    <t>очистка урн отмусора</t>
  </si>
  <si>
    <t>ревизия задвижек отопления ( диам.80мм-1 шт., диам.100мм-1 шт.)</t>
  </si>
  <si>
    <t>замена  КИП манометры4 шт., термометры 4 шт.</t>
  </si>
  <si>
    <t>замена  КИПна ВВП манометры 5 шт., термометры 5 шт.</t>
  </si>
  <si>
    <t>ревизия задвижек ГВС (диам.50мм-1 шт.)</t>
  </si>
  <si>
    <t>замена  КИП манометр 1 шт.</t>
  </si>
  <si>
    <t>ревизия задвижек  ХВС (диам.50мм-2 шт.)</t>
  </si>
  <si>
    <t>очистка кровли от снега и наледи в раоне водопремных воронок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</si>
  <si>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</si>
  <si>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</si>
  <si>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Ремонт кровли</t>
  </si>
  <si>
    <t>Ремонт крыльца</t>
  </si>
  <si>
    <t>Ремонт ливневой канализации</t>
  </si>
  <si>
    <t>Заделка подвальных продухов</t>
  </si>
  <si>
    <t>ремонтсекций бойлера диам.168 мм</t>
  </si>
  <si>
    <t>Сбор, вывоз и утилизация ТБО*, руб./м2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</si>
  <si>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</si>
  <si>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</si>
  <si>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кровли 100 м2</t>
  </si>
  <si>
    <t>ремонт панельных швов 100 м</t>
  </si>
  <si>
    <t xml:space="preserve">смена задвижек (отопление) диам.80 - 1 шт. </t>
  </si>
  <si>
    <t xml:space="preserve">смена задвижек на ВВП (отопление) диам.50 мм- 1 шт. </t>
  </si>
  <si>
    <t>смена задвижек (ХВС на ВВП) диам.50 мм - 2 шт.</t>
  </si>
  <si>
    <t>смена элеватора</t>
  </si>
  <si>
    <t>установка пластиковых окон в подъезде 12 шт.</t>
  </si>
  <si>
    <t>Откачка воды из подвала</t>
  </si>
  <si>
    <t>119</t>
  </si>
  <si>
    <t>Лицевой счет многоквартирного дома по адресу: ул. Парковая, д. 11 на период с 1 мая 2013 по 30 апреля 2014 года</t>
  </si>
  <si>
    <t>120</t>
  </si>
  <si>
    <t>ремонт панельных швов 155 м</t>
  </si>
  <si>
    <t>127</t>
  </si>
  <si>
    <t>Откачка воды из теплового пункта</t>
  </si>
  <si>
    <t>131</t>
  </si>
  <si>
    <t>Ревизия эл.щитка  (под.6)</t>
  </si>
  <si>
    <t>108</t>
  </si>
  <si>
    <t>Перевод ВВП на летнюю схему</t>
  </si>
  <si>
    <t>113</t>
  </si>
  <si>
    <t>139</t>
  </si>
  <si>
    <t>Удаление воздушных пробок после ремонтных работ ТПК</t>
  </si>
  <si>
    <t>142</t>
  </si>
  <si>
    <t>153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</si>
  <si>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</si>
  <si>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</si>
  <si>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</si>
  <si>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</si>
  <si>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</si>
  <si>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</si>
  <si>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Подключение системы отопления после работ ТПК</t>
  </si>
  <si>
    <t>170</t>
  </si>
  <si>
    <t>190</t>
  </si>
  <si>
    <t>211</t>
  </si>
  <si>
    <t>Перевод ВВП на зимнюю схему</t>
  </si>
  <si>
    <t>Ревизия эл.щитка  (кв.28)</t>
  </si>
  <si>
    <t>236</t>
  </si>
  <si>
    <t>Проверка эл.проводки после промочки (6,8 под)</t>
  </si>
  <si>
    <t>228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</si>
  <si>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</si>
  <si>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</si>
  <si>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</si>
  <si>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</si>
  <si>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</si>
  <si>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</si>
  <si>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</si>
  <si>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</si>
  <si>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</si>
  <si>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</si>
  <si>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</si>
  <si>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</si>
  <si>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</si>
  <si>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</si>
  <si>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23755,39 (по тарифу)</t>
  </si>
  <si>
    <t>Ростелеком</t>
  </si>
  <si>
    <t>229</t>
  </si>
  <si>
    <t>30.09.2013 (акт от 7.11.13)</t>
  </si>
  <si>
    <t>Смена регулятора РТДО ф25</t>
  </si>
  <si>
    <t>30.09.2013 (акт от 29.11.13)</t>
  </si>
  <si>
    <t>Прочистка подвальной канализации (3 под)</t>
  </si>
  <si>
    <t>Ревизия эл.щитка  (кв.4)</t>
  </si>
  <si>
    <t>30.09.2013 (акт от 1.11.13)</t>
  </si>
  <si>
    <t xml:space="preserve">прочистка канализационных выпусков до стены здания </t>
  </si>
  <si>
    <t>30.09.2013 (акт от 3.12.13)</t>
  </si>
  <si>
    <t>30.09.2013 (акт от 8.11.13)</t>
  </si>
  <si>
    <t>6</t>
  </si>
  <si>
    <t>замена  КИПна ВВП манометры 3 шт., термометры 3 шт.</t>
  </si>
  <si>
    <t>замена  КИП манометры 3 шт., термометры 3 шт.</t>
  </si>
  <si>
    <t>Промывка батареи (кв.30)</t>
  </si>
  <si>
    <t>18</t>
  </si>
  <si>
    <t>30.09.2013 (акт от 13.12.13)</t>
  </si>
  <si>
    <t xml:space="preserve">Регулятор температуры РТДО-25 </t>
  </si>
  <si>
    <t>5835</t>
  </si>
  <si>
    <t>Генеральный директор</t>
  </si>
  <si>
    <t>А.В. Митрофанов</t>
  </si>
  <si>
    <t>Экономист 2-ой категории по учету лицевых счетов МКД</t>
  </si>
  <si>
    <t>Замок навесной</t>
  </si>
  <si>
    <t>А/о 3</t>
  </si>
  <si>
    <t>5/02497</t>
  </si>
  <si>
    <t>Восстановление освещения в тепловом узле</t>
  </si>
  <si>
    <t>34</t>
  </si>
  <si>
    <t>Переврезка регулятора РТДО, переврезка схемы на ВВП</t>
  </si>
  <si>
    <t>38</t>
  </si>
  <si>
    <t>Услуги типографии по печати доп.соглашений</t>
  </si>
  <si>
    <t>151</t>
  </si>
  <si>
    <t>установка пластиковых окон 20 шт. (вместо ремонта кровли 100 м2)</t>
  </si>
  <si>
    <t>Отключение и подключение воды с прогонкой п/сушителей для работ ТПК</t>
  </si>
  <si>
    <t>39</t>
  </si>
  <si>
    <t>Ревизия эл.щитка,замена автомата АЕ 16 А ( кв.4)</t>
  </si>
  <si>
    <t>49</t>
  </si>
  <si>
    <t>Замена датчика движения в подъезде</t>
  </si>
  <si>
    <t>Ремонт кровли 15 м2 ( кв. 24)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</si>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</sst>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6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20" fillId="25" borderId="56" xfId="0" applyFont="1" applyFill="1" applyBorder="1" applyAlignment="1">
      <alignment horizontal="left" vertical="center" wrapText="1"/>
    </xf>
    <xf numFmtId="0" fontId="20" fillId="25" borderId="50" xfId="0" applyFont="1" applyFill="1" applyBorder="1" applyAlignment="1">
      <alignment horizontal="left" vertical="center" wrapText="1"/>
    </xf>
    <xf numFmtId="0" fontId="18" fillId="25" borderId="51" xfId="0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2" fontId="28" fillId="25" borderId="34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25" borderId="56" xfId="0" applyFont="1" applyFill="1" applyBorder="1" applyAlignment="1">
      <alignment horizontal="left" vertical="center" wrapText="1"/>
    </xf>
    <xf numFmtId="0" fontId="20" fillId="25" borderId="24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0" fontId="22" fillId="25" borderId="59" xfId="0" applyFont="1" applyFill="1" applyBorder="1" applyAlignment="1">
      <alignment horizontal="left" vertical="center" wrapText="1"/>
    </xf>
    <xf numFmtId="0" fontId="22" fillId="25" borderId="60" xfId="0" applyFont="1" applyFill="1" applyBorder="1" applyAlignment="1">
      <alignment horizontal="center" vertical="center" wrapText="1"/>
    </xf>
    <xf numFmtId="2" fontId="22" fillId="25" borderId="60" xfId="0" applyNumberFormat="1" applyFont="1" applyFill="1" applyBorder="1" applyAlignment="1">
      <alignment horizontal="center" vertical="center" wrapText="1"/>
    </xf>
    <xf numFmtId="2" fontId="22" fillId="25" borderId="61" xfId="0" applyNumberFormat="1" applyFont="1" applyFill="1" applyBorder="1" applyAlignment="1">
      <alignment horizontal="center"/>
    </xf>
    <xf numFmtId="0" fontId="20" fillId="25" borderId="38" xfId="0" applyFont="1" applyFill="1" applyBorder="1" applyAlignment="1">
      <alignment horizontal="left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8" fillId="25" borderId="38" xfId="0" applyFont="1" applyFill="1" applyBorder="1" applyAlignment="1">
      <alignment horizontal="left" vertical="center" wrapText="1"/>
    </xf>
    <xf numFmtId="0" fontId="22" fillId="25" borderId="39" xfId="0" applyFont="1" applyFill="1" applyBorder="1" applyAlignment="1">
      <alignment horizontal="center" vertical="center" wrapText="1"/>
    </xf>
    <xf numFmtId="2" fontId="22" fillId="25" borderId="39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22" fillId="25" borderId="38" xfId="0" applyFont="1" applyFill="1" applyBorder="1" applyAlignment="1">
      <alignment horizontal="left" vertical="center"/>
    </xf>
    <xf numFmtId="0" fontId="22" fillId="25" borderId="39" xfId="0" applyFont="1" applyFill="1" applyBorder="1" applyAlignment="1">
      <alignment horizontal="center" vertical="center"/>
    </xf>
    <xf numFmtId="2" fontId="22" fillId="25" borderId="39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2" fontId="22" fillId="0" borderId="39" xfId="0" applyNumberFormat="1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24" borderId="62" xfId="0" applyFont="1" applyFill="1" applyBorder="1" applyAlignment="1">
      <alignment horizontal="center" vertical="center"/>
    </xf>
    <xf numFmtId="2" fontId="22" fillId="0" borderId="62" xfId="0" applyNumberFormat="1" applyFont="1" applyFill="1" applyBorder="1" applyAlignment="1">
      <alignment horizontal="center" vertical="center"/>
    </xf>
    <xf numFmtId="2" fontId="22" fillId="24" borderId="4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7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0" fillId="28" borderId="11" xfId="0" applyFont="1" applyFill="1" applyBorder="1" applyAlignment="1">
      <alignment horizontal="left" vertical="center" wrapText="1"/>
    </xf>
    <xf numFmtId="2" fontId="25" fillId="0" borderId="0" xfId="0" applyNumberFormat="1" applyFont="1" applyAlignment="1">
      <alignment/>
    </xf>
    <xf numFmtId="0" fontId="18" fillId="29" borderId="11" xfId="0" applyFont="1" applyFill="1" applyBorder="1" applyAlignment="1">
      <alignment horizontal="left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0" fontId="35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3" xfId="0" applyFont="1" applyFill="1" applyBorder="1" applyAlignment="1">
      <alignment horizontal="left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 wrapText="1"/>
    </xf>
    <xf numFmtId="0" fontId="0" fillId="29" borderId="34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3" xfId="0" applyNumberFormat="1" applyFont="1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4" xfId="0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67" xfId="0" applyFont="1" applyFill="1" applyBorder="1" applyAlignment="1">
      <alignment horizontal="center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left"/>
    </xf>
    <xf numFmtId="0" fontId="32" fillId="24" borderId="72" xfId="0" applyFont="1" applyFill="1" applyBorder="1" applyAlignment="1">
      <alignment horizontal="right"/>
    </xf>
    <xf numFmtId="0" fontId="26" fillId="24" borderId="0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zoomScale="75" zoomScaleNormal="75" zoomScalePageLayoutView="0" workbookViewId="0" topLeftCell="A51">
      <selection activeCell="A105" sqref="A105"/>
    </sheetView>
  </sheetViews>
  <sheetFormatPr defaultColWidth="9.00390625" defaultRowHeight="12.75"/>
  <cols>
    <col min="1" max="1" width="72.75390625" style="105" customWidth="1"/>
    <col min="2" max="2" width="19.125" style="105" customWidth="1"/>
    <col min="3" max="3" width="13.875" style="105" hidden="1" customWidth="1"/>
    <col min="4" max="4" width="16.625" style="105" customWidth="1"/>
    <col min="5" max="5" width="13.875" style="105" hidden="1" customWidth="1"/>
    <col min="6" max="6" width="20.875" style="3" hidden="1" customWidth="1"/>
    <col min="7" max="7" width="13.875" style="105" customWidth="1"/>
    <col min="8" max="8" width="20.875" style="3" customWidth="1"/>
    <col min="9" max="9" width="11.375" style="105" customWidth="1"/>
    <col min="10" max="11" width="15.375" style="105" hidden="1" customWidth="1"/>
    <col min="12" max="12" width="15.375" style="110" hidden="1" customWidth="1"/>
    <col min="13" max="14" width="15.375" style="105" customWidth="1"/>
    <col min="15" max="16384" width="9.125" style="105" customWidth="1"/>
  </cols>
  <sheetData>
    <row r="1" spans="1:8" ht="16.5" customHeight="1">
      <c r="A1" s="245" t="s">
        <v>31</v>
      </c>
      <c r="B1" s="246"/>
      <c r="C1" s="246"/>
      <c r="D1" s="246"/>
      <c r="E1" s="246"/>
      <c r="F1" s="246"/>
      <c r="G1" s="246"/>
      <c r="H1" s="246"/>
    </row>
    <row r="2" spans="2:8" ht="12.75" customHeight="1">
      <c r="B2" s="247" t="s">
        <v>32</v>
      </c>
      <c r="C2" s="247"/>
      <c r="D2" s="247"/>
      <c r="E2" s="247"/>
      <c r="F2" s="247"/>
      <c r="G2" s="246"/>
      <c r="H2" s="246"/>
    </row>
    <row r="3" spans="1:8" ht="24" customHeight="1">
      <c r="A3" s="104" t="s">
        <v>122</v>
      </c>
      <c r="B3" s="247" t="s">
        <v>33</v>
      </c>
      <c r="C3" s="247"/>
      <c r="D3" s="247"/>
      <c r="E3" s="247"/>
      <c r="F3" s="247"/>
      <c r="G3" s="246"/>
      <c r="H3" s="246"/>
    </row>
    <row r="4" spans="2:8" ht="14.25" customHeight="1">
      <c r="B4" s="247" t="s">
        <v>34</v>
      </c>
      <c r="C4" s="247"/>
      <c r="D4" s="247"/>
      <c r="E4" s="247"/>
      <c r="F4" s="247"/>
      <c r="G4" s="246"/>
      <c r="H4" s="246"/>
    </row>
    <row r="5" spans="1:12" ht="33" customHeight="1">
      <c r="A5" s="248"/>
      <c r="B5" s="248"/>
      <c r="C5" s="248"/>
      <c r="D5" s="248"/>
      <c r="E5" s="248"/>
      <c r="F5" s="248"/>
      <c r="G5" s="248"/>
      <c r="H5" s="248"/>
      <c r="L5" s="105"/>
    </row>
    <row r="6" spans="1:12" s="111" customFormat="1" ht="22.5" customHeight="1">
      <c r="A6" s="234" t="s">
        <v>35</v>
      </c>
      <c r="B6" s="234"/>
      <c r="C6" s="234"/>
      <c r="D6" s="234"/>
      <c r="E6" s="235"/>
      <c r="F6" s="235"/>
      <c r="G6" s="235"/>
      <c r="H6" s="235"/>
      <c r="L6" s="112"/>
    </row>
    <row r="7" spans="1:8" s="113" customFormat="1" ht="18.75" customHeight="1">
      <c r="A7" s="234" t="s">
        <v>123</v>
      </c>
      <c r="B7" s="234"/>
      <c r="C7" s="234"/>
      <c r="D7" s="234"/>
      <c r="E7" s="235"/>
      <c r="F7" s="235"/>
      <c r="G7" s="235"/>
      <c r="H7" s="235"/>
    </row>
    <row r="8" spans="1:8" s="114" customFormat="1" ht="17.25" customHeight="1">
      <c r="A8" s="236" t="s">
        <v>101</v>
      </c>
      <c r="B8" s="236"/>
      <c r="C8" s="236"/>
      <c r="D8" s="236"/>
      <c r="E8" s="237"/>
      <c r="F8" s="237"/>
      <c r="G8" s="237"/>
      <c r="H8" s="237"/>
    </row>
    <row r="9" spans="1:8" s="113" customFormat="1" ht="30" customHeight="1" thickBot="1">
      <c r="A9" s="238" t="s">
        <v>36</v>
      </c>
      <c r="B9" s="238"/>
      <c r="C9" s="238"/>
      <c r="D9" s="238"/>
      <c r="E9" s="239"/>
      <c r="F9" s="239"/>
      <c r="G9" s="239"/>
      <c r="H9" s="239"/>
    </row>
    <row r="10" spans="1:12" s="119" customFormat="1" ht="139.5" customHeight="1" thickBot="1">
      <c r="A10" s="115" t="s">
        <v>0</v>
      </c>
      <c r="B10" s="116" t="s">
        <v>37</v>
      </c>
      <c r="C10" s="117" t="s">
        <v>38</v>
      </c>
      <c r="D10" s="117" t="s">
        <v>5</v>
      </c>
      <c r="E10" s="117" t="s">
        <v>38</v>
      </c>
      <c r="F10" s="118" t="s">
        <v>39</v>
      </c>
      <c r="G10" s="117" t="s">
        <v>38</v>
      </c>
      <c r="H10" s="118" t="s">
        <v>39</v>
      </c>
      <c r="L10" s="120"/>
    </row>
    <row r="11" spans="1:12" s="127" customFormat="1" ht="12.75">
      <c r="A11" s="121">
        <v>1</v>
      </c>
      <c r="B11" s="122">
        <v>2</v>
      </c>
      <c r="C11" s="122">
        <v>3</v>
      </c>
      <c r="D11" s="123"/>
      <c r="E11" s="122">
        <v>3</v>
      </c>
      <c r="F11" s="124">
        <v>4</v>
      </c>
      <c r="G11" s="125">
        <v>3</v>
      </c>
      <c r="H11" s="126">
        <v>4</v>
      </c>
      <c r="L11" s="128"/>
    </row>
    <row r="12" spans="1:12" s="127" customFormat="1" ht="49.5" customHeight="1">
      <c r="A12" s="240" t="s">
        <v>1</v>
      </c>
      <c r="B12" s="241"/>
      <c r="C12" s="241"/>
      <c r="D12" s="241"/>
      <c r="E12" s="241"/>
      <c r="F12" s="241"/>
      <c r="G12" s="242"/>
      <c r="H12" s="243"/>
      <c r="L12" s="128"/>
    </row>
    <row r="13" spans="1:12" s="119" customFormat="1" ht="15">
      <c r="A13" s="129" t="s">
        <v>40</v>
      </c>
      <c r="B13" s="130" t="s">
        <v>55</v>
      </c>
      <c r="C13" s="13">
        <f>F13*12</f>
        <v>0</v>
      </c>
      <c r="D13" s="14">
        <f>G13*I13</f>
        <v>111790.08</v>
      </c>
      <c r="E13" s="13">
        <f>H13*12</f>
        <v>28.8</v>
      </c>
      <c r="F13" s="91"/>
      <c r="G13" s="13">
        <f>H13*12</f>
        <v>28.8</v>
      </c>
      <c r="H13" s="13">
        <v>2.4</v>
      </c>
      <c r="I13" s="119">
        <v>3881.6</v>
      </c>
      <c r="J13" s="119">
        <v>3881.6</v>
      </c>
      <c r="K13" s="119">
        <v>1.07</v>
      </c>
      <c r="L13" s="120">
        <v>2.24</v>
      </c>
    </row>
    <row r="14" spans="1:12" s="119" customFormat="1" ht="29.25" customHeight="1">
      <c r="A14" s="131" t="s">
        <v>124</v>
      </c>
      <c r="B14" s="132" t="s">
        <v>41</v>
      </c>
      <c r="C14" s="133"/>
      <c r="D14" s="134"/>
      <c r="E14" s="133"/>
      <c r="F14" s="135"/>
      <c r="G14" s="133"/>
      <c r="H14" s="133"/>
      <c r="L14" s="120"/>
    </row>
    <row r="15" spans="1:12" s="119" customFormat="1" ht="15">
      <c r="A15" s="131" t="s">
        <v>42</v>
      </c>
      <c r="B15" s="132" t="s">
        <v>41</v>
      </c>
      <c r="C15" s="133"/>
      <c r="D15" s="134"/>
      <c r="E15" s="133"/>
      <c r="F15" s="135"/>
      <c r="G15" s="133"/>
      <c r="H15" s="133"/>
      <c r="L15" s="120"/>
    </row>
    <row r="16" spans="1:12" s="119" customFormat="1" ht="15">
      <c r="A16" s="131" t="s">
        <v>43</v>
      </c>
      <c r="B16" s="132" t="s">
        <v>44</v>
      </c>
      <c r="C16" s="133"/>
      <c r="D16" s="134"/>
      <c r="E16" s="133"/>
      <c r="F16" s="135"/>
      <c r="G16" s="133"/>
      <c r="H16" s="133"/>
      <c r="L16" s="120"/>
    </row>
    <row r="17" spans="1:12" s="119" customFormat="1" ht="15">
      <c r="A17" s="131" t="s">
        <v>45</v>
      </c>
      <c r="B17" s="132" t="s">
        <v>41</v>
      </c>
      <c r="C17" s="133"/>
      <c r="D17" s="134"/>
      <c r="E17" s="133"/>
      <c r="F17" s="135"/>
      <c r="G17" s="133"/>
      <c r="H17" s="133"/>
      <c r="L17" s="120"/>
    </row>
    <row r="18" spans="1:12" s="119" customFormat="1" ht="30">
      <c r="A18" s="129" t="s">
        <v>46</v>
      </c>
      <c r="B18" s="136" t="s">
        <v>48</v>
      </c>
      <c r="C18" s="13">
        <f>F18*12</f>
        <v>0</v>
      </c>
      <c r="D18" s="14">
        <f>G18*I18</f>
        <v>178398.34</v>
      </c>
      <c r="E18" s="13">
        <f>H18*12</f>
        <v>45.96</v>
      </c>
      <c r="F18" s="91"/>
      <c r="G18" s="13">
        <f>H18*12</f>
        <v>45.96</v>
      </c>
      <c r="H18" s="13">
        <v>3.83</v>
      </c>
      <c r="I18" s="119">
        <v>3881.6</v>
      </c>
      <c r="J18" s="119">
        <v>3881.6</v>
      </c>
      <c r="K18" s="119">
        <v>1.07</v>
      </c>
      <c r="L18" s="120">
        <v>3.57</v>
      </c>
    </row>
    <row r="19" spans="1:12" s="5" customFormat="1" ht="15">
      <c r="A19" s="137" t="s">
        <v>47</v>
      </c>
      <c r="B19" s="138" t="s">
        <v>48</v>
      </c>
      <c r="C19" s="13"/>
      <c r="D19" s="14"/>
      <c r="E19" s="13"/>
      <c r="F19" s="91"/>
      <c r="G19" s="13"/>
      <c r="H19" s="13"/>
      <c r="L19" s="106"/>
    </row>
    <row r="20" spans="1:12" s="5" customFormat="1" ht="15">
      <c r="A20" s="137" t="s">
        <v>49</v>
      </c>
      <c r="B20" s="138" t="s">
        <v>48</v>
      </c>
      <c r="C20" s="13"/>
      <c r="D20" s="14"/>
      <c r="E20" s="13"/>
      <c r="F20" s="91"/>
      <c r="G20" s="13"/>
      <c r="H20" s="13"/>
      <c r="L20" s="106"/>
    </row>
    <row r="21" spans="1:12" s="5" customFormat="1" ht="15">
      <c r="A21" s="139" t="s">
        <v>99</v>
      </c>
      <c r="B21" s="140" t="s">
        <v>102</v>
      </c>
      <c r="C21" s="13"/>
      <c r="D21" s="14"/>
      <c r="E21" s="13"/>
      <c r="F21" s="91"/>
      <c r="G21" s="13"/>
      <c r="H21" s="13"/>
      <c r="L21" s="106"/>
    </row>
    <row r="22" spans="1:12" s="5" customFormat="1" ht="15">
      <c r="A22" s="137" t="s">
        <v>50</v>
      </c>
      <c r="B22" s="138" t="s">
        <v>48</v>
      </c>
      <c r="C22" s="13"/>
      <c r="D22" s="14"/>
      <c r="E22" s="13"/>
      <c r="F22" s="91"/>
      <c r="G22" s="13"/>
      <c r="H22" s="13"/>
      <c r="L22" s="106"/>
    </row>
    <row r="23" spans="1:12" s="5" customFormat="1" ht="25.5">
      <c r="A23" s="137" t="s">
        <v>51</v>
      </c>
      <c r="B23" s="138" t="s">
        <v>52</v>
      </c>
      <c r="C23" s="13"/>
      <c r="D23" s="14"/>
      <c r="E23" s="13"/>
      <c r="F23" s="91"/>
      <c r="G23" s="13"/>
      <c r="H23" s="13"/>
      <c r="L23" s="106"/>
    </row>
    <row r="24" spans="1:12" s="5" customFormat="1" ht="15">
      <c r="A24" s="137" t="s">
        <v>117</v>
      </c>
      <c r="B24" s="138" t="s">
        <v>48</v>
      </c>
      <c r="C24" s="13"/>
      <c r="D24" s="14"/>
      <c r="E24" s="13"/>
      <c r="F24" s="91"/>
      <c r="G24" s="13"/>
      <c r="H24" s="13"/>
      <c r="L24" s="106"/>
    </row>
    <row r="25" spans="1:12" s="119" customFormat="1" ht="15">
      <c r="A25" s="141" t="s">
        <v>125</v>
      </c>
      <c r="B25" s="142" t="s">
        <v>48</v>
      </c>
      <c r="C25" s="13"/>
      <c r="D25" s="14"/>
      <c r="E25" s="13"/>
      <c r="F25" s="91"/>
      <c r="G25" s="13"/>
      <c r="H25" s="13"/>
      <c r="L25" s="120"/>
    </row>
    <row r="26" spans="1:12" s="5" customFormat="1" ht="26.25" thickBot="1">
      <c r="A26" s="143" t="s">
        <v>118</v>
      </c>
      <c r="B26" s="144" t="s">
        <v>53</v>
      </c>
      <c r="C26" s="13"/>
      <c r="D26" s="14"/>
      <c r="E26" s="13"/>
      <c r="F26" s="91"/>
      <c r="G26" s="13"/>
      <c r="H26" s="13"/>
      <c r="L26" s="106"/>
    </row>
    <row r="27" spans="1:12" s="145" customFormat="1" ht="15">
      <c r="A27" s="102" t="s">
        <v>54</v>
      </c>
      <c r="B27" s="130" t="s">
        <v>96</v>
      </c>
      <c r="C27" s="13">
        <f>F27*12</f>
        <v>0</v>
      </c>
      <c r="D27" s="14">
        <f>G27*I27</f>
        <v>29810.69</v>
      </c>
      <c r="E27" s="13">
        <f>H27*12</f>
        <v>7.68</v>
      </c>
      <c r="F27" s="93"/>
      <c r="G27" s="13">
        <f>H27*12</f>
        <v>7.68</v>
      </c>
      <c r="H27" s="13">
        <v>0.64</v>
      </c>
      <c r="I27" s="119">
        <v>3881.6</v>
      </c>
      <c r="J27" s="119">
        <v>3881.6</v>
      </c>
      <c r="K27" s="119">
        <v>1.07</v>
      </c>
      <c r="L27" s="120">
        <v>0.6</v>
      </c>
    </row>
    <row r="28" spans="1:12" s="119" customFormat="1" ht="15">
      <c r="A28" s="102" t="s">
        <v>56</v>
      </c>
      <c r="B28" s="130" t="s">
        <v>57</v>
      </c>
      <c r="C28" s="13">
        <f>F28*12</f>
        <v>0</v>
      </c>
      <c r="D28" s="14">
        <f>G28*I28</f>
        <v>96884.74</v>
      </c>
      <c r="E28" s="13">
        <f>H28*12</f>
        <v>24.96</v>
      </c>
      <c r="F28" s="93"/>
      <c r="G28" s="13">
        <f>H28*12</f>
        <v>24.96</v>
      </c>
      <c r="H28" s="13">
        <v>2.08</v>
      </c>
      <c r="I28" s="119">
        <v>3881.6</v>
      </c>
      <c r="J28" s="119">
        <v>3881.6</v>
      </c>
      <c r="K28" s="119">
        <v>1.07</v>
      </c>
      <c r="L28" s="120">
        <v>1.94</v>
      </c>
    </row>
    <row r="29" spans="1:12" s="127" customFormat="1" ht="30">
      <c r="A29" s="102" t="s">
        <v>58</v>
      </c>
      <c r="B29" s="130" t="s">
        <v>55</v>
      </c>
      <c r="C29" s="94"/>
      <c r="D29" s="14">
        <v>1733.72</v>
      </c>
      <c r="E29" s="94">
        <f>H29*12</f>
        <v>0.48</v>
      </c>
      <c r="F29" s="93"/>
      <c r="G29" s="13">
        <f aca="true" t="shared" si="0" ref="G29:G35">D29/I29</f>
        <v>0.45</v>
      </c>
      <c r="H29" s="13">
        <f aca="true" t="shared" si="1" ref="H29:H35">G29/12</f>
        <v>0.04</v>
      </c>
      <c r="I29" s="119">
        <v>3881.6</v>
      </c>
      <c r="J29" s="119">
        <v>3881.6</v>
      </c>
      <c r="K29" s="119">
        <v>1.07</v>
      </c>
      <c r="L29" s="120">
        <v>0.03</v>
      </c>
    </row>
    <row r="30" spans="1:12" s="127" customFormat="1" ht="30">
      <c r="A30" s="102" t="s">
        <v>59</v>
      </c>
      <c r="B30" s="130" t="s">
        <v>55</v>
      </c>
      <c r="C30" s="94"/>
      <c r="D30" s="14">
        <v>1733.72</v>
      </c>
      <c r="E30" s="94"/>
      <c r="F30" s="93"/>
      <c r="G30" s="13">
        <f t="shared" si="0"/>
        <v>0.45</v>
      </c>
      <c r="H30" s="13">
        <f t="shared" si="1"/>
        <v>0.04</v>
      </c>
      <c r="I30" s="119">
        <v>3881.6</v>
      </c>
      <c r="J30" s="119">
        <v>3881.6</v>
      </c>
      <c r="K30" s="119">
        <v>1.07</v>
      </c>
      <c r="L30" s="120">
        <v>0.03</v>
      </c>
    </row>
    <row r="31" spans="1:12" s="127" customFormat="1" ht="15">
      <c r="A31" s="102" t="s">
        <v>60</v>
      </c>
      <c r="B31" s="130" t="s">
        <v>55</v>
      </c>
      <c r="C31" s="94"/>
      <c r="D31" s="14">
        <v>10948.1</v>
      </c>
      <c r="E31" s="94"/>
      <c r="F31" s="93"/>
      <c r="G31" s="13">
        <f t="shared" si="0"/>
        <v>2.82</v>
      </c>
      <c r="H31" s="13">
        <f t="shared" si="1"/>
        <v>0.24</v>
      </c>
      <c r="I31" s="119">
        <v>3881.6</v>
      </c>
      <c r="J31" s="119">
        <v>3881.6</v>
      </c>
      <c r="K31" s="119">
        <v>1.07</v>
      </c>
      <c r="L31" s="120">
        <v>0.22</v>
      </c>
    </row>
    <row r="32" spans="1:12" s="127" customFormat="1" ht="30" hidden="1">
      <c r="A32" s="102" t="s">
        <v>100</v>
      </c>
      <c r="B32" s="130" t="s">
        <v>52</v>
      </c>
      <c r="C32" s="94"/>
      <c r="D32" s="14">
        <f>G32*I32</f>
        <v>0</v>
      </c>
      <c r="E32" s="94"/>
      <c r="F32" s="93"/>
      <c r="G32" s="13">
        <f t="shared" si="0"/>
        <v>2.82</v>
      </c>
      <c r="H32" s="13">
        <f t="shared" si="1"/>
        <v>0.24</v>
      </c>
      <c r="I32" s="119">
        <v>3881.6</v>
      </c>
      <c r="J32" s="119">
        <v>3881.6</v>
      </c>
      <c r="K32" s="119">
        <v>1.07</v>
      </c>
      <c r="L32" s="120">
        <v>0</v>
      </c>
    </row>
    <row r="33" spans="1:12" s="127" customFormat="1" ht="30" hidden="1">
      <c r="A33" s="102" t="s">
        <v>111</v>
      </c>
      <c r="B33" s="130" t="s">
        <v>52</v>
      </c>
      <c r="C33" s="94"/>
      <c r="D33" s="14">
        <f>G33*I33</f>
        <v>0</v>
      </c>
      <c r="E33" s="94"/>
      <c r="F33" s="93"/>
      <c r="G33" s="13">
        <f t="shared" si="0"/>
        <v>2.82</v>
      </c>
      <c r="H33" s="13">
        <f t="shared" si="1"/>
        <v>0.24</v>
      </c>
      <c r="I33" s="119">
        <v>3881.6</v>
      </c>
      <c r="J33" s="119">
        <v>3881.6</v>
      </c>
      <c r="K33" s="119">
        <v>1.07</v>
      </c>
      <c r="L33" s="120">
        <v>0</v>
      </c>
    </row>
    <row r="34" spans="1:12" s="127" customFormat="1" ht="15" hidden="1">
      <c r="A34" s="102"/>
      <c r="B34" s="130"/>
      <c r="C34" s="94"/>
      <c r="D34" s="14"/>
      <c r="E34" s="94"/>
      <c r="F34" s="93"/>
      <c r="G34" s="13">
        <f t="shared" si="0"/>
        <v>0</v>
      </c>
      <c r="H34" s="13">
        <f t="shared" si="1"/>
        <v>0</v>
      </c>
      <c r="I34" s="119">
        <v>3881.6</v>
      </c>
      <c r="J34" s="119"/>
      <c r="K34" s="119"/>
      <c r="L34" s="120"/>
    </row>
    <row r="35" spans="1:12" s="127" customFormat="1" ht="30">
      <c r="A35" s="102" t="s">
        <v>111</v>
      </c>
      <c r="B35" s="130" t="s">
        <v>52</v>
      </c>
      <c r="C35" s="94"/>
      <c r="D35" s="14">
        <v>3100.59</v>
      </c>
      <c r="E35" s="94"/>
      <c r="F35" s="93"/>
      <c r="G35" s="13">
        <f t="shared" si="0"/>
        <v>0.8</v>
      </c>
      <c r="H35" s="13">
        <f t="shared" si="1"/>
        <v>0.07</v>
      </c>
      <c r="I35" s="119">
        <v>3881.6</v>
      </c>
      <c r="J35" s="119"/>
      <c r="K35" s="119"/>
      <c r="L35" s="120"/>
    </row>
    <row r="36" spans="1:12" s="127" customFormat="1" ht="30">
      <c r="A36" s="102" t="s">
        <v>103</v>
      </c>
      <c r="B36" s="130"/>
      <c r="C36" s="94">
        <f>F36*12</f>
        <v>0</v>
      </c>
      <c r="D36" s="14">
        <f>G36*I36</f>
        <v>8384.26</v>
      </c>
      <c r="E36" s="94">
        <f>H36*12</f>
        <v>2.16</v>
      </c>
      <c r="F36" s="93"/>
      <c r="G36" s="13">
        <f>H36*12</f>
        <v>2.16</v>
      </c>
      <c r="H36" s="13">
        <v>0.18</v>
      </c>
      <c r="I36" s="119">
        <v>3881.6</v>
      </c>
      <c r="J36" s="119">
        <v>3881.6</v>
      </c>
      <c r="K36" s="119">
        <v>1.07</v>
      </c>
      <c r="L36" s="120">
        <v>0.03</v>
      </c>
    </row>
    <row r="37" spans="1:12" s="119" customFormat="1" ht="15">
      <c r="A37" s="102" t="s">
        <v>61</v>
      </c>
      <c r="B37" s="130" t="s">
        <v>62</v>
      </c>
      <c r="C37" s="94">
        <f>F37*12</f>
        <v>0</v>
      </c>
      <c r="D37" s="14">
        <f>G37*I37</f>
        <v>1863.17</v>
      </c>
      <c r="E37" s="94">
        <f>H37*12</f>
        <v>0.48</v>
      </c>
      <c r="F37" s="93"/>
      <c r="G37" s="13">
        <f>H37*12</f>
        <v>0.48</v>
      </c>
      <c r="H37" s="13">
        <v>0.04</v>
      </c>
      <c r="I37" s="119">
        <v>3881.6</v>
      </c>
      <c r="J37" s="119">
        <v>3881.6</v>
      </c>
      <c r="K37" s="119">
        <v>1.07</v>
      </c>
      <c r="L37" s="120">
        <v>0.03</v>
      </c>
    </row>
    <row r="38" spans="1:12" s="119" customFormat="1" ht="15">
      <c r="A38" s="102" t="s">
        <v>63</v>
      </c>
      <c r="B38" s="146" t="s">
        <v>64</v>
      </c>
      <c r="C38" s="99">
        <f>F38*12</f>
        <v>0</v>
      </c>
      <c r="D38" s="14">
        <v>996.79</v>
      </c>
      <c r="E38" s="99">
        <f>H38*12</f>
        <v>0.24</v>
      </c>
      <c r="F38" s="100"/>
      <c r="G38" s="13">
        <f>D38/I38</f>
        <v>0.26</v>
      </c>
      <c r="H38" s="13">
        <f>G38/12</f>
        <v>0.02</v>
      </c>
      <c r="I38" s="119">
        <v>3881.6</v>
      </c>
      <c r="J38" s="119">
        <v>3881.6</v>
      </c>
      <c r="K38" s="119">
        <v>1.07</v>
      </c>
      <c r="L38" s="120">
        <v>0.02</v>
      </c>
    </row>
    <row r="39" spans="1:12" s="145" customFormat="1" ht="30">
      <c r="A39" s="102" t="s">
        <v>65</v>
      </c>
      <c r="B39" s="130" t="s">
        <v>66</v>
      </c>
      <c r="C39" s="94">
        <f>F39*12</f>
        <v>0</v>
      </c>
      <c r="D39" s="14">
        <v>1495.2</v>
      </c>
      <c r="E39" s="94">
        <f>H39*12</f>
        <v>0.36</v>
      </c>
      <c r="F39" s="93"/>
      <c r="G39" s="13">
        <f>D39/I39</f>
        <v>0.39</v>
      </c>
      <c r="H39" s="13">
        <f>G39/12</f>
        <v>0.03</v>
      </c>
      <c r="I39" s="119">
        <v>3881.6</v>
      </c>
      <c r="J39" s="119">
        <v>3881.6</v>
      </c>
      <c r="K39" s="119">
        <v>1.07</v>
      </c>
      <c r="L39" s="120">
        <v>0.03</v>
      </c>
    </row>
    <row r="40" spans="1:12" s="145" customFormat="1" ht="20.25" customHeight="1">
      <c r="A40" s="102" t="s">
        <v>67</v>
      </c>
      <c r="B40" s="130"/>
      <c r="C40" s="13"/>
      <c r="D40" s="13">
        <f>D42+D43+D44+D45+D46+D47+D48+D49+D50+D51+D54</f>
        <v>16898.48</v>
      </c>
      <c r="E40" s="13"/>
      <c r="F40" s="93"/>
      <c r="G40" s="13">
        <f>D40/I40</f>
        <v>4.35</v>
      </c>
      <c r="H40" s="13">
        <f>G40/12</f>
        <v>0.36</v>
      </c>
      <c r="I40" s="119">
        <v>3881.6</v>
      </c>
      <c r="J40" s="119">
        <v>3881.6</v>
      </c>
      <c r="K40" s="119">
        <v>1.07</v>
      </c>
      <c r="L40" s="120">
        <v>0.48</v>
      </c>
    </row>
    <row r="41" spans="1:12" s="127" customFormat="1" ht="15" hidden="1">
      <c r="A41" s="103" t="s">
        <v>119</v>
      </c>
      <c r="B41" s="138" t="s">
        <v>69</v>
      </c>
      <c r="C41" s="95"/>
      <c r="D41" s="15">
        <f>G41*I41</f>
        <v>0</v>
      </c>
      <c r="E41" s="95"/>
      <c r="F41" s="96"/>
      <c r="G41" s="95">
        <f>H41*12</f>
        <v>0</v>
      </c>
      <c r="H41" s="95">
        <v>0</v>
      </c>
      <c r="I41" s="119">
        <v>3881.6</v>
      </c>
      <c r="J41" s="119">
        <v>3881.6</v>
      </c>
      <c r="K41" s="119">
        <v>1.07</v>
      </c>
      <c r="L41" s="120">
        <v>0</v>
      </c>
    </row>
    <row r="42" spans="1:12" s="127" customFormat="1" ht="15">
      <c r="A42" s="103" t="s">
        <v>68</v>
      </c>
      <c r="B42" s="138" t="s">
        <v>69</v>
      </c>
      <c r="C42" s="95"/>
      <c r="D42" s="15">
        <v>184.33</v>
      </c>
      <c r="E42" s="95"/>
      <c r="F42" s="96"/>
      <c r="G42" s="95"/>
      <c r="H42" s="95"/>
      <c r="I42" s="119">
        <v>3881.6</v>
      </c>
      <c r="J42" s="119">
        <v>3881.6</v>
      </c>
      <c r="K42" s="119">
        <v>1.07</v>
      </c>
      <c r="L42" s="120">
        <v>0.01</v>
      </c>
    </row>
    <row r="43" spans="1:12" s="127" customFormat="1" ht="15">
      <c r="A43" s="103" t="s">
        <v>70</v>
      </c>
      <c r="B43" s="138" t="s">
        <v>71</v>
      </c>
      <c r="C43" s="95">
        <f>F43*12</f>
        <v>0</v>
      </c>
      <c r="D43" s="15">
        <v>390.07</v>
      </c>
      <c r="E43" s="95">
        <f>H43*12</f>
        <v>0</v>
      </c>
      <c r="F43" s="96"/>
      <c r="G43" s="95"/>
      <c r="H43" s="95"/>
      <c r="I43" s="119">
        <v>3881.6</v>
      </c>
      <c r="J43" s="119">
        <v>3881.6</v>
      </c>
      <c r="K43" s="119">
        <v>1.07</v>
      </c>
      <c r="L43" s="120">
        <v>0.01</v>
      </c>
    </row>
    <row r="44" spans="1:12" s="127" customFormat="1" ht="15">
      <c r="A44" s="103" t="s">
        <v>126</v>
      </c>
      <c r="B44" s="138" t="s">
        <v>69</v>
      </c>
      <c r="C44" s="95">
        <f>F44*12</f>
        <v>0</v>
      </c>
      <c r="D44" s="15">
        <v>1428.84</v>
      </c>
      <c r="E44" s="95">
        <f>H44*12</f>
        <v>0</v>
      </c>
      <c r="F44" s="96"/>
      <c r="G44" s="95"/>
      <c r="H44" s="95"/>
      <c r="I44" s="119">
        <v>3881.6</v>
      </c>
      <c r="J44" s="119">
        <v>3881.6</v>
      </c>
      <c r="K44" s="119">
        <v>1.07</v>
      </c>
      <c r="L44" s="120">
        <v>0.17</v>
      </c>
    </row>
    <row r="45" spans="1:12" s="127" customFormat="1" ht="15">
      <c r="A45" s="103" t="s">
        <v>72</v>
      </c>
      <c r="B45" s="138" t="s">
        <v>69</v>
      </c>
      <c r="C45" s="95">
        <f>F45*12</f>
        <v>0</v>
      </c>
      <c r="D45" s="15">
        <v>743.35</v>
      </c>
      <c r="E45" s="95">
        <f>H45*12</f>
        <v>0</v>
      </c>
      <c r="F45" s="96"/>
      <c r="G45" s="95"/>
      <c r="H45" s="95"/>
      <c r="I45" s="119">
        <v>3881.6</v>
      </c>
      <c r="J45" s="119">
        <v>3881.6</v>
      </c>
      <c r="K45" s="119">
        <v>1.07</v>
      </c>
      <c r="L45" s="120">
        <v>0.01</v>
      </c>
    </row>
    <row r="46" spans="1:12" s="127" customFormat="1" ht="15">
      <c r="A46" s="103" t="s">
        <v>73</v>
      </c>
      <c r="B46" s="138" t="s">
        <v>69</v>
      </c>
      <c r="C46" s="95">
        <f>F46*12</f>
        <v>0</v>
      </c>
      <c r="D46" s="15">
        <v>3314.05</v>
      </c>
      <c r="E46" s="95">
        <f>H46*12</f>
        <v>0</v>
      </c>
      <c r="F46" s="96"/>
      <c r="G46" s="95"/>
      <c r="H46" s="95"/>
      <c r="I46" s="119">
        <v>3881.6</v>
      </c>
      <c r="J46" s="119">
        <v>3881.6</v>
      </c>
      <c r="K46" s="119">
        <v>1.07</v>
      </c>
      <c r="L46" s="120">
        <v>0.06</v>
      </c>
    </row>
    <row r="47" spans="1:12" s="127" customFormat="1" ht="15">
      <c r="A47" s="103" t="s">
        <v>74</v>
      </c>
      <c r="B47" s="138" t="s">
        <v>69</v>
      </c>
      <c r="C47" s="95">
        <f>F47*12</f>
        <v>0</v>
      </c>
      <c r="D47" s="15">
        <v>780.14</v>
      </c>
      <c r="E47" s="95">
        <f>H47*12</f>
        <v>0</v>
      </c>
      <c r="F47" s="96"/>
      <c r="G47" s="95"/>
      <c r="H47" s="95"/>
      <c r="I47" s="119">
        <v>3881.6</v>
      </c>
      <c r="J47" s="119">
        <v>3881.6</v>
      </c>
      <c r="K47" s="119">
        <v>1.07</v>
      </c>
      <c r="L47" s="120">
        <v>0.01</v>
      </c>
    </row>
    <row r="48" spans="1:12" s="127" customFormat="1" ht="15">
      <c r="A48" s="103" t="s">
        <v>75</v>
      </c>
      <c r="B48" s="138" t="s">
        <v>69</v>
      </c>
      <c r="C48" s="95"/>
      <c r="D48" s="15">
        <v>371.66</v>
      </c>
      <c r="E48" s="95"/>
      <c r="F48" s="96"/>
      <c r="G48" s="95"/>
      <c r="H48" s="95"/>
      <c r="I48" s="119">
        <v>3881.6</v>
      </c>
      <c r="J48" s="119">
        <v>3881.6</v>
      </c>
      <c r="K48" s="119">
        <v>1.07</v>
      </c>
      <c r="L48" s="120">
        <v>0.01</v>
      </c>
    </row>
    <row r="49" spans="1:12" s="127" customFormat="1" ht="15">
      <c r="A49" s="103" t="s">
        <v>76</v>
      </c>
      <c r="B49" s="138" t="s">
        <v>71</v>
      </c>
      <c r="C49" s="95"/>
      <c r="D49" s="15">
        <v>1486.7</v>
      </c>
      <c r="E49" s="95"/>
      <c r="F49" s="96"/>
      <c r="G49" s="95"/>
      <c r="H49" s="95"/>
      <c r="I49" s="119">
        <v>3881.6</v>
      </c>
      <c r="J49" s="119">
        <v>3881.6</v>
      </c>
      <c r="K49" s="119">
        <v>1.07</v>
      </c>
      <c r="L49" s="120">
        <v>0.03</v>
      </c>
    </row>
    <row r="50" spans="1:12" s="127" customFormat="1" ht="25.5">
      <c r="A50" s="103" t="s">
        <v>77</v>
      </c>
      <c r="B50" s="138" t="s">
        <v>69</v>
      </c>
      <c r="C50" s="95">
        <f>F50*12</f>
        <v>0</v>
      </c>
      <c r="D50" s="15">
        <v>2624.43</v>
      </c>
      <c r="E50" s="95">
        <f>H50*12</f>
        <v>0</v>
      </c>
      <c r="F50" s="96"/>
      <c r="G50" s="95"/>
      <c r="H50" s="95"/>
      <c r="I50" s="119">
        <v>3881.6</v>
      </c>
      <c r="J50" s="119">
        <v>3881.6</v>
      </c>
      <c r="K50" s="119">
        <v>1.07</v>
      </c>
      <c r="L50" s="120">
        <v>0.05</v>
      </c>
    </row>
    <row r="51" spans="1:12" s="127" customFormat="1" ht="15">
      <c r="A51" s="103" t="s">
        <v>78</v>
      </c>
      <c r="B51" s="138" t="s">
        <v>69</v>
      </c>
      <c r="C51" s="95"/>
      <c r="D51" s="15">
        <v>2617.3</v>
      </c>
      <c r="E51" s="95"/>
      <c r="F51" s="96"/>
      <c r="G51" s="95"/>
      <c r="H51" s="95"/>
      <c r="I51" s="119">
        <v>3881.6</v>
      </c>
      <c r="J51" s="119">
        <v>3881.6</v>
      </c>
      <c r="K51" s="119">
        <v>1.07</v>
      </c>
      <c r="L51" s="120">
        <v>0.01</v>
      </c>
    </row>
    <row r="52" spans="1:12" s="127" customFormat="1" ht="15" hidden="1">
      <c r="A52" s="103" t="s">
        <v>120</v>
      </c>
      <c r="B52" s="138" t="s">
        <v>69</v>
      </c>
      <c r="C52" s="97"/>
      <c r="D52" s="15">
        <f>G52*I52</f>
        <v>0</v>
      </c>
      <c r="E52" s="97"/>
      <c r="F52" s="96"/>
      <c r="G52" s="95"/>
      <c r="H52" s="95"/>
      <c r="I52" s="119">
        <v>3881.6</v>
      </c>
      <c r="J52" s="119">
        <v>3881.6</v>
      </c>
      <c r="K52" s="119">
        <v>1.07</v>
      </c>
      <c r="L52" s="120">
        <v>0</v>
      </c>
    </row>
    <row r="53" spans="1:12" s="127" customFormat="1" ht="15" hidden="1">
      <c r="A53" s="103"/>
      <c r="B53" s="138"/>
      <c r="C53" s="95"/>
      <c r="D53" s="15"/>
      <c r="E53" s="95"/>
      <c r="F53" s="96"/>
      <c r="G53" s="95"/>
      <c r="H53" s="95"/>
      <c r="I53" s="119"/>
      <c r="J53" s="119"/>
      <c r="K53" s="119"/>
      <c r="L53" s="120"/>
    </row>
    <row r="54" spans="1:12" s="127" customFormat="1" ht="25.5">
      <c r="A54" s="103" t="s">
        <v>127</v>
      </c>
      <c r="B54" s="140" t="s">
        <v>52</v>
      </c>
      <c r="C54" s="95"/>
      <c r="D54" s="15">
        <v>2957.61</v>
      </c>
      <c r="E54" s="95"/>
      <c r="F54" s="96"/>
      <c r="G54" s="95"/>
      <c r="H54" s="95"/>
      <c r="I54" s="119">
        <v>3881.6</v>
      </c>
      <c r="J54" s="119">
        <v>3881.6</v>
      </c>
      <c r="K54" s="119">
        <v>1.07</v>
      </c>
      <c r="L54" s="120">
        <v>0.03</v>
      </c>
    </row>
    <row r="55" spans="1:12" s="145" customFormat="1" ht="30">
      <c r="A55" s="102" t="s">
        <v>79</v>
      </c>
      <c r="B55" s="130"/>
      <c r="C55" s="13"/>
      <c r="D55" s="13">
        <f>D56+D57+D58+D59+D60+D61+D62</f>
        <v>16276.85</v>
      </c>
      <c r="E55" s="13"/>
      <c r="F55" s="93"/>
      <c r="G55" s="13">
        <f>D55/I55</f>
        <v>4.19</v>
      </c>
      <c r="H55" s="13">
        <f>G55/12</f>
        <v>0.35</v>
      </c>
      <c r="I55" s="119">
        <v>3881.6</v>
      </c>
      <c r="J55" s="119">
        <v>3881.6</v>
      </c>
      <c r="K55" s="119">
        <v>1.07</v>
      </c>
      <c r="L55" s="120">
        <v>0.48</v>
      </c>
    </row>
    <row r="56" spans="1:12" s="127" customFormat="1" ht="15">
      <c r="A56" s="103" t="s">
        <v>80</v>
      </c>
      <c r="B56" s="138" t="s">
        <v>81</v>
      </c>
      <c r="C56" s="95"/>
      <c r="D56" s="15">
        <v>2230.05</v>
      </c>
      <c r="E56" s="95"/>
      <c r="F56" s="96"/>
      <c r="G56" s="95"/>
      <c r="H56" s="95"/>
      <c r="I56" s="119">
        <v>3881.6</v>
      </c>
      <c r="J56" s="119">
        <v>3881.6</v>
      </c>
      <c r="K56" s="119">
        <v>1.07</v>
      </c>
      <c r="L56" s="120">
        <v>0.04</v>
      </c>
    </row>
    <row r="57" spans="1:12" s="127" customFormat="1" ht="25.5">
      <c r="A57" s="103" t="s">
        <v>82</v>
      </c>
      <c r="B57" s="138" t="s">
        <v>121</v>
      </c>
      <c r="C57" s="95"/>
      <c r="D57" s="15">
        <v>1486.7</v>
      </c>
      <c r="E57" s="95"/>
      <c r="F57" s="96"/>
      <c r="G57" s="95"/>
      <c r="H57" s="95"/>
      <c r="I57" s="119">
        <v>3881.6</v>
      </c>
      <c r="J57" s="119">
        <v>3881.6</v>
      </c>
      <c r="K57" s="119">
        <v>1.07</v>
      </c>
      <c r="L57" s="120">
        <v>0.03</v>
      </c>
    </row>
    <row r="58" spans="1:12" s="127" customFormat="1" ht="15">
      <c r="A58" s="103" t="s">
        <v>83</v>
      </c>
      <c r="B58" s="138" t="s">
        <v>84</v>
      </c>
      <c r="C58" s="95"/>
      <c r="D58" s="15">
        <v>1560.23</v>
      </c>
      <c r="E58" s="95"/>
      <c r="F58" s="96"/>
      <c r="G58" s="95"/>
      <c r="H58" s="95"/>
      <c r="I58" s="119">
        <v>3881.6</v>
      </c>
      <c r="J58" s="119">
        <v>3881.6</v>
      </c>
      <c r="K58" s="119">
        <v>1.07</v>
      </c>
      <c r="L58" s="120">
        <v>0.03</v>
      </c>
    </row>
    <row r="59" spans="1:12" s="127" customFormat="1" ht="25.5">
      <c r="A59" s="103" t="s">
        <v>85</v>
      </c>
      <c r="B59" s="138" t="s">
        <v>86</v>
      </c>
      <c r="C59" s="95"/>
      <c r="D59" s="15">
        <v>1486.68</v>
      </c>
      <c r="E59" s="95"/>
      <c r="F59" s="96"/>
      <c r="G59" s="95"/>
      <c r="H59" s="95"/>
      <c r="I59" s="119">
        <v>3881.6</v>
      </c>
      <c r="J59" s="119">
        <v>3881.6</v>
      </c>
      <c r="K59" s="119">
        <v>1.07</v>
      </c>
      <c r="L59" s="120">
        <v>0.03</v>
      </c>
    </row>
    <row r="60" spans="1:12" s="127" customFormat="1" ht="25.5">
      <c r="A60" s="103" t="s">
        <v>128</v>
      </c>
      <c r="B60" s="140" t="s">
        <v>52</v>
      </c>
      <c r="C60" s="95"/>
      <c r="D60" s="15">
        <v>3696.76</v>
      </c>
      <c r="E60" s="95"/>
      <c r="F60" s="96"/>
      <c r="G60" s="95"/>
      <c r="H60" s="95"/>
      <c r="I60" s="119">
        <v>3881.6</v>
      </c>
      <c r="J60" s="119">
        <v>3881.6</v>
      </c>
      <c r="K60" s="119">
        <v>1.07</v>
      </c>
      <c r="L60" s="120">
        <v>0</v>
      </c>
    </row>
    <row r="61" spans="1:12" s="127" customFormat="1" ht="15">
      <c r="A61" s="103" t="s">
        <v>129</v>
      </c>
      <c r="B61" s="138" t="s">
        <v>69</v>
      </c>
      <c r="C61" s="95"/>
      <c r="D61" s="15">
        <v>528.75</v>
      </c>
      <c r="E61" s="95"/>
      <c r="F61" s="96"/>
      <c r="G61" s="95"/>
      <c r="H61" s="95"/>
      <c r="I61" s="119">
        <v>3881.6</v>
      </c>
      <c r="J61" s="119">
        <v>3881.6</v>
      </c>
      <c r="K61" s="119">
        <v>1.07</v>
      </c>
      <c r="L61" s="120">
        <v>0.02</v>
      </c>
    </row>
    <row r="62" spans="1:12" s="127" customFormat="1" ht="15">
      <c r="A62" s="103" t="s">
        <v>87</v>
      </c>
      <c r="B62" s="138" t="s">
        <v>55</v>
      </c>
      <c r="C62" s="97"/>
      <c r="D62" s="15">
        <v>5287.68</v>
      </c>
      <c r="E62" s="97"/>
      <c r="F62" s="96"/>
      <c r="G62" s="95"/>
      <c r="H62" s="95"/>
      <c r="I62" s="119">
        <v>3881.6</v>
      </c>
      <c r="J62" s="119">
        <v>3881.6</v>
      </c>
      <c r="K62" s="119">
        <v>1.07</v>
      </c>
      <c r="L62" s="120">
        <v>0.11</v>
      </c>
    </row>
    <row r="63" spans="1:12" s="127" customFormat="1" ht="15" hidden="1">
      <c r="A63" s="103" t="s">
        <v>112</v>
      </c>
      <c r="B63" s="138" t="s">
        <v>69</v>
      </c>
      <c r="C63" s="95"/>
      <c r="D63" s="15">
        <f>G63*I63</f>
        <v>0</v>
      </c>
      <c r="E63" s="95"/>
      <c r="F63" s="96"/>
      <c r="G63" s="95">
        <f>H63*12</f>
        <v>0</v>
      </c>
      <c r="H63" s="95">
        <v>0</v>
      </c>
      <c r="I63" s="119">
        <v>3881.6</v>
      </c>
      <c r="J63" s="119">
        <v>3881.6</v>
      </c>
      <c r="K63" s="119">
        <v>1.07</v>
      </c>
      <c r="L63" s="120">
        <v>0</v>
      </c>
    </row>
    <row r="64" spans="1:12" s="127" customFormat="1" ht="30">
      <c r="A64" s="102" t="s">
        <v>88</v>
      </c>
      <c r="B64" s="138"/>
      <c r="C64" s="95"/>
      <c r="D64" s="13">
        <f>D65+D66</f>
        <v>1378.57</v>
      </c>
      <c r="E64" s="95"/>
      <c r="F64" s="96"/>
      <c r="G64" s="13">
        <f>D64/I64</f>
        <v>0.36</v>
      </c>
      <c r="H64" s="13">
        <f>G64/12</f>
        <v>0.03</v>
      </c>
      <c r="I64" s="119">
        <v>3881.6</v>
      </c>
      <c r="J64" s="119">
        <v>3881.6</v>
      </c>
      <c r="K64" s="119">
        <v>1.07</v>
      </c>
      <c r="L64" s="120">
        <v>0.06</v>
      </c>
    </row>
    <row r="65" spans="1:12" s="127" customFormat="1" ht="25.5">
      <c r="A65" s="103" t="s">
        <v>130</v>
      </c>
      <c r="B65" s="140" t="s">
        <v>52</v>
      </c>
      <c r="C65" s="95"/>
      <c r="D65" s="15">
        <v>321.07</v>
      </c>
      <c r="E65" s="95"/>
      <c r="F65" s="96"/>
      <c r="G65" s="95"/>
      <c r="H65" s="95"/>
      <c r="I65" s="119">
        <v>3881.6</v>
      </c>
      <c r="J65" s="119">
        <v>3881.6</v>
      </c>
      <c r="K65" s="119">
        <v>1.07</v>
      </c>
      <c r="L65" s="120">
        <v>0.03</v>
      </c>
    </row>
    <row r="66" spans="1:12" s="127" customFormat="1" ht="15">
      <c r="A66" s="103" t="s">
        <v>131</v>
      </c>
      <c r="B66" s="138" t="s">
        <v>69</v>
      </c>
      <c r="C66" s="95"/>
      <c r="D66" s="15">
        <v>1057.5</v>
      </c>
      <c r="E66" s="95"/>
      <c r="F66" s="96"/>
      <c r="G66" s="95"/>
      <c r="H66" s="95"/>
      <c r="I66" s="119">
        <v>3881.6</v>
      </c>
      <c r="J66" s="119">
        <v>3881.6</v>
      </c>
      <c r="K66" s="119">
        <v>1.07</v>
      </c>
      <c r="L66" s="120">
        <v>0.03</v>
      </c>
    </row>
    <row r="67" spans="1:12" s="127" customFormat="1" ht="15" hidden="1">
      <c r="A67" s="103" t="s">
        <v>89</v>
      </c>
      <c r="B67" s="138" t="s">
        <v>55</v>
      </c>
      <c r="C67" s="95"/>
      <c r="D67" s="15">
        <f>G67*I67</f>
        <v>0</v>
      </c>
      <c r="E67" s="95"/>
      <c r="F67" s="96"/>
      <c r="G67" s="95">
        <f>H67*12</f>
        <v>0</v>
      </c>
      <c r="H67" s="95">
        <v>0</v>
      </c>
      <c r="I67" s="119">
        <v>3881.6</v>
      </c>
      <c r="J67" s="119">
        <v>3881.6</v>
      </c>
      <c r="K67" s="119">
        <v>1.07</v>
      </c>
      <c r="L67" s="120">
        <v>0</v>
      </c>
    </row>
    <row r="68" spans="1:12" s="127" customFormat="1" ht="20.25" customHeight="1">
      <c r="A68" s="102" t="s">
        <v>90</v>
      </c>
      <c r="B68" s="138"/>
      <c r="C68" s="95"/>
      <c r="D68" s="13">
        <f>D70+D71</f>
        <v>10964.93</v>
      </c>
      <c r="E68" s="95"/>
      <c r="F68" s="96"/>
      <c r="G68" s="13">
        <f>D68/I68</f>
        <v>2.82</v>
      </c>
      <c r="H68" s="13">
        <f>G68/12</f>
        <v>0.24</v>
      </c>
      <c r="I68" s="119">
        <v>3881.6</v>
      </c>
      <c r="J68" s="119">
        <v>3881.6</v>
      </c>
      <c r="K68" s="119">
        <v>1.07</v>
      </c>
      <c r="L68" s="120">
        <v>0.21</v>
      </c>
    </row>
    <row r="69" spans="1:12" s="127" customFormat="1" ht="15" hidden="1">
      <c r="A69" s="103" t="s">
        <v>98</v>
      </c>
      <c r="B69" s="138" t="s">
        <v>55</v>
      </c>
      <c r="C69" s="95"/>
      <c r="D69" s="15">
        <f aca="true" t="shared" si="2" ref="D69:D75">G69*I69</f>
        <v>0</v>
      </c>
      <c r="E69" s="95"/>
      <c r="F69" s="96"/>
      <c r="G69" s="95">
        <f aca="true" t="shared" si="3" ref="G69:G75">H69*12</f>
        <v>0</v>
      </c>
      <c r="H69" s="95">
        <v>0</v>
      </c>
      <c r="I69" s="119">
        <v>3881.6</v>
      </c>
      <c r="J69" s="119">
        <v>3881.6</v>
      </c>
      <c r="K69" s="119">
        <v>1.07</v>
      </c>
      <c r="L69" s="120">
        <v>0</v>
      </c>
    </row>
    <row r="70" spans="1:12" s="127" customFormat="1" ht="15">
      <c r="A70" s="103" t="s">
        <v>91</v>
      </c>
      <c r="B70" s="138" t="s">
        <v>69</v>
      </c>
      <c r="C70" s="95"/>
      <c r="D70" s="15">
        <v>10187.9</v>
      </c>
      <c r="E70" s="95"/>
      <c r="F70" s="96"/>
      <c r="G70" s="95"/>
      <c r="H70" s="95"/>
      <c r="I70" s="119">
        <v>3881.6</v>
      </c>
      <c r="J70" s="119">
        <v>3881.6</v>
      </c>
      <c r="K70" s="119">
        <v>1.07</v>
      </c>
      <c r="L70" s="120">
        <v>0.2</v>
      </c>
    </row>
    <row r="71" spans="1:12" s="127" customFormat="1" ht="15">
      <c r="A71" s="103" t="s">
        <v>92</v>
      </c>
      <c r="B71" s="138" t="s">
        <v>69</v>
      </c>
      <c r="C71" s="95"/>
      <c r="D71" s="15">
        <v>777.03</v>
      </c>
      <c r="E71" s="95"/>
      <c r="F71" s="96"/>
      <c r="G71" s="95"/>
      <c r="H71" s="95"/>
      <c r="I71" s="119">
        <v>3881.6</v>
      </c>
      <c r="J71" s="119">
        <v>3881.6</v>
      </c>
      <c r="K71" s="119">
        <v>1.07</v>
      </c>
      <c r="L71" s="120">
        <v>0.01</v>
      </c>
    </row>
    <row r="72" spans="1:12" s="127" customFormat="1" ht="25.5" hidden="1">
      <c r="A72" s="103" t="s">
        <v>110</v>
      </c>
      <c r="B72" s="138" t="s">
        <v>52</v>
      </c>
      <c r="C72" s="95"/>
      <c r="D72" s="15">
        <f t="shared" si="2"/>
        <v>0</v>
      </c>
      <c r="E72" s="95"/>
      <c r="F72" s="96"/>
      <c r="G72" s="95">
        <f t="shared" si="3"/>
        <v>0</v>
      </c>
      <c r="H72" s="95">
        <v>0</v>
      </c>
      <c r="I72" s="119">
        <v>3881.6</v>
      </c>
      <c r="J72" s="119">
        <v>3881.6</v>
      </c>
      <c r="K72" s="119">
        <v>1.07</v>
      </c>
      <c r="L72" s="120">
        <v>0</v>
      </c>
    </row>
    <row r="73" spans="1:12" s="127" customFormat="1" ht="25.5" hidden="1">
      <c r="A73" s="103" t="s">
        <v>104</v>
      </c>
      <c r="B73" s="138" t="s">
        <v>52</v>
      </c>
      <c r="C73" s="95"/>
      <c r="D73" s="15">
        <f t="shared" si="2"/>
        <v>0</v>
      </c>
      <c r="E73" s="95"/>
      <c r="F73" s="96"/>
      <c r="G73" s="95">
        <f t="shared" si="3"/>
        <v>0</v>
      </c>
      <c r="H73" s="95">
        <v>0</v>
      </c>
      <c r="I73" s="119">
        <v>3881.6</v>
      </c>
      <c r="J73" s="119">
        <v>3881.6</v>
      </c>
      <c r="K73" s="119">
        <v>1.07</v>
      </c>
      <c r="L73" s="120">
        <v>0</v>
      </c>
    </row>
    <row r="74" spans="1:12" s="127" customFormat="1" ht="25.5" hidden="1">
      <c r="A74" s="103" t="s">
        <v>105</v>
      </c>
      <c r="B74" s="138" t="s">
        <v>52</v>
      </c>
      <c r="C74" s="95"/>
      <c r="D74" s="15">
        <f t="shared" si="2"/>
        <v>0</v>
      </c>
      <c r="E74" s="95"/>
      <c r="F74" s="96"/>
      <c r="G74" s="95">
        <f t="shared" si="3"/>
        <v>0</v>
      </c>
      <c r="H74" s="95">
        <v>0</v>
      </c>
      <c r="I74" s="119">
        <v>3881.6</v>
      </c>
      <c r="J74" s="119">
        <v>3881.6</v>
      </c>
      <c r="K74" s="119">
        <v>1.07</v>
      </c>
      <c r="L74" s="120">
        <v>0</v>
      </c>
    </row>
    <row r="75" spans="1:12" s="127" customFormat="1" ht="25.5" hidden="1">
      <c r="A75" s="103" t="s">
        <v>97</v>
      </c>
      <c r="B75" s="138" t="s">
        <v>52</v>
      </c>
      <c r="C75" s="95"/>
      <c r="D75" s="15">
        <f t="shared" si="2"/>
        <v>0</v>
      </c>
      <c r="E75" s="95"/>
      <c r="F75" s="96"/>
      <c r="G75" s="95">
        <f t="shared" si="3"/>
        <v>0</v>
      </c>
      <c r="H75" s="95">
        <v>0</v>
      </c>
      <c r="I75" s="119">
        <v>3881.6</v>
      </c>
      <c r="J75" s="119">
        <v>3881.6</v>
      </c>
      <c r="K75" s="119">
        <v>1.07</v>
      </c>
      <c r="L75" s="120">
        <v>0</v>
      </c>
    </row>
    <row r="76" spans="1:12" s="127" customFormat="1" ht="15">
      <c r="A76" s="102" t="s">
        <v>93</v>
      </c>
      <c r="B76" s="138"/>
      <c r="C76" s="95"/>
      <c r="D76" s="13">
        <f>D77+D78</f>
        <v>1681.99</v>
      </c>
      <c r="E76" s="95"/>
      <c r="F76" s="96"/>
      <c r="G76" s="13">
        <f>D76/I76</f>
        <v>0.43</v>
      </c>
      <c r="H76" s="13">
        <f>G76/12</f>
        <v>0.04</v>
      </c>
      <c r="I76" s="119">
        <v>3881.6</v>
      </c>
      <c r="J76" s="119">
        <v>3881.6</v>
      </c>
      <c r="K76" s="119">
        <v>1.07</v>
      </c>
      <c r="L76" s="120">
        <v>0.03</v>
      </c>
    </row>
    <row r="77" spans="1:12" s="127" customFormat="1" ht="15">
      <c r="A77" s="103" t="s">
        <v>94</v>
      </c>
      <c r="B77" s="138" t="s">
        <v>69</v>
      </c>
      <c r="C77" s="95"/>
      <c r="D77" s="15">
        <v>932.26</v>
      </c>
      <c r="E77" s="95"/>
      <c r="F77" s="96"/>
      <c r="G77" s="95"/>
      <c r="H77" s="95"/>
      <c r="I77" s="119">
        <v>3881.6</v>
      </c>
      <c r="J77" s="119">
        <v>3881.6</v>
      </c>
      <c r="K77" s="119">
        <v>1.07</v>
      </c>
      <c r="L77" s="120">
        <v>0.02</v>
      </c>
    </row>
    <row r="78" spans="1:12" s="127" customFormat="1" ht="15">
      <c r="A78" s="103" t="s">
        <v>106</v>
      </c>
      <c r="B78" s="138" t="s">
        <v>69</v>
      </c>
      <c r="C78" s="95"/>
      <c r="D78" s="15">
        <v>749.73</v>
      </c>
      <c r="E78" s="95"/>
      <c r="F78" s="96"/>
      <c r="G78" s="95"/>
      <c r="H78" s="95"/>
      <c r="I78" s="119">
        <v>3881.6</v>
      </c>
      <c r="J78" s="119">
        <v>3881.6</v>
      </c>
      <c r="K78" s="119">
        <v>1.07</v>
      </c>
      <c r="L78" s="120">
        <v>0.01</v>
      </c>
    </row>
    <row r="79" spans="1:12" s="119" customFormat="1" ht="15">
      <c r="A79" s="102" t="s">
        <v>113</v>
      </c>
      <c r="B79" s="130"/>
      <c r="C79" s="13"/>
      <c r="D79" s="13">
        <f>D80+D81</f>
        <v>18511.09</v>
      </c>
      <c r="E79" s="13"/>
      <c r="F79" s="93"/>
      <c r="G79" s="13">
        <f>D79/I79</f>
        <v>4.77</v>
      </c>
      <c r="H79" s="13">
        <f>G79/12</f>
        <v>0.4</v>
      </c>
      <c r="I79" s="119">
        <v>3881.6</v>
      </c>
      <c r="J79" s="119">
        <v>3881.6</v>
      </c>
      <c r="K79" s="119">
        <v>1.07</v>
      </c>
      <c r="L79" s="120">
        <v>0.03</v>
      </c>
    </row>
    <row r="80" spans="1:12" s="127" customFormat="1" ht="25.5">
      <c r="A80" s="103" t="s">
        <v>114</v>
      </c>
      <c r="B80" s="140" t="s">
        <v>52</v>
      </c>
      <c r="C80" s="95"/>
      <c r="D80" s="15">
        <v>1381.39</v>
      </c>
      <c r="E80" s="95"/>
      <c r="F80" s="96"/>
      <c r="G80" s="95"/>
      <c r="H80" s="95"/>
      <c r="I80" s="119">
        <v>3881.6</v>
      </c>
      <c r="J80" s="119">
        <v>3881.6</v>
      </c>
      <c r="K80" s="119">
        <v>1.07</v>
      </c>
      <c r="L80" s="120">
        <v>0.03</v>
      </c>
    </row>
    <row r="81" spans="1:12" s="127" customFormat="1" ht="25.5">
      <c r="A81" s="103" t="s">
        <v>115</v>
      </c>
      <c r="B81" s="138" t="s">
        <v>52</v>
      </c>
      <c r="C81" s="95">
        <f>F81*12</f>
        <v>0</v>
      </c>
      <c r="D81" s="15">
        <v>17129.7</v>
      </c>
      <c r="E81" s="95">
        <f>H81*12</f>
        <v>0</v>
      </c>
      <c r="F81" s="96"/>
      <c r="G81" s="95"/>
      <c r="H81" s="95"/>
      <c r="I81" s="119">
        <v>3881.6</v>
      </c>
      <c r="J81" s="119">
        <v>3881.6</v>
      </c>
      <c r="K81" s="119">
        <v>1.07</v>
      </c>
      <c r="L81" s="120">
        <v>0</v>
      </c>
    </row>
    <row r="82" spans="1:12" s="119" customFormat="1" ht="15">
      <c r="A82" s="102" t="s">
        <v>116</v>
      </c>
      <c r="B82" s="130"/>
      <c r="C82" s="13"/>
      <c r="D82" s="13">
        <f>D83+D84+D85</f>
        <v>25901.52</v>
      </c>
      <c r="E82" s="13"/>
      <c r="F82" s="93"/>
      <c r="G82" s="13">
        <f>D82/I82</f>
        <v>6.67</v>
      </c>
      <c r="H82" s="13">
        <f>G82/12</f>
        <v>0.56</v>
      </c>
      <c r="I82" s="119">
        <v>3881.6</v>
      </c>
      <c r="J82" s="119">
        <v>3881.6</v>
      </c>
      <c r="K82" s="119">
        <v>1.07</v>
      </c>
      <c r="L82" s="120">
        <v>0.52</v>
      </c>
    </row>
    <row r="83" spans="1:12" s="127" customFormat="1" ht="15">
      <c r="A83" s="103" t="s">
        <v>132</v>
      </c>
      <c r="B83" s="138" t="s">
        <v>81</v>
      </c>
      <c r="C83" s="95"/>
      <c r="D83" s="15">
        <v>8288.16</v>
      </c>
      <c r="E83" s="95"/>
      <c r="F83" s="96"/>
      <c r="G83" s="95"/>
      <c r="H83" s="95"/>
      <c r="I83" s="119">
        <v>3881.6</v>
      </c>
      <c r="J83" s="119">
        <v>3881.6</v>
      </c>
      <c r="K83" s="119">
        <v>1.07</v>
      </c>
      <c r="L83" s="120">
        <v>0.17</v>
      </c>
    </row>
    <row r="84" spans="1:12" s="127" customFormat="1" ht="15">
      <c r="A84" s="103" t="s">
        <v>133</v>
      </c>
      <c r="B84" s="138" t="s">
        <v>81</v>
      </c>
      <c r="C84" s="95"/>
      <c r="D84" s="15">
        <v>17613.36</v>
      </c>
      <c r="E84" s="95"/>
      <c r="F84" s="96"/>
      <c r="G84" s="95"/>
      <c r="H84" s="95"/>
      <c r="I84" s="119">
        <v>3881.6</v>
      </c>
      <c r="J84" s="119">
        <v>3881.6</v>
      </c>
      <c r="K84" s="119">
        <v>1.07</v>
      </c>
      <c r="L84" s="120">
        <v>0.35</v>
      </c>
    </row>
    <row r="85" spans="1:12" s="127" customFormat="1" ht="25.5" customHeight="1" hidden="1">
      <c r="A85" s="103" t="s">
        <v>134</v>
      </c>
      <c r="B85" s="138" t="s">
        <v>69</v>
      </c>
      <c r="C85" s="95"/>
      <c r="D85" s="15">
        <f>G85*I85</f>
        <v>0</v>
      </c>
      <c r="E85" s="95"/>
      <c r="F85" s="96"/>
      <c r="G85" s="95">
        <f>H85*12</f>
        <v>0</v>
      </c>
      <c r="H85" s="95">
        <v>0</v>
      </c>
      <c r="I85" s="119">
        <v>3881.6</v>
      </c>
      <c r="J85" s="119">
        <v>3881.6</v>
      </c>
      <c r="K85" s="119">
        <v>1.07</v>
      </c>
      <c r="L85" s="120">
        <v>0</v>
      </c>
    </row>
    <row r="86" spans="1:12" s="119" customFormat="1" ht="30.75" thickBot="1">
      <c r="A86" s="147" t="s">
        <v>107</v>
      </c>
      <c r="B86" s="146" t="s">
        <v>52</v>
      </c>
      <c r="C86" s="99">
        <f>F86*12</f>
        <v>0</v>
      </c>
      <c r="D86" s="99">
        <f>G86*I86</f>
        <v>23755.39</v>
      </c>
      <c r="E86" s="99">
        <f>H86*12</f>
        <v>6.12</v>
      </c>
      <c r="F86" s="100"/>
      <c r="G86" s="99">
        <f>H86*12</f>
        <v>6.12</v>
      </c>
      <c r="H86" s="99">
        <v>0.51</v>
      </c>
      <c r="I86" s="119">
        <v>3881.6</v>
      </c>
      <c r="J86" s="119">
        <v>3881.6</v>
      </c>
      <c r="K86" s="119">
        <v>1.07</v>
      </c>
      <c r="L86" s="120">
        <v>0.96</v>
      </c>
    </row>
    <row r="87" spans="1:12" s="119" customFormat="1" ht="19.5" hidden="1" thickBot="1">
      <c r="A87" s="148" t="s">
        <v>3</v>
      </c>
      <c r="B87" s="149"/>
      <c r="C87" s="150" t="e">
        <f>F87*12</f>
        <v>#REF!</v>
      </c>
      <c r="D87" s="150">
        <f>D88+D89+D90+D91+D92</f>
        <v>0</v>
      </c>
      <c r="E87" s="150">
        <f>H87*12</f>
        <v>0</v>
      </c>
      <c r="F87" s="151" t="e">
        <f>#REF!+#REF!+#REF!+#REF!+#REF!+#REF!+#REF!+#REF!+#REF!+#REF!</f>
        <v>#REF!</v>
      </c>
      <c r="G87" s="99"/>
      <c r="H87" s="100"/>
      <c r="I87" s="119">
        <v>3882.6</v>
      </c>
      <c r="J87" s="119">
        <v>3881.6</v>
      </c>
      <c r="K87" s="119">
        <v>1.07</v>
      </c>
      <c r="L87" s="120">
        <v>0</v>
      </c>
    </row>
    <row r="88" spans="1:12" s="119" customFormat="1" ht="15.75" hidden="1" thickBot="1">
      <c r="A88" s="152" t="s">
        <v>135</v>
      </c>
      <c r="B88" s="130"/>
      <c r="C88" s="94"/>
      <c r="D88" s="153"/>
      <c r="E88" s="154"/>
      <c r="F88" s="154"/>
      <c r="G88" s="99"/>
      <c r="H88" s="100"/>
      <c r="I88" s="119">
        <v>3883.6</v>
      </c>
      <c r="J88" s="119">
        <v>3881.6</v>
      </c>
      <c r="K88" s="119">
        <v>1.07</v>
      </c>
      <c r="L88" s="120">
        <v>0</v>
      </c>
    </row>
    <row r="89" spans="1:12" s="119" customFormat="1" ht="15.75" hidden="1" thickBot="1">
      <c r="A89" s="152" t="s">
        <v>136</v>
      </c>
      <c r="B89" s="130"/>
      <c r="C89" s="94"/>
      <c r="D89" s="153"/>
      <c r="E89" s="154"/>
      <c r="F89" s="154"/>
      <c r="G89" s="99"/>
      <c r="H89" s="100"/>
      <c r="I89" s="119">
        <v>3884.6</v>
      </c>
      <c r="J89" s="119">
        <v>3881.6</v>
      </c>
      <c r="K89" s="119">
        <v>1.07</v>
      </c>
      <c r="L89" s="120">
        <v>0</v>
      </c>
    </row>
    <row r="90" spans="1:12" s="119" customFormat="1" ht="15.75" hidden="1" thickBot="1">
      <c r="A90" s="152" t="s">
        <v>137</v>
      </c>
      <c r="B90" s="130"/>
      <c r="C90" s="94"/>
      <c r="D90" s="153"/>
      <c r="E90" s="154"/>
      <c r="F90" s="154"/>
      <c r="G90" s="99"/>
      <c r="H90" s="100"/>
      <c r="I90" s="119">
        <v>3885.6</v>
      </c>
      <c r="J90" s="119">
        <v>3881.6</v>
      </c>
      <c r="K90" s="119">
        <v>1.07</v>
      </c>
      <c r="L90" s="120">
        <v>0</v>
      </c>
    </row>
    <row r="91" spans="1:12" s="119" customFormat="1" ht="15.75" hidden="1" thickBot="1">
      <c r="A91" s="155" t="s">
        <v>138</v>
      </c>
      <c r="B91" s="146"/>
      <c r="C91" s="99"/>
      <c r="D91" s="153"/>
      <c r="E91" s="153"/>
      <c r="F91" s="153"/>
      <c r="G91" s="99"/>
      <c r="H91" s="100"/>
      <c r="I91" s="119">
        <v>3886.6</v>
      </c>
      <c r="J91" s="119">
        <v>3881.6</v>
      </c>
      <c r="K91" s="119">
        <v>1.07</v>
      </c>
      <c r="L91" s="120">
        <v>0</v>
      </c>
    </row>
    <row r="92" spans="1:12" s="119" customFormat="1" ht="15.75" hidden="1" thickBot="1">
      <c r="A92" s="155" t="s">
        <v>139</v>
      </c>
      <c r="B92" s="146"/>
      <c r="C92" s="99"/>
      <c r="D92" s="153"/>
      <c r="E92" s="153"/>
      <c r="F92" s="153"/>
      <c r="G92" s="99"/>
      <c r="H92" s="100"/>
      <c r="I92" s="119">
        <v>3887.6</v>
      </c>
      <c r="K92" s="119">
        <v>1.07</v>
      </c>
      <c r="L92" s="120">
        <v>0</v>
      </c>
    </row>
    <row r="93" spans="1:12" s="119" customFormat="1" ht="21" customHeight="1" thickBot="1">
      <c r="A93" s="156" t="s">
        <v>140</v>
      </c>
      <c r="B93" s="157" t="s">
        <v>48</v>
      </c>
      <c r="C93" s="94"/>
      <c r="D93" s="94">
        <f>G93*I93</f>
        <v>65676.67</v>
      </c>
      <c r="E93" s="94"/>
      <c r="F93" s="94"/>
      <c r="G93" s="94">
        <f>12*H93</f>
        <v>16.92</v>
      </c>
      <c r="H93" s="94">
        <v>1.41</v>
      </c>
      <c r="I93" s="119">
        <v>3881.6</v>
      </c>
      <c r="L93" s="120"/>
    </row>
    <row r="94" spans="1:12" s="119" customFormat="1" ht="20.25" thickBot="1">
      <c r="A94" s="158" t="s">
        <v>4</v>
      </c>
      <c r="B94" s="159"/>
      <c r="C94" s="160">
        <f>F94*12</f>
        <v>0</v>
      </c>
      <c r="D94" s="161">
        <f>D13+D18+D27+D28+D29+D30+D31+D35+D36+D37+D38+D39+D40+D55+D64+D68+D76+D79+D82+D86+D93</f>
        <v>628184.89</v>
      </c>
      <c r="E94" s="161">
        <f>E13+E18+E27+E28+E29+E30+E31+E35+E36+E37+E38+E39+E40+E55+E64+E68+E76+E79+E82+E86+E93</f>
        <v>117.24</v>
      </c>
      <c r="F94" s="161">
        <f>F13+F18+F27+F28+F29+F30+F31+F35+F36+F37+F38+F39+F40+F55+F64+F68+F76+F79+F82+F86+F93</f>
        <v>0</v>
      </c>
      <c r="G94" s="161">
        <f>G13+G18+G27+G28+G29+G30+G31+G35+G36+G37+G38+G39+G40+G55+G64+G68+G76+G79+G82+G86+G93</f>
        <v>161.84</v>
      </c>
      <c r="H94" s="161">
        <f>H13+H18+H27+H28+H29+H30+H31+H35+H36+H37+H38+H39+H40+H55+H64+H68+H76+H79+H82+H86+H93</f>
        <v>13.51</v>
      </c>
      <c r="L94" s="120"/>
    </row>
    <row r="95" spans="1:12" s="165" customFormat="1" ht="20.25" hidden="1" thickBot="1">
      <c r="A95" s="162" t="s">
        <v>2</v>
      </c>
      <c r="B95" s="157" t="s">
        <v>48</v>
      </c>
      <c r="C95" s="157" t="s">
        <v>141</v>
      </c>
      <c r="D95" s="163"/>
      <c r="E95" s="157" t="s">
        <v>141</v>
      </c>
      <c r="F95" s="164"/>
      <c r="G95" s="157" t="s">
        <v>141</v>
      </c>
      <c r="H95" s="164"/>
      <c r="L95" s="166"/>
    </row>
    <row r="96" spans="1:12" s="168" customFormat="1" ht="12.75">
      <c r="A96" s="167"/>
      <c r="B96" s="167"/>
      <c r="C96" s="167"/>
      <c r="D96" s="167"/>
      <c r="E96" s="167"/>
      <c r="F96" s="167"/>
      <c r="G96" s="167"/>
      <c r="H96" s="167"/>
      <c r="L96" s="169"/>
    </row>
    <row r="97" spans="1:12" s="168" customFormat="1" ht="12.75">
      <c r="A97" s="167"/>
      <c r="B97" s="167"/>
      <c r="C97" s="167"/>
      <c r="D97" s="167"/>
      <c r="E97" s="167"/>
      <c r="F97" s="167"/>
      <c r="G97" s="167"/>
      <c r="H97" s="167"/>
      <c r="L97" s="169"/>
    </row>
    <row r="98" spans="1:12" s="168" customFormat="1" ht="12.75">
      <c r="A98" s="167"/>
      <c r="B98" s="167"/>
      <c r="C98" s="167"/>
      <c r="D98" s="167"/>
      <c r="E98" s="167"/>
      <c r="F98" s="167"/>
      <c r="G98" s="167"/>
      <c r="H98" s="167"/>
      <c r="L98" s="169"/>
    </row>
    <row r="99" spans="1:12" s="168" customFormat="1" ht="13.5" thickBot="1">
      <c r="A99" s="167"/>
      <c r="B99" s="167"/>
      <c r="C99" s="167"/>
      <c r="D99" s="167"/>
      <c r="E99" s="167"/>
      <c r="F99" s="167"/>
      <c r="G99" s="167"/>
      <c r="H99" s="167"/>
      <c r="L99" s="169"/>
    </row>
    <row r="100" spans="1:12" s="119" customFormat="1" ht="30.75" thickBot="1">
      <c r="A100" s="170" t="s">
        <v>142</v>
      </c>
      <c r="B100" s="171"/>
      <c r="C100" s="172">
        <f>F100*12</f>
        <v>0</v>
      </c>
      <c r="D100" s="172">
        <f>D101+D102+D103+D104+D105+D106+D107</f>
        <v>256548.39</v>
      </c>
      <c r="E100" s="172">
        <f>SUM(E101:E107)</f>
        <v>0</v>
      </c>
      <c r="F100" s="172">
        <f>SUM(F101:F107)</f>
        <v>0</v>
      </c>
      <c r="G100" s="172">
        <f>D100/I100</f>
        <v>66.09</v>
      </c>
      <c r="H100" s="172">
        <f>G100/12</f>
        <v>5.51</v>
      </c>
      <c r="I100" s="119">
        <v>3881.6</v>
      </c>
      <c r="J100" s="119">
        <v>3881.6</v>
      </c>
      <c r="L100" s="120"/>
    </row>
    <row r="101" spans="1:12" s="119" customFormat="1" ht="15">
      <c r="A101" s="152" t="s">
        <v>143</v>
      </c>
      <c r="B101" s="130"/>
      <c r="C101" s="94"/>
      <c r="D101" s="153">
        <v>87938.8</v>
      </c>
      <c r="E101" s="154"/>
      <c r="F101" s="154"/>
      <c r="G101" s="153">
        <v>22.65</v>
      </c>
      <c r="H101" s="153">
        <v>1.88</v>
      </c>
      <c r="I101" s="119">
        <v>3881.6</v>
      </c>
      <c r="L101" s="120"/>
    </row>
    <row r="102" spans="1:12" s="119" customFormat="1" ht="15">
      <c r="A102" s="152" t="s">
        <v>144</v>
      </c>
      <c r="B102" s="130"/>
      <c r="C102" s="94"/>
      <c r="D102" s="153">
        <v>57312.07</v>
      </c>
      <c r="E102" s="154"/>
      <c r="F102" s="154"/>
      <c r="G102" s="153">
        <f aca="true" t="shared" si="4" ref="G102:G107">D102/I102</f>
        <v>14.77</v>
      </c>
      <c r="H102" s="153">
        <f aca="true" t="shared" si="5" ref="H102:H107">G102/12</f>
        <v>1.23</v>
      </c>
      <c r="I102" s="119">
        <v>3881.6</v>
      </c>
      <c r="L102" s="120"/>
    </row>
    <row r="103" spans="1:12" s="119" customFormat="1" ht="15">
      <c r="A103" s="152" t="s">
        <v>145</v>
      </c>
      <c r="B103" s="130"/>
      <c r="C103" s="94"/>
      <c r="D103" s="153">
        <v>6345.68</v>
      </c>
      <c r="E103" s="154"/>
      <c r="F103" s="154"/>
      <c r="G103" s="153">
        <f t="shared" si="4"/>
        <v>1.63</v>
      </c>
      <c r="H103" s="153">
        <f t="shared" si="5"/>
        <v>0.14</v>
      </c>
      <c r="I103" s="119">
        <v>3881.6</v>
      </c>
      <c r="L103" s="120"/>
    </row>
    <row r="104" spans="1:12" s="119" customFormat="1" ht="15">
      <c r="A104" s="152" t="s">
        <v>146</v>
      </c>
      <c r="B104" s="130"/>
      <c r="C104" s="94"/>
      <c r="D104" s="153">
        <v>4434.83</v>
      </c>
      <c r="E104" s="154"/>
      <c r="F104" s="154"/>
      <c r="G104" s="153">
        <f t="shared" si="4"/>
        <v>1.14</v>
      </c>
      <c r="H104" s="153">
        <f t="shared" si="5"/>
        <v>0.1</v>
      </c>
      <c r="I104" s="119">
        <v>3881.6</v>
      </c>
      <c r="L104" s="120"/>
    </row>
    <row r="105" spans="1:12" s="119" customFormat="1" ht="15">
      <c r="A105" s="152" t="s">
        <v>147</v>
      </c>
      <c r="B105" s="130"/>
      <c r="C105" s="94"/>
      <c r="D105" s="153">
        <v>8869.65</v>
      </c>
      <c r="E105" s="154"/>
      <c r="F105" s="154"/>
      <c r="G105" s="153">
        <f t="shared" si="4"/>
        <v>2.29</v>
      </c>
      <c r="H105" s="153">
        <f t="shared" si="5"/>
        <v>0.19</v>
      </c>
      <c r="I105" s="119">
        <v>3881.6</v>
      </c>
      <c r="L105" s="120"/>
    </row>
    <row r="106" spans="1:12" s="119" customFormat="1" ht="15">
      <c r="A106" s="152" t="s">
        <v>148</v>
      </c>
      <c r="B106" s="130"/>
      <c r="C106" s="94"/>
      <c r="D106" s="153">
        <v>6747.36</v>
      </c>
      <c r="E106" s="154"/>
      <c r="F106" s="154"/>
      <c r="G106" s="153">
        <f t="shared" si="4"/>
        <v>1.74</v>
      </c>
      <c r="H106" s="153">
        <f t="shared" si="5"/>
        <v>0.15</v>
      </c>
      <c r="I106" s="119">
        <v>3881.6</v>
      </c>
      <c r="L106" s="120"/>
    </row>
    <row r="107" spans="1:12" s="119" customFormat="1" ht="15">
      <c r="A107" s="152" t="s">
        <v>149</v>
      </c>
      <c r="B107" s="130"/>
      <c r="C107" s="94"/>
      <c r="D107" s="154">
        <v>84900</v>
      </c>
      <c r="E107" s="154"/>
      <c r="F107" s="154"/>
      <c r="G107" s="154">
        <f t="shared" si="4"/>
        <v>21.87</v>
      </c>
      <c r="H107" s="154">
        <f t="shared" si="5"/>
        <v>1.82</v>
      </c>
      <c r="I107" s="119">
        <v>3881.6</v>
      </c>
      <c r="L107" s="120"/>
    </row>
    <row r="108" spans="1:12" s="165" customFormat="1" ht="19.5">
      <c r="A108" s="173"/>
      <c r="B108" s="174"/>
      <c r="C108" s="174"/>
      <c r="D108" s="174"/>
      <c r="E108" s="174"/>
      <c r="F108" s="174"/>
      <c r="G108" s="174"/>
      <c r="H108" s="174"/>
      <c r="L108" s="166"/>
    </row>
    <row r="109" spans="1:12" s="168" customFormat="1" ht="12.75">
      <c r="A109" s="175"/>
      <c r="B109" s="167"/>
      <c r="C109" s="167"/>
      <c r="D109" s="167"/>
      <c r="E109" s="167"/>
      <c r="F109" s="167"/>
      <c r="G109" s="167"/>
      <c r="H109" s="167"/>
      <c r="L109" s="169"/>
    </row>
    <row r="110" spans="1:12" s="168" customFormat="1" ht="13.5" thickBot="1">
      <c r="A110" s="175"/>
      <c r="B110" s="167"/>
      <c r="C110" s="167"/>
      <c r="D110" s="167"/>
      <c r="E110" s="167"/>
      <c r="F110" s="167"/>
      <c r="G110" s="167"/>
      <c r="H110" s="167"/>
      <c r="L110" s="169"/>
    </row>
    <row r="111" spans="1:12" s="168" customFormat="1" ht="20.25" thickBot="1">
      <c r="A111" s="176" t="s">
        <v>6</v>
      </c>
      <c r="B111" s="177"/>
      <c r="C111" s="177"/>
      <c r="D111" s="178">
        <f>D94+D100</f>
        <v>884733.28</v>
      </c>
      <c r="E111" s="178">
        <f>E94+E100</f>
        <v>117.24</v>
      </c>
      <c r="F111" s="178">
        <f>F94+F100</f>
        <v>0</v>
      </c>
      <c r="G111" s="178">
        <f>G94+G100</f>
        <v>227.93</v>
      </c>
      <c r="H111" s="178">
        <f>H94+H100</f>
        <v>19.02</v>
      </c>
      <c r="J111" s="168" t="e">
        <f>D111/12/#REF!</f>
        <v>#REF!</v>
      </c>
      <c r="L111" s="169"/>
    </row>
    <row r="112" spans="1:12" s="168" customFormat="1" ht="20.25" thickBot="1">
      <c r="A112" s="42"/>
      <c r="B112" s="179"/>
      <c r="C112" s="179"/>
      <c r="D112" s="180"/>
      <c r="E112" s="181"/>
      <c r="F112" s="182"/>
      <c r="G112" s="183"/>
      <c r="H112" s="184"/>
      <c r="L112" s="169"/>
    </row>
    <row r="113" spans="1:12" s="165" customFormat="1" ht="19.5">
      <c r="A113" s="108"/>
      <c r="B113" s="185"/>
      <c r="C113" s="185"/>
      <c r="D113" s="185"/>
      <c r="E113" s="186"/>
      <c r="F113" s="186"/>
      <c r="G113" s="186"/>
      <c r="H113" s="174"/>
      <c r="L113" s="166"/>
    </row>
    <row r="114" spans="1:12" s="165" customFormat="1" ht="19.5">
      <c r="A114" s="187"/>
      <c r="B114" s="186"/>
      <c r="C114" s="188"/>
      <c r="D114" s="188"/>
      <c r="E114" s="188"/>
      <c r="F114" s="109"/>
      <c r="G114" s="188"/>
      <c r="H114" s="109"/>
      <c r="L114" s="166"/>
    </row>
    <row r="115" spans="1:12" s="168" customFormat="1" ht="14.25">
      <c r="A115" s="244" t="s">
        <v>108</v>
      </c>
      <c r="B115" s="244"/>
      <c r="C115" s="244"/>
      <c r="D115" s="244"/>
      <c r="E115" s="244"/>
      <c r="F115" s="244"/>
      <c r="L115" s="169"/>
    </row>
    <row r="116" spans="6:12" s="168" customFormat="1" ht="12.75">
      <c r="F116" s="2"/>
      <c r="H116" s="2"/>
      <c r="L116" s="169"/>
    </row>
    <row r="117" spans="1:12" s="168" customFormat="1" ht="12.75">
      <c r="A117" s="189" t="s">
        <v>109</v>
      </c>
      <c r="F117" s="2"/>
      <c r="H117" s="2"/>
      <c r="L117" s="169"/>
    </row>
    <row r="118" spans="6:12" s="168" customFormat="1" ht="12.75">
      <c r="F118" s="2"/>
      <c r="H118" s="2"/>
      <c r="L118" s="169"/>
    </row>
    <row r="119" spans="6:12" s="168" customFormat="1" ht="12.75">
      <c r="F119" s="2"/>
      <c r="H119" s="2"/>
      <c r="L119" s="169"/>
    </row>
    <row r="120" spans="6:12" s="168" customFormat="1" ht="12.75">
      <c r="F120" s="2"/>
      <c r="H120" s="2"/>
      <c r="L120" s="169"/>
    </row>
    <row r="121" spans="6:12" s="168" customFormat="1" ht="12.75">
      <c r="F121" s="2"/>
      <c r="H121" s="2"/>
      <c r="L121" s="169"/>
    </row>
    <row r="122" spans="6:12" s="168" customFormat="1" ht="12.75">
      <c r="F122" s="2"/>
      <c r="H122" s="2"/>
      <c r="L122" s="169"/>
    </row>
    <row r="123" spans="6:12" s="168" customFormat="1" ht="12.75">
      <c r="F123" s="2"/>
      <c r="H123" s="2"/>
      <c r="L123" s="169"/>
    </row>
    <row r="124" spans="6:12" s="168" customFormat="1" ht="12.75">
      <c r="F124" s="2"/>
      <c r="H124" s="2"/>
      <c r="L124" s="169"/>
    </row>
    <row r="125" spans="6:12" s="168" customFormat="1" ht="12.75">
      <c r="F125" s="2"/>
      <c r="H125" s="2"/>
      <c r="L125" s="169"/>
    </row>
    <row r="126" spans="6:12" s="168" customFormat="1" ht="12.75">
      <c r="F126" s="2"/>
      <c r="H126" s="2"/>
      <c r="L126" s="169"/>
    </row>
    <row r="127" spans="6:12" s="168" customFormat="1" ht="12.75">
      <c r="F127" s="2"/>
      <c r="H127" s="2"/>
      <c r="L127" s="169"/>
    </row>
    <row r="128" spans="6:12" s="168" customFormat="1" ht="12.75">
      <c r="F128" s="2"/>
      <c r="H128" s="2"/>
      <c r="L128" s="169"/>
    </row>
    <row r="129" spans="6:12" s="168" customFormat="1" ht="12.75">
      <c r="F129" s="2"/>
      <c r="H129" s="2"/>
      <c r="L129" s="169"/>
    </row>
    <row r="130" spans="6:12" s="168" customFormat="1" ht="12.75">
      <c r="F130" s="2"/>
      <c r="H130" s="2"/>
      <c r="L130" s="169"/>
    </row>
    <row r="131" spans="6:12" s="168" customFormat="1" ht="12.75">
      <c r="F131" s="2"/>
      <c r="H131" s="2"/>
      <c r="L131" s="169"/>
    </row>
    <row r="132" spans="6:12" s="168" customFormat="1" ht="12.75">
      <c r="F132" s="2"/>
      <c r="H132" s="2"/>
      <c r="L132" s="169"/>
    </row>
    <row r="133" spans="6:12" s="168" customFormat="1" ht="12.75">
      <c r="F133" s="2"/>
      <c r="H133" s="2"/>
      <c r="L133" s="169"/>
    </row>
    <row r="134" spans="6:12" s="168" customFormat="1" ht="12.75">
      <c r="F134" s="2"/>
      <c r="H134" s="2"/>
      <c r="L134" s="169"/>
    </row>
    <row r="135" spans="6:12" s="168" customFormat="1" ht="12.75">
      <c r="F135" s="2"/>
      <c r="H135" s="2"/>
      <c r="L135" s="169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15:F11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80" zoomScaleNormal="80" zoomScalePageLayoutView="0"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17" sqref="O11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4.5" customHeight="1" thickBo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5" s="5" customFormat="1" ht="90.75" customHeight="1" thickBot="1">
      <c r="A2" s="193" t="s">
        <v>0</v>
      </c>
      <c r="B2" s="256" t="s">
        <v>167</v>
      </c>
      <c r="C2" s="257"/>
      <c r="D2" s="258"/>
      <c r="E2" s="257" t="s">
        <v>168</v>
      </c>
      <c r="F2" s="257"/>
      <c r="G2" s="257"/>
      <c r="H2" s="256" t="s">
        <v>169</v>
      </c>
      <c r="I2" s="257"/>
      <c r="J2" s="258"/>
      <c r="K2" s="256" t="s">
        <v>170</v>
      </c>
      <c r="L2" s="257"/>
      <c r="M2" s="258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61" t="s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3"/>
    </row>
    <row r="5" spans="1:15" s="5" customFormat="1" ht="14.25" customHeight="1">
      <c r="A5" s="90" t="s">
        <v>40</v>
      </c>
      <c r="B5" s="29"/>
      <c r="C5" s="7"/>
      <c r="D5" s="54">
        <f>O5/4</f>
        <v>27947.52</v>
      </c>
      <c r="E5" s="44"/>
      <c r="F5" s="7"/>
      <c r="G5" s="54">
        <f>O5/4</f>
        <v>27947.52</v>
      </c>
      <c r="H5" s="29"/>
      <c r="I5" s="7"/>
      <c r="J5" s="54">
        <f>O5/4</f>
        <v>27947.52</v>
      </c>
      <c r="K5" s="29"/>
      <c r="L5" s="7"/>
      <c r="M5" s="54">
        <f>O5/4</f>
        <v>27947.52</v>
      </c>
      <c r="N5" s="48">
        <f>M5+J5+G5+D5</f>
        <v>111790.08</v>
      </c>
      <c r="O5" s="14">
        <v>111790.08</v>
      </c>
    </row>
    <row r="6" spans="1:15" s="5" customFormat="1" ht="30">
      <c r="A6" s="90" t="s">
        <v>46</v>
      </c>
      <c r="B6" s="29"/>
      <c r="C6" s="7"/>
      <c r="D6" s="54">
        <f aca="true" t="shared" si="0" ref="D6:D16">O6/4</f>
        <v>44599.59</v>
      </c>
      <c r="E6" s="44"/>
      <c r="F6" s="7"/>
      <c r="G6" s="54">
        <f aca="true" t="shared" si="1" ref="G6:G16">O6/4</f>
        <v>44599.59</v>
      </c>
      <c r="H6" s="29"/>
      <c r="I6" s="7"/>
      <c r="J6" s="54">
        <v>32721.89</v>
      </c>
      <c r="K6" s="29"/>
      <c r="L6" s="7"/>
      <c r="M6" s="54">
        <f aca="true" t="shared" si="2" ref="M6:M16">O6/4</f>
        <v>44599.59</v>
      </c>
      <c r="N6" s="48">
        <f aca="true" t="shared" si="3" ref="N6:N54">M6+J6+G6+D6</f>
        <v>166520.66</v>
      </c>
      <c r="O6" s="14">
        <v>178398.34</v>
      </c>
    </row>
    <row r="7" spans="1:15" s="5" customFormat="1" ht="15">
      <c r="A7" s="92" t="s">
        <v>54</v>
      </c>
      <c r="B7" s="29"/>
      <c r="C7" s="7"/>
      <c r="D7" s="54">
        <f t="shared" si="0"/>
        <v>7452.67</v>
      </c>
      <c r="E7" s="44"/>
      <c r="F7" s="7"/>
      <c r="G7" s="54">
        <f t="shared" si="1"/>
        <v>7452.67</v>
      </c>
      <c r="H7" s="29"/>
      <c r="I7" s="7"/>
      <c r="J7" s="54">
        <f aca="true" t="shared" si="4" ref="J7:J15">O7/4</f>
        <v>7452.67</v>
      </c>
      <c r="K7" s="29"/>
      <c r="L7" s="7"/>
      <c r="M7" s="54">
        <f t="shared" si="2"/>
        <v>7452.67</v>
      </c>
      <c r="N7" s="48">
        <f t="shared" si="3"/>
        <v>29810.68</v>
      </c>
      <c r="O7" s="14">
        <v>29810.69</v>
      </c>
    </row>
    <row r="8" spans="1:15" s="5" customFormat="1" ht="15">
      <c r="A8" s="92" t="s">
        <v>56</v>
      </c>
      <c r="B8" s="29"/>
      <c r="C8" s="7"/>
      <c r="D8" s="54">
        <f t="shared" si="0"/>
        <v>24221.19</v>
      </c>
      <c r="E8" s="44"/>
      <c r="F8" s="7"/>
      <c r="G8" s="54">
        <f t="shared" si="1"/>
        <v>24221.19</v>
      </c>
      <c r="H8" s="29"/>
      <c r="I8" s="7"/>
      <c r="J8" s="54">
        <f t="shared" si="4"/>
        <v>24221.19</v>
      </c>
      <c r="K8" s="29"/>
      <c r="L8" s="7"/>
      <c r="M8" s="54">
        <f t="shared" si="2"/>
        <v>24221.19</v>
      </c>
      <c r="N8" s="48">
        <f t="shared" si="3"/>
        <v>96884.76</v>
      </c>
      <c r="O8" s="14">
        <v>96884.74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4"/>
      <c r="F9" s="7"/>
      <c r="G9" s="54">
        <f t="shared" si="1"/>
        <v>433.43</v>
      </c>
      <c r="H9" s="29"/>
      <c r="I9" s="7"/>
      <c r="J9" s="54">
        <f t="shared" si="4"/>
        <v>433.43</v>
      </c>
      <c r="K9" s="29"/>
      <c r="L9" s="7"/>
      <c r="M9" s="54">
        <f t="shared" si="2"/>
        <v>433.43</v>
      </c>
      <c r="N9" s="48">
        <f t="shared" si="3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0"/>
        <v>433.43</v>
      </c>
      <c r="E10" s="44"/>
      <c r="F10" s="7"/>
      <c r="G10" s="54">
        <f t="shared" si="1"/>
        <v>433.43</v>
      </c>
      <c r="H10" s="29"/>
      <c r="I10" s="7"/>
      <c r="J10" s="54">
        <f t="shared" si="4"/>
        <v>433.43</v>
      </c>
      <c r="K10" s="29"/>
      <c r="L10" s="7"/>
      <c r="M10" s="54">
        <f t="shared" si="2"/>
        <v>433.43</v>
      </c>
      <c r="N10" s="48">
        <f t="shared" si="3"/>
        <v>1733.72</v>
      </c>
      <c r="O10" s="14">
        <v>1733.72</v>
      </c>
    </row>
    <row r="11" spans="1:15" s="5" customFormat="1" ht="15">
      <c r="A11" s="92" t="s">
        <v>60</v>
      </c>
      <c r="B11" s="29"/>
      <c r="C11" s="7"/>
      <c r="D11" s="54">
        <f>O11/4</f>
        <v>2737.03</v>
      </c>
      <c r="E11" s="44"/>
      <c r="F11" s="7"/>
      <c r="G11" s="54">
        <f t="shared" si="1"/>
        <v>2737.03</v>
      </c>
      <c r="H11" s="29"/>
      <c r="I11" s="7"/>
      <c r="J11" s="54">
        <f t="shared" si="4"/>
        <v>2737.03</v>
      </c>
      <c r="K11" s="29"/>
      <c r="L11" s="7"/>
      <c r="M11" s="54">
        <f t="shared" si="2"/>
        <v>2737.03</v>
      </c>
      <c r="N11" s="48">
        <f>M11+J11+G11+D11</f>
        <v>10948.12</v>
      </c>
      <c r="O11" s="14">
        <v>10948.1</v>
      </c>
    </row>
    <row r="12" spans="1:15" s="221" customFormat="1" ht="21.75" customHeight="1">
      <c r="A12" s="212" t="s">
        <v>111</v>
      </c>
      <c r="B12" s="213" t="s">
        <v>165</v>
      </c>
      <c r="C12" s="214">
        <v>41486</v>
      </c>
      <c r="D12" s="215">
        <v>3100.59</v>
      </c>
      <c r="E12" s="213"/>
      <c r="F12" s="214"/>
      <c r="G12" s="215">
        <v>0</v>
      </c>
      <c r="H12" s="216"/>
      <c r="I12" s="217"/>
      <c r="J12" s="218">
        <v>0</v>
      </c>
      <c r="K12" s="216"/>
      <c r="L12" s="217"/>
      <c r="M12" s="218">
        <v>0</v>
      </c>
      <c r="N12" s="219">
        <f>M12+J12+G12+D12</f>
        <v>3100.59</v>
      </c>
      <c r="O12" s="220"/>
    </row>
    <row r="13" spans="1:15" s="5" customFormat="1" ht="29.25" customHeight="1">
      <c r="A13" s="92" t="s">
        <v>103</v>
      </c>
      <c r="B13" s="29"/>
      <c r="C13" s="7"/>
      <c r="D13" s="54">
        <f>O13/4</f>
        <v>2096.07</v>
      </c>
      <c r="E13" s="44"/>
      <c r="F13" s="7"/>
      <c r="G13" s="54">
        <f t="shared" si="1"/>
        <v>2096.07</v>
      </c>
      <c r="H13" s="29"/>
      <c r="I13" s="7"/>
      <c r="J13" s="54">
        <f t="shared" si="4"/>
        <v>2096.07</v>
      </c>
      <c r="K13" s="29"/>
      <c r="L13" s="7"/>
      <c r="M13" s="54">
        <f t="shared" si="2"/>
        <v>2096.07</v>
      </c>
      <c r="N13" s="48">
        <f>M13+J13+G13+D13</f>
        <v>8384.28</v>
      </c>
      <c r="O13" s="14">
        <v>8384.26</v>
      </c>
    </row>
    <row r="14" spans="1:15" s="8" customFormat="1" ht="15">
      <c r="A14" s="92" t="s">
        <v>61</v>
      </c>
      <c r="B14" s="30"/>
      <c r="C14" s="27"/>
      <c r="D14" s="54">
        <f t="shared" si="0"/>
        <v>465.79</v>
      </c>
      <c r="E14" s="45"/>
      <c r="F14" s="27"/>
      <c r="G14" s="54">
        <f t="shared" si="1"/>
        <v>465.79</v>
      </c>
      <c r="H14" s="30"/>
      <c r="I14" s="27"/>
      <c r="J14" s="54">
        <f t="shared" si="4"/>
        <v>465.79</v>
      </c>
      <c r="K14" s="30"/>
      <c r="L14" s="27"/>
      <c r="M14" s="54">
        <f t="shared" si="2"/>
        <v>465.79</v>
      </c>
      <c r="N14" s="48">
        <f t="shared" si="3"/>
        <v>1863.16</v>
      </c>
      <c r="O14" s="14">
        <v>1863.17</v>
      </c>
    </row>
    <row r="15" spans="1:15" s="5" customFormat="1" ht="15">
      <c r="A15" s="92" t="s">
        <v>63</v>
      </c>
      <c r="B15" s="29"/>
      <c r="C15" s="7"/>
      <c r="D15" s="54">
        <f t="shared" si="0"/>
        <v>249.2</v>
      </c>
      <c r="E15" s="44"/>
      <c r="F15" s="7"/>
      <c r="G15" s="54">
        <f t="shared" si="1"/>
        <v>249.2</v>
      </c>
      <c r="H15" s="29"/>
      <c r="I15" s="7"/>
      <c r="J15" s="54">
        <f t="shared" si="4"/>
        <v>249.2</v>
      </c>
      <c r="K15" s="29"/>
      <c r="L15" s="7"/>
      <c r="M15" s="54">
        <f t="shared" si="2"/>
        <v>249.2</v>
      </c>
      <c r="N15" s="48">
        <f t="shared" si="3"/>
        <v>996.8</v>
      </c>
      <c r="O15" s="14">
        <v>996.79</v>
      </c>
    </row>
    <row r="16" spans="1:15" s="5" customFormat="1" ht="30">
      <c r="A16" s="92" t="s">
        <v>65</v>
      </c>
      <c r="B16" s="29"/>
      <c r="C16" s="7"/>
      <c r="D16" s="54">
        <f t="shared" si="0"/>
        <v>0</v>
      </c>
      <c r="E16" s="44"/>
      <c r="F16" s="7"/>
      <c r="G16" s="54">
        <f t="shared" si="1"/>
        <v>0</v>
      </c>
      <c r="H16" s="190" t="s">
        <v>220</v>
      </c>
      <c r="I16" s="191">
        <v>41625</v>
      </c>
      <c r="J16" s="65">
        <v>2133.33</v>
      </c>
      <c r="K16" s="29"/>
      <c r="L16" s="7"/>
      <c r="M16" s="54">
        <f t="shared" si="2"/>
        <v>0</v>
      </c>
      <c r="N16" s="48">
        <f t="shared" si="3"/>
        <v>2133.33</v>
      </c>
      <c r="O16" s="14"/>
    </row>
    <row r="17" spans="1:15" s="5" customFormat="1" ht="15">
      <c r="A17" s="92" t="s">
        <v>67</v>
      </c>
      <c r="B17" s="29"/>
      <c r="C17" s="7"/>
      <c r="D17" s="54"/>
      <c r="E17" s="44"/>
      <c r="F17" s="7"/>
      <c r="G17" s="16"/>
      <c r="H17" s="29"/>
      <c r="I17" s="7"/>
      <c r="J17" s="35"/>
      <c r="K17" s="29"/>
      <c r="L17" s="7"/>
      <c r="M17" s="35"/>
      <c r="N17" s="48">
        <f t="shared" si="3"/>
        <v>0</v>
      </c>
      <c r="O17" s="14"/>
    </row>
    <row r="18" spans="1:15" s="5" customFormat="1" ht="15">
      <c r="A18" s="4" t="s">
        <v>68</v>
      </c>
      <c r="B18" s="190" t="s">
        <v>159</v>
      </c>
      <c r="C18" s="191">
        <v>41402</v>
      </c>
      <c r="D18" s="65">
        <v>184.33</v>
      </c>
      <c r="E18" s="190" t="s">
        <v>171</v>
      </c>
      <c r="F18" s="191">
        <v>41509</v>
      </c>
      <c r="G18" s="65">
        <v>184.33</v>
      </c>
      <c r="H18" s="29"/>
      <c r="I18" s="7"/>
      <c r="J18" s="35"/>
      <c r="K18" s="190" t="s">
        <v>234</v>
      </c>
      <c r="L18" s="191">
        <v>41759</v>
      </c>
      <c r="M18" s="65">
        <v>184.33</v>
      </c>
      <c r="N18" s="48">
        <f t="shared" si="3"/>
        <v>552.99</v>
      </c>
      <c r="O18" s="14"/>
    </row>
    <row r="19" spans="1:15" s="5" customFormat="1" ht="15">
      <c r="A19" s="259" t="s">
        <v>70</v>
      </c>
      <c r="B19" s="190" t="s">
        <v>161</v>
      </c>
      <c r="C19" s="191">
        <v>41411</v>
      </c>
      <c r="D19" s="65">
        <v>195.03</v>
      </c>
      <c r="E19" s="190" t="s">
        <v>174</v>
      </c>
      <c r="F19" s="191">
        <v>41537</v>
      </c>
      <c r="G19" s="65">
        <v>195.04</v>
      </c>
      <c r="H19" s="29"/>
      <c r="I19" s="7"/>
      <c r="J19" s="35"/>
      <c r="K19" s="29"/>
      <c r="L19" s="7"/>
      <c r="M19" s="35"/>
      <c r="N19" s="48">
        <f t="shared" si="3"/>
        <v>390.07</v>
      </c>
      <c r="O19" s="14"/>
    </row>
    <row r="20" spans="1:15" s="5" customFormat="1" ht="15">
      <c r="A20" s="260"/>
      <c r="B20" s="190" t="s">
        <v>166</v>
      </c>
      <c r="C20" s="191">
        <v>41481</v>
      </c>
      <c r="D20" s="65">
        <v>390.06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3"/>
        <v>390.06</v>
      </c>
      <c r="O20" s="14"/>
    </row>
    <row r="21" spans="1:15" s="5" customFormat="1" ht="15">
      <c r="A21" s="103" t="s">
        <v>126</v>
      </c>
      <c r="B21" s="190" t="s">
        <v>155</v>
      </c>
      <c r="C21" s="191">
        <v>41439</v>
      </c>
      <c r="D21" s="65">
        <v>714.42</v>
      </c>
      <c r="E21" s="44"/>
      <c r="F21" s="7"/>
      <c r="G21" s="16"/>
      <c r="H21" s="29"/>
      <c r="I21" s="7"/>
      <c r="J21" s="35"/>
      <c r="K21" s="29"/>
      <c r="L21" s="7"/>
      <c r="M21" s="35"/>
      <c r="N21" s="48">
        <f t="shared" si="3"/>
        <v>714.42</v>
      </c>
      <c r="O21" s="14"/>
    </row>
    <row r="22" spans="1:15" s="5" customFormat="1" ht="15">
      <c r="A22" s="4" t="s">
        <v>72</v>
      </c>
      <c r="B22" s="190" t="s">
        <v>155</v>
      </c>
      <c r="C22" s="191">
        <v>41439</v>
      </c>
      <c r="D22" s="65">
        <v>743.35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3"/>
        <v>743.35</v>
      </c>
      <c r="O22" s="14"/>
    </row>
    <row r="23" spans="1:15" s="5" customFormat="1" ht="15">
      <c r="A23" s="4" t="s">
        <v>73</v>
      </c>
      <c r="B23" s="190" t="s">
        <v>162</v>
      </c>
      <c r="C23" s="191">
        <v>41460</v>
      </c>
      <c r="D23" s="65">
        <v>3314.05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3"/>
        <v>3314.05</v>
      </c>
      <c r="O23" s="14"/>
    </row>
    <row r="24" spans="1:15" s="5" customFormat="1" ht="15">
      <c r="A24" s="4" t="s">
        <v>74</v>
      </c>
      <c r="B24" s="190" t="s">
        <v>162</v>
      </c>
      <c r="C24" s="191">
        <v>41460</v>
      </c>
      <c r="D24" s="65">
        <v>780.14</v>
      </c>
      <c r="E24" s="44"/>
      <c r="F24" s="7"/>
      <c r="G24" s="16"/>
      <c r="H24" s="29"/>
      <c r="I24" s="7"/>
      <c r="J24" s="35"/>
      <c r="K24" s="29"/>
      <c r="L24" s="7"/>
      <c r="M24" s="35"/>
      <c r="N24" s="48">
        <f t="shared" si="3"/>
        <v>780.14</v>
      </c>
      <c r="O24" s="14"/>
    </row>
    <row r="25" spans="1:15" s="6" customFormat="1" ht="15">
      <c r="A25" s="4" t="s">
        <v>75</v>
      </c>
      <c r="B25" s="190" t="s">
        <v>155</v>
      </c>
      <c r="C25" s="191">
        <v>41439</v>
      </c>
      <c r="D25" s="65">
        <v>371.66</v>
      </c>
      <c r="E25" s="46"/>
      <c r="F25" s="9"/>
      <c r="G25" s="17"/>
      <c r="H25" s="31"/>
      <c r="I25" s="9"/>
      <c r="J25" s="36"/>
      <c r="K25" s="31"/>
      <c r="L25" s="9"/>
      <c r="M25" s="36"/>
      <c r="N25" s="48">
        <f t="shared" si="3"/>
        <v>371.66</v>
      </c>
      <c r="O25" s="14"/>
    </row>
    <row r="26" spans="1:15" s="6" customFormat="1" ht="15">
      <c r="A26" s="4" t="s">
        <v>76</v>
      </c>
      <c r="B26" s="31"/>
      <c r="C26" s="9"/>
      <c r="D26" s="54"/>
      <c r="E26" s="46"/>
      <c r="F26" s="9"/>
      <c r="G26" s="17"/>
      <c r="H26" s="31"/>
      <c r="I26" s="9"/>
      <c r="J26" s="36"/>
      <c r="K26" s="31"/>
      <c r="L26" s="9"/>
      <c r="M26" s="36"/>
      <c r="N26" s="48">
        <f t="shared" si="3"/>
        <v>0</v>
      </c>
      <c r="O26" s="14"/>
    </row>
    <row r="27" spans="1:15" s="6" customFormat="1" ht="25.5">
      <c r="A27" s="4" t="s">
        <v>77</v>
      </c>
      <c r="B27" s="190" t="s">
        <v>162</v>
      </c>
      <c r="C27" s="191">
        <v>41460</v>
      </c>
      <c r="D27" s="65">
        <v>2624.43</v>
      </c>
      <c r="E27" s="46"/>
      <c r="F27" s="9"/>
      <c r="G27" s="54"/>
      <c r="H27" s="31"/>
      <c r="I27" s="9"/>
      <c r="J27" s="54"/>
      <c r="K27" s="31"/>
      <c r="L27" s="9"/>
      <c r="M27" s="54"/>
      <c r="N27" s="48">
        <f t="shared" si="3"/>
        <v>2624.43</v>
      </c>
      <c r="O27" s="14"/>
    </row>
    <row r="28" spans="1:15" s="5" customFormat="1" ht="15">
      <c r="A28" s="4" t="s">
        <v>78</v>
      </c>
      <c r="B28" s="29"/>
      <c r="C28" s="7"/>
      <c r="D28" s="54"/>
      <c r="E28" s="190" t="s">
        <v>175</v>
      </c>
      <c r="F28" s="191">
        <v>41544</v>
      </c>
      <c r="G28" s="65">
        <v>2617.3</v>
      </c>
      <c r="H28" s="29"/>
      <c r="I28" s="7"/>
      <c r="J28" s="35"/>
      <c r="K28" s="29"/>
      <c r="L28" s="7"/>
      <c r="M28" s="35"/>
      <c r="N28" s="48">
        <f t="shared" si="3"/>
        <v>2617.3</v>
      </c>
      <c r="O28" s="14"/>
    </row>
    <row r="29" spans="1:15" s="5" customFormat="1" ht="15">
      <c r="A29" s="210" t="s">
        <v>209</v>
      </c>
      <c r="B29" s="29"/>
      <c r="C29" s="7"/>
      <c r="D29" s="54"/>
      <c r="E29" s="44"/>
      <c r="F29" s="7"/>
      <c r="G29" s="16"/>
      <c r="H29" s="190" t="s">
        <v>207</v>
      </c>
      <c r="I29" s="191">
        <v>41649</v>
      </c>
      <c r="J29" s="65">
        <v>2218.17</v>
      </c>
      <c r="K29" s="29"/>
      <c r="L29" s="7"/>
      <c r="M29" s="35"/>
      <c r="N29" s="48">
        <f t="shared" si="3"/>
        <v>2218.17</v>
      </c>
      <c r="O29" s="14"/>
    </row>
    <row r="30" spans="1:15" s="6" customFormat="1" ht="30">
      <c r="A30" s="102" t="s">
        <v>79</v>
      </c>
      <c r="B30" s="31"/>
      <c r="C30" s="9"/>
      <c r="D30" s="54"/>
      <c r="E30" s="46"/>
      <c r="F30" s="9"/>
      <c r="G30" s="17"/>
      <c r="H30" s="31"/>
      <c r="I30" s="9"/>
      <c r="J30" s="36"/>
      <c r="K30" s="31"/>
      <c r="L30" s="9"/>
      <c r="M30" s="36"/>
      <c r="N30" s="48">
        <f t="shared" si="3"/>
        <v>0</v>
      </c>
      <c r="O30" s="14"/>
    </row>
    <row r="31" spans="1:15" s="6" customFormat="1" ht="25.5">
      <c r="A31" s="103" t="s">
        <v>80</v>
      </c>
      <c r="B31" s="190" t="s">
        <v>151</v>
      </c>
      <c r="C31" s="191">
        <v>41425</v>
      </c>
      <c r="D31" s="65">
        <v>743.35</v>
      </c>
      <c r="E31" s="56"/>
      <c r="F31" s="64"/>
      <c r="G31" s="19"/>
      <c r="H31" s="190" t="s">
        <v>197</v>
      </c>
      <c r="I31" s="191" t="s">
        <v>198</v>
      </c>
      <c r="J31" s="65">
        <v>743.35</v>
      </c>
      <c r="K31" s="190" t="s">
        <v>229</v>
      </c>
      <c r="L31" s="191">
        <v>41733</v>
      </c>
      <c r="M31" s="65">
        <v>743.35</v>
      </c>
      <c r="N31" s="48">
        <f t="shared" si="3"/>
        <v>2230.05</v>
      </c>
      <c r="O31" s="14"/>
    </row>
    <row r="32" spans="1:15" s="6" customFormat="1" ht="25.5">
      <c r="A32" s="103" t="s">
        <v>82</v>
      </c>
      <c r="B32" s="55"/>
      <c r="C32" s="64"/>
      <c r="D32" s="65"/>
      <c r="E32" s="56"/>
      <c r="F32" s="64"/>
      <c r="G32" s="19"/>
      <c r="H32" s="190" t="s">
        <v>197</v>
      </c>
      <c r="I32" s="191" t="s">
        <v>206</v>
      </c>
      <c r="J32" s="65">
        <v>1486.7</v>
      </c>
      <c r="K32" s="55"/>
      <c r="L32" s="64"/>
      <c r="M32" s="49"/>
      <c r="N32" s="48">
        <f t="shared" si="3"/>
        <v>1486.7</v>
      </c>
      <c r="O32" s="14"/>
    </row>
    <row r="33" spans="1:15" s="6" customFormat="1" ht="15">
      <c r="A33" s="103" t="s">
        <v>83</v>
      </c>
      <c r="B33" s="190" t="s">
        <v>166</v>
      </c>
      <c r="C33" s="191">
        <v>41481</v>
      </c>
      <c r="D33" s="65">
        <v>1560.23</v>
      </c>
      <c r="E33" s="56"/>
      <c r="F33" s="64"/>
      <c r="G33" s="19"/>
      <c r="H33" s="55"/>
      <c r="I33" s="142"/>
      <c r="J33" s="49"/>
      <c r="K33" s="55"/>
      <c r="L33" s="64"/>
      <c r="M33" s="49"/>
      <c r="N33" s="48">
        <f t="shared" si="3"/>
        <v>1560.23</v>
      </c>
      <c r="O33" s="14"/>
    </row>
    <row r="34" spans="1:15" s="6" customFormat="1" ht="25.5">
      <c r="A34" s="103" t="s">
        <v>85</v>
      </c>
      <c r="B34" s="55"/>
      <c r="C34" s="64"/>
      <c r="D34" s="65"/>
      <c r="E34" s="190" t="s">
        <v>173</v>
      </c>
      <c r="F34" s="191">
        <v>41516</v>
      </c>
      <c r="G34" s="65">
        <v>743.34</v>
      </c>
      <c r="H34" s="190" t="s">
        <v>197</v>
      </c>
      <c r="I34" s="191" t="s">
        <v>198</v>
      </c>
      <c r="J34" s="65">
        <v>371.67</v>
      </c>
      <c r="K34" s="55"/>
      <c r="L34" s="64"/>
      <c r="M34" s="49"/>
      <c r="N34" s="48">
        <f t="shared" si="3"/>
        <v>1115.01</v>
      </c>
      <c r="O34" s="14"/>
    </row>
    <row r="35" spans="1:15" s="6" customFormat="1" ht="15">
      <c r="A35" s="210" t="s">
        <v>208</v>
      </c>
      <c r="B35" s="55"/>
      <c r="C35" s="64"/>
      <c r="D35" s="65"/>
      <c r="E35" s="56"/>
      <c r="F35" s="64"/>
      <c r="G35" s="19"/>
      <c r="H35" s="190" t="s">
        <v>207</v>
      </c>
      <c r="I35" s="191">
        <v>41649</v>
      </c>
      <c r="J35" s="65">
        <v>2218.17</v>
      </c>
      <c r="K35" s="55"/>
      <c r="L35" s="64"/>
      <c r="M35" s="49"/>
      <c r="N35" s="48">
        <f t="shared" si="3"/>
        <v>2218.17</v>
      </c>
      <c r="O35" s="14"/>
    </row>
    <row r="36" spans="1:15" s="6" customFormat="1" ht="15">
      <c r="A36" s="103" t="s">
        <v>129</v>
      </c>
      <c r="B36" s="55"/>
      <c r="C36" s="64"/>
      <c r="D36" s="65"/>
      <c r="E36" s="56"/>
      <c r="F36" s="64"/>
      <c r="G36" s="19"/>
      <c r="H36" s="55"/>
      <c r="I36" s="64"/>
      <c r="J36" s="49"/>
      <c r="K36" s="55"/>
      <c r="L36" s="64"/>
      <c r="M36" s="49"/>
      <c r="N36" s="48">
        <f t="shared" si="3"/>
        <v>0</v>
      </c>
      <c r="O36" s="14"/>
    </row>
    <row r="37" spans="1:15" s="6" customFormat="1" ht="15">
      <c r="A37" s="103" t="s">
        <v>87</v>
      </c>
      <c r="B37" s="55"/>
      <c r="C37" s="64"/>
      <c r="D37" s="54">
        <f>O37/4</f>
        <v>1321.92</v>
      </c>
      <c r="E37" s="56"/>
      <c r="F37" s="64"/>
      <c r="G37" s="54">
        <f>O37/4</f>
        <v>1321.92</v>
      </c>
      <c r="H37" s="55"/>
      <c r="I37" s="64"/>
      <c r="J37" s="54">
        <f>O37/4</f>
        <v>1321.92</v>
      </c>
      <c r="K37" s="55"/>
      <c r="L37" s="64"/>
      <c r="M37" s="54">
        <f>O37/4</f>
        <v>1321.92</v>
      </c>
      <c r="N37" s="48">
        <f t="shared" si="3"/>
        <v>5287.68</v>
      </c>
      <c r="O37" s="14">
        <v>5287.68</v>
      </c>
    </row>
    <row r="38" spans="1:15" s="6" customFormat="1" ht="30">
      <c r="A38" s="92" t="s">
        <v>88</v>
      </c>
      <c r="B38" s="55"/>
      <c r="C38" s="64"/>
      <c r="D38" s="65"/>
      <c r="E38" s="56"/>
      <c r="F38" s="64"/>
      <c r="G38" s="65"/>
      <c r="H38" s="55"/>
      <c r="I38" s="64"/>
      <c r="J38" s="65"/>
      <c r="K38" s="55"/>
      <c r="L38" s="64"/>
      <c r="M38" s="65"/>
      <c r="N38" s="48">
        <f t="shared" si="3"/>
        <v>0</v>
      </c>
      <c r="O38" s="14"/>
    </row>
    <row r="39" spans="1:15" s="6" customFormat="1" ht="15">
      <c r="A39" s="210" t="s">
        <v>130</v>
      </c>
      <c r="B39" s="55"/>
      <c r="C39" s="64"/>
      <c r="D39" s="65"/>
      <c r="E39" s="56"/>
      <c r="F39" s="64"/>
      <c r="G39" s="65"/>
      <c r="H39" s="190" t="s">
        <v>207</v>
      </c>
      <c r="I39" s="191">
        <v>41649</v>
      </c>
      <c r="J39" s="65">
        <v>321.07</v>
      </c>
      <c r="K39" s="55"/>
      <c r="L39" s="64"/>
      <c r="M39" s="65"/>
      <c r="N39" s="48">
        <f t="shared" si="3"/>
        <v>321.07</v>
      </c>
      <c r="O39" s="14"/>
    </row>
    <row r="40" spans="1:15" s="6" customFormat="1" ht="15">
      <c r="A40" s="103" t="s">
        <v>131</v>
      </c>
      <c r="B40" s="55"/>
      <c r="C40" s="64"/>
      <c r="D40" s="65"/>
      <c r="E40" s="56"/>
      <c r="F40" s="64"/>
      <c r="G40" s="65"/>
      <c r="H40" s="55"/>
      <c r="I40" s="64"/>
      <c r="J40" s="65"/>
      <c r="K40" s="55"/>
      <c r="L40" s="64"/>
      <c r="M40" s="65"/>
      <c r="N40" s="48">
        <f t="shared" si="3"/>
        <v>0</v>
      </c>
      <c r="O40" s="14"/>
    </row>
    <row r="41" spans="1:15" s="6" customFormat="1" ht="15">
      <c r="A41" s="92" t="s">
        <v>90</v>
      </c>
      <c r="B41" s="55"/>
      <c r="C41" s="64"/>
      <c r="D41" s="65"/>
      <c r="E41" s="56"/>
      <c r="F41" s="64"/>
      <c r="G41" s="65"/>
      <c r="H41" s="55"/>
      <c r="I41" s="64"/>
      <c r="J41" s="65"/>
      <c r="K41" s="55"/>
      <c r="L41" s="64"/>
      <c r="M41" s="65"/>
      <c r="N41" s="48">
        <f t="shared" si="3"/>
        <v>0</v>
      </c>
      <c r="O41" s="14"/>
    </row>
    <row r="42" spans="1:15" s="6" customFormat="1" ht="15">
      <c r="A42" s="98" t="s">
        <v>91</v>
      </c>
      <c r="B42" s="55"/>
      <c r="C42" s="64"/>
      <c r="D42" s="65"/>
      <c r="E42" s="31">
        <v>171</v>
      </c>
      <c r="F42" s="197">
        <v>41516</v>
      </c>
      <c r="G42" s="65">
        <v>10187.9</v>
      </c>
      <c r="H42" s="55"/>
      <c r="I42" s="64"/>
      <c r="J42" s="65"/>
      <c r="K42" s="55"/>
      <c r="L42" s="64"/>
      <c r="M42" s="65"/>
      <c r="N42" s="48">
        <f t="shared" si="3"/>
        <v>10187.9</v>
      </c>
      <c r="O42" s="14"/>
    </row>
    <row r="43" spans="1:15" s="6" customFormat="1" ht="15">
      <c r="A43" s="98" t="s">
        <v>92</v>
      </c>
      <c r="B43" s="55"/>
      <c r="C43" s="64"/>
      <c r="D43" s="65"/>
      <c r="E43" s="190" t="s">
        <v>178</v>
      </c>
      <c r="F43" s="191">
        <v>41558</v>
      </c>
      <c r="G43" s="65">
        <v>777.03</v>
      </c>
      <c r="H43" s="55"/>
      <c r="I43" s="64"/>
      <c r="J43" s="65"/>
      <c r="K43" s="55"/>
      <c r="L43" s="64"/>
      <c r="M43" s="65"/>
      <c r="N43" s="48">
        <f t="shared" si="3"/>
        <v>777.03</v>
      </c>
      <c r="O43" s="14"/>
    </row>
    <row r="44" spans="1:15" s="6" customFormat="1" ht="15">
      <c r="A44" s="92" t="s">
        <v>93</v>
      </c>
      <c r="B44" s="55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3"/>
        <v>0</v>
      </c>
      <c r="O44" s="14"/>
    </row>
    <row r="45" spans="1:15" s="6" customFormat="1" ht="25.5">
      <c r="A45" s="4" t="s">
        <v>204</v>
      </c>
      <c r="B45" s="190" t="s">
        <v>155</v>
      </c>
      <c r="C45" s="191">
        <v>41439</v>
      </c>
      <c r="D45" s="65">
        <v>665.9</v>
      </c>
      <c r="E45" s="56"/>
      <c r="F45" s="64"/>
      <c r="G45" s="65"/>
      <c r="H45" s="190" t="s">
        <v>197</v>
      </c>
      <c r="I45" s="191" t="s">
        <v>205</v>
      </c>
      <c r="J45" s="65">
        <v>932.26</v>
      </c>
      <c r="K45" s="55"/>
      <c r="L45" s="64"/>
      <c r="M45" s="65"/>
      <c r="N45" s="48">
        <f t="shared" si="3"/>
        <v>1598.16</v>
      </c>
      <c r="O45" s="14"/>
    </row>
    <row r="46" spans="1:15" s="6" customFormat="1" ht="15">
      <c r="A46" s="4" t="s">
        <v>106</v>
      </c>
      <c r="B46" s="55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3"/>
        <v>0</v>
      </c>
      <c r="O46" s="14"/>
    </row>
    <row r="47" spans="1:15" s="6" customFormat="1" ht="15">
      <c r="A47" s="102" t="s">
        <v>113</v>
      </c>
      <c r="B47" s="55"/>
      <c r="C47" s="64"/>
      <c r="D47" s="65"/>
      <c r="E47" s="56"/>
      <c r="F47" s="64"/>
      <c r="G47" s="65"/>
      <c r="H47" s="55"/>
      <c r="I47" s="64"/>
      <c r="J47" s="65"/>
      <c r="K47" s="55"/>
      <c r="L47" s="64"/>
      <c r="M47" s="65"/>
      <c r="N47" s="48">
        <f t="shared" si="3"/>
        <v>0</v>
      </c>
      <c r="O47" s="14"/>
    </row>
    <row r="48" spans="1:15" s="6" customFormat="1" ht="15">
      <c r="A48" s="103" t="s">
        <v>114</v>
      </c>
      <c r="B48" s="55"/>
      <c r="C48" s="64"/>
      <c r="D48" s="65"/>
      <c r="E48" s="56"/>
      <c r="F48" s="64"/>
      <c r="G48" s="65"/>
      <c r="H48" s="55"/>
      <c r="I48" s="64"/>
      <c r="J48" s="65"/>
      <c r="K48" s="55"/>
      <c r="L48" s="64"/>
      <c r="M48" s="65"/>
      <c r="N48" s="48">
        <f t="shared" si="3"/>
        <v>0</v>
      </c>
      <c r="O48" s="14"/>
    </row>
    <row r="49" spans="1:15" s="6" customFormat="1" ht="15">
      <c r="A49" s="103" t="s">
        <v>115</v>
      </c>
      <c r="B49" s="56"/>
      <c r="C49" s="64"/>
      <c r="D49" s="65"/>
      <c r="E49" s="56"/>
      <c r="F49" s="64"/>
      <c r="G49" s="65"/>
      <c r="H49" s="55"/>
      <c r="I49" s="64"/>
      <c r="J49" s="65"/>
      <c r="K49" s="55"/>
      <c r="L49" s="64"/>
      <c r="M49" s="65"/>
      <c r="N49" s="48">
        <f t="shared" si="3"/>
        <v>0</v>
      </c>
      <c r="O49" s="14"/>
    </row>
    <row r="50" spans="1:15" s="6" customFormat="1" ht="15">
      <c r="A50" s="102" t="s">
        <v>116</v>
      </c>
      <c r="B50" s="56"/>
      <c r="C50" s="64"/>
      <c r="D50" s="65"/>
      <c r="E50" s="56"/>
      <c r="F50" s="64"/>
      <c r="G50" s="65"/>
      <c r="H50" s="55"/>
      <c r="I50" s="64"/>
      <c r="J50" s="65"/>
      <c r="K50" s="55"/>
      <c r="L50" s="64"/>
      <c r="M50" s="65"/>
      <c r="N50" s="48">
        <f t="shared" si="3"/>
        <v>0</v>
      </c>
      <c r="O50" s="14"/>
    </row>
    <row r="51" spans="1:15" s="6" customFormat="1" ht="15">
      <c r="A51" s="103" t="s">
        <v>132</v>
      </c>
      <c r="B51" s="56"/>
      <c r="C51" s="64"/>
      <c r="D51" s="65"/>
      <c r="E51" s="56"/>
      <c r="F51" s="64"/>
      <c r="G51" s="65"/>
      <c r="H51" s="55"/>
      <c r="I51" s="64"/>
      <c r="J51" s="65"/>
      <c r="K51" s="55"/>
      <c r="L51" s="64"/>
      <c r="M51" s="65"/>
      <c r="N51" s="48">
        <f t="shared" si="3"/>
        <v>0</v>
      </c>
      <c r="O51" s="14"/>
    </row>
    <row r="52" spans="1:15" s="6" customFormat="1" ht="15">
      <c r="A52" s="103" t="s">
        <v>133</v>
      </c>
      <c r="B52" s="56"/>
      <c r="C52" s="64"/>
      <c r="D52" s="65"/>
      <c r="E52" s="56"/>
      <c r="F52" s="64"/>
      <c r="G52" s="65"/>
      <c r="H52" s="55"/>
      <c r="I52" s="64"/>
      <c r="J52" s="65"/>
      <c r="K52" s="55"/>
      <c r="L52" s="64"/>
      <c r="M52" s="65"/>
      <c r="N52" s="48">
        <f t="shared" si="3"/>
        <v>0</v>
      </c>
      <c r="O52" s="14"/>
    </row>
    <row r="53" spans="1:15" s="6" customFormat="1" ht="19.5" thickBot="1">
      <c r="A53" s="107" t="s">
        <v>95</v>
      </c>
      <c r="B53" s="56"/>
      <c r="C53" s="64"/>
      <c r="D53" s="54">
        <f>O53/4</f>
        <v>16419.17</v>
      </c>
      <c r="E53" s="56"/>
      <c r="F53" s="64"/>
      <c r="G53" s="54">
        <f>O53/4</f>
        <v>16419.17</v>
      </c>
      <c r="H53" s="55"/>
      <c r="I53" s="64"/>
      <c r="J53" s="54">
        <f>O53/4</f>
        <v>16419.17</v>
      </c>
      <c r="K53" s="55"/>
      <c r="L53" s="64"/>
      <c r="M53" s="54">
        <f>O53/4</f>
        <v>16419.17</v>
      </c>
      <c r="N53" s="48">
        <f t="shared" si="3"/>
        <v>65676.68</v>
      </c>
      <c r="O53" s="14">
        <v>65676.67</v>
      </c>
    </row>
    <row r="54" spans="1:15" s="5" customFormat="1" ht="20.25" thickBot="1">
      <c r="A54" s="60" t="s">
        <v>4</v>
      </c>
      <c r="B54" s="71"/>
      <c r="C54" s="72"/>
      <c r="D54" s="73">
        <f>SUM(D5:D53)</f>
        <v>143764.55</v>
      </c>
      <c r="E54" s="20"/>
      <c r="F54" s="72"/>
      <c r="G54" s="73">
        <f>SUM(G5:G53)</f>
        <v>143081.95</v>
      </c>
      <c r="H54" s="74"/>
      <c r="I54" s="72"/>
      <c r="J54" s="73">
        <f>SUM(J5:J53)</f>
        <v>126924.03</v>
      </c>
      <c r="K54" s="74"/>
      <c r="L54" s="72"/>
      <c r="M54" s="75">
        <f>SUM(M5:M53)</f>
        <v>129304.69</v>
      </c>
      <c r="N54" s="48">
        <f t="shared" si="3"/>
        <v>543075.22</v>
      </c>
      <c r="O54" s="23">
        <f>SUM(O5:O53)</f>
        <v>513507.96</v>
      </c>
    </row>
    <row r="55" spans="1:15" s="10" customFormat="1" ht="20.25" hidden="1" thickBot="1">
      <c r="A55" s="41" t="s">
        <v>2</v>
      </c>
      <c r="B55" s="66"/>
      <c r="C55" s="67"/>
      <c r="D55" s="68"/>
      <c r="E55" s="69"/>
      <c r="F55" s="67"/>
      <c r="G55" s="70"/>
      <c r="H55" s="66"/>
      <c r="I55" s="67"/>
      <c r="J55" s="68"/>
      <c r="K55" s="66"/>
      <c r="L55" s="67"/>
      <c r="M55" s="68"/>
      <c r="N55" s="47"/>
      <c r="O55" s="24"/>
    </row>
    <row r="56" spans="1:15" s="11" customFormat="1" ht="39.75" customHeight="1" thickBot="1">
      <c r="A56" s="264" t="s">
        <v>3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6"/>
      <c r="O56" s="25"/>
    </row>
    <row r="57" spans="1:15" s="6" customFormat="1" ht="15">
      <c r="A57" s="192" t="s">
        <v>227</v>
      </c>
      <c r="B57" s="55"/>
      <c r="C57" s="64"/>
      <c r="D57" s="65"/>
      <c r="E57" s="56"/>
      <c r="F57" s="64"/>
      <c r="G57" s="65"/>
      <c r="H57" s="55"/>
      <c r="I57" s="64"/>
      <c r="J57" s="65"/>
      <c r="K57" s="55"/>
      <c r="L57" s="64"/>
      <c r="M57" s="65"/>
      <c r="N57" s="48">
        <f aca="true" t="shared" si="5" ref="N57:N64">M57+J57+G57+D57</f>
        <v>0</v>
      </c>
      <c r="O57" s="14"/>
    </row>
    <row r="58" spans="1:15" s="6" customFormat="1" ht="15">
      <c r="A58" s="192" t="s">
        <v>149</v>
      </c>
      <c r="B58" s="55"/>
      <c r="C58" s="64"/>
      <c r="D58" s="65"/>
      <c r="E58" s="56"/>
      <c r="F58" s="64"/>
      <c r="G58" s="65"/>
      <c r="H58" s="55"/>
      <c r="I58" s="64"/>
      <c r="J58" s="65"/>
      <c r="K58" s="55"/>
      <c r="L58" s="64"/>
      <c r="M58" s="65"/>
      <c r="N58" s="48">
        <f t="shared" si="5"/>
        <v>0</v>
      </c>
      <c r="O58" s="14"/>
    </row>
    <row r="59" spans="1:15" s="6" customFormat="1" ht="15">
      <c r="A59" s="192" t="s">
        <v>154</v>
      </c>
      <c r="B59" s="190" t="s">
        <v>153</v>
      </c>
      <c r="C59" s="191">
        <v>41425</v>
      </c>
      <c r="D59" s="65">
        <v>88833.79</v>
      </c>
      <c r="E59" s="56"/>
      <c r="F59" s="64"/>
      <c r="G59" s="65"/>
      <c r="H59" s="55"/>
      <c r="I59" s="64"/>
      <c r="J59" s="65"/>
      <c r="K59" s="55"/>
      <c r="L59" s="64"/>
      <c r="M59" s="65"/>
      <c r="N59" s="48">
        <f t="shared" si="5"/>
        <v>88833.79</v>
      </c>
      <c r="O59" s="14"/>
    </row>
    <row r="60" spans="1:15" s="6" customFormat="1" ht="15">
      <c r="A60" s="192" t="s">
        <v>145</v>
      </c>
      <c r="B60" s="267" t="s">
        <v>155</v>
      </c>
      <c r="C60" s="269">
        <v>41439</v>
      </c>
      <c r="D60" s="271">
        <v>13632.36</v>
      </c>
      <c r="E60" s="56"/>
      <c r="F60" s="64"/>
      <c r="G60" s="65"/>
      <c r="H60" s="55"/>
      <c r="I60" s="64"/>
      <c r="J60" s="65"/>
      <c r="K60" s="55"/>
      <c r="L60" s="64"/>
      <c r="M60" s="65"/>
      <c r="N60" s="48">
        <f t="shared" si="5"/>
        <v>13632.36</v>
      </c>
      <c r="O60" s="14"/>
    </row>
    <row r="61" spans="1:15" s="6" customFormat="1" ht="15">
      <c r="A61" s="192" t="s">
        <v>148</v>
      </c>
      <c r="B61" s="268"/>
      <c r="C61" s="270"/>
      <c r="D61" s="272"/>
      <c r="E61" s="56"/>
      <c r="F61" s="64"/>
      <c r="G61" s="65"/>
      <c r="H61" s="55"/>
      <c r="I61" s="64"/>
      <c r="J61" s="65"/>
      <c r="K61" s="55"/>
      <c r="L61" s="64"/>
      <c r="M61" s="65"/>
      <c r="N61" s="48">
        <f t="shared" si="5"/>
        <v>0</v>
      </c>
      <c r="O61" s="14"/>
    </row>
    <row r="62" spans="1:15" s="6" customFormat="1" ht="15">
      <c r="A62" s="152" t="s">
        <v>146</v>
      </c>
      <c r="B62" s="55"/>
      <c r="C62" s="64"/>
      <c r="D62" s="65"/>
      <c r="E62" s="56"/>
      <c r="F62" s="64"/>
      <c r="G62" s="65"/>
      <c r="H62" s="55"/>
      <c r="I62" s="64"/>
      <c r="J62" s="65"/>
      <c r="K62" s="55"/>
      <c r="L62" s="64"/>
      <c r="M62" s="65"/>
      <c r="N62" s="48">
        <f t="shared" si="5"/>
        <v>0</v>
      </c>
      <c r="O62" s="14"/>
    </row>
    <row r="63" spans="1:15" s="6" customFormat="1" ht="15.75" thickBot="1">
      <c r="A63" s="152" t="s">
        <v>147</v>
      </c>
      <c r="B63" s="55"/>
      <c r="C63" s="64"/>
      <c r="D63" s="65"/>
      <c r="E63" s="56"/>
      <c r="F63" s="64"/>
      <c r="G63" s="65"/>
      <c r="H63" s="55"/>
      <c r="I63" s="64"/>
      <c r="J63" s="65"/>
      <c r="K63" s="55"/>
      <c r="L63" s="64"/>
      <c r="M63" s="65"/>
      <c r="N63" s="48">
        <f t="shared" si="5"/>
        <v>0</v>
      </c>
      <c r="O63" s="14"/>
    </row>
    <row r="64" spans="1:15" s="81" customFormat="1" ht="20.25" thickBot="1">
      <c r="A64" s="76" t="s">
        <v>4</v>
      </c>
      <c r="B64" s="77"/>
      <c r="C64" s="88"/>
      <c r="D64" s="88">
        <f>SUM(D57:D63)</f>
        <v>102466.15</v>
      </c>
      <c r="E64" s="88"/>
      <c r="F64" s="88"/>
      <c r="G64" s="88">
        <f>SUM(G57:G63)</f>
        <v>0</v>
      </c>
      <c r="H64" s="88"/>
      <c r="I64" s="88"/>
      <c r="J64" s="88">
        <f>SUM(J57:J63)</f>
        <v>0</v>
      </c>
      <c r="K64" s="88"/>
      <c r="L64" s="88"/>
      <c r="M64" s="88">
        <f>SUM(M57:M63)</f>
        <v>0</v>
      </c>
      <c r="N64" s="48">
        <f t="shared" si="5"/>
        <v>102466.15</v>
      </c>
      <c r="O64" s="80">
        <f>M64+J64+G64+D64</f>
        <v>102466.15</v>
      </c>
    </row>
    <row r="65" spans="1:15" s="6" customFormat="1" ht="42" customHeight="1">
      <c r="A65" s="264" t="s">
        <v>29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6"/>
      <c r="O65" s="15"/>
    </row>
    <row r="66" spans="1:15" s="6" customFormat="1" ht="15">
      <c r="A66" s="39" t="s">
        <v>150</v>
      </c>
      <c r="B66" s="190" t="s">
        <v>151</v>
      </c>
      <c r="C66" s="191">
        <v>41425</v>
      </c>
      <c r="D66" s="65">
        <v>2559.42</v>
      </c>
      <c r="E66" s="22"/>
      <c r="F66" s="1"/>
      <c r="G66" s="15"/>
      <c r="H66" s="32"/>
      <c r="I66" s="1"/>
      <c r="J66" s="37"/>
      <c r="K66" s="32"/>
      <c r="L66" s="1"/>
      <c r="M66" s="37"/>
      <c r="N66" s="46"/>
      <c r="O66" s="22"/>
    </row>
    <row r="67" spans="1:15" s="6" customFormat="1" ht="15">
      <c r="A67" s="39" t="s">
        <v>156</v>
      </c>
      <c r="B67" s="190" t="s">
        <v>155</v>
      </c>
      <c r="C67" s="191">
        <v>41439</v>
      </c>
      <c r="D67" s="65">
        <v>1798.27</v>
      </c>
      <c r="E67" s="46"/>
      <c r="F67" s="9"/>
      <c r="G67" s="17"/>
      <c r="H67" s="31"/>
      <c r="I67" s="9"/>
      <c r="J67" s="36"/>
      <c r="K67" s="31"/>
      <c r="L67" s="9"/>
      <c r="M67" s="36"/>
      <c r="N67" s="46"/>
      <c r="O67" s="22"/>
    </row>
    <row r="68" spans="1:15" s="6" customFormat="1" ht="15">
      <c r="A68" s="39" t="s">
        <v>158</v>
      </c>
      <c r="B68" s="190" t="s">
        <v>157</v>
      </c>
      <c r="C68" s="191">
        <v>41446</v>
      </c>
      <c r="D68" s="65">
        <v>237.28</v>
      </c>
      <c r="E68" s="46"/>
      <c r="F68" s="9"/>
      <c r="G68" s="17"/>
      <c r="H68" s="31"/>
      <c r="I68" s="9"/>
      <c r="J68" s="36"/>
      <c r="K68" s="31"/>
      <c r="L68" s="9"/>
      <c r="M68" s="36"/>
      <c r="N68" s="46"/>
      <c r="O68" s="22"/>
    </row>
    <row r="69" spans="1:15" s="6" customFormat="1" ht="15">
      <c r="A69" s="39" t="s">
        <v>160</v>
      </c>
      <c r="B69" s="190" t="s">
        <v>159</v>
      </c>
      <c r="C69" s="191">
        <v>41402</v>
      </c>
      <c r="D69" s="65">
        <v>668.41</v>
      </c>
      <c r="E69" s="46"/>
      <c r="F69" s="9"/>
      <c r="G69" s="17"/>
      <c r="H69" s="31"/>
      <c r="I69" s="9"/>
      <c r="J69" s="36"/>
      <c r="K69" s="31">
        <v>50</v>
      </c>
      <c r="L69" s="197">
        <v>41759</v>
      </c>
      <c r="M69" s="35">
        <v>688.69</v>
      </c>
      <c r="N69" s="46"/>
      <c r="O69" s="22"/>
    </row>
    <row r="70" spans="1:15" s="6" customFormat="1" ht="15">
      <c r="A70" s="39" t="s">
        <v>163</v>
      </c>
      <c r="B70" s="190" t="s">
        <v>164</v>
      </c>
      <c r="C70" s="191">
        <v>41467</v>
      </c>
      <c r="D70" s="65">
        <v>715.77</v>
      </c>
      <c r="E70" s="46"/>
      <c r="F70" s="9"/>
      <c r="G70" s="17"/>
      <c r="H70" s="31"/>
      <c r="I70" s="9"/>
      <c r="J70" s="36"/>
      <c r="K70" s="31"/>
      <c r="L70" s="9"/>
      <c r="M70" s="36"/>
      <c r="N70" s="46"/>
      <c r="O70" s="22"/>
    </row>
    <row r="71" spans="1:15" s="6" customFormat="1" ht="15">
      <c r="A71" s="39" t="s">
        <v>172</v>
      </c>
      <c r="B71" s="31"/>
      <c r="C71" s="9"/>
      <c r="D71" s="36"/>
      <c r="E71" s="190" t="s">
        <v>171</v>
      </c>
      <c r="F71" s="191">
        <v>41509</v>
      </c>
      <c r="G71" s="65">
        <v>184.33</v>
      </c>
      <c r="H71" s="31"/>
      <c r="I71" s="9"/>
      <c r="J71" s="36"/>
      <c r="K71" s="31"/>
      <c r="L71" s="9"/>
      <c r="M71" s="36"/>
      <c r="N71" s="46"/>
      <c r="O71" s="22"/>
    </row>
    <row r="72" spans="1:15" s="6" customFormat="1" ht="15">
      <c r="A72" s="39" t="s">
        <v>176</v>
      </c>
      <c r="B72" s="31"/>
      <c r="C72" s="9"/>
      <c r="D72" s="36"/>
      <c r="E72" s="190" t="s">
        <v>175</v>
      </c>
      <c r="F72" s="191">
        <v>41544</v>
      </c>
      <c r="G72" s="65">
        <v>688.69</v>
      </c>
      <c r="H72" s="31"/>
      <c r="I72" s="9"/>
      <c r="J72" s="36"/>
      <c r="K72" s="31"/>
      <c r="L72" s="9"/>
      <c r="M72" s="36"/>
      <c r="N72" s="46"/>
      <c r="O72" s="22"/>
    </row>
    <row r="73" spans="1:15" s="6" customFormat="1" ht="15">
      <c r="A73" s="39" t="s">
        <v>177</v>
      </c>
      <c r="B73" s="31"/>
      <c r="C73" s="9"/>
      <c r="D73" s="36"/>
      <c r="E73" s="190" t="s">
        <v>178</v>
      </c>
      <c r="F73" s="191">
        <v>41558</v>
      </c>
      <c r="G73" s="65">
        <v>237.28</v>
      </c>
      <c r="H73" s="31"/>
      <c r="I73" s="9"/>
      <c r="J73" s="36"/>
      <c r="K73" s="31"/>
      <c r="L73" s="9"/>
      <c r="M73" s="36"/>
      <c r="N73" s="46"/>
      <c r="O73" s="22"/>
    </row>
    <row r="74" spans="1:15" s="6" customFormat="1" ht="15">
      <c r="A74" s="39" t="s">
        <v>179</v>
      </c>
      <c r="B74" s="31"/>
      <c r="C74" s="9"/>
      <c r="D74" s="36"/>
      <c r="E74" s="190" t="s">
        <v>180</v>
      </c>
      <c r="F74" s="191">
        <v>41547</v>
      </c>
      <c r="G74" s="65">
        <v>626.84</v>
      </c>
      <c r="H74" s="31"/>
      <c r="I74" s="9"/>
      <c r="J74" s="36"/>
      <c r="K74" s="31"/>
      <c r="L74" s="9"/>
      <c r="M74" s="36"/>
      <c r="N74" s="46"/>
      <c r="O74" s="22"/>
    </row>
    <row r="75" spans="1:15" s="6" customFormat="1" ht="25.5">
      <c r="A75" s="209" t="s">
        <v>201</v>
      </c>
      <c r="B75" s="29"/>
      <c r="C75" s="7"/>
      <c r="D75" s="54"/>
      <c r="E75" s="207"/>
      <c r="F75" s="191"/>
      <c r="G75" s="208"/>
      <c r="H75" s="190" t="s">
        <v>197</v>
      </c>
      <c r="I75" s="191" t="s">
        <v>200</v>
      </c>
      <c r="J75" s="65">
        <v>380.46</v>
      </c>
      <c r="K75" s="31"/>
      <c r="L75" s="9"/>
      <c r="M75" s="36"/>
      <c r="N75" s="46"/>
      <c r="O75" s="22"/>
    </row>
    <row r="76" spans="1:15" s="6" customFormat="1" ht="25.5">
      <c r="A76" s="39" t="s">
        <v>202</v>
      </c>
      <c r="B76" s="31"/>
      <c r="C76" s="9"/>
      <c r="D76" s="36"/>
      <c r="E76" s="46"/>
      <c r="F76" s="9"/>
      <c r="G76" s="17"/>
      <c r="H76" s="190" t="s">
        <v>197</v>
      </c>
      <c r="I76" s="191" t="s">
        <v>203</v>
      </c>
      <c r="J76" s="65">
        <v>237.28</v>
      </c>
      <c r="K76" s="31"/>
      <c r="L76" s="9"/>
      <c r="M76" s="36"/>
      <c r="N76" s="46"/>
      <c r="O76" s="22"/>
    </row>
    <row r="77" spans="1:15" s="233" customFormat="1" ht="15">
      <c r="A77" s="222" t="s">
        <v>213</v>
      </c>
      <c r="B77" s="223"/>
      <c r="C77" s="224"/>
      <c r="D77" s="225"/>
      <c r="E77" s="226"/>
      <c r="F77" s="227"/>
      <c r="G77" s="228"/>
      <c r="H77" s="213" t="s">
        <v>214</v>
      </c>
      <c r="I77" s="214">
        <v>41614</v>
      </c>
      <c r="J77" s="215">
        <v>20412.53</v>
      </c>
      <c r="K77" s="229"/>
      <c r="L77" s="227"/>
      <c r="M77" s="230"/>
      <c r="N77" s="231"/>
      <c r="O77" s="232"/>
    </row>
    <row r="78" spans="1:15" s="233" customFormat="1" ht="25.5">
      <c r="A78" s="222" t="s">
        <v>199</v>
      </c>
      <c r="B78" s="229"/>
      <c r="C78" s="227"/>
      <c r="D78" s="230"/>
      <c r="E78" s="226"/>
      <c r="F78" s="227"/>
      <c r="G78" s="228"/>
      <c r="H78" s="213" t="s">
        <v>197</v>
      </c>
      <c r="I78" s="214" t="s">
        <v>212</v>
      </c>
      <c r="J78" s="215">
        <v>710.6</v>
      </c>
      <c r="K78" s="229"/>
      <c r="L78" s="227"/>
      <c r="M78" s="230"/>
      <c r="N78" s="231"/>
      <c r="O78" s="232"/>
    </row>
    <row r="79" spans="1:15" s="6" customFormat="1" ht="15">
      <c r="A79" s="39" t="s">
        <v>218</v>
      </c>
      <c r="B79" s="29"/>
      <c r="C79" s="7"/>
      <c r="D79" s="54"/>
      <c r="E79" s="207"/>
      <c r="F79" s="191"/>
      <c r="G79" s="208"/>
      <c r="H79" s="190" t="s">
        <v>219</v>
      </c>
      <c r="I79" s="191">
        <v>41670</v>
      </c>
      <c r="J79" s="65">
        <v>93</v>
      </c>
      <c r="K79" s="55"/>
      <c r="L79" s="64"/>
      <c r="M79" s="49"/>
      <c r="N79" s="46"/>
      <c r="O79" s="22"/>
    </row>
    <row r="80" spans="1:15" s="6" customFormat="1" ht="15">
      <c r="A80" s="39" t="s">
        <v>210</v>
      </c>
      <c r="B80" s="55"/>
      <c r="C80" s="64"/>
      <c r="D80" s="49"/>
      <c r="E80" s="56"/>
      <c r="F80" s="64"/>
      <c r="G80" s="19"/>
      <c r="H80" s="190"/>
      <c r="I80" s="191"/>
      <c r="J80" s="65"/>
      <c r="K80" s="190" t="s">
        <v>211</v>
      </c>
      <c r="L80" s="191">
        <v>41677</v>
      </c>
      <c r="M80" s="65">
        <v>1459.71</v>
      </c>
      <c r="N80" s="46"/>
      <c r="O80" s="22"/>
    </row>
    <row r="81" spans="1:15" s="6" customFormat="1" ht="15">
      <c r="A81" s="39" t="s">
        <v>225</v>
      </c>
      <c r="B81" s="31"/>
      <c r="C81" s="9"/>
      <c r="D81" s="36"/>
      <c r="E81" s="46"/>
      <c r="F81" s="9"/>
      <c r="G81" s="17"/>
      <c r="H81" s="31"/>
      <c r="I81" s="9"/>
      <c r="J81" s="36"/>
      <c r="K81" s="190" t="s">
        <v>226</v>
      </c>
      <c r="L81" s="191">
        <v>41696</v>
      </c>
      <c r="M81" s="65">
        <v>1456.04</v>
      </c>
      <c r="N81" s="46"/>
      <c r="O81" s="22"/>
    </row>
    <row r="82" spans="1:15" s="6" customFormat="1" ht="15">
      <c r="A82" s="39" t="s">
        <v>221</v>
      </c>
      <c r="B82" s="55"/>
      <c r="C82" s="64"/>
      <c r="D82" s="49"/>
      <c r="E82" s="56"/>
      <c r="F82" s="64"/>
      <c r="G82" s="19"/>
      <c r="H82" s="190"/>
      <c r="I82" s="191"/>
      <c r="J82" s="65"/>
      <c r="K82" s="190" t="s">
        <v>222</v>
      </c>
      <c r="L82" s="191">
        <v>41719</v>
      </c>
      <c r="M82" s="65">
        <v>752.1</v>
      </c>
      <c r="N82" s="46"/>
      <c r="O82" s="22"/>
    </row>
    <row r="83" spans="1:15" s="6" customFormat="1" ht="15">
      <c r="A83" s="39" t="s">
        <v>223</v>
      </c>
      <c r="B83" s="55"/>
      <c r="C83" s="64"/>
      <c r="D83" s="49"/>
      <c r="E83" s="56"/>
      <c r="F83" s="64"/>
      <c r="G83" s="19"/>
      <c r="H83" s="190"/>
      <c r="I83" s="191"/>
      <c r="J83" s="65"/>
      <c r="K83" s="190" t="s">
        <v>224</v>
      </c>
      <c r="L83" s="191">
        <v>41729</v>
      </c>
      <c r="M83" s="65">
        <v>23437.78</v>
      </c>
      <c r="N83" s="46"/>
      <c r="O83" s="22"/>
    </row>
    <row r="84" spans="1:15" s="6" customFormat="1" ht="15">
      <c r="A84" s="40" t="s">
        <v>228</v>
      </c>
      <c r="B84" s="55"/>
      <c r="C84" s="64"/>
      <c r="D84" s="49"/>
      <c r="E84" s="56"/>
      <c r="F84" s="64"/>
      <c r="G84" s="19"/>
      <c r="H84" s="55"/>
      <c r="I84" s="64"/>
      <c r="J84" s="49"/>
      <c r="K84" s="190" t="s">
        <v>229</v>
      </c>
      <c r="L84" s="191">
        <v>41733</v>
      </c>
      <c r="M84" s="65">
        <v>1563.11</v>
      </c>
      <c r="N84" s="46"/>
      <c r="O84" s="22"/>
    </row>
    <row r="85" spans="1:15" s="6" customFormat="1" ht="15">
      <c r="A85" s="40" t="s">
        <v>230</v>
      </c>
      <c r="B85" s="55"/>
      <c r="C85" s="64"/>
      <c r="D85" s="49"/>
      <c r="E85" s="56"/>
      <c r="F85" s="64"/>
      <c r="G85" s="19"/>
      <c r="H85" s="55"/>
      <c r="I85" s="64"/>
      <c r="J85" s="49"/>
      <c r="K85" s="190" t="s">
        <v>231</v>
      </c>
      <c r="L85" s="191">
        <v>41754</v>
      </c>
      <c r="M85" s="65">
        <v>451.71</v>
      </c>
      <c r="N85" s="46"/>
      <c r="O85" s="22"/>
    </row>
    <row r="86" spans="1:15" s="6" customFormat="1" ht="15">
      <c r="A86" s="40" t="s">
        <v>232</v>
      </c>
      <c r="B86" s="55"/>
      <c r="C86" s="64"/>
      <c r="D86" s="49"/>
      <c r="E86" s="56"/>
      <c r="F86" s="64"/>
      <c r="G86" s="19"/>
      <c r="H86" s="55"/>
      <c r="I86" s="64"/>
      <c r="J86" s="49"/>
      <c r="K86" s="190" t="s">
        <v>231</v>
      </c>
      <c r="L86" s="191">
        <v>41754</v>
      </c>
      <c r="M86" s="65">
        <v>595.65</v>
      </c>
      <c r="N86" s="46"/>
      <c r="O86" s="22"/>
    </row>
    <row r="87" spans="1:15" s="6" customFormat="1" ht="15">
      <c r="A87" s="40" t="s">
        <v>233</v>
      </c>
      <c r="B87" s="55"/>
      <c r="C87" s="64"/>
      <c r="D87" s="49"/>
      <c r="E87" s="56"/>
      <c r="F87" s="64"/>
      <c r="G87" s="19"/>
      <c r="H87" s="55"/>
      <c r="I87" s="64"/>
      <c r="J87" s="49"/>
      <c r="K87" s="190" t="s">
        <v>234</v>
      </c>
      <c r="L87" s="191">
        <v>41759</v>
      </c>
      <c r="M87" s="65">
        <v>7480.95</v>
      </c>
      <c r="N87" s="46"/>
      <c r="O87" s="22"/>
    </row>
    <row r="88" spans="1:15" s="6" customFormat="1" ht="13.5" thickBot="1">
      <c r="A88" s="40"/>
      <c r="B88" s="55"/>
      <c r="C88" s="64"/>
      <c r="D88" s="49"/>
      <c r="E88" s="56"/>
      <c r="F88" s="64"/>
      <c r="G88" s="19"/>
      <c r="H88" s="55"/>
      <c r="I88" s="64"/>
      <c r="J88" s="49"/>
      <c r="K88" s="55"/>
      <c r="L88" s="64"/>
      <c r="M88" s="49"/>
      <c r="N88" s="46"/>
      <c r="O88" s="22"/>
    </row>
    <row r="89" spans="1:15" s="81" customFormat="1" ht="20.25" thickBot="1">
      <c r="A89" s="76" t="s">
        <v>4</v>
      </c>
      <c r="B89" s="77"/>
      <c r="C89" s="78"/>
      <c r="D89" s="82">
        <f>SUM(D66:D88)</f>
        <v>5979.15</v>
      </c>
      <c r="E89" s="83"/>
      <c r="F89" s="78"/>
      <c r="G89" s="82">
        <f>SUM(G66:G88)</f>
        <v>1737.14</v>
      </c>
      <c r="H89" s="84"/>
      <c r="I89" s="78"/>
      <c r="J89" s="82">
        <f>SUM(J66:J88)</f>
        <v>21833.87</v>
      </c>
      <c r="K89" s="84"/>
      <c r="L89" s="78"/>
      <c r="M89" s="82">
        <f>SUM(M66:M88)</f>
        <v>37885.74</v>
      </c>
      <c r="N89" s="48">
        <f>M89+J89+G89+D89</f>
        <v>67435.9</v>
      </c>
      <c r="O89" s="85"/>
    </row>
    <row r="90" spans="1:15" s="6" customFormat="1" ht="40.5" customHeight="1" hidden="1" thickBot="1">
      <c r="A90" s="276" t="s">
        <v>30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8"/>
      <c r="O90" s="57"/>
    </row>
    <row r="91" spans="1:15" s="6" customFormat="1" ht="12.75" hidden="1">
      <c r="A91" s="39"/>
      <c r="B91" s="31"/>
      <c r="C91" s="9"/>
      <c r="D91" s="36"/>
      <c r="E91" s="46"/>
      <c r="F91" s="9"/>
      <c r="G91" s="17"/>
      <c r="H91" s="31"/>
      <c r="I91" s="9"/>
      <c r="J91" s="36"/>
      <c r="K91" s="31"/>
      <c r="L91" s="9"/>
      <c r="M91" s="36"/>
      <c r="N91" s="46"/>
      <c r="O91" s="22"/>
    </row>
    <row r="92" spans="1:15" s="6" customFormat="1" ht="12.75" hidden="1">
      <c r="A92" s="39"/>
      <c r="B92" s="31"/>
      <c r="C92" s="9"/>
      <c r="D92" s="36"/>
      <c r="E92" s="46"/>
      <c r="F92" s="9"/>
      <c r="G92" s="17"/>
      <c r="H92" s="31"/>
      <c r="I92" s="9"/>
      <c r="J92" s="36"/>
      <c r="K92" s="31"/>
      <c r="L92" s="9"/>
      <c r="M92" s="36"/>
      <c r="N92" s="46"/>
      <c r="O92" s="22"/>
    </row>
    <row r="93" spans="1:15" s="6" customFormat="1" ht="12.75" hidden="1">
      <c r="A93" s="39"/>
      <c r="B93" s="31"/>
      <c r="C93" s="9"/>
      <c r="D93" s="36"/>
      <c r="E93" s="46"/>
      <c r="F93" s="9"/>
      <c r="G93" s="17"/>
      <c r="H93" s="31"/>
      <c r="I93" s="9"/>
      <c r="J93" s="36"/>
      <c r="K93" s="31"/>
      <c r="L93" s="9"/>
      <c r="M93" s="36"/>
      <c r="N93" s="46"/>
      <c r="O93" s="22"/>
    </row>
    <row r="94" spans="1:15" s="6" customFormat="1" ht="12.75" hidden="1">
      <c r="A94" s="39"/>
      <c r="B94" s="31"/>
      <c r="C94" s="9"/>
      <c r="D94" s="36"/>
      <c r="E94" s="46"/>
      <c r="F94" s="9"/>
      <c r="G94" s="17"/>
      <c r="H94" s="31"/>
      <c r="I94" s="9"/>
      <c r="J94" s="36"/>
      <c r="K94" s="31"/>
      <c r="L94" s="9"/>
      <c r="M94" s="36"/>
      <c r="N94" s="46"/>
      <c r="O94" s="22"/>
    </row>
    <row r="95" spans="1:15" s="6" customFormat="1" ht="13.5" hidden="1" thickBot="1">
      <c r="A95" s="39"/>
      <c r="B95" s="31"/>
      <c r="C95" s="9"/>
      <c r="D95" s="36"/>
      <c r="E95" s="46"/>
      <c r="F95" s="9"/>
      <c r="G95" s="17"/>
      <c r="H95" s="31"/>
      <c r="I95" s="9"/>
      <c r="J95" s="36"/>
      <c r="K95" s="31"/>
      <c r="L95" s="9"/>
      <c r="M95" s="36"/>
      <c r="N95" s="46"/>
      <c r="O95" s="22"/>
    </row>
    <row r="96" spans="1:15" s="81" customFormat="1" ht="20.25" hidden="1" thickBot="1">
      <c r="A96" s="76" t="s">
        <v>4</v>
      </c>
      <c r="B96" s="84"/>
      <c r="C96" s="86"/>
      <c r="D96" s="88">
        <f>SUM(D91:D95)</f>
        <v>0</v>
      </c>
      <c r="E96" s="89"/>
      <c r="F96" s="88"/>
      <c r="G96" s="88">
        <f>SUM(G91:G95)</f>
        <v>0</v>
      </c>
      <c r="H96" s="88"/>
      <c r="I96" s="88"/>
      <c r="J96" s="88">
        <f>SUM(J91:J95)</f>
        <v>0</v>
      </c>
      <c r="K96" s="88"/>
      <c r="L96" s="88"/>
      <c r="M96" s="88">
        <f>SUM(M91:M95)</f>
        <v>0</v>
      </c>
      <c r="N96" s="79"/>
      <c r="O96" s="87"/>
    </row>
    <row r="97" spans="1:15" s="6" customFormat="1" ht="20.25" thickBot="1">
      <c r="A97" s="60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57"/>
    </row>
    <row r="98" spans="1:15" s="2" customFormat="1" ht="20.25" thickBot="1">
      <c r="A98" s="42" t="s">
        <v>6</v>
      </c>
      <c r="B98" s="61"/>
      <c r="C98" s="58"/>
      <c r="D98" s="62">
        <f>D96+D89+D64+D54</f>
        <v>252209.85</v>
      </c>
      <c r="E98" s="59"/>
      <c r="F98" s="58"/>
      <c r="G98" s="62">
        <f>G96+G89+G64+G54</f>
        <v>144819.09</v>
      </c>
      <c r="H98" s="59"/>
      <c r="I98" s="58"/>
      <c r="J98" s="62">
        <f>J96+J89+J64+J54</f>
        <v>148757.9</v>
      </c>
      <c r="K98" s="59"/>
      <c r="L98" s="58"/>
      <c r="M98" s="62">
        <f>M96+M89+M64+M54</f>
        <v>167190.43</v>
      </c>
      <c r="N98" s="48">
        <f>M98+J98+G98+D98</f>
        <v>712977.27</v>
      </c>
      <c r="O98" s="26">
        <f>M98+J98+G98+D98</f>
        <v>712977.27</v>
      </c>
    </row>
    <row r="99" spans="1:13" s="2" customFormat="1" ht="13.5" thickBot="1">
      <c r="A99" s="52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4" s="2" customFormat="1" ht="13.5" thickBot="1">
      <c r="A100" s="50"/>
      <c r="B100" s="53" t="s">
        <v>18</v>
      </c>
      <c r="C100" s="53" t="s">
        <v>19</v>
      </c>
      <c r="D100" s="53" t="s">
        <v>20</v>
      </c>
      <c r="E100" s="53" t="s">
        <v>21</v>
      </c>
      <c r="F100" s="53" t="s">
        <v>22</v>
      </c>
      <c r="G100" s="53" t="s">
        <v>23</v>
      </c>
      <c r="H100" s="53" t="s">
        <v>24</v>
      </c>
      <c r="I100" s="53" t="s">
        <v>25</v>
      </c>
      <c r="J100" s="53" t="s">
        <v>14</v>
      </c>
      <c r="K100" s="53" t="s">
        <v>15</v>
      </c>
      <c r="L100" s="53" t="s">
        <v>16</v>
      </c>
      <c r="M100" s="53" t="s">
        <v>17</v>
      </c>
      <c r="N100" s="53" t="s">
        <v>27</v>
      </c>
    </row>
    <row r="101" spans="1:14" s="2" customFormat="1" ht="13.5" thickBot="1">
      <c r="A101" s="52" t="s">
        <v>13</v>
      </c>
      <c r="B101" s="101">
        <v>-91518.54</v>
      </c>
      <c r="C101" s="50">
        <f>B106</f>
        <v>-27837.32</v>
      </c>
      <c r="D101" s="50">
        <f aca="true" t="shared" si="6" ref="D101:M101">C106</f>
        <v>44175.23</v>
      </c>
      <c r="E101" s="51">
        <f>D106</f>
        <v>-129211.73</v>
      </c>
      <c r="F101" s="50">
        <f t="shared" si="6"/>
        <v>-56081.15</v>
      </c>
      <c r="G101" s="50">
        <f t="shared" si="6"/>
        <v>16498.41</v>
      </c>
      <c r="H101" s="51">
        <f t="shared" si="6"/>
        <v>-47180.02</v>
      </c>
      <c r="I101" s="50">
        <f t="shared" si="6"/>
        <v>25504.6</v>
      </c>
      <c r="J101" s="50">
        <f t="shared" si="6"/>
        <v>91480.72</v>
      </c>
      <c r="K101" s="51">
        <f t="shared" si="6"/>
        <v>13282.25</v>
      </c>
      <c r="L101" s="50">
        <f t="shared" si="6"/>
        <v>89996.35</v>
      </c>
      <c r="M101" s="50">
        <f t="shared" si="6"/>
        <v>159187.79</v>
      </c>
      <c r="N101" s="50"/>
    </row>
    <row r="102" spans="1:14" s="196" customFormat="1" ht="13.5" thickBot="1">
      <c r="A102" s="194" t="s">
        <v>11</v>
      </c>
      <c r="B102" s="195">
        <v>73828.1</v>
      </c>
      <c r="C102" s="195">
        <v>73828.1</v>
      </c>
      <c r="D102" s="195">
        <v>73828.1</v>
      </c>
      <c r="E102" s="195">
        <v>73828.1</v>
      </c>
      <c r="F102" s="195">
        <v>73828.1</v>
      </c>
      <c r="G102" s="195">
        <v>73828.1</v>
      </c>
      <c r="H102" s="195">
        <v>73828.1</v>
      </c>
      <c r="I102" s="195">
        <v>61950.4</v>
      </c>
      <c r="J102" s="195">
        <v>73828.1</v>
      </c>
      <c r="K102" s="195">
        <v>73828.1</v>
      </c>
      <c r="L102" s="195">
        <v>73828.1</v>
      </c>
      <c r="M102" s="195">
        <v>73828.1</v>
      </c>
      <c r="N102" s="195">
        <f>SUM(B102:M102)</f>
        <v>874059.5</v>
      </c>
    </row>
    <row r="103" spans="1:14" s="196" customFormat="1" ht="13.5" thickBot="1">
      <c r="A103" s="194" t="s">
        <v>12</v>
      </c>
      <c r="B103" s="195">
        <v>63271.22</v>
      </c>
      <c r="C103" s="195">
        <v>71602.55</v>
      </c>
      <c r="D103" s="195">
        <v>78412.89</v>
      </c>
      <c r="E103" s="195">
        <v>72720.58</v>
      </c>
      <c r="F103" s="195">
        <v>72169.56</v>
      </c>
      <c r="G103" s="195">
        <v>80730.66</v>
      </c>
      <c r="H103" s="195">
        <v>72274.62</v>
      </c>
      <c r="I103" s="195">
        <v>65566.12</v>
      </c>
      <c r="J103" s="195">
        <v>70149.43</v>
      </c>
      <c r="K103" s="195">
        <v>76304.1</v>
      </c>
      <c r="L103" s="195">
        <v>68781.44</v>
      </c>
      <c r="M103" s="195">
        <v>71934.51</v>
      </c>
      <c r="N103" s="195">
        <f>SUM(B103:M103)</f>
        <v>863917.68</v>
      </c>
    </row>
    <row r="104" spans="1:14" s="196" customFormat="1" ht="13.5" thickBot="1">
      <c r="A104" s="194" t="s">
        <v>181</v>
      </c>
      <c r="B104" s="198">
        <v>410</v>
      </c>
      <c r="C104" s="198">
        <v>410</v>
      </c>
      <c r="D104" s="198">
        <v>410</v>
      </c>
      <c r="E104" s="198">
        <v>410</v>
      </c>
      <c r="F104" s="198">
        <v>410</v>
      </c>
      <c r="G104" s="198">
        <v>410</v>
      </c>
      <c r="H104" s="198">
        <v>410</v>
      </c>
      <c r="I104" s="198">
        <v>410</v>
      </c>
      <c r="J104" s="198">
        <v>410</v>
      </c>
      <c r="K104" s="198">
        <v>410</v>
      </c>
      <c r="L104" s="198">
        <v>410</v>
      </c>
      <c r="M104" s="198">
        <v>410</v>
      </c>
      <c r="N104" s="198">
        <f>SUM(B104:M104)</f>
        <v>4920</v>
      </c>
    </row>
    <row r="105" spans="1:14" s="2" customFormat="1" ht="13.5" thickBot="1">
      <c r="A105" s="52" t="s">
        <v>28</v>
      </c>
      <c r="B105" s="50">
        <f aca="true" t="shared" si="7" ref="B105:M105">B103-B102</f>
        <v>-10556.88</v>
      </c>
      <c r="C105" s="50">
        <f t="shared" si="7"/>
        <v>-2225.55</v>
      </c>
      <c r="D105" s="50">
        <f t="shared" si="7"/>
        <v>4584.78999999999</v>
      </c>
      <c r="E105" s="50">
        <f t="shared" si="7"/>
        <v>-1107.52</v>
      </c>
      <c r="F105" s="50">
        <f t="shared" si="7"/>
        <v>-1658.54000000001</v>
      </c>
      <c r="G105" s="50">
        <f t="shared" si="7"/>
        <v>6902.56</v>
      </c>
      <c r="H105" s="50">
        <f t="shared" si="7"/>
        <v>-1553.48000000001</v>
      </c>
      <c r="I105" s="50">
        <f t="shared" si="7"/>
        <v>3615.71999999999</v>
      </c>
      <c r="J105" s="50">
        <f t="shared" si="7"/>
        <v>-3678.67000000001</v>
      </c>
      <c r="K105" s="50">
        <f t="shared" si="7"/>
        <v>2476</v>
      </c>
      <c r="L105" s="50">
        <f t="shared" si="7"/>
        <v>-5046.66</v>
      </c>
      <c r="M105" s="50">
        <f t="shared" si="7"/>
        <v>-1893.59000000001</v>
      </c>
      <c r="N105" s="50">
        <f>M105+L105+K105+J105+I105+H105+G105+F105+E105+D105+C105+B105</f>
        <v>-10141.8200000001</v>
      </c>
    </row>
    <row r="106" spans="1:14" s="2" customFormat="1" ht="13.5" thickBot="1">
      <c r="A106" s="52" t="s">
        <v>26</v>
      </c>
      <c r="B106" s="199">
        <f>B101+B103+B104</f>
        <v>-27837.32</v>
      </c>
      <c r="C106" s="199">
        <f>C101+C103+C104</f>
        <v>44175.23</v>
      </c>
      <c r="D106" s="200">
        <f>D101+D103+D104-D98</f>
        <v>-129211.73</v>
      </c>
      <c r="E106" s="199">
        <f>E101+E103+E104</f>
        <v>-56081.15</v>
      </c>
      <c r="F106" s="199">
        <f>F101+F103+F104</f>
        <v>16498.41</v>
      </c>
      <c r="G106" s="200">
        <f>G101+G103+G104-G98</f>
        <v>-47180.02</v>
      </c>
      <c r="H106" s="199">
        <f>H101+H103+H104</f>
        <v>25504.6</v>
      </c>
      <c r="I106" s="199">
        <f>I101+I103+I104</f>
        <v>91480.72</v>
      </c>
      <c r="J106" s="200">
        <f>J101+J103+J104-J98</f>
        <v>13282.25</v>
      </c>
      <c r="K106" s="199">
        <f>K101+K103+K104</f>
        <v>89996.35</v>
      </c>
      <c r="L106" s="199">
        <f>L101+L103+L104</f>
        <v>159187.79</v>
      </c>
      <c r="M106" s="200">
        <f>M101+M103+M104-M98</f>
        <v>64341.87</v>
      </c>
      <c r="N106" s="50"/>
    </row>
    <row r="107" spans="7:14" s="2" customFormat="1" ht="57" customHeight="1">
      <c r="G107" s="33"/>
      <c r="H107" s="273" t="s">
        <v>215</v>
      </c>
      <c r="I107" s="273"/>
      <c r="J107" s="273"/>
      <c r="K107" s="273"/>
      <c r="L107" s="274" t="s">
        <v>216</v>
      </c>
      <c r="M107" s="274"/>
      <c r="N107" s="274"/>
    </row>
    <row r="108" spans="8:14" s="2" customFormat="1" ht="72" customHeight="1">
      <c r="H108" s="279" t="s">
        <v>217</v>
      </c>
      <c r="I108" s="279"/>
      <c r="J108" s="279"/>
      <c r="K108" s="279"/>
      <c r="L108" s="280" t="s">
        <v>235</v>
      </c>
      <c r="M108" s="280"/>
      <c r="N108" s="280"/>
    </row>
    <row r="109" s="2" customFormat="1" ht="12.75"/>
    <row r="110" spans="8:13" s="2" customFormat="1" ht="15">
      <c r="H110" s="250" t="s">
        <v>182</v>
      </c>
      <c r="I110" s="250"/>
      <c r="J110" s="250"/>
      <c r="K110" s="201">
        <f>O98</f>
        <v>712977.27</v>
      </c>
      <c r="L110" s="202"/>
      <c r="M110" s="202"/>
    </row>
    <row r="111" spans="8:13" s="2" customFormat="1" ht="15">
      <c r="H111" s="250" t="s">
        <v>183</v>
      </c>
      <c r="I111" s="250"/>
      <c r="J111" s="250"/>
      <c r="K111" s="201">
        <f>N102</f>
        <v>874059.5</v>
      </c>
      <c r="L111" s="202"/>
      <c r="M111" s="202"/>
    </row>
    <row r="112" spans="8:13" s="2" customFormat="1" ht="15">
      <c r="H112" s="250" t="s">
        <v>184</v>
      </c>
      <c r="I112" s="250"/>
      <c r="J112" s="250"/>
      <c r="K112" s="201">
        <f>N103</f>
        <v>863917.68</v>
      </c>
      <c r="L112" s="202"/>
      <c r="M112" s="202"/>
    </row>
    <row r="113" spans="8:13" s="2" customFormat="1" ht="15">
      <c r="H113" s="250" t="s">
        <v>185</v>
      </c>
      <c r="I113" s="250"/>
      <c r="J113" s="250"/>
      <c r="K113" s="201">
        <f>K112-K111</f>
        <v>-10141.82</v>
      </c>
      <c r="L113" s="202"/>
      <c r="M113" s="202"/>
    </row>
    <row r="114" spans="8:13" s="2" customFormat="1" ht="15">
      <c r="H114" s="251" t="s">
        <v>186</v>
      </c>
      <c r="I114" s="251"/>
      <c r="J114" s="251"/>
      <c r="K114" s="201">
        <f>K111-K110</f>
        <v>161082.23</v>
      </c>
      <c r="L114" s="203"/>
      <c r="M114" s="202"/>
    </row>
    <row r="115" spans="8:13" s="2" customFormat="1" ht="15">
      <c r="H115" s="252" t="s">
        <v>187</v>
      </c>
      <c r="I115" s="253"/>
      <c r="J115" s="254"/>
      <c r="K115" s="201">
        <f>B101</f>
        <v>-91518.54</v>
      </c>
      <c r="L115" s="202"/>
      <c r="M115" s="202"/>
    </row>
    <row r="116" spans="8:13" s="2" customFormat="1" ht="15.75">
      <c r="H116" s="255" t="s">
        <v>188</v>
      </c>
      <c r="I116" s="255"/>
      <c r="J116" s="255"/>
      <c r="K116" s="204">
        <f>K115+K114+K113+K117</f>
        <v>64341.87</v>
      </c>
      <c r="L116" s="202"/>
      <c r="M116" s="202"/>
    </row>
    <row r="117" spans="8:13" s="2" customFormat="1" ht="15">
      <c r="H117" s="249" t="s">
        <v>196</v>
      </c>
      <c r="I117" s="249"/>
      <c r="J117" s="249"/>
      <c r="K117" s="205">
        <f>N104</f>
        <v>4920</v>
      </c>
      <c r="L117" s="202"/>
      <c r="M117" s="202"/>
    </row>
    <row r="118" spans="8:13" s="2" customFormat="1" ht="15">
      <c r="H118" s="251" t="s">
        <v>189</v>
      </c>
      <c r="I118" s="251"/>
      <c r="J118" s="251"/>
      <c r="K118" s="205">
        <f>D89+G89+J89+M89</f>
        <v>67435.9</v>
      </c>
      <c r="L118" s="281" t="s">
        <v>195</v>
      </c>
      <c r="M118" s="281"/>
    </row>
    <row r="119" spans="8:13" s="2" customFormat="1" ht="15">
      <c r="H119" s="249" t="s">
        <v>190</v>
      </c>
      <c r="I119" s="249"/>
      <c r="J119" s="249"/>
      <c r="K119" s="205">
        <v>85109.73</v>
      </c>
      <c r="L119" s="202"/>
      <c r="M119" s="202"/>
    </row>
    <row r="120" spans="8:13" s="2" customFormat="1" ht="15">
      <c r="H120" s="249" t="s">
        <v>191</v>
      </c>
      <c r="I120" s="249"/>
      <c r="J120" s="249"/>
      <c r="K120" s="205">
        <v>154082.24</v>
      </c>
      <c r="L120" s="202"/>
      <c r="M120" s="202"/>
    </row>
    <row r="121" spans="8:13" ht="15">
      <c r="H121" s="249" t="s">
        <v>192</v>
      </c>
      <c r="I121" s="249"/>
      <c r="J121" s="249"/>
      <c r="K121" s="205">
        <f>K119+K120</f>
        <v>239191.97</v>
      </c>
      <c r="L121" s="202"/>
      <c r="M121" s="202"/>
    </row>
    <row r="122" spans="8:13" ht="15">
      <c r="H122" s="249" t="s">
        <v>193</v>
      </c>
      <c r="I122" s="249"/>
      <c r="J122" s="249"/>
      <c r="K122" s="205">
        <f>K121-K118</f>
        <v>171756.07</v>
      </c>
      <c r="L122" s="203"/>
      <c r="M122" s="202"/>
    </row>
    <row r="123" spans="8:13" ht="15.75">
      <c r="H123" s="249" t="s">
        <v>194</v>
      </c>
      <c r="I123" s="249"/>
      <c r="J123" s="249"/>
      <c r="K123" s="206">
        <f>K114-K122</f>
        <v>-10673.84</v>
      </c>
      <c r="L123" s="211"/>
      <c r="M123" s="202"/>
    </row>
  </sheetData>
  <sheetProtection/>
  <mergeCells count="32">
    <mergeCell ref="A1:N1"/>
    <mergeCell ref="A90:N90"/>
    <mergeCell ref="A65:N65"/>
    <mergeCell ref="B2:D2"/>
    <mergeCell ref="E2:G2"/>
    <mergeCell ref="H121:J121"/>
    <mergeCell ref="H108:K108"/>
    <mergeCell ref="L108:N108"/>
    <mergeCell ref="L118:M118"/>
    <mergeCell ref="H110:J110"/>
    <mergeCell ref="H112:J112"/>
    <mergeCell ref="B60:B61"/>
    <mergeCell ref="C60:C61"/>
    <mergeCell ref="D60:D61"/>
    <mergeCell ref="H107:K107"/>
    <mergeCell ref="L107:N107"/>
    <mergeCell ref="H2:J2"/>
    <mergeCell ref="A19:A20"/>
    <mergeCell ref="K2:M2"/>
    <mergeCell ref="A4:O4"/>
    <mergeCell ref="A56:N56"/>
    <mergeCell ref="H111:J111"/>
    <mergeCell ref="H122:J122"/>
    <mergeCell ref="H123:J123"/>
    <mergeCell ref="H113:J113"/>
    <mergeCell ref="H114:J114"/>
    <mergeCell ref="H115:J115"/>
    <mergeCell ref="H116:J116"/>
    <mergeCell ref="H117:J117"/>
    <mergeCell ref="H118:J118"/>
    <mergeCell ref="H120:J120"/>
    <mergeCell ref="H119:J11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2014-07-17T05:07:10Z</cp:lastPrinted>
  <dcterms:created xsi:type="dcterms:W3CDTF">2010-04-02T14:46:04Z</dcterms:created>
  <dcterms:modified xsi:type="dcterms:W3CDTF">2014-07-22T10:53:03Z</dcterms:modified>
  <cp:category/>
  <cp:version/>
  <cp:contentType/>
  <cp:contentStatus/>
</cp:coreProperties>
</file>