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о голосованию" sheetId="1" r:id="rId1"/>
    <sheet name="ЛС" sheetId="2" r:id="rId2"/>
    <sheet name="Рос Вым" sheetId="3" r:id="rId3"/>
  </sheets>
  <definedNames>
    <definedName name="_xlnm.Print_Area" localSheetId="0">'по голосованию'!$A$1:$H$151</definedName>
  </definedNames>
  <calcPr fullCalcOnLoad="1" fullPrecision="0"/>
</workbook>
</file>

<file path=xl/sharedStrings.xml><?xml version="1.0" encoding="utf-8"?>
<sst xmlns="http://schemas.openxmlformats.org/spreadsheetml/2006/main" count="439" uniqueCount="288">
  <si>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</si>
  <si>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</si>
  <si>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</si>
  <si>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</si>
  <si>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</si>
  <si>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</si>
  <si>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</si>
  <si>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</si>
  <si>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</si>
  <si>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</si>
  <si>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</si>
  <si>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</si>
  <si>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</si>
  <si>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</si>
  <si>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</si>
  <si>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</si>
  <si>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</si>
  <si>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</si>
  <si>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</si>
  <si>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</si>
  <si>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</si>
  <si>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</si>
  <si>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</si>
  <si>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</si>
  <si>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</si>
  <si>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</si>
  <si>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</si>
  <si>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</si>
  <si>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</si>
  <si>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</si>
  <si>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</si>
  <si>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</si>
  <si>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</si>
  <si>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</si>
  <si>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</si>
  <si>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</si>
  <si>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</si>
  <si>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</si>
  <si>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</si>
  <si>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</si>
  <si>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</si>
  <si>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</si>
  <si>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</si>
  <si>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</si>
  <si>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</si>
  <si>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</si>
  <si>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</si>
  <si>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</si>
  <si>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</si>
  <si>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</si>
  <si>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</si>
  <si>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</si>
  <si>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</si>
  <si>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</si>
  <si>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</si>
  <si>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</si>
  <si>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</si>
  <si>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</si>
  <si>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</si>
  <si>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</si>
  <si>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</si>
  <si>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</si>
  <si>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</si>
  <si>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</si>
  <si>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</si>
  <si>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</si>
  <si>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</si>
  <si>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</si>
  <si>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</si>
  <si>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</si>
  <si>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</si>
  <si>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</si>
  <si>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</si>
  <si>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</si>
  <si>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</si>
  <si>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</si>
  <si>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</si>
  <si>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</si>
  <si>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</si>
  <si>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</si>
  <si>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</si>
  <si>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</si>
  <si>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</si>
  <si>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</si>
  <si>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</si>
  <si>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</si>
  <si>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</si>
  <si>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</si>
  <si>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</si>
  <si>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</si>
  <si>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</si>
  <si>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</si>
  <si>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</si>
  <si>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</si>
  <si>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</si>
  <si>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Регламентные работы по содержанию кровли в т.числе: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</si>
  <si>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</si>
  <si>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</si>
  <si>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</si>
  <si>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</si>
  <si>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</si>
  <si>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</si>
  <si>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</si>
  <si>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погрузка мусора на автотранспорт вручную</t>
  </si>
  <si>
    <t>посыпка территории песко - соляной смесью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</si>
  <si>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</si>
  <si>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</si>
  <si>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обслуживание насосов горячего водоснабжения</t>
  </si>
  <si>
    <t>Регламентные работы по системе холодного водоснабжения в т.числе:</t>
  </si>
  <si>
    <t>договорная и претензионно-исковая работа, взыскание задолженности по ЖКУ</t>
  </si>
  <si>
    <t>очистка урн отмусора</t>
  </si>
  <si>
    <t>прочистка канализационных выпусков до стены здания</t>
  </si>
  <si>
    <t>Регламентные работы по системе вентиляции в т.числе:</t>
  </si>
  <si>
    <t>очистка от снега и наледи козырьков подъездов</t>
  </si>
  <si>
    <t>смена запорной арматуры на отоплении</t>
  </si>
  <si>
    <t>восстановление изоляции</t>
  </si>
  <si>
    <t>ремонт кровли</t>
  </si>
  <si>
    <t>по адресу: ул. Набережная, д.6 (S дома=10078,7;Sземли=6546,34м2)</t>
  </si>
  <si>
    <t>(многоквартирный дом с электрическими плитами )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</si>
  <si>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</si>
  <si>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</si>
  <si>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</si>
  <si>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(диам.50мм-1шт.,диам.80мм-2 шт.)</t>
  </si>
  <si>
    <t>замена насоса ГВС / резерв/</t>
  </si>
  <si>
    <t>ревизия задвижек  ХВС (диам.80мм-6 шт.)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</si>
  <si>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</si>
  <si>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</si>
  <si>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</si>
  <si>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очистка от снега и льда водостоков</t>
  </si>
  <si>
    <t>ремонт панельных швов</t>
  </si>
  <si>
    <t>ремонт цоколя и отмостки</t>
  </si>
  <si>
    <t>заделка подвальных окон решетками</t>
  </si>
  <si>
    <t>подвал (подсыпка щебня)</t>
  </si>
  <si>
    <t>ремонт системы ГВС</t>
  </si>
  <si>
    <t>установка циркуляционной линии</t>
  </si>
  <si>
    <t>ремонт канализации (3 подъезд)</t>
  </si>
  <si>
    <t>Сбор, вывоз и утилизация ТБО*, руб/м2</t>
  </si>
  <si>
    <t>ремонт панельных швов 40 п.м.</t>
  </si>
  <si>
    <t>ремонт кровли балконов - 10 шт.</t>
  </si>
  <si>
    <t>смена трубопровода ХВС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</si>
  <si>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</si>
  <si>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</si>
  <si>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</si>
  <si>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</si>
  <si>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</si>
  <si>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</si>
  <si>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</si>
  <si>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</si>
  <si>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</si>
  <si>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</si>
  <si>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</si>
  <si>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 + 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</si>
  <si>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</si>
  <si>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</si>
  <si>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</si>
  <si>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</si>
  <si>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</si>
  <si>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</si>
  <si>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</si>
  <si>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</si>
  <si>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</si>
  <si>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2014 -2015 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</si>
  <si>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</si>
  <si>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</si>
  <si>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</si>
  <si>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Замена общедомовых приборов учета холодного водоснабжения</t>
  </si>
  <si>
    <t>гидравлическое испытание элеваторных узлов и запорной арматуры</t>
  </si>
  <si>
    <t>ревизия задвижек отопления (диам.100 мм-2 шт., диам.80 мм-26 шт.)</t>
  </si>
  <si>
    <t>очистка  водосточных воронок</t>
  </si>
  <si>
    <t>ремонт отмостки  31 м2</t>
  </si>
  <si>
    <t>ремонт канализационных вытяжек - 4 шт.</t>
  </si>
  <si>
    <t>Ремонт крылец -5шт. (подъезды 8,9,10,12,14)</t>
  </si>
  <si>
    <t>изготовление и установка зонтов на вентшахты в 4 канала - 47шт.</t>
  </si>
  <si>
    <t>Смена шаровых кранов СТС (д.20мм-160шт., д.25мм-20шт.)</t>
  </si>
  <si>
    <t>Смена шаровых кранов на эл.узлах для промывки (д.32мм-14шт.)</t>
  </si>
  <si>
    <t>монтаж кабельных линий от термосопротивлений до приборов учета тепла системы теплоснабжения и ГВС МКД</t>
  </si>
  <si>
    <t>Изоляция трубопроводов отопления составом "Корунд"</t>
  </si>
  <si>
    <t>замена светильников уличного освещения - 4 шт.</t>
  </si>
  <si>
    <t>подсыпка техподвала щебнем</t>
  </si>
  <si>
    <t>Лицевой счет многоквартирного дома по адресу: ул. Набережная, д. 6 на период с 1 мая 2014 по 30 апреля 2015 года</t>
  </si>
  <si>
    <t>54424,98 (по тарифу)</t>
  </si>
  <si>
    <t>Замена общедомовыз приборов учета холодного водоснабжения</t>
  </si>
  <si>
    <t>очистка водосточных воронок</t>
  </si>
  <si>
    <t>Смена стояка канализации</t>
  </si>
  <si>
    <t>53</t>
  </si>
  <si>
    <t>Удаление воздушных пробок после работ РСП ТПК</t>
  </si>
  <si>
    <t>72</t>
  </si>
  <si>
    <t>Замена лампочек  60 Вт в подъезде</t>
  </si>
  <si>
    <t>Замена прокладок на чуг.батареи (кв.9)</t>
  </si>
  <si>
    <t>55</t>
  </si>
  <si>
    <t>73</t>
  </si>
  <si>
    <t>88</t>
  </si>
  <si>
    <t>Замена вентиля на водоснабжении ХВС ф 20 мм 1 шт</t>
  </si>
  <si>
    <t>Удаление воздушных пробок после работ РСП ТПК, восстановление циркуляции</t>
  </si>
  <si>
    <t>Ремонт канализации в подвале</t>
  </si>
  <si>
    <t>Ревизия ШР</t>
  </si>
  <si>
    <t>85</t>
  </si>
  <si>
    <t>ревизия задвижек отопления (диам.100 мм-2 шт., диам.80 мм-26 шт.) факт ф 80 мм - 13 шт., ф 100 мм - 2 шт.</t>
  </si>
  <si>
    <t>Смена шаровых кранов на эл.узлах для промывки (д.32мм-14шт.) факт ф 32 мм- 11 шт.</t>
  </si>
  <si>
    <t>Смена задвижек  на эл.узлах ф 80 мм - 8 шт.</t>
  </si>
  <si>
    <t>Ремонт канализационного стояка ( кв. 122)</t>
  </si>
  <si>
    <t>Замена вентиля на ХВС</t>
  </si>
  <si>
    <t>Смена канализационного лежака</t>
  </si>
  <si>
    <t>Ревизия ШР ( кв. 86)</t>
  </si>
  <si>
    <t>95</t>
  </si>
  <si>
    <t>Ревизия ЩЭ, замена деталей ( кв. 99)</t>
  </si>
  <si>
    <t>Смена шаровых кранов СТС (д.20мм-160шт., д.25мм-20шт.) факт ф 15 мм -160 шт., ф 20 мм - 9 шт., ф 25 мм - 11 шт.</t>
  </si>
  <si>
    <t>Замена патрона и лампочек  60 Вт в подъезде</t>
  </si>
  <si>
    <t>Удаление воздушных пробок в системе ГВС после работ ТПК</t>
  </si>
  <si>
    <t>Н.Ф.Каюткина</t>
  </si>
  <si>
    <t>Остаток(+) / Долг(-) на 1.05.14г.</t>
  </si>
  <si>
    <t>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</si>
  <si>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</si>
  <si>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</si>
  <si>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</si>
  <si>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Восстановление циркуляции ГВС после ремонтных работ ТПК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</si>
  <si>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</si>
  <si>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</si>
  <si>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</si>
  <si>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</si>
  <si>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</si>
  <si>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Вымпелкома ( 2 точка с октября 2012г.)</t>
  </si>
  <si>
    <t>Поступления от Ростелекома ( 3 точки сдекабря 2010 года)</t>
  </si>
  <si>
    <t>Романова Н.С.</t>
  </si>
  <si>
    <t>131</t>
  </si>
  <si>
    <t>Замок (КП)</t>
  </si>
  <si>
    <t>А/о 46</t>
  </si>
  <si>
    <t>Восстановление циркуляции ГВС после опрессовки</t>
  </si>
  <si>
    <t>134</t>
  </si>
  <si>
    <t>141</t>
  </si>
  <si>
    <t>136</t>
  </si>
  <si>
    <t>Ремонт  канализационного лежака между 3и4 подъездами</t>
  </si>
  <si>
    <t>А/о 50</t>
  </si>
  <si>
    <t>149</t>
  </si>
  <si>
    <t>Замена кранов Маевского (кв.38)</t>
  </si>
  <si>
    <t>Замена кранов Маевского на 2-х батареях ( кв.51)</t>
  </si>
  <si>
    <t>155</t>
  </si>
  <si>
    <t>Смена кранов ХВС, СТС, ремонт стояка водоотведения</t>
  </si>
  <si>
    <t>Ремонт вентеля на отоплении ( кв.9)</t>
  </si>
  <si>
    <t>Замок ( КП)</t>
  </si>
  <si>
    <t>А/о 57</t>
  </si>
  <si>
    <t>Установка шарового крана на перемычку на батареи (кв.122)</t>
  </si>
  <si>
    <t>161</t>
  </si>
  <si>
    <t>Ревизия ЩЭ, замена деталей ( кв. 92)</t>
  </si>
  <si>
    <t>168</t>
  </si>
  <si>
    <t>185</t>
  </si>
  <si>
    <t>189</t>
  </si>
  <si>
    <t>Замена светильника и лампочек  60 Вт в подъезде</t>
  </si>
  <si>
    <t>188</t>
  </si>
  <si>
    <t>Ремонт скамеек  2 шт (КонсалтингПрофи)</t>
  </si>
  <si>
    <t>Вскрытие короба( для выполнения работ по техзаданию )</t>
  </si>
  <si>
    <t>190</t>
  </si>
  <si>
    <t>Очистка подвала и обработка (ООО"КонсалтингПрофи")</t>
  </si>
  <si>
    <t>59</t>
  </si>
  <si>
    <t>Ревизия ЩЭ ( кв.12)</t>
  </si>
  <si>
    <t>13</t>
  </si>
  <si>
    <t>Заделка короба</t>
  </si>
  <si>
    <t>5</t>
  </si>
  <si>
    <t>6</t>
  </si>
  <si>
    <t>11</t>
  </si>
  <si>
    <t>Смена кранов ХВС</t>
  </si>
  <si>
    <t>2</t>
  </si>
  <si>
    <t>Замена светильника в подъезде</t>
  </si>
  <si>
    <t>37</t>
  </si>
  <si>
    <t>Ремонт кух.канализационного стояка в подвале</t>
  </si>
  <si>
    <t>43</t>
  </si>
  <si>
    <t>47</t>
  </si>
  <si>
    <t>Ремонт кровли в один слой 2 м2 (кв.9)</t>
  </si>
  <si>
    <t>77</t>
  </si>
  <si>
    <t>Ревизия ЩЭ, замена деталей ( кв.152)</t>
  </si>
  <si>
    <t>78</t>
  </si>
  <si>
    <t>Ремонт системы отведения (7,8,9 подъезды)</t>
  </si>
  <si>
    <t>89</t>
  </si>
  <si>
    <t>Ревизия ЩЭ, замена деталей ( кв. 29)</t>
  </si>
  <si>
    <t>92</t>
  </si>
  <si>
    <t>118</t>
  </si>
  <si>
    <t>Устройство кирпичных столбиков под канализацию</t>
  </si>
  <si>
    <t>140</t>
  </si>
  <si>
    <t>Ремонт проводки в ЩЭ ( кв.139)</t>
  </si>
  <si>
    <t>153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</si>
  <si>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</si>
  <si>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</si>
  <si>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</si>
  <si>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</si>
  <si>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2014-2015</t>
  </si>
  <si>
    <t>184</t>
  </si>
  <si>
    <t>Ревизия ЩЭ, замена деталей ( кв.6)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</si>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</sst>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2" fontId="25" fillId="25" borderId="40" xfId="0" applyNumberFormat="1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 wrapText="1"/>
    </xf>
    <xf numFmtId="0" fontId="18" fillId="24" borderId="4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2" fontId="22" fillId="24" borderId="51" xfId="0" applyNumberFormat="1" applyFont="1" applyFill="1" applyBorder="1" applyAlignment="1">
      <alignment horizontal="center"/>
    </xf>
    <xf numFmtId="0" fontId="0" fillId="26" borderId="26" xfId="0" applyFill="1" applyBorder="1" applyAlignment="1">
      <alignment horizontal="left" vertical="center"/>
    </xf>
    <xf numFmtId="0" fontId="19" fillId="26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52" xfId="0" applyFont="1" applyFill="1" applyBorder="1" applyAlignment="1">
      <alignment horizontal="left" vertical="center" wrapText="1"/>
    </xf>
    <xf numFmtId="0" fontId="0" fillId="24" borderId="53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textRotation="90" wrapText="1"/>
    </xf>
    <xf numFmtId="0" fontId="18" fillId="0" borderId="42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5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2" fontId="0" fillId="24" borderId="36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center" vertical="center" wrapText="1"/>
    </xf>
    <xf numFmtId="2" fontId="22" fillId="0" borderId="42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left" vertical="center" wrapText="1"/>
    </xf>
    <xf numFmtId="2" fontId="0" fillId="24" borderId="60" xfId="0" applyNumberFormat="1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37" fillId="25" borderId="26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2" fontId="0" fillId="25" borderId="36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22" fillId="25" borderId="49" xfId="0" applyNumberFormat="1" applyFont="1" applyFill="1" applyBorder="1" applyAlignment="1">
      <alignment horizontal="center"/>
    </xf>
    <xf numFmtId="0" fontId="18" fillId="25" borderId="61" xfId="0" applyFont="1" applyFill="1" applyBorder="1" applyAlignment="1">
      <alignment horizontal="center" vertical="center"/>
    </xf>
    <xf numFmtId="0" fontId="18" fillId="25" borderId="49" xfId="0" applyFont="1" applyFill="1" applyBorder="1" applyAlignment="1">
      <alignment horizontal="center" vertical="center"/>
    </xf>
    <xf numFmtId="0" fontId="18" fillId="25" borderId="62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22" fillId="25" borderId="4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22" fillId="25" borderId="41" xfId="0" applyNumberFormat="1" applyFont="1" applyFill="1" applyBorder="1" applyAlignment="1">
      <alignment horizontal="center" vertical="center"/>
    </xf>
    <xf numFmtId="2" fontId="22" fillId="25" borderId="10" xfId="0" applyNumberFormat="1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vertical="center" wrapText="1"/>
    </xf>
    <xf numFmtId="0" fontId="0" fillId="24" borderId="63" xfId="0" applyFont="1" applyFill="1" applyBorder="1" applyAlignment="1">
      <alignment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2" fontId="0" fillId="24" borderId="26" xfId="0" applyNumberFormat="1" applyFill="1" applyBorder="1" applyAlignment="1">
      <alignment horizontal="center" vertical="center"/>
    </xf>
    <xf numFmtId="0" fontId="18" fillId="24" borderId="6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24" borderId="29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0" fontId="36" fillId="24" borderId="32" xfId="0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>
      <alignment horizontal="left" vertical="center" wrapText="1"/>
    </xf>
    <xf numFmtId="0" fontId="36" fillId="24" borderId="29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4" fontId="0" fillId="24" borderId="10" xfId="0" applyNumberForma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5" fillId="24" borderId="48" xfId="0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2" fontId="25" fillId="24" borderId="66" xfId="0" applyNumberFormat="1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7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3" fillId="24" borderId="70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33" fillId="24" borderId="7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74" xfId="0" applyFont="1" applyFill="1" applyBorder="1" applyAlignment="1">
      <alignment horizontal="center" vertical="center" wrapText="1"/>
    </xf>
    <xf numFmtId="0" fontId="22" fillId="24" borderId="75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31" fillId="24" borderId="76" xfId="0" applyFont="1" applyFill="1" applyBorder="1" applyAlignment="1">
      <alignment horizontal="center" vertical="center" wrapText="1"/>
    </xf>
    <xf numFmtId="0" fontId="31" fillId="24" borderId="68" xfId="0" applyFont="1" applyFill="1" applyBorder="1" applyAlignment="1">
      <alignment horizontal="center" vertical="center" wrapText="1"/>
    </xf>
    <xf numFmtId="0" fontId="31" fillId="24" borderId="77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8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="75" zoomScaleNormal="75" zoomScalePageLayoutView="0" workbookViewId="0" topLeftCell="A52">
      <selection activeCell="A119" sqref="A119:A120"/>
    </sheetView>
  </sheetViews>
  <sheetFormatPr defaultColWidth="9.00390625" defaultRowHeight="12.75"/>
  <cols>
    <col min="1" max="1" width="72.75390625" style="94" customWidth="1"/>
    <col min="2" max="2" width="19.125" style="94" customWidth="1"/>
    <col min="3" max="3" width="13.875" style="94" hidden="1" customWidth="1"/>
    <col min="4" max="4" width="16.00390625" style="94" customWidth="1"/>
    <col min="5" max="5" width="13.875" style="94" hidden="1" customWidth="1"/>
    <col min="6" max="6" width="20.875" style="3" hidden="1" customWidth="1"/>
    <col min="7" max="7" width="13.875" style="94" customWidth="1"/>
    <col min="8" max="8" width="20.875" style="3" customWidth="1"/>
    <col min="9" max="9" width="15.375" style="94" customWidth="1"/>
    <col min="10" max="10" width="15.375" style="94" hidden="1" customWidth="1"/>
    <col min="11" max="11" width="15.375" style="122" hidden="1" customWidth="1"/>
    <col min="12" max="14" width="15.375" style="94" customWidth="1"/>
    <col min="15" max="16384" width="9.125" style="94" customWidth="1"/>
  </cols>
  <sheetData>
    <row r="1" spans="1:8" ht="16.5" customHeight="1">
      <c r="A1" s="246" t="s">
        <v>30</v>
      </c>
      <c r="B1" s="247"/>
      <c r="C1" s="247"/>
      <c r="D1" s="247"/>
      <c r="E1" s="247"/>
      <c r="F1" s="247"/>
      <c r="G1" s="247"/>
      <c r="H1" s="247"/>
    </row>
    <row r="2" spans="2:8" ht="12.75" customHeight="1">
      <c r="B2" s="248" t="s">
        <v>31</v>
      </c>
      <c r="C2" s="248"/>
      <c r="D2" s="248"/>
      <c r="E2" s="248"/>
      <c r="F2" s="248"/>
      <c r="G2" s="247"/>
      <c r="H2" s="247"/>
    </row>
    <row r="3" spans="1:8" ht="20.25" customHeight="1">
      <c r="A3" s="113" t="s">
        <v>161</v>
      </c>
      <c r="B3" s="248" t="s">
        <v>32</v>
      </c>
      <c r="C3" s="248"/>
      <c r="D3" s="248"/>
      <c r="E3" s="248"/>
      <c r="F3" s="248"/>
      <c r="G3" s="247"/>
      <c r="H3" s="247"/>
    </row>
    <row r="4" spans="2:8" ht="14.25" customHeight="1">
      <c r="B4" s="248" t="s">
        <v>33</v>
      </c>
      <c r="C4" s="248"/>
      <c r="D4" s="248"/>
      <c r="E4" s="248"/>
      <c r="F4" s="248"/>
      <c r="G4" s="247"/>
      <c r="H4" s="247"/>
    </row>
    <row r="5" spans="1:11" ht="39.75" customHeight="1">
      <c r="A5" s="249"/>
      <c r="B5" s="250"/>
      <c r="C5" s="250"/>
      <c r="D5" s="250"/>
      <c r="E5" s="250"/>
      <c r="F5" s="250"/>
      <c r="G5" s="250"/>
      <c r="H5" s="250"/>
      <c r="K5" s="94"/>
    </row>
    <row r="6" spans="1:11" ht="21.75" customHeight="1">
      <c r="A6" s="251" t="s">
        <v>162</v>
      </c>
      <c r="B6" s="251"/>
      <c r="C6" s="251"/>
      <c r="D6" s="251"/>
      <c r="E6" s="251"/>
      <c r="F6" s="251"/>
      <c r="G6" s="251"/>
      <c r="H6" s="251"/>
      <c r="K6" s="94"/>
    </row>
    <row r="7" spans="1:11" s="123" customFormat="1" ht="22.5" customHeight="1">
      <c r="A7" s="252" t="s">
        <v>34</v>
      </c>
      <c r="B7" s="252"/>
      <c r="C7" s="252"/>
      <c r="D7" s="252"/>
      <c r="E7" s="253"/>
      <c r="F7" s="253"/>
      <c r="G7" s="253"/>
      <c r="H7" s="253"/>
      <c r="K7" s="124"/>
    </row>
    <row r="8" spans="1:8" s="125" customFormat="1" ht="18.75" customHeight="1">
      <c r="A8" s="252" t="s">
        <v>117</v>
      </c>
      <c r="B8" s="252"/>
      <c r="C8" s="252"/>
      <c r="D8" s="252"/>
      <c r="E8" s="253"/>
      <c r="F8" s="253"/>
      <c r="G8" s="253"/>
      <c r="H8" s="253"/>
    </row>
    <row r="9" spans="1:8" s="126" customFormat="1" ht="17.25" customHeight="1">
      <c r="A9" s="254" t="s">
        <v>118</v>
      </c>
      <c r="B9" s="254"/>
      <c r="C9" s="254"/>
      <c r="D9" s="254"/>
      <c r="E9" s="255"/>
      <c r="F9" s="255"/>
      <c r="G9" s="255"/>
      <c r="H9" s="255"/>
    </row>
    <row r="10" spans="1:8" s="125" customFormat="1" ht="30" customHeight="1" thickBot="1">
      <c r="A10" s="256" t="s">
        <v>35</v>
      </c>
      <c r="B10" s="256"/>
      <c r="C10" s="256"/>
      <c r="D10" s="256"/>
      <c r="E10" s="257"/>
      <c r="F10" s="257"/>
      <c r="G10" s="257"/>
      <c r="H10" s="257"/>
    </row>
    <row r="11" spans="1:11" s="12" customFormat="1" ht="139.5" customHeight="1" thickBot="1">
      <c r="A11" s="127" t="s">
        <v>0</v>
      </c>
      <c r="B11" s="128" t="s">
        <v>36</v>
      </c>
      <c r="C11" s="129" t="s">
        <v>37</v>
      </c>
      <c r="D11" s="129" t="s">
        <v>5</v>
      </c>
      <c r="E11" s="129" t="s">
        <v>37</v>
      </c>
      <c r="F11" s="95" t="s">
        <v>38</v>
      </c>
      <c r="G11" s="129" t="s">
        <v>37</v>
      </c>
      <c r="H11" s="95" t="s">
        <v>38</v>
      </c>
      <c r="K11" s="114"/>
    </row>
    <row r="12" spans="1:11" s="97" customFormat="1" ht="12.75">
      <c r="A12" s="130">
        <v>1</v>
      </c>
      <c r="B12" s="131">
        <v>2</v>
      </c>
      <c r="C12" s="131">
        <v>3</v>
      </c>
      <c r="D12" s="132"/>
      <c r="E12" s="131">
        <v>3</v>
      </c>
      <c r="F12" s="96">
        <v>4</v>
      </c>
      <c r="G12" s="133">
        <v>3</v>
      </c>
      <c r="H12" s="134">
        <v>4</v>
      </c>
      <c r="K12" s="135"/>
    </row>
    <row r="13" spans="1:11" s="97" customFormat="1" ht="49.5" customHeight="1">
      <c r="A13" s="258" t="s">
        <v>1</v>
      </c>
      <c r="B13" s="259"/>
      <c r="C13" s="259"/>
      <c r="D13" s="259"/>
      <c r="E13" s="259"/>
      <c r="F13" s="259"/>
      <c r="G13" s="260"/>
      <c r="H13" s="261"/>
      <c r="K13" s="135"/>
    </row>
    <row r="14" spans="1:11" s="12" customFormat="1" ht="20.25" customHeight="1">
      <c r="A14" s="64" t="s">
        <v>163</v>
      </c>
      <c r="B14" s="29"/>
      <c r="C14" s="98">
        <f>F14*12</f>
        <v>0</v>
      </c>
      <c r="D14" s="17">
        <f>G14*I14</f>
        <v>322921.55</v>
      </c>
      <c r="E14" s="16">
        <f>H14*12</f>
        <v>32.04</v>
      </c>
      <c r="F14" s="99"/>
      <c r="G14" s="16">
        <f>H14*12</f>
        <v>32.04</v>
      </c>
      <c r="H14" s="16">
        <f>H19+H21</f>
        <v>2.67</v>
      </c>
      <c r="I14" s="12">
        <v>10078.7</v>
      </c>
      <c r="J14" s="12">
        <v>1.07</v>
      </c>
      <c r="K14" s="114">
        <v>2.24</v>
      </c>
    </row>
    <row r="15" spans="1:11" s="12" customFormat="1" ht="29.25" customHeight="1">
      <c r="A15" s="150" t="s">
        <v>109</v>
      </c>
      <c r="B15" s="151" t="s">
        <v>40</v>
      </c>
      <c r="C15" s="152"/>
      <c r="D15" s="153"/>
      <c r="E15" s="154"/>
      <c r="F15" s="155"/>
      <c r="G15" s="154"/>
      <c r="H15" s="154"/>
      <c r="K15" s="114"/>
    </row>
    <row r="16" spans="1:11" s="12" customFormat="1" ht="15">
      <c r="A16" s="150" t="s">
        <v>41</v>
      </c>
      <c r="B16" s="151" t="s">
        <v>40</v>
      </c>
      <c r="C16" s="152"/>
      <c r="D16" s="153"/>
      <c r="E16" s="154"/>
      <c r="F16" s="155"/>
      <c r="G16" s="154"/>
      <c r="H16" s="154"/>
      <c r="K16" s="114"/>
    </row>
    <row r="17" spans="1:11" s="12" customFormat="1" ht="15">
      <c r="A17" s="150" t="s">
        <v>42</v>
      </c>
      <c r="B17" s="151" t="s">
        <v>43</v>
      </c>
      <c r="C17" s="152"/>
      <c r="D17" s="153"/>
      <c r="E17" s="154"/>
      <c r="F17" s="155"/>
      <c r="G17" s="154"/>
      <c r="H17" s="154"/>
      <c r="K17" s="114"/>
    </row>
    <row r="18" spans="1:11" s="12" customFormat="1" ht="15">
      <c r="A18" s="150" t="s">
        <v>44</v>
      </c>
      <c r="B18" s="151" t="s">
        <v>40</v>
      </c>
      <c r="C18" s="152"/>
      <c r="D18" s="153"/>
      <c r="E18" s="154"/>
      <c r="F18" s="155"/>
      <c r="G18" s="154"/>
      <c r="H18" s="154"/>
      <c r="K18" s="114"/>
    </row>
    <row r="19" spans="1:11" s="12" customFormat="1" ht="15">
      <c r="A19" s="64" t="s">
        <v>27</v>
      </c>
      <c r="B19" s="136"/>
      <c r="C19" s="98"/>
      <c r="D19" s="17"/>
      <c r="E19" s="16"/>
      <c r="F19" s="99"/>
      <c r="G19" s="16"/>
      <c r="H19" s="16">
        <v>2.56</v>
      </c>
      <c r="K19" s="114"/>
    </row>
    <row r="20" spans="1:11" s="12" customFormat="1" ht="15">
      <c r="A20" s="150" t="s">
        <v>164</v>
      </c>
      <c r="B20" s="151" t="s">
        <v>40</v>
      </c>
      <c r="C20" s="152"/>
      <c r="D20" s="153"/>
      <c r="E20" s="154"/>
      <c r="F20" s="155"/>
      <c r="G20" s="154"/>
      <c r="H20" s="154"/>
      <c r="K20" s="114"/>
    </row>
    <row r="21" spans="1:11" s="12" customFormat="1" ht="15">
      <c r="A21" s="64" t="s">
        <v>27</v>
      </c>
      <c r="B21" s="136"/>
      <c r="C21" s="98"/>
      <c r="D21" s="17"/>
      <c r="E21" s="16"/>
      <c r="F21" s="99"/>
      <c r="G21" s="16"/>
      <c r="H21" s="16">
        <v>0.11</v>
      </c>
      <c r="K21" s="114"/>
    </row>
    <row r="22" spans="1:11" s="12" customFormat="1" ht="30">
      <c r="A22" s="64" t="s">
        <v>45</v>
      </c>
      <c r="B22" s="136"/>
      <c r="C22" s="98">
        <f>F22*12</f>
        <v>0</v>
      </c>
      <c r="D22" s="17">
        <f>G22*I22</f>
        <v>258821.02</v>
      </c>
      <c r="E22" s="16">
        <f>H22*12</f>
        <v>25.68</v>
      </c>
      <c r="F22" s="99"/>
      <c r="G22" s="16">
        <f>H22*12</f>
        <v>25.68</v>
      </c>
      <c r="H22" s="16">
        <v>2.14</v>
      </c>
      <c r="I22" s="12">
        <v>10078.7</v>
      </c>
      <c r="J22" s="12">
        <v>1.07</v>
      </c>
      <c r="K22" s="114">
        <v>1.8725</v>
      </c>
    </row>
    <row r="23" spans="1:11" s="6" customFormat="1" ht="15">
      <c r="A23" s="115" t="s">
        <v>46</v>
      </c>
      <c r="B23" s="10" t="s">
        <v>47</v>
      </c>
      <c r="C23" s="16"/>
      <c r="D23" s="17"/>
      <c r="E23" s="16"/>
      <c r="F23" s="99"/>
      <c r="G23" s="16"/>
      <c r="H23" s="16"/>
      <c r="I23" s="12"/>
      <c r="K23" s="169"/>
    </row>
    <row r="24" spans="1:11" s="6" customFormat="1" ht="15">
      <c r="A24" s="115" t="s">
        <v>48</v>
      </c>
      <c r="B24" s="10" t="s">
        <v>47</v>
      </c>
      <c r="C24" s="16"/>
      <c r="D24" s="17"/>
      <c r="E24" s="16"/>
      <c r="F24" s="99"/>
      <c r="G24" s="16"/>
      <c r="H24" s="16"/>
      <c r="I24" s="12"/>
      <c r="K24" s="169"/>
    </row>
    <row r="25" spans="1:11" s="6" customFormat="1" ht="15">
      <c r="A25" s="170" t="s">
        <v>49</v>
      </c>
      <c r="B25" s="15" t="s">
        <v>50</v>
      </c>
      <c r="C25" s="16"/>
      <c r="D25" s="17"/>
      <c r="E25" s="16"/>
      <c r="F25" s="99"/>
      <c r="G25" s="16"/>
      <c r="H25" s="16"/>
      <c r="I25" s="12"/>
      <c r="K25" s="169"/>
    </row>
    <row r="26" spans="1:11" s="6" customFormat="1" ht="15">
      <c r="A26" s="115" t="s">
        <v>51</v>
      </c>
      <c r="B26" s="10" t="s">
        <v>47</v>
      </c>
      <c r="C26" s="16"/>
      <c r="D26" s="17"/>
      <c r="E26" s="16"/>
      <c r="F26" s="99"/>
      <c r="G26" s="16"/>
      <c r="H26" s="16"/>
      <c r="I26" s="12"/>
      <c r="K26" s="169"/>
    </row>
    <row r="27" spans="1:11" s="6" customFormat="1" ht="25.5">
      <c r="A27" s="115" t="s">
        <v>52</v>
      </c>
      <c r="B27" s="10" t="s">
        <v>53</v>
      </c>
      <c r="C27" s="16"/>
      <c r="D27" s="17"/>
      <c r="E27" s="16"/>
      <c r="F27" s="99"/>
      <c r="G27" s="16"/>
      <c r="H27" s="16"/>
      <c r="I27" s="12"/>
      <c r="K27" s="169"/>
    </row>
    <row r="28" spans="1:11" s="6" customFormat="1" ht="15">
      <c r="A28" s="115" t="s">
        <v>103</v>
      </c>
      <c r="B28" s="10" t="s">
        <v>47</v>
      </c>
      <c r="C28" s="16"/>
      <c r="D28" s="17"/>
      <c r="E28" s="16"/>
      <c r="F28" s="99"/>
      <c r="G28" s="16"/>
      <c r="H28" s="16"/>
      <c r="I28" s="12"/>
      <c r="K28" s="169"/>
    </row>
    <row r="29" spans="1:11" s="12" customFormat="1" ht="15">
      <c r="A29" s="116" t="s">
        <v>110</v>
      </c>
      <c r="B29" s="77" t="s">
        <v>47</v>
      </c>
      <c r="C29" s="98"/>
      <c r="D29" s="17"/>
      <c r="E29" s="16"/>
      <c r="F29" s="99"/>
      <c r="G29" s="16"/>
      <c r="H29" s="16"/>
      <c r="K29" s="114"/>
    </row>
    <row r="30" spans="1:11" s="6" customFormat="1" ht="26.25" thickBot="1">
      <c r="A30" s="117" t="s">
        <v>104</v>
      </c>
      <c r="B30" s="118" t="s">
        <v>54</v>
      </c>
      <c r="C30" s="16"/>
      <c r="D30" s="17"/>
      <c r="E30" s="16"/>
      <c r="F30" s="99"/>
      <c r="G30" s="16"/>
      <c r="H30" s="16"/>
      <c r="I30" s="12"/>
      <c r="K30" s="169"/>
    </row>
    <row r="31" spans="1:11" s="137" customFormat="1" ht="21.75" customHeight="1">
      <c r="A31" s="63" t="s">
        <v>55</v>
      </c>
      <c r="B31" s="29" t="s">
        <v>56</v>
      </c>
      <c r="C31" s="98">
        <f>F31*12</f>
        <v>0</v>
      </c>
      <c r="D31" s="17">
        <f>G31*I31</f>
        <v>82242.19</v>
      </c>
      <c r="E31" s="16">
        <f>H31*12</f>
        <v>8.16</v>
      </c>
      <c r="F31" s="100"/>
      <c r="G31" s="16">
        <f>H31*12</f>
        <v>8.16</v>
      </c>
      <c r="H31" s="16">
        <v>0.68</v>
      </c>
      <c r="I31" s="12">
        <v>10078.7</v>
      </c>
      <c r="J31" s="12">
        <v>1.07</v>
      </c>
      <c r="K31" s="114">
        <v>0.6</v>
      </c>
    </row>
    <row r="32" spans="1:11" s="12" customFormat="1" ht="21" customHeight="1">
      <c r="A32" s="63" t="s">
        <v>57</v>
      </c>
      <c r="B32" s="29" t="s">
        <v>58</v>
      </c>
      <c r="C32" s="98">
        <f>F32*12</f>
        <v>0</v>
      </c>
      <c r="D32" s="17">
        <f>G32*I32</f>
        <v>268496.57</v>
      </c>
      <c r="E32" s="16">
        <f>H32*12</f>
        <v>26.64</v>
      </c>
      <c r="F32" s="100"/>
      <c r="G32" s="16">
        <f>H32*12</f>
        <v>26.64</v>
      </c>
      <c r="H32" s="16">
        <v>2.22</v>
      </c>
      <c r="I32" s="12">
        <v>10078.7</v>
      </c>
      <c r="J32" s="12">
        <v>1.07</v>
      </c>
      <c r="K32" s="114">
        <v>1.94</v>
      </c>
    </row>
    <row r="33" spans="1:11" s="97" customFormat="1" ht="30">
      <c r="A33" s="63" t="s">
        <v>59</v>
      </c>
      <c r="B33" s="29" t="s">
        <v>60</v>
      </c>
      <c r="C33" s="138"/>
      <c r="D33" s="17">
        <v>3696.3</v>
      </c>
      <c r="E33" s="101">
        <f>H33*12</f>
        <v>0.36</v>
      </c>
      <c r="F33" s="100"/>
      <c r="G33" s="16">
        <f>D33/I33</f>
        <v>0.37</v>
      </c>
      <c r="H33" s="16">
        <f>G33/12</f>
        <v>0.03</v>
      </c>
      <c r="I33" s="12">
        <v>10078.7</v>
      </c>
      <c r="J33" s="12">
        <v>1.07</v>
      </c>
      <c r="K33" s="114">
        <v>0.03</v>
      </c>
    </row>
    <row r="34" spans="1:11" s="97" customFormat="1" ht="30">
      <c r="A34" s="63" t="s">
        <v>61</v>
      </c>
      <c r="B34" s="29" t="s">
        <v>60</v>
      </c>
      <c r="C34" s="138"/>
      <c r="D34" s="17">
        <v>3696.3</v>
      </c>
      <c r="E34" s="101">
        <f>H34*12</f>
        <v>0.36</v>
      </c>
      <c r="F34" s="100"/>
      <c r="G34" s="16">
        <f>D34/I34</f>
        <v>0.37</v>
      </c>
      <c r="H34" s="16">
        <f>G34/12</f>
        <v>0.03</v>
      </c>
      <c r="I34" s="12">
        <v>10078.7</v>
      </c>
      <c r="J34" s="12">
        <v>1.07</v>
      </c>
      <c r="K34" s="114">
        <v>0.03</v>
      </c>
    </row>
    <row r="35" spans="1:11" s="97" customFormat="1" ht="21.75" customHeight="1">
      <c r="A35" s="63" t="s">
        <v>62</v>
      </c>
      <c r="B35" s="29" t="s">
        <v>60</v>
      </c>
      <c r="C35" s="138"/>
      <c r="D35" s="17">
        <v>11670.68</v>
      </c>
      <c r="E35" s="101"/>
      <c r="F35" s="100"/>
      <c r="G35" s="16">
        <f>D35/I35</f>
        <v>1.16</v>
      </c>
      <c r="H35" s="16">
        <f>G35/12</f>
        <v>0.1</v>
      </c>
      <c r="I35" s="12">
        <v>10078.7</v>
      </c>
      <c r="J35" s="12">
        <v>1.07</v>
      </c>
      <c r="K35" s="114">
        <v>0.09</v>
      </c>
    </row>
    <row r="36" spans="1:11" s="97" customFormat="1" ht="30" customHeight="1">
      <c r="A36" s="63" t="s">
        <v>165</v>
      </c>
      <c r="B36" s="29" t="s">
        <v>53</v>
      </c>
      <c r="C36" s="138"/>
      <c r="D36" s="17">
        <v>15383.53</v>
      </c>
      <c r="E36" s="101"/>
      <c r="F36" s="100"/>
      <c r="G36" s="16">
        <f>D36/I36</f>
        <v>1.53</v>
      </c>
      <c r="H36" s="16">
        <f>G36/12</f>
        <v>0.13</v>
      </c>
      <c r="I36" s="12">
        <v>10078.7</v>
      </c>
      <c r="J36" s="12"/>
      <c r="K36" s="114"/>
    </row>
    <row r="37" spans="1:11" s="12" customFormat="1" ht="15">
      <c r="A37" s="63" t="s">
        <v>63</v>
      </c>
      <c r="B37" s="29" t="s">
        <v>64</v>
      </c>
      <c r="C37" s="138">
        <f>F37*12</f>
        <v>0</v>
      </c>
      <c r="D37" s="17">
        <f>G37*I37</f>
        <v>4837.78</v>
      </c>
      <c r="E37" s="101">
        <f>H37*12</f>
        <v>0.48</v>
      </c>
      <c r="F37" s="100"/>
      <c r="G37" s="16">
        <f>H37*12</f>
        <v>0.48</v>
      </c>
      <c r="H37" s="16">
        <v>0.04</v>
      </c>
      <c r="I37" s="12">
        <v>10078.7</v>
      </c>
      <c r="J37" s="12">
        <v>1.07</v>
      </c>
      <c r="K37" s="114">
        <v>0.03</v>
      </c>
    </row>
    <row r="38" spans="1:11" s="12" customFormat="1" ht="15">
      <c r="A38" s="63" t="s">
        <v>65</v>
      </c>
      <c r="B38" s="139" t="s">
        <v>66</v>
      </c>
      <c r="C38" s="140">
        <f>F38*12</f>
        <v>0</v>
      </c>
      <c r="D38" s="17">
        <f>G38*I38</f>
        <v>3628.33</v>
      </c>
      <c r="E38" s="102">
        <f>H38*12</f>
        <v>0.36</v>
      </c>
      <c r="F38" s="103"/>
      <c r="G38" s="16">
        <f>12*H38</f>
        <v>0.36</v>
      </c>
      <c r="H38" s="16">
        <v>0.03</v>
      </c>
      <c r="I38" s="12">
        <v>10078.7</v>
      </c>
      <c r="J38" s="12">
        <v>1.07</v>
      </c>
      <c r="K38" s="114">
        <v>0.02</v>
      </c>
    </row>
    <row r="39" spans="1:11" s="137" customFormat="1" ht="30">
      <c r="A39" s="63" t="s">
        <v>67</v>
      </c>
      <c r="B39" s="29" t="s">
        <v>68</v>
      </c>
      <c r="C39" s="138">
        <f>F39*12</f>
        <v>0</v>
      </c>
      <c r="D39" s="17">
        <f>G39*I39</f>
        <v>4837.78</v>
      </c>
      <c r="E39" s="101">
        <f>H39*12</f>
        <v>0.48</v>
      </c>
      <c r="F39" s="100"/>
      <c r="G39" s="16">
        <f>12*H39</f>
        <v>0.48</v>
      </c>
      <c r="H39" s="16">
        <v>0.04</v>
      </c>
      <c r="I39" s="12">
        <v>10078.7</v>
      </c>
      <c r="J39" s="12">
        <v>1.07</v>
      </c>
      <c r="K39" s="114">
        <v>0.03</v>
      </c>
    </row>
    <row r="40" spans="1:11" s="137" customFormat="1" ht="15">
      <c r="A40" s="63" t="s">
        <v>69</v>
      </c>
      <c r="B40" s="29"/>
      <c r="C40" s="98"/>
      <c r="D40" s="16">
        <f>D42+D43+D44+D45+D46+D47+D48+D49+D50+D51+D52</f>
        <v>88090.61</v>
      </c>
      <c r="E40" s="16"/>
      <c r="F40" s="100"/>
      <c r="G40" s="16">
        <f>D40/I40</f>
        <v>8.74</v>
      </c>
      <c r="H40" s="16">
        <f>G40/12</f>
        <v>0.73</v>
      </c>
      <c r="I40" s="12">
        <v>10078.7</v>
      </c>
      <c r="J40" s="12">
        <v>1.07</v>
      </c>
      <c r="K40" s="114">
        <v>0.79</v>
      </c>
    </row>
    <row r="41" spans="1:11" s="97" customFormat="1" ht="15" hidden="1">
      <c r="A41" s="14"/>
      <c r="B41" s="104"/>
      <c r="C41" s="1"/>
      <c r="D41" s="18"/>
      <c r="E41" s="119"/>
      <c r="F41" s="120"/>
      <c r="G41" s="119"/>
      <c r="H41" s="119"/>
      <c r="I41" s="12">
        <v>10078.7</v>
      </c>
      <c r="J41" s="12"/>
      <c r="K41" s="114"/>
    </row>
    <row r="42" spans="1:11" s="97" customFormat="1" ht="15">
      <c r="A42" s="14" t="s">
        <v>71</v>
      </c>
      <c r="B42" s="104" t="s">
        <v>70</v>
      </c>
      <c r="C42" s="1"/>
      <c r="D42" s="18">
        <v>786.1</v>
      </c>
      <c r="E42" s="119"/>
      <c r="F42" s="120"/>
      <c r="G42" s="119"/>
      <c r="H42" s="119"/>
      <c r="I42" s="12">
        <v>10078.7</v>
      </c>
      <c r="J42" s="12">
        <v>1.07</v>
      </c>
      <c r="K42" s="114">
        <v>0.01</v>
      </c>
    </row>
    <row r="43" spans="1:11" s="97" customFormat="1" ht="15">
      <c r="A43" s="14" t="s">
        <v>72</v>
      </c>
      <c r="B43" s="104" t="s">
        <v>73</v>
      </c>
      <c r="C43" s="1">
        <f>F43*12</f>
        <v>0</v>
      </c>
      <c r="D43" s="18">
        <v>2910.74</v>
      </c>
      <c r="E43" s="119">
        <f>H43*12</f>
        <v>0</v>
      </c>
      <c r="F43" s="120"/>
      <c r="G43" s="119"/>
      <c r="H43" s="119"/>
      <c r="I43" s="12">
        <v>10078.7</v>
      </c>
      <c r="J43" s="12">
        <v>1.07</v>
      </c>
      <c r="K43" s="114">
        <v>0.02</v>
      </c>
    </row>
    <row r="44" spans="1:11" s="97" customFormat="1" ht="15">
      <c r="A44" s="14" t="s">
        <v>166</v>
      </c>
      <c r="B44" s="171" t="s">
        <v>70</v>
      </c>
      <c r="C44" s="1"/>
      <c r="D44" s="18">
        <v>5286.58</v>
      </c>
      <c r="E44" s="119"/>
      <c r="F44" s="120"/>
      <c r="G44" s="119"/>
      <c r="H44" s="119"/>
      <c r="I44" s="12">
        <v>10078.7</v>
      </c>
      <c r="J44" s="12"/>
      <c r="K44" s="114"/>
    </row>
    <row r="45" spans="1:11" s="97" customFormat="1" ht="15">
      <c r="A45" s="14" t="s">
        <v>167</v>
      </c>
      <c r="B45" s="104" t="s">
        <v>70</v>
      </c>
      <c r="C45" s="1">
        <f>F45*12</f>
        <v>0</v>
      </c>
      <c r="D45" s="18">
        <v>21323.96</v>
      </c>
      <c r="E45" s="119">
        <f>H45*12</f>
        <v>0</v>
      </c>
      <c r="F45" s="120"/>
      <c r="G45" s="119"/>
      <c r="H45" s="119"/>
      <c r="I45" s="12">
        <v>10078.7</v>
      </c>
      <c r="J45" s="12">
        <v>1.07</v>
      </c>
      <c r="K45" s="114">
        <v>0.18</v>
      </c>
    </row>
    <row r="46" spans="1:11" s="97" customFormat="1" ht="15">
      <c r="A46" s="14" t="s">
        <v>74</v>
      </c>
      <c r="B46" s="104" t="s">
        <v>70</v>
      </c>
      <c r="C46" s="1">
        <f>F46*12</f>
        <v>0</v>
      </c>
      <c r="D46" s="18">
        <v>5546.87</v>
      </c>
      <c r="E46" s="119">
        <f>H46*12</f>
        <v>0</v>
      </c>
      <c r="F46" s="120"/>
      <c r="G46" s="119"/>
      <c r="H46" s="119"/>
      <c r="I46" s="12">
        <v>10078.7</v>
      </c>
      <c r="J46" s="12">
        <v>1.07</v>
      </c>
      <c r="K46" s="114">
        <v>0.04</v>
      </c>
    </row>
    <row r="47" spans="1:11" s="97" customFormat="1" ht="15">
      <c r="A47" s="14" t="s">
        <v>75</v>
      </c>
      <c r="B47" s="104" t="s">
        <v>70</v>
      </c>
      <c r="C47" s="1">
        <f>F47*12</f>
        <v>0</v>
      </c>
      <c r="D47" s="18">
        <v>10598.34</v>
      </c>
      <c r="E47" s="119">
        <f>H47*12</f>
        <v>0</v>
      </c>
      <c r="F47" s="120"/>
      <c r="G47" s="119"/>
      <c r="H47" s="119"/>
      <c r="I47" s="12">
        <v>10078.7</v>
      </c>
      <c r="J47" s="12">
        <v>1.07</v>
      </c>
      <c r="K47" s="114">
        <v>0.07</v>
      </c>
    </row>
    <row r="48" spans="1:11" s="97" customFormat="1" ht="15">
      <c r="A48" s="14" t="s">
        <v>76</v>
      </c>
      <c r="B48" s="104" t="s">
        <v>70</v>
      </c>
      <c r="C48" s="1">
        <f>F48*12</f>
        <v>0</v>
      </c>
      <c r="D48" s="18">
        <v>831.63</v>
      </c>
      <c r="E48" s="119">
        <f>H48*12</f>
        <v>0</v>
      </c>
      <c r="F48" s="120"/>
      <c r="G48" s="119"/>
      <c r="H48" s="119"/>
      <c r="I48" s="12">
        <v>10078.7</v>
      </c>
      <c r="J48" s="12">
        <v>1.07</v>
      </c>
      <c r="K48" s="114">
        <v>0.01</v>
      </c>
    </row>
    <row r="49" spans="1:11" s="97" customFormat="1" ht="15">
      <c r="A49" s="14" t="s">
        <v>77</v>
      </c>
      <c r="B49" s="104" t="s">
        <v>70</v>
      </c>
      <c r="C49" s="1"/>
      <c r="D49" s="18">
        <v>2773.33</v>
      </c>
      <c r="E49" s="119"/>
      <c r="F49" s="120"/>
      <c r="G49" s="119"/>
      <c r="H49" s="119"/>
      <c r="I49" s="12">
        <v>10078.7</v>
      </c>
      <c r="J49" s="12">
        <v>1.07</v>
      </c>
      <c r="K49" s="114">
        <v>0.02</v>
      </c>
    </row>
    <row r="50" spans="1:11" s="97" customFormat="1" ht="15">
      <c r="A50" s="14" t="s">
        <v>78</v>
      </c>
      <c r="B50" s="104" t="s">
        <v>73</v>
      </c>
      <c r="C50" s="1"/>
      <c r="D50" s="18">
        <v>11093.74</v>
      </c>
      <c r="E50" s="119"/>
      <c r="F50" s="120"/>
      <c r="G50" s="119"/>
      <c r="H50" s="119"/>
      <c r="I50" s="12">
        <v>10078.7</v>
      </c>
      <c r="J50" s="12">
        <v>1.07</v>
      </c>
      <c r="K50" s="114">
        <v>0.09</v>
      </c>
    </row>
    <row r="51" spans="1:11" s="97" customFormat="1" ht="25.5">
      <c r="A51" s="14" t="s">
        <v>79</v>
      </c>
      <c r="B51" s="104" t="s">
        <v>70</v>
      </c>
      <c r="C51" s="1">
        <f>F51*12</f>
        <v>0</v>
      </c>
      <c r="D51" s="18">
        <v>7998.37</v>
      </c>
      <c r="E51" s="119">
        <f>H51*12</f>
        <v>0</v>
      </c>
      <c r="F51" s="120"/>
      <c r="G51" s="119"/>
      <c r="H51" s="119"/>
      <c r="I51" s="12">
        <v>10078.7</v>
      </c>
      <c r="J51" s="12">
        <v>1.07</v>
      </c>
      <c r="K51" s="114">
        <v>0.05</v>
      </c>
    </row>
    <row r="52" spans="1:11" s="97" customFormat="1" ht="15">
      <c r="A52" s="14" t="s">
        <v>80</v>
      </c>
      <c r="B52" s="104" t="s">
        <v>70</v>
      </c>
      <c r="C52" s="1"/>
      <c r="D52" s="18">
        <v>18940.95</v>
      </c>
      <c r="E52" s="119"/>
      <c r="F52" s="120"/>
      <c r="G52" s="119"/>
      <c r="H52" s="119"/>
      <c r="I52" s="12">
        <v>10078.7</v>
      </c>
      <c r="J52" s="12">
        <v>1.07</v>
      </c>
      <c r="K52" s="114">
        <v>0.01</v>
      </c>
    </row>
    <row r="53" spans="1:11" s="97" customFormat="1" ht="15" hidden="1">
      <c r="A53" s="14"/>
      <c r="B53" s="104"/>
      <c r="C53" s="105"/>
      <c r="D53" s="18"/>
      <c r="E53" s="121"/>
      <c r="F53" s="120"/>
      <c r="G53" s="119"/>
      <c r="H53" s="119"/>
      <c r="I53" s="12">
        <v>10078.7</v>
      </c>
      <c r="J53" s="12"/>
      <c r="K53" s="114"/>
    </row>
    <row r="54" spans="1:11" s="97" customFormat="1" ht="15" hidden="1">
      <c r="A54" s="5"/>
      <c r="B54" s="104"/>
      <c r="C54" s="1"/>
      <c r="D54" s="18"/>
      <c r="E54" s="119"/>
      <c r="F54" s="120"/>
      <c r="G54" s="119"/>
      <c r="H54" s="119"/>
      <c r="I54" s="12">
        <v>10078.7</v>
      </c>
      <c r="J54" s="12"/>
      <c r="K54" s="114"/>
    </row>
    <row r="55" spans="1:11" s="137" customFormat="1" ht="30">
      <c r="A55" s="63" t="s">
        <v>81</v>
      </c>
      <c r="B55" s="29"/>
      <c r="C55" s="98"/>
      <c r="D55" s="16">
        <f>D64+D68</f>
        <v>13131.11</v>
      </c>
      <c r="E55" s="16"/>
      <c r="F55" s="100"/>
      <c r="G55" s="16">
        <f>D55/I55</f>
        <v>1.3</v>
      </c>
      <c r="H55" s="16">
        <f>G55/12</f>
        <v>0.11</v>
      </c>
      <c r="I55" s="12">
        <v>10078.7</v>
      </c>
      <c r="J55" s="12">
        <v>1.07</v>
      </c>
      <c r="K55" s="114">
        <v>0.11</v>
      </c>
    </row>
    <row r="56" spans="1:11" s="97" customFormat="1" ht="15" hidden="1">
      <c r="A56" s="14" t="s">
        <v>82</v>
      </c>
      <c r="B56" s="104" t="s">
        <v>83</v>
      </c>
      <c r="C56" s="1"/>
      <c r="D56" s="18">
        <f aca="true" t="shared" si="0" ref="D56:D66">G56*I56</f>
        <v>0</v>
      </c>
      <c r="E56" s="119"/>
      <c r="F56" s="120"/>
      <c r="G56" s="119">
        <f aca="true" t="shared" si="1" ref="G56:G66">H56*12</f>
        <v>0</v>
      </c>
      <c r="H56" s="119">
        <v>0</v>
      </c>
      <c r="I56" s="12">
        <v>10078.7</v>
      </c>
      <c r="J56" s="12">
        <v>1.07</v>
      </c>
      <c r="K56" s="114">
        <v>0</v>
      </c>
    </row>
    <row r="57" spans="1:11" s="97" customFormat="1" ht="25.5" hidden="1">
      <c r="A57" s="14" t="s">
        <v>84</v>
      </c>
      <c r="B57" s="104" t="s">
        <v>85</v>
      </c>
      <c r="C57" s="1"/>
      <c r="D57" s="18">
        <f t="shared" si="0"/>
        <v>0</v>
      </c>
      <c r="E57" s="119"/>
      <c r="F57" s="120"/>
      <c r="G57" s="119">
        <f t="shared" si="1"/>
        <v>0</v>
      </c>
      <c r="H57" s="119">
        <v>0</v>
      </c>
      <c r="I57" s="12">
        <v>10078.7</v>
      </c>
      <c r="J57" s="12">
        <v>1.07</v>
      </c>
      <c r="K57" s="114">
        <v>0</v>
      </c>
    </row>
    <row r="58" spans="1:11" s="97" customFormat="1" ht="15" hidden="1">
      <c r="A58" s="14" t="s">
        <v>86</v>
      </c>
      <c r="B58" s="104" t="s">
        <v>87</v>
      </c>
      <c r="C58" s="1"/>
      <c r="D58" s="18">
        <f t="shared" si="0"/>
        <v>0</v>
      </c>
      <c r="E58" s="119"/>
      <c r="F58" s="120"/>
      <c r="G58" s="119">
        <f t="shared" si="1"/>
        <v>0</v>
      </c>
      <c r="H58" s="119">
        <v>0</v>
      </c>
      <c r="I58" s="12">
        <v>10078.7</v>
      </c>
      <c r="J58" s="12">
        <v>1.07</v>
      </c>
      <c r="K58" s="114">
        <v>0</v>
      </c>
    </row>
    <row r="59" spans="1:11" s="97" customFormat="1" ht="25.5" hidden="1">
      <c r="A59" s="14" t="s">
        <v>105</v>
      </c>
      <c r="B59" s="104" t="s">
        <v>106</v>
      </c>
      <c r="C59" s="1"/>
      <c r="D59" s="18">
        <f t="shared" si="0"/>
        <v>0</v>
      </c>
      <c r="E59" s="119"/>
      <c r="F59" s="120"/>
      <c r="G59" s="119">
        <f t="shared" si="1"/>
        <v>0</v>
      </c>
      <c r="H59" s="119">
        <v>0</v>
      </c>
      <c r="I59" s="12">
        <v>10078.7</v>
      </c>
      <c r="J59" s="12">
        <v>1.07</v>
      </c>
      <c r="K59" s="114">
        <v>0</v>
      </c>
    </row>
    <row r="60" spans="1:11" s="97" customFormat="1" ht="15" hidden="1">
      <c r="A60" s="14"/>
      <c r="B60" s="104"/>
      <c r="C60" s="1"/>
      <c r="D60" s="18"/>
      <c r="E60" s="119"/>
      <c r="F60" s="120"/>
      <c r="G60" s="119"/>
      <c r="H60" s="119"/>
      <c r="I60" s="12">
        <v>10078.7</v>
      </c>
      <c r="J60" s="12"/>
      <c r="K60" s="114"/>
    </row>
    <row r="61" spans="1:11" s="97" customFormat="1" ht="15" hidden="1">
      <c r="A61" s="14" t="s">
        <v>119</v>
      </c>
      <c r="B61" s="104" t="s">
        <v>87</v>
      </c>
      <c r="C61" s="1"/>
      <c r="D61" s="18">
        <f t="shared" si="0"/>
        <v>0</v>
      </c>
      <c r="E61" s="119"/>
      <c r="F61" s="120"/>
      <c r="G61" s="119">
        <f t="shared" si="1"/>
        <v>0</v>
      </c>
      <c r="H61" s="119">
        <v>0</v>
      </c>
      <c r="I61" s="12">
        <v>10078.7</v>
      </c>
      <c r="J61" s="12">
        <v>1.07</v>
      </c>
      <c r="K61" s="114">
        <v>0</v>
      </c>
    </row>
    <row r="62" spans="1:11" s="97" customFormat="1" ht="15" hidden="1">
      <c r="A62" s="14" t="s">
        <v>120</v>
      </c>
      <c r="B62" s="104" t="s">
        <v>70</v>
      </c>
      <c r="C62" s="1"/>
      <c r="D62" s="18">
        <f t="shared" si="0"/>
        <v>0</v>
      </c>
      <c r="E62" s="119"/>
      <c r="F62" s="120"/>
      <c r="G62" s="119">
        <f t="shared" si="1"/>
        <v>0</v>
      </c>
      <c r="H62" s="119">
        <v>0</v>
      </c>
      <c r="I62" s="12">
        <v>10078.7</v>
      </c>
      <c r="J62" s="12">
        <v>1.07</v>
      </c>
      <c r="K62" s="114">
        <v>0</v>
      </c>
    </row>
    <row r="63" spans="1:11" s="97" customFormat="1" ht="25.5" hidden="1">
      <c r="A63" s="14" t="s">
        <v>121</v>
      </c>
      <c r="B63" s="104" t="s">
        <v>70</v>
      </c>
      <c r="C63" s="1"/>
      <c r="D63" s="18">
        <f t="shared" si="0"/>
        <v>0</v>
      </c>
      <c r="E63" s="119"/>
      <c r="F63" s="120"/>
      <c r="G63" s="119">
        <f t="shared" si="1"/>
        <v>0</v>
      </c>
      <c r="H63" s="119">
        <v>0</v>
      </c>
      <c r="I63" s="12">
        <v>10078.7</v>
      </c>
      <c r="J63" s="12">
        <v>1.07</v>
      </c>
      <c r="K63" s="114">
        <v>0</v>
      </c>
    </row>
    <row r="64" spans="1:11" s="97" customFormat="1" ht="15">
      <c r="A64" s="14" t="s">
        <v>122</v>
      </c>
      <c r="B64" s="104" t="s">
        <v>70</v>
      </c>
      <c r="C64" s="1"/>
      <c r="D64" s="18">
        <v>2086.79</v>
      </c>
      <c r="E64" s="119"/>
      <c r="F64" s="120"/>
      <c r="G64" s="119"/>
      <c r="H64" s="119"/>
      <c r="I64" s="12">
        <v>10078.7</v>
      </c>
      <c r="J64" s="12">
        <v>1.07</v>
      </c>
      <c r="K64" s="114">
        <v>0.02</v>
      </c>
    </row>
    <row r="65" spans="1:11" s="97" customFormat="1" ht="15" hidden="1">
      <c r="A65" s="14" t="s">
        <v>107</v>
      </c>
      <c r="B65" s="104" t="s">
        <v>60</v>
      </c>
      <c r="C65" s="1"/>
      <c r="D65" s="18">
        <f t="shared" si="0"/>
        <v>0</v>
      </c>
      <c r="E65" s="119"/>
      <c r="F65" s="120"/>
      <c r="G65" s="119">
        <f t="shared" si="1"/>
        <v>0</v>
      </c>
      <c r="H65" s="119">
        <v>0</v>
      </c>
      <c r="I65" s="12">
        <v>10078.7</v>
      </c>
      <c r="J65" s="12">
        <v>1.07</v>
      </c>
      <c r="K65" s="114">
        <v>0</v>
      </c>
    </row>
    <row r="66" spans="1:11" s="97" customFormat="1" ht="15" hidden="1">
      <c r="A66" s="5" t="s">
        <v>88</v>
      </c>
      <c r="B66" s="104" t="s">
        <v>60</v>
      </c>
      <c r="C66" s="105"/>
      <c r="D66" s="18">
        <f t="shared" si="0"/>
        <v>0</v>
      </c>
      <c r="E66" s="121"/>
      <c r="F66" s="120"/>
      <c r="G66" s="119">
        <f t="shared" si="1"/>
        <v>0</v>
      </c>
      <c r="H66" s="119">
        <v>0</v>
      </c>
      <c r="I66" s="12">
        <v>10078.7</v>
      </c>
      <c r="J66" s="12">
        <v>1.07</v>
      </c>
      <c r="K66" s="114">
        <v>0</v>
      </c>
    </row>
    <row r="67" spans="1:11" s="97" customFormat="1" ht="15" hidden="1">
      <c r="A67" s="5"/>
      <c r="B67" s="104"/>
      <c r="C67" s="1"/>
      <c r="D67" s="18"/>
      <c r="E67" s="119"/>
      <c r="F67" s="120"/>
      <c r="G67" s="119"/>
      <c r="H67" s="119"/>
      <c r="I67" s="12">
        <v>10078.7</v>
      </c>
      <c r="J67" s="12"/>
      <c r="K67" s="114"/>
    </row>
    <row r="68" spans="1:11" s="97" customFormat="1" ht="25.5">
      <c r="A68" s="5" t="s">
        <v>123</v>
      </c>
      <c r="B68" s="171" t="s">
        <v>53</v>
      </c>
      <c r="C68" s="1"/>
      <c r="D68" s="172">
        <v>11044.32</v>
      </c>
      <c r="E68" s="119"/>
      <c r="F68" s="120"/>
      <c r="G68" s="121"/>
      <c r="H68" s="121"/>
      <c r="I68" s="12"/>
      <c r="J68" s="12"/>
      <c r="K68" s="114"/>
    </row>
    <row r="69" spans="1:11" s="97" customFormat="1" ht="30">
      <c r="A69" s="63" t="s">
        <v>108</v>
      </c>
      <c r="B69" s="104"/>
      <c r="C69" s="1"/>
      <c r="D69" s="16">
        <f>D70</f>
        <v>4569.42</v>
      </c>
      <c r="E69" s="119"/>
      <c r="F69" s="120"/>
      <c r="G69" s="16">
        <f>D69/I69</f>
        <v>0.45</v>
      </c>
      <c r="H69" s="16">
        <f>G69/12</f>
        <v>0.04</v>
      </c>
      <c r="I69" s="12">
        <v>10078.7</v>
      </c>
      <c r="J69" s="12">
        <v>1.07</v>
      </c>
      <c r="K69" s="114">
        <v>0.04</v>
      </c>
    </row>
    <row r="70" spans="1:11" s="97" customFormat="1" ht="15">
      <c r="A70" s="14" t="s">
        <v>124</v>
      </c>
      <c r="B70" s="104" t="s">
        <v>70</v>
      </c>
      <c r="C70" s="1"/>
      <c r="D70" s="18">
        <v>4569.42</v>
      </c>
      <c r="E70" s="119"/>
      <c r="F70" s="120"/>
      <c r="G70" s="119"/>
      <c r="H70" s="119"/>
      <c r="I70" s="12">
        <v>10078.7</v>
      </c>
      <c r="J70" s="12">
        <v>1.07</v>
      </c>
      <c r="K70" s="114">
        <v>0.03</v>
      </c>
    </row>
    <row r="71" spans="1:11" s="97" customFormat="1" ht="15" hidden="1">
      <c r="A71" s="14" t="s">
        <v>89</v>
      </c>
      <c r="B71" s="104" t="s">
        <v>60</v>
      </c>
      <c r="C71" s="1"/>
      <c r="D71" s="18">
        <f>G71*I71</f>
        <v>0</v>
      </c>
      <c r="E71" s="119"/>
      <c r="F71" s="120"/>
      <c r="G71" s="119">
        <f>H71*12</f>
        <v>0</v>
      </c>
      <c r="H71" s="119">
        <v>0</v>
      </c>
      <c r="I71" s="12">
        <v>10078.7</v>
      </c>
      <c r="J71" s="12">
        <v>1.07</v>
      </c>
      <c r="K71" s="114">
        <v>0</v>
      </c>
    </row>
    <row r="72" spans="1:11" s="97" customFormat="1" ht="15">
      <c r="A72" s="63" t="s">
        <v>90</v>
      </c>
      <c r="B72" s="104"/>
      <c r="C72" s="1"/>
      <c r="D72" s="16">
        <f>D73+D74+D75+D78</f>
        <v>36695.08</v>
      </c>
      <c r="E72" s="119"/>
      <c r="F72" s="120"/>
      <c r="G72" s="16">
        <f>D72/I72</f>
        <v>3.64</v>
      </c>
      <c r="H72" s="16">
        <f>G72/12</f>
        <v>0.3</v>
      </c>
      <c r="I72" s="12">
        <v>10078.7</v>
      </c>
      <c r="J72" s="12">
        <v>1.07</v>
      </c>
      <c r="K72" s="114">
        <v>0.2675</v>
      </c>
    </row>
    <row r="73" spans="1:11" s="97" customFormat="1" ht="15">
      <c r="A73" s="14" t="s">
        <v>91</v>
      </c>
      <c r="B73" s="104" t="s">
        <v>60</v>
      </c>
      <c r="C73" s="1"/>
      <c r="D73" s="18">
        <v>3313.44</v>
      </c>
      <c r="E73" s="119"/>
      <c r="F73" s="120"/>
      <c r="G73" s="119"/>
      <c r="H73" s="119"/>
      <c r="I73" s="12">
        <v>10078.7</v>
      </c>
      <c r="J73" s="12">
        <v>1.07</v>
      </c>
      <c r="K73" s="114">
        <v>0.02</v>
      </c>
    </row>
    <row r="74" spans="1:11" s="97" customFormat="1" ht="15">
      <c r="A74" s="14" t="s">
        <v>92</v>
      </c>
      <c r="B74" s="104" t="s">
        <v>70</v>
      </c>
      <c r="C74" s="1"/>
      <c r="D74" s="18">
        <v>21167.97</v>
      </c>
      <c r="E74" s="119"/>
      <c r="F74" s="120"/>
      <c r="G74" s="119"/>
      <c r="H74" s="119"/>
      <c r="I74" s="12">
        <v>10078.7</v>
      </c>
      <c r="J74" s="12">
        <v>1.07</v>
      </c>
      <c r="K74" s="114">
        <v>0.15</v>
      </c>
    </row>
    <row r="75" spans="1:11" s="97" customFormat="1" ht="15">
      <c r="A75" s="14" t="s">
        <v>93</v>
      </c>
      <c r="B75" s="104" t="s">
        <v>70</v>
      </c>
      <c r="C75" s="1"/>
      <c r="D75" s="18">
        <v>2484.93</v>
      </c>
      <c r="E75" s="119"/>
      <c r="F75" s="120"/>
      <c r="G75" s="119"/>
      <c r="H75" s="119"/>
      <c r="I75" s="12">
        <v>10078.7</v>
      </c>
      <c r="J75" s="12">
        <v>1.07</v>
      </c>
      <c r="K75" s="114">
        <v>0.02</v>
      </c>
    </row>
    <row r="76" spans="1:11" s="97" customFormat="1" ht="25.5" hidden="1">
      <c r="A76" s="5" t="s">
        <v>125</v>
      </c>
      <c r="B76" s="104" t="s">
        <v>53</v>
      </c>
      <c r="C76" s="1"/>
      <c r="D76" s="18">
        <f>G76*I76</f>
        <v>0</v>
      </c>
      <c r="E76" s="119"/>
      <c r="F76" s="120"/>
      <c r="G76" s="119"/>
      <c r="H76" s="119"/>
      <c r="I76" s="12">
        <v>10078.7</v>
      </c>
      <c r="J76" s="12">
        <v>1.07</v>
      </c>
      <c r="K76" s="114">
        <v>0</v>
      </c>
    </row>
    <row r="77" spans="1:11" s="97" customFormat="1" ht="25.5" hidden="1">
      <c r="A77" s="5" t="s">
        <v>126</v>
      </c>
      <c r="B77" s="104" t="s">
        <v>53</v>
      </c>
      <c r="C77" s="1"/>
      <c r="D77" s="18">
        <f>G77*I77</f>
        <v>0</v>
      </c>
      <c r="E77" s="119"/>
      <c r="F77" s="120"/>
      <c r="G77" s="119"/>
      <c r="H77" s="119"/>
      <c r="I77" s="12">
        <v>10078.7</v>
      </c>
      <c r="J77" s="12">
        <v>1.07</v>
      </c>
      <c r="K77" s="114">
        <v>0</v>
      </c>
    </row>
    <row r="78" spans="1:11" s="97" customFormat="1" ht="25.5">
      <c r="A78" s="5" t="s">
        <v>127</v>
      </c>
      <c r="B78" s="104" t="s">
        <v>53</v>
      </c>
      <c r="C78" s="1"/>
      <c r="D78" s="18">
        <v>9728.74</v>
      </c>
      <c r="E78" s="119"/>
      <c r="F78" s="120"/>
      <c r="G78" s="119"/>
      <c r="H78" s="119"/>
      <c r="I78" s="12">
        <v>10078.7</v>
      </c>
      <c r="J78" s="12">
        <v>1.07</v>
      </c>
      <c r="K78" s="114">
        <v>0.07</v>
      </c>
    </row>
    <row r="79" spans="1:11" s="97" customFormat="1" ht="15">
      <c r="A79" s="63" t="s">
        <v>94</v>
      </c>
      <c r="B79" s="104"/>
      <c r="C79" s="1"/>
      <c r="D79" s="16">
        <f>D80</f>
        <v>993.79</v>
      </c>
      <c r="E79" s="119"/>
      <c r="F79" s="120"/>
      <c r="G79" s="16">
        <f>D79/I79</f>
        <v>0.1</v>
      </c>
      <c r="H79" s="16">
        <f>G79/12</f>
        <v>0.01</v>
      </c>
      <c r="I79" s="12">
        <v>10078.7</v>
      </c>
      <c r="J79" s="12">
        <v>1.07</v>
      </c>
      <c r="K79" s="114">
        <v>0.1</v>
      </c>
    </row>
    <row r="80" spans="1:11" s="97" customFormat="1" ht="15">
      <c r="A80" s="14" t="s">
        <v>111</v>
      </c>
      <c r="B80" s="104" t="s">
        <v>70</v>
      </c>
      <c r="C80" s="1"/>
      <c r="D80" s="18">
        <v>993.79</v>
      </c>
      <c r="E80" s="119"/>
      <c r="F80" s="120"/>
      <c r="G80" s="119"/>
      <c r="H80" s="119"/>
      <c r="I80" s="12">
        <v>10078.7</v>
      </c>
      <c r="J80" s="12">
        <v>1.07</v>
      </c>
      <c r="K80" s="114">
        <v>0.01</v>
      </c>
    </row>
    <row r="81" spans="1:11" s="12" customFormat="1" ht="15">
      <c r="A81" s="63" t="s">
        <v>112</v>
      </c>
      <c r="B81" s="29"/>
      <c r="C81" s="98"/>
      <c r="D81" s="16">
        <v>0</v>
      </c>
      <c r="E81" s="16"/>
      <c r="F81" s="100"/>
      <c r="G81" s="16">
        <f>D81/I81</f>
        <v>0</v>
      </c>
      <c r="H81" s="16">
        <f>G81/12</f>
        <v>0</v>
      </c>
      <c r="I81" s="12">
        <v>10078.7</v>
      </c>
      <c r="J81" s="12">
        <v>1.07</v>
      </c>
      <c r="K81" s="114">
        <v>0.29</v>
      </c>
    </row>
    <row r="82" spans="1:11" s="12" customFormat="1" ht="15">
      <c r="A82" s="63" t="s">
        <v>95</v>
      </c>
      <c r="B82" s="29"/>
      <c r="C82" s="98"/>
      <c r="D82" s="16">
        <f>D83+D84+D85</f>
        <v>17670.96</v>
      </c>
      <c r="E82" s="16"/>
      <c r="F82" s="100"/>
      <c r="G82" s="16">
        <f>D82/I82</f>
        <v>1.75</v>
      </c>
      <c r="H82" s="16">
        <f>G82/12</f>
        <v>0.15</v>
      </c>
      <c r="I82" s="12">
        <v>10078.7</v>
      </c>
      <c r="J82" s="12">
        <v>1.07</v>
      </c>
      <c r="K82" s="114">
        <v>0.24</v>
      </c>
    </row>
    <row r="83" spans="1:11" s="97" customFormat="1" ht="15">
      <c r="A83" s="14" t="s">
        <v>168</v>
      </c>
      <c r="B83" s="104" t="s">
        <v>83</v>
      </c>
      <c r="C83" s="1"/>
      <c r="D83" s="18">
        <v>7730.73</v>
      </c>
      <c r="E83" s="119"/>
      <c r="F83" s="120"/>
      <c r="G83" s="119"/>
      <c r="H83" s="119"/>
      <c r="I83" s="12">
        <v>10078.7</v>
      </c>
      <c r="J83" s="12">
        <v>1.07</v>
      </c>
      <c r="K83" s="114">
        <v>0.05</v>
      </c>
    </row>
    <row r="84" spans="1:11" s="97" customFormat="1" ht="15">
      <c r="A84" s="14" t="s">
        <v>128</v>
      </c>
      <c r="B84" s="104" t="s">
        <v>83</v>
      </c>
      <c r="C84" s="1"/>
      <c r="D84" s="18">
        <v>2208.87</v>
      </c>
      <c r="E84" s="119"/>
      <c r="F84" s="120"/>
      <c r="G84" s="119"/>
      <c r="H84" s="119"/>
      <c r="I84" s="12">
        <v>10078.7</v>
      </c>
      <c r="J84" s="12">
        <v>1.07</v>
      </c>
      <c r="K84" s="114">
        <v>0.01</v>
      </c>
    </row>
    <row r="85" spans="1:11" s="97" customFormat="1" ht="23.25" customHeight="1">
      <c r="A85" s="14" t="s">
        <v>113</v>
      </c>
      <c r="B85" s="171" t="s">
        <v>70</v>
      </c>
      <c r="C85" s="1"/>
      <c r="D85" s="18">
        <f>23194.08/3</f>
        <v>7731.36</v>
      </c>
      <c r="E85" s="119"/>
      <c r="F85" s="120"/>
      <c r="G85" s="119"/>
      <c r="H85" s="119"/>
      <c r="I85" s="12">
        <v>10078.7</v>
      </c>
      <c r="J85" s="12">
        <v>1.07</v>
      </c>
      <c r="K85" s="114">
        <v>0.17</v>
      </c>
    </row>
    <row r="86" spans="1:11" s="12" customFormat="1" ht="30.75" thickBot="1">
      <c r="A86" s="173" t="s">
        <v>96</v>
      </c>
      <c r="B86" s="29" t="s">
        <v>53</v>
      </c>
      <c r="C86" s="140">
        <f>F86*12</f>
        <v>0</v>
      </c>
      <c r="D86" s="102">
        <f>G86*I86</f>
        <v>54424.98</v>
      </c>
      <c r="E86" s="102">
        <f>H86*12</f>
        <v>5.4</v>
      </c>
      <c r="F86" s="103"/>
      <c r="G86" s="102">
        <f>H86*12</f>
        <v>5.4</v>
      </c>
      <c r="H86" s="102">
        <f>0.34+0.11</f>
        <v>0.45</v>
      </c>
      <c r="I86" s="12">
        <v>10078.7</v>
      </c>
      <c r="J86" s="12">
        <v>1.07</v>
      </c>
      <c r="K86" s="114">
        <v>0.3</v>
      </c>
    </row>
    <row r="87" spans="1:11" s="12" customFormat="1" ht="19.5" hidden="1" thickBot="1">
      <c r="A87" s="174" t="s">
        <v>3</v>
      </c>
      <c r="B87" s="139"/>
      <c r="C87" s="140" t="e">
        <f>F87*12</f>
        <v>#REF!</v>
      </c>
      <c r="D87" s="102">
        <f>D88+D89+D90+D91+D92+D93+D94+D95+D96+D97</f>
        <v>0</v>
      </c>
      <c r="E87" s="102">
        <f>H87*12</f>
        <v>0</v>
      </c>
      <c r="F87" s="103" t="e">
        <f>#REF!+#REF!+#REF!+#REF!+#REF!+#REF!+#REF!+#REF!+#REF!+#REF!</f>
        <v>#REF!</v>
      </c>
      <c r="G87" s="102">
        <f>G88+G89+G90+G91+G92+G93+G94+G95+G96+G97</f>
        <v>0</v>
      </c>
      <c r="H87" s="103">
        <f>H88+H89+H90+H91+H92+H93+H94+H95+H96+H97</f>
        <v>0</v>
      </c>
      <c r="I87" s="12">
        <v>10078.7</v>
      </c>
      <c r="K87" s="114"/>
    </row>
    <row r="88" spans="1:11" s="97" customFormat="1" ht="15.75" hidden="1" thickBot="1">
      <c r="A88" s="14" t="s">
        <v>116</v>
      </c>
      <c r="B88" s="104"/>
      <c r="C88" s="1"/>
      <c r="D88" s="18"/>
      <c r="E88" s="119"/>
      <c r="F88" s="120"/>
      <c r="G88" s="119"/>
      <c r="H88" s="120"/>
      <c r="I88" s="12">
        <v>10078.7</v>
      </c>
      <c r="K88" s="135"/>
    </row>
    <row r="89" spans="1:11" s="97" customFormat="1" ht="15.75" hidden="1" thickBot="1">
      <c r="A89" s="14" t="s">
        <v>129</v>
      </c>
      <c r="B89" s="104"/>
      <c r="C89" s="1"/>
      <c r="D89" s="18"/>
      <c r="E89" s="119"/>
      <c r="F89" s="120"/>
      <c r="G89" s="119"/>
      <c r="H89" s="120"/>
      <c r="I89" s="12">
        <v>10078.7</v>
      </c>
      <c r="K89" s="135"/>
    </row>
    <row r="90" spans="1:11" s="97" customFormat="1" ht="15.75" hidden="1" thickBot="1">
      <c r="A90" s="14" t="s">
        <v>130</v>
      </c>
      <c r="B90" s="104"/>
      <c r="C90" s="1"/>
      <c r="D90" s="18"/>
      <c r="E90" s="119"/>
      <c r="F90" s="120"/>
      <c r="G90" s="119"/>
      <c r="H90" s="120"/>
      <c r="I90" s="12">
        <v>10078.7</v>
      </c>
      <c r="K90" s="135"/>
    </row>
    <row r="91" spans="1:11" s="97" customFormat="1" ht="15.75" hidden="1" thickBot="1">
      <c r="A91" s="14" t="s">
        <v>131</v>
      </c>
      <c r="B91" s="104"/>
      <c r="C91" s="1"/>
      <c r="D91" s="18"/>
      <c r="E91" s="119"/>
      <c r="F91" s="120"/>
      <c r="G91" s="119"/>
      <c r="H91" s="120"/>
      <c r="I91" s="12">
        <v>10078.7</v>
      </c>
      <c r="K91" s="135"/>
    </row>
    <row r="92" spans="1:11" s="97" customFormat="1" ht="15.75" hidden="1" thickBot="1">
      <c r="A92" s="14" t="s">
        <v>132</v>
      </c>
      <c r="B92" s="104"/>
      <c r="C92" s="1"/>
      <c r="D92" s="18"/>
      <c r="E92" s="119"/>
      <c r="F92" s="120"/>
      <c r="G92" s="119"/>
      <c r="H92" s="120"/>
      <c r="I92" s="12">
        <v>10078.7</v>
      </c>
      <c r="K92" s="135"/>
    </row>
    <row r="93" spans="1:11" s="97" customFormat="1" ht="15.75" hidden="1" thickBot="1">
      <c r="A93" s="14" t="s">
        <v>133</v>
      </c>
      <c r="B93" s="104"/>
      <c r="C93" s="1"/>
      <c r="D93" s="18"/>
      <c r="E93" s="119"/>
      <c r="F93" s="120"/>
      <c r="G93" s="119"/>
      <c r="H93" s="120"/>
      <c r="I93" s="12">
        <v>10078.7</v>
      </c>
      <c r="K93" s="135"/>
    </row>
    <row r="94" spans="1:11" s="97" customFormat="1" ht="15.75" hidden="1" thickBot="1">
      <c r="A94" s="14" t="s">
        <v>115</v>
      </c>
      <c r="B94" s="104"/>
      <c r="C94" s="1"/>
      <c r="D94" s="18"/>
      <c r="E94" s="119"/>
      <c r="F94" s="120"/>
      <c r="G94" s="119"/>
      <c r="H94" s="120"/>
      <c r="I94" s="12">
        <v>10078.7</v>
      </c>
      <c r="K94" s="135"/>
    </row>
    <row r="95" spans="1:11" s="97" customFormat="1" ht="15.75" hidden="1" thickBot="1">
      <c r="A95" s="14" t="s">
        <v>114</v>
      </c>
      <c r="B95" s="104"/>
      <c r="C95" s="1"/>
      <c r="D95" s="18"/>
      <c r="E95" s="119"/>
      <c r="F95" s="120"/>
      <c r="G95" s="119"/>
      <c r="H95" s="120"/>
      <c r="I95" s="12">
        <v>10078.7</v>
      </c>
      <c r="K95" s="135"/>
    </row>
    <row r="96" spans="1:11" s="97" customFormat="1" ht="15.75" hidden="1" thickBot="1">
      <c r="A96" s="14" t="s">
        <v>134</v>
      </c>
      <c r="B96" s="104"/>
      <c r="C96" s="1"/>
      <c r="D96" s="119"/>
      <c r="E96" s="119"/>
      <c r="F96" s="119"/>
      <c r="G96" s="119"/>
      <c r="H96" s="120"/>
      <c r="I96" s="12">
        <v>10078.7</v>
      </c>
      <c r="K96" s="135"/>
    </row>
    <row r="97" spans="1:11" s="97" customFormat="1" ht="15.75" hidden="1" thickBot="1">
      <c r="A97" s="156" t="s">
        <v>135</v>
      </c>
      <c r="B97" s="157"/>
      <c r="C97" s="158"/>
      <c r="D97" s="198"/>
      <c r="E97" s="198"/>
      <c r="F97" s="198"/>
      <c r="G97" s="198"/>
      <c r="H97" s="199"/>
      <c r="I97" s="12">
        <v>10078.7</v>
      </c>
      <c r="K97" s="135"/>
    </row>
    <row r="98" spans="1:11" s="97" customFormat="1" ht="19.5" thickBot="1">
      <c r="A98" s="4" t="s">
        <v>136</v>
      </c>
      <c r="B98" s="141" t="s">
        <v>47</v>
      </c>
      <c r="C98" s="175"/>
      <c r="D98" s="101">
        <f>G98*I98</f>
        <v>206360.78</v>
      </c>
      <c r="E98" s="101"/>
      <c r="F98" s="101"/>
      <c r="G98" s="101">
        <f>12*H98</f>
        <v>20.64</v>
      </c>
      <c r="H98" s="101">
        <v>1.72</v>
      </c>
      <c r="I98" s="12">
        <f>10078.7-80.6</f>
        <v>9998.1</v>
      </c>
      <c r="K98" s="135"/>
    </row>
    <row r="99" spans="1:11" s="12" customFormat="1" ht="20.25" thickBot="1">
      <c r="A99" s="159" t="s">
        <v>4</v>
      </c>
      <c r="B99" s="160"/>
      <c r="C99" s="161">
        <f>F99*12</f>
        <v>0</v>
      </c>
      <c r="D99" s="200">
        <v>1402168.76</v>
      </c>
      <c r="E99" s="200">
        <f>E14+E22+E31+E32+E33+E34+E35+E37+E38+E39+E40+E55+E69+E72+E79+E81+E82+E86+E98+E36</f>
        <v>99.96</v>
      </c>
      <c r="F99" s="200">
        <f>F14+F22+F31+F32+F33+F34+F35+F37+F38+F39+F40+F55+F69+F72+F79+F81+F82+F86+F98+F36</f>
        <v>0</v>
      </c>
      <c r="G99" s="200">
        <f>G14+G22+G31+G32+G33+G34+G35+G37+G38+G39+G40+G55+G69+G72+G79+G81+G82+G86+G98+G36</f>
        <v>139.29</v>
      </c>
      <c r="H99" s="200">
        <v>11.62</v>
      </c>
      <c r="I99" s="12">
        <v>10078.7</v>
      </c>
      <c r="K99" s="114"/>
    </row>
    <row r="100" spans="1:11" s="142" customFormat="1" ht="20.25" hidden="1" thickBot="1">
      <c r="A100" s="176" t="s">
        <v>2</v>
      </c>
      <c r="B100" s="177" t="s">
        <v>47</v>
      </c>
      <c r="C100" s="177" t="s">
        <v>98</v>
      </c>
      <c r="D100" s="201"/>
      <c r="E100" s="202" t="s">
        <v>98</v>
      </c>
      <c r="F100" s="203"/>
      <c r="G100" s="202" t="s">
        <v>98</v>
      </c>
      <c r="H100" s="203"/>
      <c r="I100" s="12">
        <v>10078.7</v>
      </c>
      <c r="K100" s="143"/>
    </row>
    <row r="101" spans="1:11" s="145" customFormat="1" ht="15">
      <c r="A101" s="144"/>
      <c r="D101" s="204"/>
      <c r="E101" s="204"/>
      <c r="F101" s="204"/>
      <c r="G101" s="204"/>
      <c r="H101" s="204"/>
      <c r="I101" s="12"/>
      <c r="K101" s="146"/>
    </row>
    <row r="102" spans="1:11" s="145" customFormat="1" ht="15">
      <c r="A102" s="144"/>
      <c r="D102" s="204"/>
      <c r="E102" s="204"/>
      <c r="F102" s="204"/>
      <c r="G102" s="204"/>
      <c r="H102" s="204"/>
      <c r="I102" s="12"/>
      <c r="K102" s="146"/>
    </row>
    <row r="103" spans="1:11" s="145" customFormat="1" ht="15">
      <c r="A103" s="144"/>
      <c r="D103" s="204"/>
      <c r="E103" s="204"/>
      <c r="F103" s="204"/>
      <c r="G103" s="204"/>
      <c r="H103" s="204"/>
      <c r="I103" s="12"/>
      <c r="K103" s="146"/>
    </row>
    <row r="104" spans="1:11" s="145" customFormat="1" ht="15.75" thickBot="1">
      <c r="A104" s="144"/>
      <c r="D104" s="204"/>
      <c r="E104" s="204"/>
      <c r="F104" s="204"/>
      <c r="G104" s="204"/>
      <c r="H104" s="204"/>
      <c r="I104" s="12"/>
      <c r="K104" s="146"/>
    </row>
    <row r="105" spans="1:11" s="145" customFormat="1" ht="20.25" thickBot="1">
      <c r="A105" s="159" t="s">
        <v>3</v>
      </c>
      <c r="B105" s="160"/>
      <c r="C105" s="161">
        <f>F105*12</f>
        <v>0</v>
      </c>
      <c r="D105" s="205">
        <f>D106+D107+D108+D109+D110+D111+D112+D113+D114+D115+D116+D119+D120</f>
        <v>645497.67</v>
      </c>
      <c r="E105" s="205">
        <f>E106+E107+E108+E109+E110+E111+E112+E113+E114+E115+E116+E119+E120</f>
        <v>0</v>
      </c>
      <c r="F105" s="205">
        <f>F106+F107+F108+F109+F110+F111+F112+F113+F114+F115+F116+F119+F120</f>
        <v>0</v>
      </c>
      <c r="G105" s="205">
        <f>G106+G107+G108+G109+G110+G111+G112+G113+G114+G115+G116+G119+G120</f>
        <v>64.03</v>
      </c>
      <c r="H105" s="205">
        <f>H106+H107+H108+H109+H110+H111+H112+H113+H114+H115+H116+H119+H120</f>
        <v>5.34</v>
      </c>
      <c r="I105" s="12">
        <v>10078.7</v>
      </c>
      <c r="K105" s="146"/>
    </row>
    <row r="106" spans="1:11" s="97" customFormat="1" ht="15">
      <c r="A106" s="14" t="s">
        <v>137</v>
      </c>
      <c r="B106" s="104"/>
      <c r="C106" s="1"/>
      <c r="D106" s="18">
        <v>24437.93</v>
      </c>
      <c r="E106" s="119"/>
      <c r="F106" s="120"/>
      <c r="G106" s="119">
        <f>D106/I106</f>
        <v>2.42</v>
      </c>
      <c r="H106" s="119">
        <f>G106/12</f>
        <v>0.2</v>
      </c>
      <c r="I106" s="12">
        <v>10078.7</v>
      </c>
      <c r="J106" s="12"/>
      <c r="K106" s="114"/>
    </row>
    <row r="107" spans="1:11" s="97" customFormat="1" ht="15">
      <c r="A107" s="14" t="s">
        <v>169</v>
      </c>
      <c r="B107" s="104"/>
      <c r="C107" s="1"/>
      <c r="D107" s="18">
        <v>44298.96</v>
      </c>
      <c r="E107" s="119"/>
      <c r="F107" s="120"/>
      <c r="G107" s="119">
        <f aca="true" t="shared" si="2" ref="G107:G120">D107/I107</f>
        <v>4.4</v>
      </c>
      <c r="H107" s="119">
        <f aca="true" t="shared" si="3" ref="H107:H120">G107/12</f>
        <v>0.37</v>
      </c>
      <c r="I107" s="12">
        <v>10078.7</v>
      </c>
      <c r="J107" s="12"/>
      <c r="K107" s="114"/>
    </row>
    <row r="108" spans="1:11" s="97" customFormat="1" ht="15">
      <c r="A108" s="14" t="s">
        <v>138</v>
      </c>
      <c r="B108" s="104"/>
      <c r="C108" s="1"/>
      <c r="D108" s="18">
        <v>54842.31</v>
      </c>
      <c r="E108" s="119"/>
      <c r="F108" s="120"/>
      <c r="G108" s="119">
        <f t="shared" si="2"/>
        <v>5.44</v>
      </c>
      <c r="H108" s="119">
        <f t="shared" si="3"/>
        <v>0.45</v>
      </c>
      <c r="I108" s="12">
        <v>10078.7</v>
      </c>
      <c r="J108" s="12"/>
      <c r="K108" s="114"/>
    </row>
    <row r="109" spans="1:11" s="97" customFormat="1" ht="15">
      <c r="A109" s="14" t="s">
        <v>170</v>
      </c>
      <c r="B109" s="104"/>
      <c r="C109" s="1"/>
      <c r="D109" s="18">
        <v>8337</v>
      </c>
      <c r="E109" s="119"/>
      <c r="F109" s="120"/>
      <c r="G109" s="119">
        <f t="shared" si="2"/>
        <v>0.83</v>
      </c>
      <c r="H109" s="119">
        <f t="shared" si="3"/>
        <v>0.07</v>
      </c>
      <c r="I109" s="12">
        <v>10078.7</v>
      </c>
      <c r="J109" s="12"/>
      <c r="K109" s="114"/>
    </row>
    <row r="110" spans="1:11" s="97" customFormat="1" ht="15">
      <c r="A110" s="14" t="s">
        <v>171</v>
      </c>
      <c r="B110" s="104"/>
      <c r="C110" s="1"/>
      <c r="D110" s="18">
        <v>33250.22</v>
      </c>
      <c r="E110" s="119"/>
      <c r="F110" s="120"/>
      <c r="G110" s="119">
        <f t="shared" si="2"/>
        <v>3.3</v>
      </c>
      <c r="H110" s="119">
        <v>0.28</v>
      </c>
      <c r="I110" s="12">
        <v>10078.7</v>
      </c>
      <c r="J110" s="12"/>
      <c r="K110" s="114"/>
    </row>
    <row r="111" spans="1:11" s="97" customFormat="1" ht="15">
      <c r="A111" s="14" t="s">
        <v>172</v>
      </c>
      <c r="B111" s="104"/>
      <c r="C111" s="1"/>
      <c r="D111" s="18">
        <v>41101.92</v>
      </c>
      <c r="E111" s="119"/>
      <c r="F111" s="120"/>
      <c r="G111" s="119">
        <f t="shared" si="2"/>
        <v>4.08</v>
      </c>
      <c r="H111" s="119">
        <f t="shared" si="3"/>
        <v>0.34</v>
      </c>
      <c r="I111" s="12">
        <v>10078.7</v>
      </c>
      <c r="J111" s="12"/>
      <c r="K111" s="114"/>
    </row>
    <row r="112" spans="1:11" s="97" customFormat="1" ht="15">
      <c r="A112" s="14" t="s">
        <v>139</v>
      </c>
      <c r="B112" s="104"/>
      <c r="C112" s="1"/>
      <c r="D112" s="18">
        <v>72104.15</v>
      </c>
      <c r="E112" s="119"/>
      <c r="F112" s="120"/>
      <c r="G112" s="119">
        <f t="shared" si="2"/>
        <v>7.15</v>
      </c>
      <c r="H112" s="119">
        <f t="shared" si="3"/>
        <v>0.6</v>
      </c>
      <c r="I112" s="12">
        <v>10078.7</v>
      </c>
      <c r="J112" s="12"/>
      <c r="K112" s="114"/>
    </row>
    <row r="113" spans="1:11" s="97" customFormat="1" ht="15">
      <c r="A113" s="14" t="s">
        <v>173</v>
      </c>
      <c r="B113" s="104"/>
      <c r="C113" s="1"/>
      <c r="D113" s="18">
        <v>157466.56</v>
      </c>
      <c r="E113" s="119"/>
      <c r="F113" s="120"/>
      <c r="G113" s="119">
        <f t="shared" si="2"/>
        <v>15.62</v>
      </c>
      <c r="H113" s="119">
        <f t="shared" si="3"/>
        <v>1.3</v>
      </c>
      <c r="I113" s="12">
        <v>10078.7</v>
      </c>
      <c r="J113" s="12"/>
      <c r="K113" s="114"/>
    </row>
    <row r="114" spans="1:11" s="97" customFormat="1" ht="15">
      <c r="A114" s="14" t="s">
        <v>174</v>
      </c>
      <c r="B114" s="104"/>
      <c r="C114" s="1"/>
      <c r="D114" s="18">
        <v>19279.71</v>
      </c>
      <c r="E114" s="119"/>
      <c r="F114" s="120"/>
      <c r="G114" s="119">
        <f t="shared" si="2"/>
        <v>1.91</v>
      </c>
      <c r="H114" s="119">
        <f t="shared" si="3"/>
        <v>0.16</v>
      </c>
      <c r="I114" s="12">
        <v>10078.7</v>
      </c>
      <c r="J114" s="12"/>
      <c r="K114" s="114"/>
    </row>
    <row r="115" spans="1:11" s="97" customFormat="1" ht="25.5">
      <c r="A115" s="14" t="s">
        <v>175</v>
      </c>
      <c r="B115" s="104"/>
      <c r="C115" s="1"/>
      <c r="D115" s="18">
        <v>38635.59</v>
      </c>
      <c r="E115" s="119"/>
      <c r="F115" s="120"/>
      <c r="G115" s="119">
        <f t="shared" si="2"/>
        <v>3.83</v>
      </c>
      <c r="H115" s="119">
        <f t="shared" si="3"/>
        <v>0.32</v>
      </c>
      <c r="I115" s="12">
        <v>10078.7</v>
      </c>
      <c r="J115" s="12"/>
      <c r="K115" s="114"/>
    </row>
    <row r="116" spans="1:11" s="97" customFormat="1" ht="15">
      <c r="A116" s="14" t="s">
        <v>176</v>
      </c>
      <c r="B116" s="104"/>
      <c r="C116" s="1"/>
      <c r="D116" s="18">
        <v>57056.8</v>
      </c>
      <c r="E116" s="119"/>
      <c r="F116" s="120"/>
      <c r="G116" s="119">
        <f t="shared" si="2"/>
        <v>5.66</v>
      </c>
      <c r="H116" s="119">
        <f t="shared" si="3"/>
        <v>0.47</v>
      </c>
      <c r="I116" s="12">
        <v>10078.7</v>
      </c>
      <c r="J116" s="12"/>
      <c r="K116" s="114"/>
    </row>
    <row r="117" spans="1:11" s="97" customFormat="1" ht="15" hidden="1">
      <c r="A117" s="14"/>
      <c r="B117" s="104"/>
      <c r="C117" s="1"/>
      <c r="D117" s="18"/>
      <c r="E117" s="119"/>
      <c r="F117" s="120"/>
      <c r="G117" s="119">
        <f t="shared" si="2"/>
        <v>0</v>
      </c>
      <c r="H117" s="119">
        <f t="shared" si="3"/>
        <v>0</v>
      </c>
      <c r="I117" s="12">
        <v>10078.7</v>
      </c>
      <c r="J117" s="12"/>
      <c r="K117" s="114"/>
    </row>
    <row r="118" spans="1:11" s="97" customFormat="1" ht="15" hidden="1">
      <c r="A118" s="14"/>
      <c r="B118" s="104"/>
      <c r="C118" s="1"/>
      <c r="D118" s="18"/>
      <c r="E118" s="119"/>
      <c r="F118" s="120"/>
      <c r="G118" s="119">
        <f t="shared" si="2"/>
        <v>0</v>
      </c>
      <c r="H118" s="119">
        <f t="shared" si="3"/>
        <v>0</v>
      </c>
      <c r="I118" s="12">
        <v>10078.7</v>
      </c>
      <c r="J118" s="12"/>
      <c r="K118" s="114"/>
    </row>
    <row r="119" spans="1:11" s="145" customFormat="1" ht="19.5" customHeight="1">
      <c r="A119" s="206" t="s">
        <v>177</v>
      </c>
      <c r="B119" s="207"/>
      <c r="C119" s="207"/>
      <c r="D119" s="208">
        <v>88326.49</v>
      </c>
      <c r="E119" s="208"/>
      <c r="F119" s="208"/>
      <c r="G119" s="119">
        <f t="shared" si="2"/>
        <v>8.76</v>
      </c>
      <c r="H119" s="119">
        <f t="shared" si="3"/>
        <v>0.73</v>
      </c>
      <c r="I119" s="12">
        <v>10078.7</v>
      </c>
      <c r="K119" s="146"/>
    </row>
    <row r="120" spans="1:11" s="145" customFormat="1" ht="15">
      <c r="A120" s="14" t="s">
        <v>178</v>
      </c>
      <c r="B120" s="104"/>
      <c r="C120" s="1"/>
      <c r="D120" s="18">
        <v>6360.03</v>
      </c>
      <c r="E120" s="204"/>
      <c r="F120" s="204"/>
      <c r="G120" s="209">
        <f t="shared" si="2"/>
        <v>0.63</v>
      </c>
      <c r="H120" s="209">
        <f t="shared" si="3"/>
        <v>0.05</v>
      </c>
      <c r="I120" s="210">
        <v>10078.7</v>
      </c>
      <c r="K120" s="146"/>
    </row>
    <row r="121" spans="1:11" s="145" customFormat="1" ht="12.75">
      <c r="A121" s="144"/>
      <c r="D121" s="204"/>
      <c r="E121" s="204"/>
      <c r="F121" s="204"/>
      <c r="G121" s="204"/>
      <c r="H121" s="204"/>
      <c r="K121" s="146"/>
    </row>
    <row r="122" spans="1:11" s="145" customFormat="1" ht="13.5" thickBot="1">
      <c r="A122" s="144"/>
      <c r="D122" s="204"/>
      <c r="E122" s="204"/>
      <c r="F122" s="204"/>
      <c r="G122" s="204"/>
      <c r="H122" s="204"/>
      <c r="K122" s="146"/>
    </row>
    <row r="123" spans="1:11" s="145" customFormat="1" ht="20.25" thickBot="1">
      <c r="A123" s="162" t="s">
        <v>6</v>
      </c>
      <c r="B123" s="178"/>
      <c r="C123" s="178" t="s">
        <v>98</v>
      </c>
      <c r="D123" s="211">
        <f>D99+D105</f>
        <v>2047666.43</v>
      </c>
      <c r="E123" s="211">
        <f>E99+E105</f>
        <v>99.96</v>
      </c>
      <c r="F123" s="211">
        <f>F99+F105</f>
        <v>0</v>
      </c>
      <c r="G123" s="211">
        <v>203.34</v>
      </c>
      <c r="H123" s="212">
        <f>H99+H105</f>
        <v>16.96</v>
      </c>
      <c r="K123" s="146"/>
    </row>
    <row r="124" spans="1:11" s="145" customFormat="1" ht="12.75">
      <c r="A124" s="144"/>
      <c r="F124" s="2"/>
      <c r="H124" s="2"/>
      <c r="K124" s="146"/>
    </row>
    <row r="125" spans="1:11" s="145" customFormat="1" ht="12.75">
      <c r="A125" s="144"/>
      <c r="F125" s="2"/>
      <c r="H125" s="2"/>
      <c r="K125" s="146"/>
    </row>
    <row r="126" spans="1:11" s="145" customFormat="1" ht="12.75">
      <c r="A126" s="144"/>
      <c r="F126" s="2"/>
      <c r="H126" s="2"/>
      <c r="K126" s="146"/>
    </row>
    <row r="127" spans="1:11" s="145" customFormat="1" ht="12.75">
      <c r="A127" s="144"/>
      <c r="F127" s="2"/>
      <c r="H127" s="2"/>
      <c r="K127" s="146"/>
    </row>
    <row r="128" spans="1:11" s="145" customFormat="1" ht="12.75">
      <c r="A128" s="144"/>
      <c r="F128" s="2"/>
      <c r="H128" s="2"/>
      <c r="K128" s="146"/>
    </row>
    <row r="129" spans="1:11" s="145" customFormat="1" ht="12.75">
      <c r="A129" s="144"/>
      <c r="F129" s="2"/>
      <c r="H129" s="2"/>
      <c r="K129" s="146"/>
    </row>
    <row r="130" spans="1:11" s="167" customFormat="1" ht="18.75">
      <c r="A130" s="163"/>
      <c r="B130" s="164"/>
      <c r="C130" s="165"/>
      <c r="D130" s="165"/>
      <c r="E130" s="165"/>
      <c r="F130" s="166"/>
      <c r="G130" s="165"/>
      <c r="H130" s="166"/>
      <c r="K130" s="168"/>
    </row>
    <row r="131" spans="1:11" s="142" customFormat="1" ht="19.5">
      <c r="A131" s="147"/>
      <c r="B131" s="148"/>
      <c r="C131" s="149"/>
      <c r="D131" s="149"/>
      <c r="E131" s="149"/>
      <c r="F131" s="106"/>
      <c r="G131" s="149"/>
      <c r="H131" s="106"/>
      <c r="K131" s="143"/>
    </row>
    <row r="132" spans="1:11" s="145" customFormat="1" ht="14.25">
      <c r="A132" s="245" t="s">
        <v>99</v>
      </c>
      <c r="B132" s="245"/>
      <c r="C132" s="245"/>
      <c r="D132" s="245"/>
      <c r="E132" s="245"/>
      <c r="F132" s="245"/>
      <c r="K132" s="146"/>
    </row>
    <row r="133" spans="6:11" s="145" customFormat="1" ht="12.75">
      <c r="F133" s="2"/>
      <c r="H133" s="2"/>
      <c r="K133" s="146"/>
    </row>
    <row r="134" spans="1:11" s="145" customFormat="1" ht="12.75">
      <c r="A134" s="144" t="s">
        <v>100</v>
      </c>
      <c r="F134" s="2"/>
      <c r="H134" s="2"/>
      <c r="K134" s="146"/>
    </row>
    <row r="135" spans="6:11" s="145" customFormat="1" ht="12.75">
      <c r="F135" s="2"/>
      <c r="H135" s="2"/>
      <c r="K135" s="146"/>
    </row>
    <row r="136" spans="6:11" s="145" customFormat="1" ht="12.75">
      <c r="F136" s="2"/>
      <c r="H136" s="2"/>
      <c r="K136" s="146"/>
    </row>
    <row r="137" spans="6:11" s="145" customFormat="1" ht="12.75">
      <c r="F137" s="2"/>
      <c r="H137" s="2"/>
      <c r="K137" s="146"/>
    </row>
    <row r="138" spans="6:11" s="145" customFormat="1" ht="12.75">
      <c r="F138" s="2"/>
      <c r="H138" s="2"/>
      <c r="K138" s="146"/>
    </row>
    <row r="139" spans="6:11" s="145" customFormat="1" ht="12.75">
      <c r="F139" s="2"/>
      <c r="H139" s="2"/>
      <c r="K139" s="146"/>
    </row>
    <row r="140" spans="6:11" s="145" customFormat="1" ht="12.75">
      <c r="F140" s="2"/>
      <c r="H140" s="2"/>
      <c r="K140" s="146"/>
    </row>
    <row r="141" spans="6:11" s="145" customFormat="1" ht="12.75">
      <c r="F141" s="2"/>
      <c r="H141" s="2"/>
      <c r="K141" s="146"/>
    </row>
    <row r="142" spans="6:11" s="145" customFormat="1" ht="12.75">
      <c r="F142" s="2"/>
      <c r="H142" s="2"/>
      <c r="K142" s="146"/>
    </row>
    <row r="143" spans="6:11" s="145" customFormat="1" ht="12.75">
      <c r="F143" s="2"/>
      <c r="H143" s="2"/>
      <c r="K143" s="146"/>
    </row>
    <row r="144" spans="6:11" s="145" customFormat="1" ht="12.75">
      <c r="F144" s="2"/>
      <c r="H144" s="2"/>
      <c r="K144" s="146"/>
    </row>
    <row r="145" spans="6:11" s="145" customFormat="1" ht="12.75">
      <c r="F145" s="2"/>
      <c r="H145" s="2"/>
      <c r="K145" s="146"/>
    </row>
    <row r="146" spans="6:11" s="145" customFormat="1" ht="12.75">
      <c r="F146" s="2"/>
      <c r="H146" s="2"/>
      <c r="K146" s="146"/>
    </row>
    <row r="147" spans="6:11" s="145" customFormat="1" ht="12.75">
      <c r="F147" s="2"/>
      <c r="H147" s="2"/>
      <c r="K147" s="146"/>
    </row>
    <row r="148" spans="6:11" s="145" customFormat="1" ht="12.75">
      <c r="F148" s="2"/>
      <c r="H148" s="2"/>
      <c r="K148" s="146"/>
    </row>
    <row r="149" spans="6:11" s="145" customFormat="1" ht="12.75">
      <c r="F149" s="2"/>
      <c r="H149" s="2"/>
      <c r="K149" s="146"/>
    </row>
    <row r="150" spans="6:11" s="145" customFormat="1" ht="12.75">
      <c r="F150" s="2"/>
      <c r="H150" s="2"/>
      <c r="K150" s="146"/>
    </row>
    <row r="151" spans="6:11" s="145" customFormat="1" ht="12.75">
      <c r="F151" s="2"/>
      <c r="H151" s="2"/>
      <c r="K151" s="146"/>
    </row>
    <row r="152" spans="6:11" s="145" customFormat="1" ht="12.75">
      <c r="F152" s="2"/>
      <c r="H152" s="2"/>
      <c r="K152" s="146"/>
    </row>
  </sheetData>
  <sheetProtection/>
  <mergeCells count="12">
    <mergeCell ref="A10:H10"/>
    <mergeCell ref="A13:H13"/>
    <mergeCell ref="A132:F132"/>
    <mergeCell ref="A1:H1"/>
    <mergeCell ref="B2:H2"/>
    <mergeCell ref="B3:H3"/>
    <mergeCell ref="B4:H4"/>
    <mergeCell ref="A5:H5"/>
    <mergeCell ref="A6:H6"/>
    <mergeCell ref="A7:H7"/>
    <mergeCell ref="A8:H8"/>
    <mergeCell ref="A9:H9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"/>
  <sheetViews>
    <sheetView zoomScale="80" zoomScaleNormal="80" zoomScalePageLayoutView="0" workbookViewId="0" topLeftCell="A1">
      <pane xSplit="1" ySplit="2" topLeftCell="G1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9" sqref="A39:IV39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9" t="s">
        <v>179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5" s="6" customFormat="1" ht="79.5" customHeight="1" thickBot="1">
      <c r="A2" s="186" t="s">
        <v>0</v>
      </c>
      <c r="B2" s="286" t="s">
        <v>140</v>
      </c>
      <c r="C2" s="287"/>
      <c r="D2" s="288"/>
      <c r="E2" s="287" t="s">
        <v>141</v>
      </c>
      <c r="F2" s="287"/>
      <c r="G2" s="287"/>
      <c r="H2" s="286" t="s">
        <v>142</v>
      </c>
      <c r="I2" s="287"/>
      <c r="J2" s="288"/>
      <c r="K2" s="286" t="s">
        <v>143</v>
      </c>
      <c r="L2" s="287"/>
      <c r="M2" s="288"/>
      <c r="N2" s="51" t="s">
        <v>10</v>
      </c>
      <c r="O2" s="22" t="s">
        <v>5</v>
      </c>
    </row>
    <row r="3" spans="1:15" s="7" customFormat="1" ht="12.75">
      <c r="A3" s="44"/>
      <c r="B3" s="32" t="s">
        <v>7</v>
      </c>
      <c r="C3" s="15" t="s">
        <v>8</v>
      </c>
      <c r="D3" s="39" t="s">
        <v>9</v>
      </c>
      <c r="E3" s="50" t="s">
        <v>7</v>
      </c>
      <c r="F3" s="15" t="s">
        <v>8</v>
      </c>
      <c r="G3" s="21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4"/>
      <c r="O3" s="23"/>
    </row>
    <row r="4" spans="1:15" s="7" customFormat="1" ht="49.5" customHeight="1">
      <c r="A4" s="289" t="s">
        <v>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s="6" customFormat="1" ht="14.25" customHeight="1">
      <c r="A5" s="64" t="s">
        <v>39</v>
      </c>
      <c r="B5" s="33"/>
      <c r="C5" s="8"/>
      <c r="D5" s="65">
        <f>O5/4</f>
        <v>80730.39</v>
      </c>
      <c r="E5" s="51"/>
      <c r="F5" s="8"/>
      <c r="G5" s="65">
        <f>O5/4</f>
        <v>80730.39</v>
      </c>
      <c r="H5" s="33"/>
      <c r="I5" s="8"/>
      <c r="J5" s="65">
        <f>O5/4</f>
        <v>80730.39</v>
      </c>
      <c r="K5" s="33"/>
      <c r="L5" s="8"/>
      <c r="M5" s="65">
        <f>O5/4</f>
        <v>80730.39</v>
      </c>
      <c r="N5" s="56">
        <f>M5+J5+G5+D5</f>
        <v>322921.56</v>
      </c>
      <c r="O5" s="17">
        <v>322921.55</v>
      </c>
    </row>
    <row r="6" spans="1:15" s="6" customFormat="1" ht="30">
      <c r="A6" s="64" t="s">
        <v>45</v>
      </c>
      <c r="B6" s="33"/>
      <c r="C6" s="8"/>
      <c r="D6" s="65">
        <f aca="true" t="shared" si="0" ref="D6:D15">O6/4</f>
        <v>64705.26</v>
      </c>
      <c r="E6" s="51"/>
      <c r="F6" s="8"/>
      <c r="G6" s="65">
        <f aca="true" t="shared" si="1" ref="G6:G15">O6/4</f>
        <v>64705.26</v>
      </c>
      <c r="H6" s="33"/>
      <c r="I6" s="8"/>
      <c r="J6" s="65">
        <f aca="true" t="shared" si="2" ref="J6:J15">O6/4</f>
        <v>64705.26</v>
      </c>
      <c r="K6" s="33"/>
      <c r="L6" s="8"/>
      <c r="M6" s="65">
        <f aca="true" t="shared" si="3" ref="M6:M15">O6/4</f>
        <v>64705.26</v>
      </c>
      <c r="N6" s="56">
        <f aca="true" t="shared" si="4" ref="N6:N49">M6+J6+G6+D6</f>
        <v>258821.04</v>
      </c>
      <c r="O6" s="17">
        <v>258821.02</v>
      </c>
    </row>
    <row r="7" spans="1:15" s="6" customFormat="1" ht="15">
      <c r="A7" s="63" t="s">
        <v>55</v>
      </c>
      <c r="B7" s="33"/>
      <c r="C7" s="8"/>
      <c r="D7" s="65">
        <f t="shared" si="0"/>
        <v>20560.55</v>
      </c>
      <c r="E7" s="51"/>
      <c r="F7" s="8"/>
      <c r="G7" s="65">
        <f t="shared" si="1"/>
        <v>20560.55</v>
      </c>
      <c r="H7" s="33"/>
      <c r="I7" s="8"/>
      <c r="J7" s="65">
        <f t="shared" si="2"/>
        <v>20560.55</v>
      </c>
      <c r="K7" s="33"/>
      <c r="L7" s="8"/>
      <c r="M7" s="65">
        <f t="shared" si="3"/>
        <v>20560.55</v>
      </c>
      <c r="N7" s="56">
        <f t="shared" si="4"/>
        <v>82242.2</v>
      </c>
      <c r="O7" s="17">
        <v>82242.19</v>
      </c>
    </row>
    <row r="8" spans="1:15" s="6" customFormat="1" ht="15">
      <c r="A8" s="63" t="s">
        <v>57</v>
      </c>
      <c r="B8" s="33"/>
      <c r="C8" s="8"/>
      <c r="D8" s="65">
        <f t="shared" si="0"/>
        <v>67124.14</v>
      </c>
      <c r="E8" s="51"/>
      <c r="F8" s="8"/>
      <c r="G8" s="65">
        <f t="shared" si="1"/>
        <v>67124.14</v>
      </c>
      <c r="H8" s="33"/>
      <c r="I8" s="8"/>
      <c r="J8" s="65">
        <f t="shared" si="2"/>
        <v>67124.14</v>
      </c>
      <c r="K8" s="33"/>
      <c r="L8" s="8"/>
      <c r="M8" s="65">
        <f t="shared" si="3"/>
        <v>67124.14</v>
      </c>
      <c r="N8" s="56">
        <f t="shared" si="4"/>
        <v>268496.56</v>
      </c>
      <c r="O8" s="17">
        <v>268496.57</v>
      </c>
    </row>
    <row r="9" spans="1:15" s="6" customFormat="1" ht="30">
      <c r="A9" s="63" t="s">
        <v>59</v>
      </c>
      <c r="B9" s="33"/>
      <c r="C9" s="8"/>
      <c r="D9" s="65">
        <f t="shared" si="0"/>
        <v>924.08</v>
      </c>
      <c r="E9" s="51"/>
      <c r="F9" s="8"/>
      <c r="G9" s="65">
        <f t="shared" si="1"/>
        <v>924.08</v>
      </c>
      <c r="H9" s="33"/>
      <c r="I9" s="8"/>
      <c r="J9" s="65">
        <f t="shared" si="2"/>
        <v>924.08</v>
      </c>
      <c r="K9" s="33"/>
      <c r="L9" s="8"/>
      <c r="M9" s="65">
        <f t="shared" si="3"/>
        <v>924.08</v>
      </c>
      <c r="N9" s="56">
        <f t="shared" si="4"/>
        <v>3696.32</v>
      </c>
      <c r="O9" s="17">
        <v>3696.3</v>
      </c>
    </row>
    <row r="10" spans="1:15" s="6" customFormat="1" ht="30">
      <c r="A10" s="63" t="s">
        <v>61</v>
      </c>
      <c r="B10" s="33"/>
      <c r="C10" s="8"/>
      <c r="D10" s="65">
        <f t="shared" si="0"/>
        <v>924.08</v>
      </c>
      <c r="E10" s="51"/>
      <c r="F10" s="8"/>
      <c r="G10" s="65">
        <f t="shared" si="1"/>
        <v>924.08</v>
      </c>
      <c r="H10" s="33"/>
      <c r="I10" s="8"/>
      <c r="J10" s="65">
        <f t="shared" si="2"/>
        <v>924.08</v>
      </c>
      <c r="K10" s="33"/>
      <c r="L10" s="8"/>
      <c r="M10" s="65">
        <f t="shared" si="3"/>
        <v>924.08</v>
      </c>
      <c r="N10" s="56">
        <f t="shared" si="4"/>
        <v>3696.32</v>
      </c>
      <c r="O10" s="17">
        <v>3696.3</v>
      </c>
    </row>
    <row r="11" spans="1:15" s="6" customFormat="1" ht="15">
      <c r="A11" s="63" t="s">
        <v>62</v>
      </c>
      <c r="B11" s="33"/>
      <c r="C11" s="8"/>
      <c r="D11" s="65">
        <f t="shared" si="0"/>
        <v>2917.67</v>
      </c>
      <c r="E11" s="51"/>
      <c r="F11" s="8"/>
      <c r="G11" s="65">
        <f t="shared" si="1"/>
        <v>2917.67</v>
      </c>
      <c r="H11" s="33"/>
      <c r="I11" s="8"/>
      <c r="J11" s="65">
        <f t="shared" si="2"/>
        <v>2917.67</v>
      </c>
      <c r="K11" s="33"/>
      <c r="L11" s="8"/>
      <c r="M11" s="65">
        <f t="shared" si="3"/>
        <v>2917.67</v>
      </c>
      <c r="N11" s="56">
        <f t="shared" si="4"/>
        <v>11670.68</v>
      </c>
      <c r="O11" s="17">
        <v>11670.68</v>
      </c>
    </row>
    <row r="12" spans="1:15" s="6" customFormat="1" ht="30">
      <c r="A12" s="63" t="s">
        <v>181</v>
      </c>
      <c r="B12" s="33"/>
      <c r="C12" s="8"/>
      <c r="D12" s="65">
        <f>O12/4</f>
        <v>0</v>
      </c>
      <c r="E12" s="51"/>
      <c r="F12" s="8"/>
      <c r="G12" s="65">
        <f>O12/4</f>
        <v>0</v>
      </c>
      <c r="H12" s="33"/>
      <c r="I12" s="8"/>
      <c r="J12" s="65">
        <f>O12/4</f>
        <v>0</v>
      </c>
      <c r="K12" s="225">
        <v>42</v>
      </c>
      <c r="L12" s="226">
        <v>42055</v>
      </c>
      <c r="M12" s="65">
        <v>15383.53</v>
      </c>
      <c r="N12" s="56">
        <f t="shared" si="4"/>
        <v>15383.53</v>
      </c>
      <c r="O12" s="17"/>
    </row>
    <row r="13" spans="1:15" s="12" customFormat="1" ht="15">
      <c r="A13" s="63" t="s">
        <v>63</v>
      </c>
      <c r="B13" s="34"/>
      <c r="C13" s="29"/>
      <c r="D13" s="65">
        <f t="shared" si="0"/>
        <v>1209.45</v>
      </c>
      <c r="E13" s="52"/>
      <c r="F13" s="29"/>
      <c r="G13" s="65">
        <f t="shared" si="1"/>
        <v>1209.45</v>
      </c>
      <c r="H13" s="34"/>
      <c r="I13" s="29"/>
      <c r="J13" s="65">
        <f t="shared" si="2"/>
        <v>1209.45</v>
      </c>
      <c r="K13" s="34"/>
      <c r="L13" s="29"/>
      <c r="M13" s="65">
        <f t="shared" si="3"/>
        <v>1209.45</v>
      </c>
      <c r="N13" s="56">
        <f t="shared" si="4"/>
        <v>4837.8</v>
      </c>
      <c r="O13" s="17">
        <v>4837.78</v>
      </c>
    </row>
    <row r="14" spans="1:15" s="6" customFormat="1" ht="15">
      <c r="A14" s="63" t="s">
        <v>65</v>
      </c>
      <c r="B14" s="33"/>
      <c r="C14" s="8"/>
      <c r="D14" s="65">
        <f t="shared" si="0"/>
        <v>907.08</v>
      </c>
      <c r="E14" s="51"/>
      <c r="F14" s="8"/>
      <c r="G14" s="65">
        <f t="shared" si="1"/>
        <v>907.08</v>
      </c>
      <c r="H14" s="33"/>
      <c r="I14" s="8"/>
      <c r="J14" s="65">
        <f t="shared" si="2"/>
        <v>907.08</v>
      </c>
      <c r="K14" s="33"/>
      <c r="L14" s="8"/>
      <c r="M14" s="65">
        <f t="shared" si="3"/>
        <v>907.08</v>
      </c>
      <c r="N14" s="56">
        <f t="shared" si="4"/>
        <v>3628.32</v>
      </c>
      <c r="O14" s="17">
        <v>3628.33</v>
      </c>
    </row>
    <row r="15" spans="1:15" s="9" customFormat="1" ht="30">
      <c r="A15" s="62" t="s">
        <v>67</v>
      </c>
      <c r="B15" s="35"/>
      <c r="C15" s="30"/>
      <c r="D15" s="65">
        <f t="shared" si="0"/>
        <v>0</v>
      </c>
      <c r="E15" s="53"/>
      <c r="F15" s="30"/>
      <c r="G15" s="65">
        <f t="shared" si="1"/>
        <v>0</v>
      </c>
      <c r="H15" s="35"/>
      <c r="I15" s="30"/>
      <c r="J15" s="65">
        <f t="shared" si="2"/>
        <v>0</v>
      </c>
      <c r="K15" s="35"/>
      <c r="L15" s="30"/>
      <c r="M15" s="65">
        <f t="shared" si="3"/>
        <v>0</v>
      </c>
      <c r="N15" s="56">
        <f t="shared" si="4"/>
        <v>0</v>
      </c>
      <c r="O15" s="17"/>
    </row>
    <row r="16" spans="1:15" s="6" customFormat="1" ht="15">
      <c r="A16" s="63" t="s">
        <v>69</v>
      </c>
      <c r="B16" s="33"/>
      <c r="C16" s="8"/>
      <c r="D16" s="65"/>
      <c r="E16" s="51"/>
      <c r="F16" s="8"/>
      <c r="G16" s="19"/>
      <c r="H16" s="33"/>
      <c r="I16" s="8"/>
      <c r="J16" s="40"/>
      <c r="K16" s="33"/>
      <c r="L16" s="8"/>
      <c r="M16" s="40"/>
      <c r="N16" s="56">
        <f t="shared" si="4"/>
        <v>0</v>
      </c>
      <c r="O16" s="17"/>
    </row>
    <row r="17" spans="1:15" s="6" customFormat="1" ht="15">
      <c r="A17" s="14" t="s">
        <v>71</v>
      </c>
      <c r="B17" s="182"/>
      <c r="C17" s="183"/>
      <c r="D17" s="181"/>
      <c r="E17" s="182"/>
      <c r="F17" s="183"/>
      <c r="G17" s="181"/>
      <c r="H17" s="33"/>
      <c r="I17" s="8"/>
      <c r="J17" s="40"/>
      <c r="K17" s="33"/>
      <c r="L17" s="8"/>
      <c r="M17" s="40"/>
      <c r="N17" s="56">
        <f t="shared" si="4"/>
        <v>0</v>
      </c>
      <c r="O17" s="17"/>
    </row>
    <row r="18" spans="1:15" s="6" customFormat="1" ht="15">
      <c r="A18" s="214" t="s">
        <v>72</v>
      </c>
      <c r="B18" s="182" t="s">
        <v>189</v>
      </c>
      <c r="C18" s="183">
        <v>41775</v>
      </c>
      <c r="D18" s="181">
        <v>1455.37</v>
      </c>
      <c r="E18" s="182" t="s">
        <v>228</v>
      </c>
      <c r="F18" s="183">
        <v>41901</v>
      </c>
      <c r="G18" s="181">
        <v>1455.37</v>
      </c>
      <c r="H18" s="33"/>
      <c r="I18" s="8"/>
      <c r="J18" s="40"/>
      <c r="K18" s="33"/>
      <c r="L18" s="8"/>
      <c r="M18" s="40"/>
      <c r="N18" s="56">
        <f t="shared" si="4"/>
        <v>2910.74</v>
      </c>
      <c r="O18" s="17"/>
    </row>
    <row r="19" spans="1:15" s="6" customFormat="1" ht="15">
      <c r="A19" s="214" t="s">
        <v>166</v>
      </c>
      <c r="B19" s="182" t="s">
        <v>190</v>
      </c>
      <c r="C19" s="183">
        <v>41789</v>
      </c>
      <c r="D19" s="181">
        <v>5186.58</v>
      </c>
      <c r="E19" s="182"/>
      <c r="F19" s="183"/>
      <c r="G19" s="181"/>
      <c r="H19" s="33"/>
      <c r="I19" s="8"/>
      <c r="J19" s="40"/>
      <c r="K19" s="33"/>
      <c r="L19" s="8"/>
      <c r="M19" s="40"/>
      <c r="N19" s="56">
        <f t="shared" si="4"/>
        <v>5186.58</v>
      </c>
      <c r="O19" s="17"/>
    </row>
    <row r="20" spans="1:15" s="6" customFormat="1" ht="40.5" customHeight="1">
      <c r="A20" s="14" t="s">
        <v>197</v>
      </c>
      <c r="B20" s="182" t="s">
        <v>196</v>
      </c>
      <c r="C20" s="183">
        <v>41796</v>
      </c>
      <c r="D20" s="181">
        <v>11423.55</v>
      </c>
      <c r="E20" s="51"/>
      <c r="F20" s="8"/>
      <c r="G20" s="19"/>
      <c r="H20" s="33"/>
      <c r="I20" s="8"/>
      <c r="J20" s="40"/>
      <c r="K20" s="33"/>
      <c r="L20" s="8"/>
      <c r="M20" s="40"/>
      <c r="N20" s="56">
        <f t="shared" si="4"/>
        <v>11423.55</v>
      </c>
      <c r="O20" s="17"/>
    </row>
    <row r="21" spans="1:15" s="6" customFormat="1" ht="15">
      <c r="A21" s="14" t="s">
        <v>74</v>
      </c>
      <c r="B21" s="182" t="s">
        <v>196</v>
      </c>
      <c r="C21" s="183">
        <v>41796</v>
      </c>
      <c r="D21" s="181">
        <v>5546.87</v>
      </c>
      <c r="E21" s="51"/>
      <c r="F21" s="8"/>
      <c r="G21" s="19"/>
      <c r="H21" s="33"/>
      <c r="I21" s="8"/>
      <c r="J21" s="40"/>
      <c r="K21" s="33"/>
      <c r="L21" s="8"/>
      <c r="M21" s="40"/>
      <c r="N21" s="56">
        <f t="shared" si="4"/>
        <v>5546.87</v>
      </c>
      <c r="O21" s="17"/>
    </row>
    <row r="22" spans="1:15" s="6" customFormat="1" ht="15">
      <c r="A22" s="14" t="s">
        <v>75</v>
      </c>
      <c r="B22" s="182" t="s">
        <v>204</v>
      </c>
      <c r="C22" s="183">
        <v>41824</v>
      </c>
      <c r="D22" s="181">
        <v>10598.34</v>
      </c>
      <c r="E22" s="51"/>
      <c r="F22" s="8"/>
      <c r="G22" s="19"/>
      <c r="H22" s="33"/>
      <c r="I22" s="8"/>
      <c r="J22" s="40"/>
      <c r="K22" s="33"/>
      <c r="L22" s="8"/>
      <c r="M22" s="40"/>
      <c r="N22" s="56">
        <f t="shared" si="4"/>
        <v>10598.34</v>
      </c>
      <c r="O22" s="17"/>
    </row>
    <row r="23" spans="1:15" s="6" customFormat="1" ht="15">
      <c r="A23" s="14" t="s">
        <v>76</v>
      </c>
      <c r="B23" s="182" t="s">
        <v>204</v>
      </c>
      <c r="C23" s="183">
        <v>41824</v>
      </c>
      <c r="D23" s="181">
        <v>831.63</v>
      </c>
      <c r="E23" s="51"/>
      <c r="F23" s="8"/>
      <c r="G23" s="19"/>
      <c r="H23" s="33"/>
      <c r="I23" s="8"/>
      <c r="J23" s="40"/>
      <c r="K23" s="33"/>
      <c r="L23" s="8"/>
      <c r="M23" s="40"/>
      <c r="N23" s="56">
        <f t="shared" si="4"/>
        <v>831.63</v>
      </c>
      <c r="O23" s="17"/>
    </row>
    <row r="24" spans="1:15" s="6" customFormat="1" ht="15">
      <c r="A24" s="14" t="s">
        <v>77</v>
      </c>
      <c r="B24" s="182" t="s">
        <v>196</v>
      </c>
      <c r="C24" s="183">
        <v>41796</v>
      </c>
      <c r="D24" s="181">
        <v>2773.33</v>
      </c>
      <c r="E24" s="51"/>
      <c r="F24" s="8"/>
      <c r="G24" s="19"/>
      <c r="H24" s="33"/>
      <c r="I24" s="8"/>
      <c r="J24" s="40"/>
      <c r="K24" s="33"/>
      <c r="L24" s="8"/>
      <c r="M24" s="40"/>
      <c r="N24" s="56">
        <f t="shared" si="4"/>
        <v>2773.33</v>
      </c>
      <c r="O24" s="17"/>
    </row>
    <row r="25" spans="1:15" s="6" customFormat="1" ht="15">
      <c r="A25" s="14" t="s">
        <v>78</v>
      </c>
      <c r="B25" s="33"/>
      <c r="C25" s="8"/>
      <c r="D25" s="65"/>
      <c r="E25" s="51"/>
      <c r="F25" s="8"/>
      <c r="G25" s="19"/>
      <c r="H25" s="33"/>
      <c r="I25" s="8"/>
      <c r="J25" s="40"/>
      <c r="K25" s="33"/>
      <c r="L25" s="8"/>
      <c r="M25" s="40"/>
      <c r="N25" s="56">
        <f t="shared" si="4"/>
        <v>0</v>
      </c>
      <c r="O25" s="17"/>
    </row>
    <row r="26" spans="1:15" s="7" customFormat="1" ht="25.5">
      <c r="A26" s="14" t="s">
        <v>79</v>
      </c>
      <c r="B26" s="182" t="s">
        <v>204</v>
      </c>
      <c r="C26" s="183">
        <v>41824</v>
      </c>
      <c r="D26" s="181">
        <v>7998.37</v>
      </c>
      <c r="E26" s="54"/>
      <c r="F26" s="10"/>
      <c r="G26" s="20"/>
      <c r="H26" s="36"/>
      <c r="I26" s="10"/>
      <c r="J26" s="42"/>
      <c r="K26" s="36"/>
      <c r="L26" s="10"/>
      <c r="M26" s="42"/>
      <c r="N26" s="56">
        <f t="shared" si="4"/>
        <v>7998.37</v>
      </c>
      <c r="O26" s="17"/>
    </row>
    <row r="27" spans="1:15" s="7" customFormat="1" ht="15">
      <c r="A27" s="14" t="s">
        <v>80</v>
      </c>
      <c r="B27" s="36"/>
      <c r="C27" s="10"/>
      <c r="D27" s="65"/>
      <c r="E27" s="182" t="s">
        <v>230</v>
      </c>
      <c r="F27" s="183">
        <v>41908</v>
      </c>
      <c r="G27" s="181">
        <v>18940.95</v>
      </c>
      <c r="H27" s="36"/>
      <c r="I27" s="10"/>
      <c r="J27" s="42"/>
      <c r="K27" s="36"/>
      <c r="L27" s="10"/>
      <c r="M27" s="42"/>
      <c r="N27" s="56">
        <f t="shared" si="4"/>
        <v>18940.95</v>
      </c>
      <c r="O27" s="17"/>
    </row>
    <row r="28" spans="1:15" s="7" customFormat="1" ht="30">
      <c r="A28" s="63" t="s">
        <v>81</v>
      </c>
      <c r="B28" s="36"/>
      <c r="C28" s="10"/>
      <c r="D28" s="65"/>
      <c r="E28" s="54"/>
      <c r="F28" s="10"/>
      <c r="G28" s="65"/>
      <c r="H28" s="36"/>
      <c r="I28" s="10"/>
      <c r="J28" s="65"/>
      <c r="K28" s="36"/>
      <c r="L28" s="10"/>
      <c r="M28" s="65"/>
      <c r="N28" s="56">
        <f t="shared" si="4"/>
        <v>0</v>
      </c>
      <c r="O28" s="17"/>
    </row>
    <row r="29" spans="1:15" s="6" customFormat="1" ht="15">
      <c r="A29" s="14" t="s">
        <v>122</v>
      </c>
      <c r="B29" s="182" t="s">
        <v>196</v>
      </c>
      <c r="C29" s="183">
        <v>41796</v>
      </c>
      <c r="D29" s="181">
        <v>2086.79</v>
      </c>
      <c r="E29" s="51"/>
      <c r="F29" s="8"/>
      <c r="G29" s="19"/>
      <c r="H29" s="33"/>
      <c r="I29" s="8"/>
      <c r="J29" s="40"/>
      <c r="K29" s="33"/>
      <c r="L29" s="8"/>
      <c r="M29" s="40"/>
      <c r="N29" s="56">
        <f t="shared" si="4"/>
        <v>2086.79</v>
      </c>
      <c r="O29" s="17"/>
    </row>
    <row r="30" spans="1:15" s="9" customFormat="1" ht="15">
      <c r="A30" s="5" t="s">
        <v>123</v>
      </c>
      <c r="B30" s="35"/>
      <c r="C30" s="30"/>
      <c r="D30" s="65"/>
      <c r="E30" s="53"/>
      <c r="F30" s="30"/>
      <c r="G30" s="31"/>
      <c r="H30" s="35"/>
      <c r="I30" s="30"/>
      <c r="J30" s="41"/>
      <c r="K30" s="35"/>
      <c r="L30" s="30"/>
      <c r="M30" s="65"/>
      <c r="N30" s="56">
        <f t="shared" si="4"/>
        <v>0</v>
      </c>
      <c r="O30" s="17"/>
    </row>
    <row r="31" spans="1:15" s="7" customFormat="1" ht="30">
      <c r="A31" s="63" t="s">
        <v>108</v>
      </c>
      <c r="B31" s="36"/>
      <c r="C31" s="10"/>
      <c r="D31" s="65"/>
      <c r="E31" s="54"/>
      <c r="F31" s="10"/>
      <c r="G31" s="65"/>
      <c r="H31" s="36"/>
      <c r="I31" s="10"/>
      <c r="J31" s="65"/>
      <c r="K31" s="36"/>
      <c r="L31" s="10"/>
      <c r="M31" s="65"/>
      <c r="N31" s="56">
        <f t="shared" si="4"/>
        <v>0</v>
      </c>
      <c r="O31" s="17"/>
    </row>
    <row r="32" spans="1:15" s="7" customFormat="1" ht="15">
      <c r="A32" s="14" t="s">
        <v>124</v>
      </c>
      <c r="B32" s="182" t="s">
        <v>196</v>
      </c>
      <c r="C32" s="183">
        <v>41796</v>
      </c>
      <c r="D32" s="181">
        <v>4569.42</v>
      </c>
      <c r="E32" s="54"/>
      <c r="F32" s="10"/>
      <c r="G32" s="65"/>
      <c r="H32" s="36"/>
      <c r="I32" s="10"/>
      <c r="J32" s="65"/>
      <c r="K32" s="36"/>
      <c r="L32" s="10"/>
      <c r="M32" s="65"/>
      <c r="N32" s="56">
        <f t="shared" si="4"/>
        <v>4569.42</v>
      </c>
      <c r="O32" s="17"/>
    </row>
    <row r="33" spans="1:15" s="7" customFormat="1" ht="15">
      <c r="A33" s="63" t="s">
        <v>90</v>
      </c>
      <c r="B33" s="36"/>
      <c r="C33" s="10"/>
      <c r="D33" s="65"/>
      <c r="E33" s="54"/>
      <c r="F33" s="10"/>
      <c r="G33" s="65"/>
      <c r="H33" s="36"/>
      <c r="I33" s="10"/>
      <c r="J33" s="65"/>
      <c r="K33" s="36"/>
      <c r="L33" s="10"/>
      <c r="M33" s="65"/>
      <c r="N33" s="56">
        <f t="shared" si="4"/>
        <v>0</v>
      </c>
      <c r="O33" s="17"/>
    </row>
    <row r="34" spans="1:15" s="7" customFormat="1" ht="15">
      <c r="A34" s="269" t="s">
        <v>91</v>
      </c>
      <c r="B34" s="179"/>
      <c r="C34" s="180"/>
      <c r="D34" s="181"/>
      <c r="E34" s="182" t="s">
        <v>214</v>
      </c>
      <c r="F34" s="183">
        <v>41866</v>
      </c>
      <c r="G34" s="181">
        <v>276.12</v>
      </c>
      <c r="H34" s="182" t="s">
        <v>244</v>
      </c>
      <c r="I34" s="183">
        <v>41964</v>
      </c>
      <c r="J34" s="181">
        <v>276.12</v>
      </c>
      <c r="K34" s="182" t="s">
        <v>266</v>
      </c>
      <c r="L34" s="183">
        <v>42062</v>
      </c>
      <c r="M34" s="181">
        <v>276.12</v>
      </c>
      <c r="N34" s="56">
        <f t="shared" si="4"/>
        <v>828.36</v>
      </c>
      <c r="O34" s="17"/>
    </row>
    <row r="35" spans="1:15" s="7" customFormat="1" ht="15">
      <c r="A35" s="270"/>
      <c r="B35" s="179"/>
      <c r="C35" s="180"/>
      <c r="D35" s="181"/>
      <c r="E35" s="222" t="s">
        <v>224</v>
      </c>
      <c r="F35" s="183">
        <v>41887</v>
      </c>
      <c r="G35" s="181">
        <v>276.12</v>
      </c>
      <c r="H35" s="182" t="s">
        <v>258</v>
      </c>
      <c r="I35" s="183">
        <v>42027</v>
      </c>
      <c r="J35" s="181">
        <v>276.12</v>
      </c>
      <c r="K35" s="182" t="s">
        <v>268</v>
      </c>
      <c r="L35" s="183">
        <v>42076</v>
      </c>
      <c r="M35" s="181">
        <v>276.12</v>
      </c>
      <c r="N35" s="56">
        <f t="shared" si="4"/>
        <v>828.36</v>
      </c>
      <c r="O35" s="17"/>
    </row>
    <row r="36" spans="1:15" s="7" customFormat="1" ht="15">
      <c r="A36" s="270"/>
      <c r="B36" s="179"/>
      <c r="C36" s="180"/>
      <c r="D36" s="181"/>
      <c r="E36" s="222" t="s">
        <v>230</v>
      </c>
      <c r="F36" s="183">
        <v>41908</v>
      </c>
      <c r="G36" s="181">
        <v>92.04</v>
      </c>
      <c r="H36" s="182"/>
      <c r="I36" s="183"/>
      <c r="J36" s="181"/>
      <c r="K36" s="182" t="s">
        <v>275</v>
      </c>
      <c r="L36" s="183">
        <v>42097</v>
      </c>
      <c r="M36" s="181">
        <v>276.12</v>
      </c>
      <c r="N36" s="56">
        <f t="shared" si="4"/>
        <v>368.16</v>
      </c>
      <c r="O36" s="17"/>
    </row>
    <row r="37" spans="1:15" s="7" customFormat="1" ht="15">
      <c r="A37" s="271"/>
      <c r="B37" s="179"/>
      <c r="C37" s="180"/>
      <c r="D37" s="181"/>
      <c r="E37" s="222" t="s">
        <v>236</v>
      </c>
      <c r="F37" s="183">
        <v>41943</v>
      </c>
      <c r="G37" s="181">
        <v>276.12</v>
      </c>
      <c r="H37" s="182"/>
      <c r="I37" s="183"/>
      <c r="J37" s="181"/>
      <c r="K37" s="182"/>
      <c r="L37" s="183"/>
      <c r="M37" s="181"/>
      <c r="N37" s="56">
        <f t="shared" si="4"/>
        <v>276.12</v>
      </c>
      <c r="O37" s="17"/>
    </row>
    <row r="38" spans="1:15" s="7" customFormat="1" ht="15">
      <c r="A38" s="14" t="s">
        <v>92</v>
      </c>
      <c r="B38" s="36"/>
      <c r="C38" s="10"/>
      <c r="D38" s="65"/>
      <c r="E38" s="54"/>
      <c r="F38" s="10"/>
      <c r="G38" s="65"/>
      <c r="H38" s="182" t="s">
        <v>285</v>
      </c>
      <c r="I38" s="183">
        <v>41992</v>
      </c>
      <c r="J38" s="181">
        <v>21167.97</v>
      </c>
      <c r="K38" s="36"/>
      <c r="L38" s="10"/>
      <c r="M38" s="65"/>
      <c r="N38" s="56">
        <f t="shared" si="4"/>
        <v>21167.97</v>
      </c>
      <c r="O38" s="17"/>
    </row>
    <row r="39" spans="1:15" s="7" customFormat="1" ht="15">
      <c r="A39" s="14" t="s">
        <v>93</v>
      </c>
      <c r="B39" s="36"/>
      <c r="C39" s="10"/>
      <c r="D39" s="65"/>
      <c r="E39" s="54"/>
      <c r="F39" s="10"/>
      <c r="G39" s="65"/>
      <c r="H39" s="36">
        <v>176</v>
      </c>
      <c r="I39" s="180">
        <v>41978</v>
      </c>
      <c r="J39" s="65">
        <v>2484.93</v>
      </c>
      <c r="K39" s="36"/>
      <c r="L39" s="10"/>
      <c r="M39" s="65"/>
      <c r="N39" s="56">
        <f t="shared" si="4"/>
        <v>2484.93</v>
      </c>
      <c r="O39" s="17"/>
    </row>
    <row r="40" spans="1:15" s="7" customFormat="1" ht="15">
      <c r="A40" s="215" t="s">
        <v>127</v>
      </c>
      <c r="B40" s="36"/>
      <c r="C40" s="10"/>
      <c r="D40" s="65"/>
      <c r="E40" s="54"/>
      <c r="F40" s="10"/>
      <c r="G40" s="65"/>
      <c r="H40" s="182"/>
      <c r="I40" s="183"/>
      <c r="J40" s="181"/>
      <c r="K40" s="36"/>
      <c r="L40" s="10"/>
      <c r="M40" s="65"/>
      <c r="N40" s="56">
        <f t="shared" si="4"/>
        <v>0</v>
      </c>
      <c r="O40" s="17"/>
    </row>
    <row r="41" spans="1:15" s="7" customFormat="1" ht="15">
      <c r="A41" s="63" t="s">
        <v>94</v>
      </c>
      <c r="B41" s="36"/>
      <c r="C41" s="10"/>
      <c r="D41" s="65"/>
      <c r="E41" s="54"/>
      <c r="F41" s="10"/>
      <c r="G41" s="65"/>
      <c r="H41" s="36"/>
      <c r="I41" s="10"/>
      <c r="J41" s="65"/>
      <c r="K41" s="36"/>
      <c r="L41" s="10"/>
      <c r="M41" s="65"/>
      <c r="N41" s="56">
        <f t="shared" si="4"/>
        <v>0</v>
      </c>
      <c r="O41" s="17"/>
    </row>
    <row r="42" spans="1:15" s="7" customFormat="1" ht="15">
      <c r="A42" s="14" t="s">
        <v>111</v>
      </c>
      <c r="B42" s="36"/>
      <c r="C42" s="10"/>
      <c r="D42" s="65"/>
      <c r="E42" s="68">
        <v>121</v>
      </c>
      <c r="F42" s="217">
        <v>41866</v>
      </c>
      <c r="G42" s="181">
        <v>993.79</v>
      </c>
      <c r="H42" s="182"/>
      <c r="I42" s="183"/>
      <c r="J42" s="181"/>
      <c r="K42" s="36"/>
      <c r="L42" s="10"/>
      <c r="M42" s="65"/>
      <c r="N42" s="56">
        <f t="shared" si="4"/>
        <v>993.79</v>
      </c>
      <c r="O42" s="17"/>
    </row>
    <row r="43" spans="1:15" s="7" customFormat="1" ht="15">
      <c r="A43" s="63" t="s">
        <v>112</v>
      </c>
      <c r="B43" s="36"/>
      <c r="C43" s="10"/>
      <c r="D43" s="65"/>
      <c r="E43" s="54"/>
      <c r="F43" s="10"/>
      <c r="G43" s="65"/>
      <c r="H43" s="36"/>
      <c r="I43" s="10"/>
      <c r="J43" s="65"/>
      <c r="K43" s="36"/>
      <c r="L43" s="10"/>
      <c r="M43" s="65"/>
      <c r="N43" s="56">
        <f t="shared" si="4"/>
        <v>0</v>
      </c>
      <c r="O43" s="17"/>
    </row>
    <row r="44" spans="1:15" s="7" customFormat="1" ht="15">
      <c r="A44" s="63" t="s">
        <v>95</v>
      </c>
      <c r="B44" s="36"/>
      <c r="C44" s="10"/>
      <c r="D44" s="65"/>
      <c r="E44" s="54"/>
      <c r="F44" s="10"/>
      <c r="G44" s="65"/>
      <c r="H44" s="36"/>
      <c r="I44" s="10"/>
      <c r="J44" s="65"/>
      <c r="K44" s="36"/>
      <c r="L44" s="10"/>
      <c r="M44" s="65"/>
      <c r="N44" s="56">
        <f t="shared" si="4"/>
        <v>0</v>
      </c>
      <c r="O44" s="17"/>
    </row>
    <row r="45" spans="1:15" s="7" customFormat="1" ht="15">
      <c r="A45" s="14" t="s">
        <v>182</v>
      </c>
      <c r="B45" s="67"/>
      <c r="C45" s="77"/>
      <c r="D45" s="65"/>
      <c r="E45" s="68"/>
      <c r="F45" s="77"/>
      <c r="G45" s="65"/>
      <c r="H45" s="67"/>
      <c r="I45" s="77"/>
      <c r="J45" s="65"/>
      <c r="K45" s="67"/>
      <c r="L45" s="77"/>
      <c r="M45" s="65"/>
      <c r="N45" s="56">
        <f t="shared" si="4"/>
        <v>0</v>
      </c>
      <c r="O45" s="17"/>
    </row>
    <row r="46" spans="1:15" s="7" customFormat="1" ht="15">
      <c r="A46" s="214" t="s">
        <v>128</v>
      </c>
      <c r="B46" s="67"/>
      <c r="C46" s="77"/>
      <c r="D46" s="65"/>
      <c r="E46" s="68"/>
      <c r="F46" s="77"/>
      <c r="G46" s="65"/>
      <c r="H46" s="182"/>
      <c r="I46" s="183"/>
      <c r="J46" s="181"/>
      <c r="K46" s="67"/>
      <c r="L46" s="77"/>
      <c r="M46" s="65"/>
      <c r="N46" s="56">
        <f t="shared" si="4"/>
        <v>0</v>
      </c>
      <c r="O46" s="17"/>
    </row>
    <row r="47" spans="1:15" s="7" customFormat="1" ht="15.75" thickBot="1">
      <c r="A47" s="14" t="s">
        <v>113</v>
      </c>
      <c r="B47" s="67"/>
      <c r="C47" s="77"/>
      <c r="D47" s="65"/>
      <c r="E47" s="68"/>
      <c r="F47" s="77"/>
      <c r="G47" s="65"/>
      <c r="H47" s="67"/>
      <c r="I47" s="77"/>
      <c r="J47" s="65"/>
      <c r="K47" s="67"/>
      <c r="L47" s="77"/>
      <c r="M47" s="65"/>
      <c r="N47" s="56">
        <f t="shared" si="4"/>
        <v>0</v>
      </c>
      <c r="O47" s="17"/>
    </row>
    <row r="48" spans="1:15" s="7" customFormat="1" ht="19.5" thickBot="1">
      <c r="A48" s="4" t="s">
        <v>97</v>
      </c>
      <c r="B48" s="10"/>
      <c r="C48" s="10"/>
      <c r="D48" s="65">
        <f>O48/4</f>
        <v>51590.2</v>
      </c>
      <c r="E48" s="10"/>
      <c r="F48" s="10"/>
      <c r="G48" s="65">
        <f>O48/4</f>
        <v>51590.2</v>
      </c>
      <c r="H48" s="10"/>
      <c r="I48" s="10"/>
      <c r="J48" s="65">
        <f>O48/4</f>
        <v>51590.2</v>
      </c>
      <c r="K48" s="10"/>
      <c r="L48" s="10"/>
      <c r="M48" s="65">
        <f>O48/4</f>
        <v>51590.2</v>
      </c>
      <c r="N48" s="56">
        <f t="shared" si="4"/>
        <v>206360.8</v>
      </c>
      <c r="O48" s="101">
        <v>206360.78</v>
      </c>
    </row>
    <row r="49" spans="1:15" s="6" customFormat="1" ht="20.25" thickBot="1">
      <c r="A49" s="47" t="s">
        <v>4</v>
      </c>
      <c r="B49" s="107"/>
      <c r="C49" s="108"/>
      <c r="D49" s="111">
        <f>SUM(D5:D48)</f>
        <v>344063.15</v>
      </c>
      <c r="E49" s="109"/>
      <c r="F49" s="108"/>
      <c r="G49" s="111">
        <f>SUM(G5:G48)</f>
        <v>313903.41</v>
      </c>
      <c r="H49" s="110"/>
      <c r="I49" s="108"/>
      <c r="J49" s="111">
        <f>SUM(J5:J48)</f>
        <v>315798.04</v>
      </c>
      <c r="K49" s="110"/>
      <c r="L49" s="108"/>
      <c r="M49" s="111">
        <f>SUM(M5:M48)</f>
        <v>307804.79</v>
      </c>
      <c r="N49" s="56">
        <f t="shared" si="4"/>
        <v>1281569.39</v>
      </c>
      <c r="O49" s="25">
        <f>SUM(O5:O48)</f>
        <v>1166371.5</v>
      </c>
    </row>
    <row r="50" spans="1:15" s="11" customFormat="1" ht="20.25" hidden="1" thickBot="1">
      <c r="A50" s="48" t="s">
        <v>2</v>
      </c>
      <c r="B50" s="78"/>
      <c r="C50" s="79"/>
      <c r="D50" s="80"/>
      <c r="E50" s="81"/>
      <c r="F50" s="79"/>
      <c r="G50" s="82"/>
      <c r="H50" s="78"/>
      <c r="I50" s="79"/>
      <c r="J50" s="80"/>
      <c r="K50" s="78"/>
      <c r="L50" s="79"/>
      <c r="M50" s="80"/>
      <c r="N50" s="55"/>
      <c r="O50" s="26"/>
    </row>
    <row r="51" spans="1:15" s="13" customFormat="1" ht="39.75" customHeight="1" thickBot="1">
      <c r="A51" s="283" t="s">
        <v>3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5"/>
      <c r="O51" s="27"/>
    </row>
    <row r="52" spans="1:15" s="7" customFormat="1" ht="15">
      <c r="A52" s="14" t="s">
        <v>137</v>
      </c>
      <c r="B52" s="36"/>
      <c r="C52" s="10"/>
      <c r="D52" s="42"/>
      <c r="E52" s="182" t="s">
        <v>229</v>
      </c>
      <c r="F52" s="183">
        <v>41894</v>
      </c>
      <c r="G52" s="181">
        <v>24437.93</v>
      </c>
      <c r="H52" s="36"/>
      <c r="I52" s="10"/>
      <c r="J52" s="42"/>
      <c r="K52" s="36"/>
      <c r="L52" s="10"/>
      <c r="M52" s="42"/>
      <c r="N52" s="56">
        <f aca="true" t="shared" si="5" ref="N52:N67">M52+J52+G52+D52</f>
        <v>24437.93</v>
      </c>
      <c r="O52" s="66"/>
    </row>
    <row r="53" spans="1:15" s="7" customFormat="1" ht="15">
      <c r="A53" s="14" t="s">
        <v>169</v>
      </c>
      <c r="B53" s="68"/>
      <c r="C53" s="77"/>
      <c r="D53" s="42"/>
      <c r="E53" s="68"/>
      <c r="F53" s="77"/>
      <c r="G53" s="8"/>
      <c r="H53" s="10"/>
      <c r="I53" s="77"/>
      <c r="J53" s="42"/>
      <c r="K53" s="54"/>
      <c r="L53" s="77"/>
      <c r="M53" s="42"/>
      <c r="N53" s="56">
        <f t="shared" si="5"/>
        <v>0</v>
      </c>
      <c r="O53" s="66"/>
    </row>
    <row r="54" spans="1:15" s="7" customFormat="1" ht="15">
      <c r="A54" s="14" t="s">
        <v>138</v>
      </c>
      <c r="B54" s="184"/>
      <c r="C54" s="185"/>
      <c r="D54" s="101"/>
      <c r="E54" s="68">
        <v>142</v>
      </c>
      <c r="F54" s="217">
        <v>41912</v>
      </c>
      <c r="G54" s="8">
        <v>54842.31</v>
      </c>
      <c r="H54" s="10"/>
      <c r="I54" s="77"/>
      <c r="J54" s="42"/>
      <c r="K54" s="54"/>
      <c r="L54" s="77"/>
      <c r="M54" s="42"/>
      <c r="N54" s="56">
        <f t="shared" si="5"/>
        <v>54842.31</v>
      </c>
      <c r="O54" s="66"/>
    </row>
    <row r="55" spans="1:15" s="7" customFormat="1" ht="15">
      <c r="A55" s="14" t="s">
        <v>170</v>
      </c>
      <c r="B55" s="184"/>
      <c r="C55" s="185"/>
      <c r="D55" s="101"/>
      <c r="E55" s="68"/>
      <c r="F55" s="77"/>
      <c r="G55" s="19"/>
      <c r="H55" s="182"/>
      <c r="I55" s="183"/>
      <c r="J55" s="181"/>
      <c r="K55" s="54"/>
      <c r="L55" s="77"/>
      <c r="M55" s="42"/>
      <c r="N55" s="56">
        <f t="shared" si="5"/>
        <v>0</v>
      </c>
      <c r="O55" s="66"/>
    </row>
    <row r="56" spans="1:15" s="7" customFormat="1" ht="15">
      <c r="A56" s="14" t="s">
        <v>171</v>
      </c>
      <c r="B56" s="68"/>
      <c r="C56" s="77"/>
      <c r="D56" s="42"/>
      <c r="E56" s="68"/>
      <c r="F56" s="77"/>
      <c r="G56" s="19"/>
      <c r="H56" s="182"/>
      <c r="I56" s="183"/>
      <c r="J56" s="181"/>
      <c r="K56" s="54"/>
      <c r="L56" s="77"/>
      <c r="M56" s="42"/>
      <c r="N56" s="56">
        <f t="shared" si="5"/>
        <v>0</v>
      </c>
      <c r="O56" s="66"/>
    </row>
    <row r="57" spans="1:15" s="7" customFormat="1" ht="15">
      <c r="A57" s="14" t="s">
        <v>172</v>
      </c>
      <c r="B57" s="68"/>
      <c r="C57" s="77"/>
      <c r="D57" s="42"/>
      <c r="E57" s="68"/>
      <c r="F57" s="77"/>
      <c r="G57" s="19"/>
      <c r="H57" s="54"/>
      <c r="I57" s="77"/>
      <c r="J57" s="42"/>
      <c r="K57" s="54"/>
      <c r="L57" s="77"/>
      <c r="M57" s="42"/>
      <c r="N57" s="56">
        <f t="shared" si="5"/>
        <v>0</v>
      </c>
      <c r="O57" s="66"/>
    </row>
    <row r="58" spans="1:15" s="7" customFormat="1" ht="15">
      <c r="A58" s="277" t="s">
        <v>139</v>
      </c>
      <c r="B58" s="68"/>
      <c r="C58" s="77"/>
      <c r="D58" s="42"/>
      <c r="E58" s="68"/>
      <c r="F58" s="77"/>
      <c r="G58" s="19"/>
      <c r="H58" s="182" t="s">
        <v>259</v>
      </c>
      <c r="I58" s="183">
        <v>42027</v>
      </c>
      <c r="J58" s="181">
        <v>72104.15</v>
      </c>
      <c r="K58" s="54"/>
      <c r="L58" s="77"/>
      <c r="M58" s="42"/>
      <c r="N58" s="56">
        <f t="shared" si="5"/>
        <v>72104.15</v>
      </c>
      <c r="O58" s="66"/>
    </row>
    <row r="59" spans="1:15" s="7" customFormat="1" ht="15">
      <c r="A59" s="278"/>
      <c r="B59" s="68"/>
      <c r="C59" s="77"/>
      <c r="D59" s="42"/>
      <c r="E59" s="68"/>
      <c r="F59" s="77"/>
      <c r="G59" s="19"/>
      <c r="H59" s="222"/>
      <c r="I59" s="183"/>
      <c r="J59" s="181"/>
      <c r="K59" s="54">
        <v>34</v>
      </c>
      <c r="L59" s="217">
        <v>42048</v>
      </c>
      <c r="M59" s="40">
        <v>11546.43</v>
      </c>
      <c r="N59" s="56">
        <f t="shared" si="5"/>
        <v>11546.43</v>
      </c>
      <c r="O59" s="66"/>
    </row>
    <row r="60" spans="1:15" s="7" customFormat="1" ht="33" customHeight="1">
      <c r="A60" s="14" t="s">
        <v>206</v>
      </c>
      <c r="B60" s="68">
        <v>109</v>
      </c>
      <c r="C60" s="217">
        <v>41851</v>
      </c>
      <c r="D60" s="40">
        <v>157610.33</v>
      </c>
      <c r="E60" s="68"/>
      <c r="F60" s="77"/>
      <c r="G60" s="8"/>
      <c r="H60" s="10"/>
      <c r="I60" s="77"/>
      <c r="J60" s="42"/>
      <c r="K60" s="54"/>
      <c r="L60" s="77"/>
      <c r="M60" s="42"/>
      <c r="N60" s="56">
        <f t="shared" si="5"/>
        <v>157610.33</v>
      </c>
      <c r="O60" s="66"/>
    </row>
    <row r="61" spans="1:15" s="7" customFormat="1" ht="33.75" customHeight="1">
      <c r="A61" s="14" t="s">
        <v>198</v>
      </c>
      <c r="B61" s="218">
        <v>85</v>
      </c>
      <c r="C61" s="217">
        <v>41796</v>
      </c>
      <c r="D61" s="40">
        <v>15148.03</v>
      </c>
      <c r="E61" s="68"/>
      <c r="F61" s="77"/>
      <c r="G61" s="8"/>
      <c r="H61" s="10"/>
      <c r="I61" s="77"/>
      <c r="J61" s="42"/>
      <c r="K61" s="54"/>
      <c r="L61" s="77"/>
      <c r="M61" s="42"/>
      <c r="N61" s="56">
        <f t="shared" si="5"/>
        <v>15148.03</v>
      </c>
      <c r="O61" s="66"/>
    </row>
    <row r="62" spans="1:15" s="7" customFormat="1" ht="25.5">
      <c r="A62" s="14" t="s">
        <v>175</v>
      </c>
      <c r="B62" s="68"/>
      <c r="C62" s="77"/>
      <c r="D62" s="42"/>
      <c r="E62" s="68"/>
      <c r="F62" s="77"/>
      <c r="G62" s="8"/>
      <c r="H62" s="10"/>
      <c r="I62" s="77"/>
      <c r="J62" s="42"/>
      <c r="K62" s="68"/>
      <c r="L62" s="77"/>
      <c r="M62" s="57"/>
      <c r="N62" s="56">
        <f t="shared" si="5"/>
        <v>0</v>
      </c>
      <c r="O62" s="66"/>
    </row>
    <row r="63" spans="1:15" s="7" customFormat="1" ht="15">
      <c r="A63" s="14" t="s">
        <v>176</v>
      </c>
      <c r="B63" s="68">
        <v>92</v>
      </c>
      <c r="C63" s="217">
        <v>41820</v>
      </c>
      <c r="D63" s="40">
        <v>57056.8</v>
      </c>
      <c r="E63" s="68"/>
      <c r="F63" s="77"/>
      <c r="G63" s="8"/>
      <c r="H63" s="10"/>
      <c r="I63" s="77"/>
      <c r="J63" s="42"/>
      <c r="K63" s="68"/>
      <c r="L63" s="77"/>
      <c r="M63" s="57"/>
      <c r="N63" s="56">
        <f t="shared" si="5"/>
        <v>57056.8</v>
      </c>
      <c r="O63" s="66"/>
    </row>
    <row r="64" spans="1:15" s="7" customFormat="1" ht="15">
      <c r="A64" s="206" t="s">
        <v>177</v>
      </c>
      <c r="B64" s="68"/>
      <c r="C64" s="77"/>
      <c r="D64" s="42"/>
      <c r="E64" s="68"/>
      <c r="F64" s="77"/>
      <c r="G64" s="8"/>
      <c r="H64" s="10"/>
      <c r="I64" s="77"/>
      <c r="J64" s="42"/>
      <c r="K64" s="68">
        <v>110</v>
      </c>
      <c r="L64" s="217">
        <v>42041</v>
      </c>
      <c r="M64" s="224">
        <v>88326.49</v>
      </c>
      <c r="N64" s="56">
        <f t="shared" si="5"/>
        <v>88326.49</v>
      </c>
      <c r="O64" s="66"/>
    </row>
    <row r="65" spans="1:15" s="7" customFormat="1" ht="15">
      <c r="A65" s="14" t="s">
        <v>178</v>
      </c>
      <c r="B65" s="68"/>
      <c r="C65" s="77"/>
      <c r="D65" s="42"/>
      <c r="E65" s="68"/>
      <c r="F65" s="77"/>
      <c r="G65" s="8"/>
      <c r="H65" s="10"/>
      <c r="I65" s="77"/>
      <c r="J65" s="42"/>
      <c r="K65" s="68"/>
      <c r="L65" s="77"/>
      <c r="M65" s="57"/>
      <c r="N65" s="56">
        <f t="shared" si="5"/>
        <v>0</v>
      </c>
      <c r="O65" s="66"/>
    </row>
    <row r="66" spans="1:15" s="7" customFormat="1" ht="18" customHeight="1" thickBot="1">
      <c r="A66" s="213"/>
      <c r="B66" s="68"/>
      <c r="C66" s="77"/>
      <c r="D66" s="42"/>
      <c r="E66" s="68"/>
      <c r="F66" s="77"/>
      <c r="G66" s="40"/>
      <c r="H66" s="10"/>
      <c r="I66" s="77"/>
      <c r="J66" s="42"/>
      <c r="K66" s="182"/>
      <c r="L66" s="183"/>
      <c r="M66" s="181"/>
      <c r="N66" s="56">
        <f t="shared" si="5"/>
        <v>0</v>
      </c>
      <c r="O66" s="66"/>
    </row>
    <row r="67" spans="1:15" s="87" customFormat="1" ht="20.25" thickBot="1">
      <c r="A67" s="83" t="s">
        <v>4</v>
      </c>
      <c r="B67" s="84"/>
      <c r="C67" s="92"/>
      <c r="D67" s="92">
        <f>SUM(D52:D66)</f>
        <v>229815.16</v>
      </c>
      <c r="E67" s="92"/>
      <c r="F67" s="92"/>
      <c r="G67" s="92">
        <f>SUM(G52:G66)</f>
        <v>79280.24</v>
      </c>
      <c r="H67" s="92"/>
      <c r="I67" s="92"/>
      <c r="J67" s="92">
        <f>SUM(J52:J66)</f>
        <v>72104.15</v>
      </c>
      <c r="K67" s="92"/>
      <c r="L67" s="92"/>
      <c r="M67" s="92">
        <f>SUM(M52:M66)</f>
        <v>99872.92</v>
      </c>
      <c r="N67" s="56">
        <f t="shared" si="5"/>
        <v>481072.47</v>
      </c>
      <c r="O67" s="86"/>
    </row>
    <row r="68" spans="1:15" s="7" customFormat="1" ht="42" customHeight="1">
      <c r="A68" s="283" t="s">
        <v>28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5"/>
      <c r="O68" s="18"/>
    </row>
    <row r="69" spans="1:15" s="7" customFormat="1" ht="15">
      <c r="A69" s="45" t="s">
        <v>183</v>
      </c>
      <c r="B69" s="216" t="s">
        <v>184</v>
      </c>
      <c r="C69" s="180">
        <v>41768</v>
      </c>
      <c r="D69" s="181">
        <v>3538.27</v>
      </c>
      <c r="E69" s="24"/>
      <c r="F69" s="1"/>
      <c r="G69" s="18"/>
      <c r="H69" s="37"/>
      <c r="I69" s="1"/>
      <c r="J69" s="43"/>
      <c r="K69" s="37"/>
      <c r="L69" s="1"/>
      <c r="M69" s="43"/>
      <c r="N69" s="56">
        <f aca="true" t="shared" si="6" ref="N69:N127">M69+J69+G69+D69</f>
        <v>3538.27</v>
      </c>
      <c r="O69" s="24"/>
    </row>
    <row r="70" spans="1:15" s="7" customFormat="1" ht="15">
      <c r="A70" s="45" t="s">
        <v>185</v>
      </c>
      <c r="B70" s="182" t="s">
        <v>184</v>
      </c>
      <c r="C70" s="183">
        <v>41768</v>
      </c>
      <c r="D70" s="181">
        <v>396.2</v>
      </c>
      <c r="E70" s="54"/>
      <c r="F70" s="10"/>
      <c r="G70" s="20"/>
      <c r="H70" s="36"/>
      <c r="I70" s="10"/>
      <c r="J70" s="42"/>
      <c r="K70" s="36"/>
      <c r="L70" s="10"/>
      <c r="M70" s="42"/>
      <c r="N70" s="56">
        <f t="shared" si="6"/>
        <v>396.2</v>
      </c>
      <c r="O70" s="24"/>
    </row>
    <row r="71" spans="1:15" s="7" customFormat="1" ht="15">
      <c r="A71" s="45" t="s">
        <v>187</v>
      </c>
      <c r="B71" s="182" t="s">
        <v>186</v>
      </c>
      <c r="C71" s="183">
        <v>41782</v>
      </c>
      <c r="D71" s="181">
        <v>78.09</v>
      </c>
      <c r="E71" s="54"/>
      <c r="F71" s="10"/>
      <c r="G71" s="20"/>
      <c r="H71" s="36"/>
      <c r="I71" s="10"/>
      <c r="J71" s="42"/>
      <c r="K71" s="36"/>
      <c r="L71" s="10"/>
      <c r="M71" s="42"/>
      <c r="N71" s="56">
        <f t="shared" si="6"/>
        <v>78.09</v>
      </c>
      <c r="O71" s="24"/>
    </row>
    <row r="72" spans="1:15" s="7" customFormat="1" ht="15">
      <c r="A72" s="45" t="s">
        <v>188</v>
      </c>
      <c r="B72" s="182" t="s">
        <v>189</v>
      </c>
      <c r="C72" s="183">
        <v>41775</v>
      </c>
      <c r="D72" s="181">
        <v>686.89</v>
      </c>
      <c r="E72" s="54"/>
      <c r="F72" s="10"/>
      <c r="G72" s="20"/>
      <c r="H72" s="36"/>
      <c r="I72" s="10"/>
      <c r="J72" s="42"/>
      <c r="K72" s="36"/>
      <c r="L72" s="10"/>
      <c r="M72" s="42"/>
      <c r="N72" s="56">
        <f t="shared" si="6"/>
        <v>686.89</v>
      </c>
      <c r="O72" s="24"/>
    </row>
    <row r="73" spans="1:15" s="7" customFormat="1" ht="15">
      <c r="A73" s="45" t="s">
        <v>192</v>
      </c>
      <c r="B73" s="182" t="s">
        <v>191</v>
      </c>
      <c r="C73" s="183">
        <v>41817</v>
      </c>
      <c r="D73" s="181">
        <v>578.03</v>
      </c>
      <c r="E73" s="54"/>
      <c r="F73" s="10"/>
      <c r="G73" s="20"/>
      <c r="H73" s="36"/>
      <c r="I73" s="10"/>
      <c r="J73" s="42"/>
      <c r="K73" s="36"/>
      <c r="L73" s="10"/>
      <c r="M73" s="42"/>
      <c r="N73" s="56">
        <f t="shared" si="6"/>
        <v>578.03</v>
      </c>
      <c r="O73" s="24"/>
    </row>
    <row r="74" spans="1:15" s="7" customFormat="1" ht="33" customHeight="1">
      <c r="A74" s="45" t="s">
        <v>193</v>
      </c>
      <c r="B74" s="182" t="s">
        <v>191</v>
      </c>
      <c r="C74" s="183">
        <v>41817</v>
      </c>
      <c r="D74" s="40">
        <v>396.2</v>
      </c>
      <c r="E74" s="36"/>
      <c r="F74" s="180"/>
      <c r="G74" s="181"/>
      <c r="H74" s="36"/>
      <c r="I74" s="10"/>
      <c r="J74" s="42"/>
      <c r="K74" s="36"/>
      <c r="L74" s="10"/>
      <c r="M74" s="42"/>
      <c r="N74" s="56">
        <f t="shared" si="6"/>
        <v>396.2</v>
      </c>
      <c r="O74" s="24"/>
    </row>
    <row r="75" spans="1:15" s="7" customFormat="1" ht="15">
      <c r="A75" s="45" t="s">
        <v>194</v>
      </c>
      <c r="B75" s="182" t="s">
        <v>191</v>
      </c>
      <c r="C75" s="183">
        <v>41817</v>
      </c>
      <c r="D75" s="40">
        <v>453.28</v>
      </c>
      <c r="E75" s="182"/>
      <c r="F75" s="183"/>
      <c r="G75" s="181"/>
      <c r="H75" s="36"/>
      <c r="I75" s="10"/>
      <c r="J75" s="42"/>
      <c r="K75" s="36"/>
      <c r="L75" s="10"/>
      <c r="M75" s="42"/>
      <c r="N75" s="56">
        <f t="shared" si="6"/>
        <v>453.28</v>
      </c>
      <c r="O75" s="24"/>
    </row>
    <row r="76" spans="1:15" s="7" customFormat="1" ht="15">
      <c r="A76" s="45" t="s">
        <v>195</v>
      </c>
      <c r="B76" s="182" t="s">
        <v>191</v>
      </c>
      <c r="C76" s="183">
        <v>41817</v>
      </c>
      <c r="D76" s="40">
        <v>644.26</v>
      </c>
      <c r="E76" s="182"/>
      <c r="F76" s="183"/>
      <c r="G76" s="181"/>
      <c r="H76" s="36"/>
      <c r="I76" s="10"/>
      <c r="J76" s="42"/>
      <c r="K76" s="36"/>
      <c r="L76" s="10"/>
      <c r="M76" s="42"/>
      <c r="N76" s="56">
        <f t="shared" si="6"/>
        <v>644.26</v>
      </c>
      <c r="O76" s="24"/>
    </row>
    <row r="77" spans="1:15" s="7" customFormat="1" ht="15">
      <c r="A77" s="46" t="s">
        <v>199</v>
      </c>
      <c r="B77" s="36">
        <v>85</v>
      </c>
      <c r="C77" s="180">
        <v>41796</v>
      </c>
      <c r="D77" s="40">
        <v>54115.41</v>
      </c>
      <c r="E77" s="182"/>
      <c r="F77" s="183"/>
      <c r="G77" s="181"/>
      <c r="H77" s="36"/>
      <c r="I77" s="10"/>
      <c r="J77" s="42"/>
      <c r="K77" s="36"/>
      <c r="L77" s="10"/>
      <c r="M77" s="42"/>
      <c r="N77" s="56">
        <f t="shared" si="6"/>
        <v>54115.41</v>
      </c>
      <c r="O77" s="24"/>
    </row>
    <row r="78" spans="1:15" s="7" customFormat="1" ht="15">
      <c r="A78" s="46" t="s">
        <v>200</v>
      </c>
      <c r="B78" s="36">
        <v>87</v>
      </c>
      <c r="C78" s="180">
        <v>41810</v>
      </c>
      <c r="D78" s="40">
        <v>2916.11</v>
      </c>
      <c r="E78" s="182"/>
      <c r="F78" s="183"/>
      <c r="G78" s="181"/>
      <c r="H78" s="36"/>
      <c r="I78" s="10"/>
      <c r="J78" s="42"/>
      <c r="K78" s="36"/>
      <c r="L78" s="10"/>
      <c r="M78" s="42"/>
      <c r="N78" s="56">
        <f t="shared" si="6"/>
        <v>2916.11</v>
      </c>
      <c r="O78" s="24"/>
    </row>
    <row r="79" spans="1:15" s="7" customFormat="1" ht="15">
      <c r="A79" s="46" t="s">
        <v>201</v>
      </c>
      <c r="B79" s="36">
        <v>87</v>
      </c>
      <c r="C79" s="180">
        <v>41810</v>
      </c>
      <c r="D79" s="40">
        <v>578.03</v>
      </c>
      <c r="E79" s="182"/>
      <c r="F79" s="183"/>
      <c r="G79" s="181"/>
      <c r="H79" s="36"/>
      <c r="I79" s="10"/>
      <c r="J79" s="42"/>
      <c r="K79" s="36"/>
      <c r="L79" s="10"/>
      <c r="M79" s="42"/>
      <c r="N79" s="56">
        <f t="shared" si="6"/>
        <v>578.03</v>
      </c>
      <c r="O79" s="24"/>
    </row>
    <row r="80" spans="1:15" s="7" customFormat="1" ht="15">
      <c r="A80" s="46" t="s">
        <v>202</v>
      </c>
      <c r="B80" s="36">
        <v>100</v>
      </c>
      <c r="C80" s="180">
        <v>41831</v>
      </c>
      <c r="D80" s="40">
        <v>427.59</v>
      </c>
      <c r="E80" s="182"/>
      <c r="F80" s="183"/>
      <c r="G80" s="181"/>
      <c r="H80" s="36"/>
      <c r="I80" s="10"/>
      <c r="J80" s="42"/>
      <c r="K80" s="36"/>
      <c r="L80" s="10"/>
      <c r="M80" s="42"/>
      <c r="N80" s="56">
        <f t="shared" si="6"/>
        <v>427.59</v>
      </c>
      <c r="O80" s="24"/>
    </row>
    <row r="81" spans="1:15" s="7" customFormat="1" ht="15">
      <c r="A81" s="46" t="s">
        <v>203</v>
      </c>
      <c r="B81" s="36">
        <v>100</v>
      </c>
      <c r="C81" s="180">
        <v>41831</v>
      </c>
      <c r="D81" s="40">
        <v>252.94</v>
      </c>
      <c r="E81" s="182"/>
      <c r="F81" s="183"/>
      <c r="G81" s="181"/>
      <c r="H81" s="36"/>
      <c r="I81" s="10"/>
      <c r="J81" s="42"/>
      <c r="K81" s="36"/>
      <c r="L81" s="10"/>
      <c r="M81" s="42"/>
      <c r="N81" s="56">
        <f t="shared" si="6"/>
        <v>252.94</v>
      </c>
      <c r="O81" s="24"/>
    </row>
    <row r="82" spans="1:15" s="7" customFormat="1" ht="15">
      <c r="A82" s="45" t="s">
        <v>187</v>
      </c>
      <c r="B82" s="36">
        <v>100</v>
      </c>
      <c r="C82" s="180">
        <v>41831</v>
      </c>
      <c r="D82" s="40">
        <v>78.09</v>
      </c>
      <c r="E82" s="182"/>
      <c r="F82" s="183"/>
      <c r="G82" s="181"/>
      <c r="H82" s="36"/>
      <c r="I82" s="10"/>
      <c r="J82" s="42"/>
      <c r="K82" s="36"/>
      <c r="L82" s="10"/>
      <c r="M82" s="42"/>
      <c r="N82" s="56">
        <f t="shared" si="6"/>
        <v>78.09</v>
      </c>
      <c r="O82" s="24"/>
    </row>
    <row r="83" spans="1:15" s="7" customFormat="1" ht="15">
      <c r="A83" s="46" t="s">
        <v>205</v>
      </c>
      <c r="B83" s="36">
        <v>95</v>
      </c>
      <c r="C83" s="180">
        <v>41824</v>
      </c>
      <c r="D83" s="40">
        <v>732.23</v>
      </c>
      <c r="E83" s="182"/>
      <c r="F83" s="183"/>
      <c r="G83" s="181"/>
      <c r="H83" s="36"/>
      <c r="I83" s="10"/>
      <c r="J83" s="42"/>
      <c r="K83" s="36"/>
      <c r="L83" s="10"/>
      <c r="M83" s="42"/>
      <c r="N83" s="56">
        <f t="shared" si="6"/>
        <v>732.23</v>
      </c>
      <c r="O83" s="24"/>
    </row>
    <row r="84" spans="1:15" s="7" customFormat="1" ht="15">
      <c r="A84" s="45" t="s">
        <v>207</v>
      </c>
      <c r="B84" s="68">
        <v>109</v>
      </c>
      <c r="C84" s="217">
        <v>41851</v>
      </c>
      <c r="D84" s="40">
        <v>223.83</v>
      </c>
      <c r="E84" s="182"/>
      <c r="F84" s="183"/>
      <c r="G84" s="181"/>
      <c r="H84" s="36"/>
      <c r="I84" s="10"/>
      <c r="J84" s="42"/>
      <c r="K84" s="36"/>
      <c r="L84" s="10"/>
      <c r="M84" s="42"/>
      <c r="N84" s="56">
        <f t="shared" si="6"/>
        <v>223.83</v>
      </c>
      <c r="O84" s="24"/>
    </row>
    <row r="85" spans="1:15" s="7" customFormat="1" ht="15">
      <c r="A85" s="46" t="s">
        <v>208</v>
      </c>
      <c r="B85" s="36">
        <v>101</v>
      </c>
      <c r="C85" s="180">
        <v>41838</v>
      </c>
      <c r="D85" s="40">
        <v>396.2</v>
      </c>
      <c r="E85" s="182"/>
      <c r="F85" s="183"/>
      <c r="G85" s="181"/>
      <c r="H85" s="36"/>
      <c r="I85" s="10"/>
      <c r="J85" s="42"/>
      <c r="K85" s="36"/>
      <c r="L85" s="10"/>
      <c r="M85" s="42"/>
      <c r="N85" s="56">
        <f t="shared" si="6"/>
        <v>396.2</v>
      </c>
      <c r="O85" s="24"/>
    </row>
    <row r="86" spans="1:15" s="7" customFormat="1" ht="15">
      <c r="A86" s="45" t="s">
        <v>187</v>
      </c>
      <c r="B86" s="36">
        <v>105</v>
      </c>
      <c r="C86" s="180">
        <v>41845</v>
      </c>
      <c r="D86" s="40">
        <v>78.09</v>
      </c>
      <c r="E86" s="182"/>
      <c r="F86" s="183"/>
      <c r="G86" s="181"/>
      <c r="H86" s="182"/>
      <c r="I86" s="183"/>
      <c r="J86" s="181"/>
      <c r="K86" s="36"/>
      <c r="L86" s="10"/>
      <c r="M86" s="42"/>
      <c r="N86" s="56">
        <f t="shared" si="6"/>
        <v>78.09</v>
      </c>
      <c r="O86" s="24"/>
    </row>
    <row r="87" spans="1:15" s="7" customFormat="1" ht="15">
      <c r="A87" s="45" t="s">
        <v>212</v>
      </c>
      <c r="B87" s="182"/>
      <c r="C87" s="183"/>
      <c r="D87" s="181"/>
      <c r="E87" s="54">
        <v>122</v>
      </c>
      <c r="F87" s="180">
        <v>41873</v>
      </c>
      <c r="G87" s="19">
        <v>786.1</v>
      </c>
      <c r="H87" s="36"/>
      <c r="I87" s="10"/>
      <c r="J87" s="42"/>
      <c r="K87" s="36"/>
      <c r="L87" s="10"/>
      <c r="M87" s="42"/>
      <c r="N87" s="56">
        <f t="shared" si="6"/>
        <v>786.1</v>
      </c>
      <c r="O87" s="24"/>
    </row>
    <row r="88" spans="1:15" s="7" customFormat="1" ht="15">
      <c r="A88" s="45" t="s">
        <v>213</v>
      </c>
      <c r="B88" s="182"/>
      <c r="C88" s="183"/>
      <c r="D88" s="181"/>
      <c r="E88" s="54">
        <v>122</v>
      </c>
      <c r="F88" s="180">
        <v>41873</v>
      </c>
      <c r="G88" s="19">
        <v>786.1</v>
      </c>
      <c r="H88" s="36"/>
      <c r="I88" s="10"/>
      <c r="J88" s="42"/>
      <c r="K88" s="36"/>
      <c r="L88" s="10"/>
      <c r="M88" s="42"/>
      <c r="N88" s="56">
        <f t="shared" si="6"/>
        <v>786.1</v>
      </c>
      <c r="O88" s="24"/>
    </row>
    <row r="89" spans="1:15" s="7" customFormat="1" ht="15">
      <c r="A89" s="45" t="s">
        <v>215</v>
      </c>
      <c r="B89" s="36"/>
      <c r="C89" s="10"/>
      <c r="D89" s="42"/>
      <c r="E89" s="54">
        <v>130</v>
      </c>
      <c r="F89" s="180">
        <v>41880</v>
      </c>
      <c r="G89" s="19">
        <v>396.2</v>
      </c>
      <c r="H89" s="182"/>
      <c r="I89" s="183"/>
      <c r="J89" s="181"/>
      <c r="K89" s="36"/>
      <c r="L89" s="10"/>
      <c r="M89" s="42"/>
      <c r="N89" s="56">
        <f t="shared" si="6"/>
        <v>396.2</v>
      </c>
      <c r="O89" s="24"/>
    </row>
    <row r="90" spans="1:15" s="7" customFormat="1" ht="15">
      <c r="A90" s="45" t="s">
        <v>187</v>
      </c>
      <c r="B90" s="67"/>
      <c r="C90" s="77"/>
      <c r="D90" s="57"/>
      <c r="E90" s="54">
        <v>130</v>
      </c>
      <c r="F90" s="180">
        <v>41880</v>
      </c>
      <c r="G90" s="220">
        <v>78.09</v>
      </c>
      <c r="H90" s="182"/>
      <c r="I90" s="183"/>
      <c r="J90" s="181"/>
      <c r="K90" s="67"/>
      <c r="L90" s="77"/>
      <c r="M90" s="57"/>
      <c r="N90" s="56">
        <f t="shared" si="6"/>
        <v>78.09</v>
      </c>
      <c r="O90" s="24"/>
    </row>
    <row r="91" spans="1:15" s="7" customFormat="1" ht="15">
      <c r="A91" s="46" t="s">
        <v>225</v>
      </c>
      <c r="B91" s="67"/>
      <c r="C91" s="77"/>
      <c r="D91" s="57"/>
      <c r="E91" s="223" t="s">
        <v>226</v>
      </c>
      <c r="F91" s="217">
        <v>41882</v>
      </c>
      <c r="G91" s="220">
        <v>200</v>
      </c>
      <c r="H91" s="182"/>
      <c r="I91" s="183"/>
      <c r="J91" s="181"/>
      <c r="K91" s="67"/>
      <c r="L91" s="77"/>
      <c r="M91" s="57"/>
      <c r="N91" s="56">
        <f t="shared" si="6"/>
        <v>200</v>
      </c>
      <c r="O91" s="24"/>
    </row>
    <row r="92" spans="1:15" s="7" customFormat="1" ht="15" customHeight="1">
      <c r="A92" s="45" t="s">
        <v>227</v>
      </c>
      <c r="B92" s="36"/>
      <c r="C92" s="10"/>
      <c r="D92" s="42"/>
      <c r="E92" s="182" t="s">
        <v>228</v>
      </c>
      <c r="F92" s="183">
        <v>41901</v>
      </c>
      <c r="G92" s="181">
        <v>396.2</v>
      </c>
      <c r="H92" s="36"/>
      <c r="I92" s="10"/>
      <c r="J92" s="42"/>
      <c r="K92" s="36"/>
      <c r="L92" s="10"/>
      <c r="M92" s="42"/>
      <c r="N92" s="56">
        <f t="shared" si="6"/>
        <v>396.2</v>
      </c>
      <c r="O92" s="24"/>
    </row>
    <row r="93" spans="1:15" s="7" customFormat="1" ht="15">
      <c r="A93" s="45" t="s">
        <v>187</v>
      </c>
      <c r="B93" s="67"/>
      <c r="C93" s="77"/>
      <c r="D93" s="57"/>
      <c r="E93" s="68">
        <v>133</v>
      </c>
      <c r="F93" s="217">
        <v>41894</v>
      </c>
      <c r="G93" s="220">
        <v>78.09</v>
      </c>
      <c r="H93" s="182"/>
      <c r="I93" s="183"/>
      <c r="J93" s="181"/>
      <c r="K93" s="182"/>
      <c r="L93" s="183"/>
      <c r="M93" s="181"/>
      <c r="N93" s="56">
        <f t="shared" si="6"/>
        <v>78.09</v>
      </c>
      <c r="O93" s="24"/>
    </row>
    <row r="94" spans="1:15" s="7" customFormat="1" ht="15">
      <c r="A94" s="46" t="s">
        <v>231</v>
      </c>
      <c r="B94" s="67"/>
      <c r="C94" s="77"/>
      <c r="D94" s="57"/>
      <c r="E94" s="68">
        <v>136</v>
      </c>
      <c r="F94" s="217">
        <v>41908</v>
      </c>
      <c r="G94" s="220">
        <v>1640.88</v>
      </c>
      <c r="H94" s="182"/>
      <c r="I94" s="183"/>
      <c r="J94" s="181"/>
      <c r="K94" s="182"/>
      <c r="L94" s="183"/>
      <c r="M94" s="181"/>
      <c r="N94" s="56">
        <f t="shared" si="6"/>
        <v>1640.88</v>
      </c>
      <c r="O94" s="24"/>
    </row>
    <row r="95" spans="1:15" s="7" customFormat="1" ht="15">
      <c r="A95" s="46" t="s">
        <v>225</v>
      </c>
      <c r="B95" s="67"/>
      <c r="C95" s="77"/>
      <c r="D95" s="57"/>
      <c r="E95" s="223" t="s">
        <v>232</v>
      </c>
      <c r="F95" s="217">
        <v>41912</v>
      </c>
      <c r="G95" s="220">
        <v>340.26</v>
      </c>
      <c r="H95" s="182"/>
      <c r="I95" s="183"/>
      <c r="J95" s="181"/>
      <c r="K95" s="182"/>
      <c r="L95" s="183"/>
      <c r="M95" s="181"/>
      <c r="N95" s="56">
        <f t="shared" si="6"/>
        <v>340.26</v>
      </c>
      <c r="O95" s="24"/>
    </row>
    <row r="96" spans="1:15" s="7" customFormat="1" ht="15">
      <c r="A96" s="46" t="s">
        <v>234</v>
      </c>
      <c r="B96" s="67"/>
      <c r="C96" s="77"/>
      <c r="D96" s="224"/>
      <c r="E96" s="182" t="s">
        <v>233</v>
      </c>
      <c r="F96" s="183">
        <v>41922</v>
      </c>
      <c r="G96" s="181">
        <v>1098.01</v>
      </c>
      <c r="H96" s="67"/>
      <c r="I96" s="77"/>
      <c r="J96" s="57"/>
      <c r="K96" s="67"/>
      <c r="L96" s="77"/>
      <c r="M96" s="57"/>
      <c r="N96" s="56">
        <f t="shared" si="6"/>
        <v>1098.01</v>
      </c>
      <c r="O96" s="24"/>
    </row>
    <row r="97" spans="1:15" s="7" customFormat="1" ht="15">
      <c r="A97" s="46" t="s">
        <v>235</v>
      </c>
      <c r="B97" s="67"/>
      <c r="C97" s="77"/>
      <c r="D97" s="57"/>
      <c r="E97" s="68">
        <v>151</v>
      </c>
      <c r="F97" s="217">
        <v>41929</v>
      </c>
      <c r="G97" s="220">
        <v>1175.76</v>
      </c>
      <c r="H97" s="182"/>
      <c r="I97" s="183"/>
      <c r="J97" s="181"/>
      <c r="K97" s="182"/>
      <c r="L97" s="183"/>
      <c r="M97" s="181"/>
      <c r="N97" s="56">
        <f t="shared" si="6"/>
        <v>1175.76</v>
      </c>
      <c r="O97" s="24"/>
    </row>
    <row r="98" spans="1:15" s="7" customFormat="1" ht="15">
      <c r="A98" s="46" t="s">
        <v>237</v>
      </c>
      <c r="B98" s="67"/>
      <c r="C98" s="77"/>
      <c r="D98" s="57"/>
      <c r="E98" s="68">
        <v>155</v>
      </c>
      <c r="F98" s="217">
        <v>41943</v>
      </c>
      <c r="G98" s="220">
        <v>2925.96</v>
      </c>
      <c r="H98" s="182"/>
      <c r="I98" s="183"/>
      <c r="J98" s="181"/>
      <c r="K98" s="182"/>
      <c r="L98" s="183"/>
      <c r="M98" s="181"/>
      <c r="N98" s="56">
        <f t="shared" si="6"/>
        <v>2925.96</v>
      </c>
      <c r="O98" s="24"/>
    </row>
    <row r="99" spans="1:15" s="7" customFormat="1" ht="15">
      <c r="A99" s="46" t="s">
        <v>238</v>
      </c>
      <c r="B99" s="67"/>
      <c r="C99" s="77"/>
      <c r="D99" s="57"/>
      <c r="E99" s="68">
        <v>155</v>
      </c>
      <c r="F99" s="217">
        <v>41943</v>
      </c>
      <c r="G99" s="220">
        <v>796.61</v>
      </c>
      <c r="H99" s="182"/>
      <c r="I99" s="183"/>
      <c r="J99" s="181"/>
      <c r="K99" s="182"/>
      <c r="L99" s="183"/>
      <c r="M99" s="181"/>
      <c r="N99" s="56">
        <f t="shared" si="6"/>
        <v>796.61</v>
      </c>
      <c r="O99" s="24"/>
    </row>
    <row r="100" spans="1:15" s="7" customFormat="1" ht="15">
      <c r="A100" s="46" t="s">
        <v>239</v>
      </c>
      <c r="B100" s="67"/>
      <c r="C100" s="77"/>
      <c r="D100" s="57"/>
      <c r="E100" s="223" t="s">
        <v>240</v>
      </c>
      <c r="F100" s="217">
        <v>41943</v>
      </c>
      <c r="G100" s="220">
        <v>440.24</v>
      </c>
      <c r="H100" s="182"/>
      <c r="I100" s="183"/>
      <c r="J100" s="181"/>
      <c r="K100" s="182"/>
      <c r="L100" s="183"/>
      <c r="M100" s="181"/>
      <c r="N100" s="56">
        <f t="shared" si="6"/>
        <v>440.24</v>
      </c>
      <c r="O100" s="24"/>
    </row>
    <row r="101" spans="1:15" s="7" customFormat="1" ht="15">
      <c r="A101" s="46" t="s">
        <v>241</v>
      </c>
      <c r="B101" s="67"/>
      <c r="C101" s="77"/>
      <c r="D101" s="57"/>
      <c r="E101" s="223"/>
      <c r="F101" s="217"/>
      <c r="G101" s="220"/>
      <c r="H101" s="182" t="s">
        <v>242</v>
      </c>
      <c r="I101" s="183">
        <v>41957</v>
      </c>
      <c r="J101" s="181">
        <v>1726.02</v>
      </c>
      <c r="K101" s="182"/>
      <c r="L101" s="183"/>
      <c r="M101" s="181"/>
      <c r="N101" s="56">
        <f t="shared" si="6"/>
        <v>1726.02</v>
      </c>
      <c r="O101" s="24"/>
    </row>
    <row r="102" spans="1:15" s="7" customFormat="1" ht="15">
      <c r="A102" s="46" t="s">
        <v>243</v>
      </c>
      <c r="B102" s="67"/>
      <c r="C102" s="77"/>
      <c r="D102" s="57"/>
      <c r="E102" s="223"/>
      <c r="F102" s="217"/>
      <c r="G102" s="220"/>
      <c r="H102" s="182" t="s">
        <v>242</v>
      </c>
      <c r="I102" s="183">
        <v>41957</v>
      </c>
      <c r="J102" s="181">
        <v>913.85</v>
      </c>
      <c r="K102" s="182"/>
      <c r="L102" s="183"/>
      <c r="M102" s="181"/>
      <c r="N102" s="56">
        <f t="shared" si="6"/>
        <v>913.85</v>
      </c>
      <c r="O102" s="24"/>
    </row>
    <row r="103" spans="1:15" s="7" customFormat="1" ht="15">
      <c r="A103" s="46" t="s">
        <v>208</v>
      </c>
      <c r="B103" s="67"/>
      <c r="C103" s="77"/>
      <c r="D103" s="57"/>
      <c r="E103" s="223"/>
      <c r="F103" s="217"/>
      <c r="G103" s="220"/>
      <c r="H103" s="182" t="s">
        <v>245</v>
      </c>
      <c r="I103" s="183">
        <v>41992</v>
      </c>
      <c r="J103" s="181">
        <v>396.2</v>
      </c>
      <c r="K103" s="182"/>
      <c r="L103" s="183"/>
      <c r="M103" s="181"/>
      <c r="N103" s="56">
        <f t="shared" si="6"/>
        <v>396.2</v>
      </c>
      <c r="O103" s="24"/>
    </row>
    <row r="104" spans="1:15" s="7" customFormat="1" ht="15">
      <c r="A104" s="46" t="s">
        <v>286</v>
      </c>
      <c r="B104" s="67"/>
      <c r="C104" s="77"/>
      <c r="D104" s="57"/>
      <c r="E104" s="223"/>
      <c r="F104" s="217"/>
      <c r="G104" s="220"/>
      <c r="H104" s="182" t="s">
        <v>285</v>
      </c>
      <c r="I104" s="183">
        <v>41992</v>
      </c>
      <c r="J104" s="181">
        <v>1817.29</v>
      </c>
      <c r="K104" s="182"/>
      <c r="L104" s="183"/>
      <c r="M104" s="181"/>
      <c r="N104" s="56">
        <f t="shared" si="6"/>
        <v>1817.29</v>
      </c>
      <c r="O104" s="24"/>
    </row>
    <row r="105" spans="1:15" s="7" customFormat="1" ht="15">
      <c r="A105" s="46" t="s">
        <v>208</v>
      </c>
      <c r="B105" s="67"/>
      <c r="C105" s="77"/>
      <c r="D105" s="57"/>
      <c r="E105" s="223"/>
      <c r="F105" s="217"/>
      <c r="G105" s="220"/>
      <c r="H105" s="182" t="s">
        <v>246</v>
      </c>
      <c r="I105" s="183">
        <v>41999</v>
      </c>
      <c r="J105" s="181">
        <v>396.2</v>
      </c>
      <c r="K105" s="182"/>
      <c r="L105" s="183"/>
      <c r="M105" s="181"/>
      <c r="N105" s="56">
        <f t="shared" si="6"/>
        <v>396.2</v>
      </c>
      <c r="O105" s="24"/>
    </row>
    <row r="106" spans="1:15" s="7" customFormat="1" ht="15">
      <c r="A106" s="45" t="s">
        <v>247</v>
      </c>
      <c r="B106" s="67"/>
      <c r="C106" s="77"/>
      <c r="D106" s="57"/>
      <c r="E106" s="223"/>
      <c r="F106" s="217"/>
      <c r="G106" s="220"/>
      <c r="H106" s="182" t="s">
        <v>248</v>
      </c>
      <c r="I106" s="183">
        <v>41999</v>
      </c>
      <c r="J106" s="181">
        <v>356.63</v>
      </c>
      <c r="K106" s="182"/>
      <c r="L106" s="183"/>
      <c r="M106" s="181"/>
      <c r="N106" s="56">
        <f t="shared" si="6"/>
        <v>356.63</v>
      </c>
      <c r="O106" s="24"/>
    </row>
    <row r="107" spans="1:15" s="7" customFormat="1" ht="15">
      <c r="A107" s="45" t="s">
        <v>249</v>
      </c>
      <c r="B107" s="67"/>
      <c r="C107" s="77"/>
      <c r="D107" s="57"/>
      <c r="E107" s="223"/>
      <c r="F107" s="217"/>
      <c r="G107" s="220"/>
      <c r="H107" s="182" t="s">
        <v>184</v>
      </c>
      <c r="I107" s="183">
        <v>41973</v>
      </c>
      <c r="J107" s="181">
        <v>3240</v>
      </c>
      <c r="K107" s="182"/>
      <c r="L107" s="183"/>
      <c r="M107" s="181"/>
      <c r="N107" s="56">
        <f t="shared" si="6"/>
        <v>3240</v>
      </c>
      <c r="O107" s="24"/>
    </row>
    <row r="108" spans="1:15" s="7" customFormat="1" ht="15">
      <c r="A108" s="45" t="s">
        <v>250</v>
      </c>
      <c r="B108" s="67"/>
      <c r="C108" s="77"/>
      <c r="D108" s="57"/>
      <c r="E108" s="223"/>
      <c r="F108" s="217"/>
      <c r="G108" s="220"/>
      <c r="H108" s="182" t="s">
        <v>251</v>
      </c>
      <c r="I108" s="183">
        <v>41999</v>
      </c>
      <c r="J108" s="181">
        <v>894.37</v>
      </c>
      <c r="K108" s="182"/>
      <c r="L108" s="183"/>
      <c r="M108" s="181"/>
      <c r="N108" s="56">
        <f t="shared" si="6"/>
        <v>894.37</v>
      </c>
      <c r="O108" s="24"/>
    </row>
    <row r="109" spans="1:15" s="7" customFormat="1" ht="15">
      <c r="A109" s="45" t="s">
        <v>252</v>
      </c>
      <c r="B109" s="67"/>
      <c r="C109" s="77"/>
      <c r="D109" s="57"/>
      <c r="E109" s="223"/>
      <c r="F109" s="217"/>
      <c r="G109" s="220"/>
      <c r="H109" s="182" t="s">
        <v>253</v>
      </c>
      <c r="I109" s="183">
        <v>42004</v>
      </c>
      <c r="J109" s="181">
        <v>182</v>
      </c>
      <c r="K109" s="182"/>
      <c r="L109" s="183"/>
      <c r="M109" s="181"/>
      <c r="N109" s="56">
        <f t="shared" si="6"/>
        <v>182</v>
      </c>
      <c r="O109" s="24"/>
    </row>
    <row r="110" spans="1:15" s="7" customFormat="1" ht="15">
      <c r="A110" s="46" t="s">
        <v>254</v>
      </c>
      <c r="B110" s="67"/>
      <c r="C110" s="77"/>
      <c r="D110" s="57"/>
      <c r="E110" s="223"/>
      <c r="F110" s="217"/>
      <c r="G110" s="220"/>
      <c r="H110" s="182" t="s">
        <v>255</v>
      </c>
      <c r="I110" s="183">
        <v>42034</v>
      </c>
      <c r="J110" s="181">
        <v>252.94</v>
      </c>
      <c r="K110" s="182"/>
      <c r="L110" s="183"/>
      <c r="M110" s="181"/>
      <c r="N110" s="56">
        <f t="shared" si="6"/>
        <v>252.94</v>
      </c>
      <c r="O110" s="24"/>
    </row>
    <row r="111" spans="1:15" s="7" customFormat="1" ht="15">
      <c r="A111" s="45" t="s">
        <v>256</v>
      </c>
      <c r="B111" s="67"/>
      <c r="C111" s="77"/>
      <c r="D111" s="57"/>
      <c r="E111" s="223"/>
      <c r="F111" s="217"/>
      <c r="G111" s="220"/>
      <c r="H111" s="182" t="s">
        <v>257</v>
      </c>
      <c r="I111" s="183">
        <v>42020</v>
      </c>
      <c r="J111" s="181">
        <v>786.01</v>
      </c>
      <c r="K111" s="182"/>
      <c r="L111" s="183"/>
      <c r="M111" s="181"/>
      <c r="N111" s="56">
        <f t="shared" si="6"/>
        <v>786.01</v>
      </c>
      <c r="O111" s="24"/>
    </row>
    <row r="112" spans="1:15" s="7" customFormat="1" ht="15">
      <c r="A112" s="45" t="s">
        <v>260</v>
      </c>
      <c r="B112" s="67"/>
      <c r="C112" s="77"/>
      <c r="D112" s="57"/>
      <c r="E112" s="223"/>
      <c r="F112" s="217"/>
      <c r="G112" s="220"/>
      <c r="H112" s="182" t="s">
        <v>259</v>
      </c>
      <c r="I112" s="183">
        <v>42027</v>
      </c>
      <c r="J112" s="181">
        <v>3712.66</v>
      </c>
      <c r="K112" s="182"/>
      <c r="L112" s="183"/>
      <c r="M112" s="181"/>
      <c r="N112" s="56">
        <f t="shared" si="6"/>
        <v>3712.66</v>
      </c>
      <c r="O112" s="24"/>
    </row>
    <row r="113" spans="1:15" s="7" customFormat="1" ht="15">
      <c r="A113" s="46" t="s">
        <v>208</v>
      </c>
      <c r="B113" s="67"/>
      <c r="C113" s="77"/>
      <c r="D113" s="57"/>
      <c r="E113" s="223"/>
      <c r="F113" s="217"/>
      <c r="G113" s="220"/>
      <c r="H113" s="182" t="s">
        <v>261</v>
      </c>
      <c r="I113" s="183">
        <v>42020</v>
      </c>
      <c r="J113" s="181">
        <v>396.2</v>
      </c>
      <c r="K113" s="182"/>
      <c r="L113" s="183"/>
      <c r="M113" s="181"/>
      <c r="N113" s="56">
        <f aca="true" t="shared" si="7" ref="N113:N126">M113+J113+G113+D113</f>
        <v>396.2</v>
      </c>
      <c r="O113" s="24"/>
    </row>
    <row r="114" spans="1:15" s="7" customFormat="1" ht="15">
      <c r="A114" s="46" t="s">
        <v>262</v>
      </c>
      <c r="B114" s="67"/>
      <c r="C114" s="77"/>
      <c r="D114" s="57"/>
      <c r="E114" s="223"/>
      <c r="F114" s="217"/>
      <c r="G114" s="220"/>
      <c r="H114" s="182" t="s">
        <v>258</v>
      </c>
      <c r="I114" s="183">
        <v>42027</v>
      </c>
      <c r="J114" s="181">
        <v>345.95</v>
      </c>
      <c r="K114" s="182"/>
      <c r="L114" s="183"/>
      <c r="M114" s="181"/>
      <c r="N114" s="56">
        <f t="shared" si="7"/>
        <v>345.95</v>
      </c>
      <c r="O114" s="24"/>
    </row>
    <row r="115" spans="1:15" s="7" customFormat="1" ht="15">
      <c r="A115" s="46" t="s">
        <v>208</v>
      </c>
      <c r="B115" s="67"/>
      <c r="C115" s="77"/>
      <c r="D115" s="57"/>
      <c r="E115" s="223"/>
      <c r="F115" s="217"/>
      <c r="G115" s="220"/>
      <c r="H115" s="182"/>
      <c r="I115" s="183"/>
      <c r="J115" s="181"/>
      <c r="K115" s="182" t="s">
        <v>263</v>
      </c>
      <c r="L115" s="183">
        <v>42041</v>
      </c>
      <c r="M115" s="181">
        <v>396.2</v>
      </c>
      <c r="N115" s="56">
        <f t="shared" si="7"/>
        <v>396.2</v>
      </c>
      <c r="O115" s="24"/>
    </row>
    <row r="116" spans="1:15" s="7" customFormat="1" ht="15">
      <c r="A116" s="232" t="s">
        <v>264</v>
      </c>
      <c r="B116" s="67"/>
      <c r="C116" s="77"/>
      <c r="D116" s="57"/>
      <c r="E116" s="223"/>
      <c r="F116" s="217"/>
      <c r="G116" s="220"/>
      <c r="H116" s="182"/>
      <c r="I116" s="183"/>
      <c r="J116" s="181"/>
      <c r="K116" s="182" t="s">
        <v>265</v>
      </c>
      <c r="L116" s="183">
        <v>42055</v>
      </c>
      <c r="M116" s="181">
        <v>1657.73</v>
      </c>
      <c r="N116" s="233">
        <f t="shared" si="7"/>
        <v>1657.73</v>
      </c>
      <c r="O116" s="227"/>
    </row>
    <row r="117" spans="1:16" s="7" customFormat="1" ht="18.75" customHeight="1">
      <c r="A117" s="230" t="s">
        <v>208</v>
      </c>
      <c r="B117" s="10"/>
      <c r="C117" s="10"/>
      <c r="D117" s="10"/>
      <c r="E117" s="10"/>
      <c r="F117" s="10"/>
      <c r="G117" s="8"/>
      <c r="H117" s="184"/>
      <c r="I117" s="185"/>
      <c r="J117" s="101"/>
      <c r="K117" s="184" t="s">
        <v>265</v>
      </c>
      <c r="L117" s="185">
        <v>42055</v>
      </c>
      <c r="M117" s="101">
        <v>396.2</v>
      </c>
      <c r="N117" s="231">
        <f t="shared" si="7"/>
        <v>396.2</v>
      </c>
      <c r="O117" s="119"/>
      <c r="P117" s="10"/>
    </row>
    <row r="118" spans="1:16" ht="18.75" customHeight="1">
      <c r="A118" s="234" t="s">
        <v>267</v>
      </c>
      <c r="B118" s="234"/>
      <c r="C118" s="234"/>
      <c r="D118" s="234"/>
      <c r="E118" s="234"/>
      <c r="F118" s="234"/>
      <c r="G118" s="234"/>
      <c r="H118" s="234"/>
      <c r="I118" s="234"/>
      <c r="J118" s="234"/>
      <c r="K118" s="235">
        <v>56</v>
      </c>
      <c r="L118" s="236">
        <v>42062</v>
      </c>
      <c r="M118" s="237">
        <v>1063.3</v>
      </c>
      <c r="N118" s="237">
        <f t="shared" si="7"/>
        <v>1063.3</v>
      </c>
      <c r="O118" s="234"/>
      <c r="P118" s="234"/>
    </row>
    <row r="119" spans="1:15" s="10" customFormat="1" ht="18.75" customHeight="1">
      <c r="A119" s="46" t="s">
        <v>269</v>
      </c>
      <c r="G119" s="8"/>
      <c r="H119" s="184"/>
      <c r="I119" s="185"/>
      <c r="J119" s="101"/>
      <c r="K119" s="184" t="s">
        <v>270</v>
      </c>
      <c r="L119" s="185">
        <v>42076</v>
      </c>
      <c r="M119" s="101">
        <v>1054.15</v>
      </c>
      <c r="N119" s="231">
        <f t="shared" si="7"/>
        <v>1054.15</v>
      </c>
      <c r="O119" s="119"/>
    </row>
    <row r="120" spans="1:15" s="238" customFormat="1" ht="18.75" customHeight="1">
      <c r="A120" s="230" t="s">
        <v>271</v>
      </c>
      <c r="B120" s="10"/>
      <c r="C120" s="10"/>
      <c r="D120" s="10"/>
      <c r="E120" s="10"/>
      <c r="F120" s="10"/>
      <c r="G120" s="8"/>
      <c r="H120" s="184"/>
      <c r="I120" s="185"/>
      <c r="J120" s="101"/>
      <c r="K120" s="184" t="s">
        <v>272</v>
      </c>
      <c r="L120" s="185">
        <v>42083</v>
      </c>
      <c r="M120" s="101">
        <v>6483.96</v>
      </c>
      <c r="N120" s="231">
        <f t="shared" si="7"/>
        <v>6483.96</v>
      </c>
      <c r="O120" s="229"/>
    </row>
    <row r="121" spans="1:15" s="238" customFormat="1" ht="18.75" customHeight="1">
      <c r="A121" s="46" t="s">
        <v>273</v>
      </c>
      <c r="B121" s="10"/>
      <c r="C121" s="10"/>
      <c r="D121" s="10"/>
      <c r="E121" s="10"/>
      <c r="F121" s="10"/>
      <c r="G121" s="8"/>
      <c r="H121" s="184"/>
      <c r="I121" s="185"/>
      <c r="J121" s="101"/>
      <c r="K121" s="184" t="s">
        <v>274</v>
      </c>
      <c r="L121" s="185">
        <v>42090</v>
      </c>
      <c r="M121" s="101">
        <v>1130.87</v>
      </c>
      <c r="N121" s="231">
        <f t="shared" si="7"/>
        <v>1130.87</v>
      </c>
      <c r="O121" s="229"/>
    </row>
    <row r="122" spans="1:15" s="7" customFormat="1" ht="15">
      <c r="A122" s="45" t="s">
        <v>276</v>
      </c>
      <c r="B122" s="36"/>
      <c r="C122" s="10"/>
      <c r="D122" s="42"/>
      <c r="E122" s="54"/>
      <c r="F122" s="10"/>
      <c r="G122" s="20"/>
      <c r="H122" s="36"/>
      <c r="I122" s="10"/>
      <c r="J122" s="40"/>
      <c r="K122" s="182" t="s">
        <v>277</v>
      </c>
      <c r="L122" s="183">
        <v>42118</v>
      </c>
      <c r="M122" s="181">
        <v>1317.38</v>
      </c>
      <c r="N122" s="56">
        <f t="shared" si="7"/>
        <v>1317.38</v>
      </c>
      <c r="O122" s="24"/>
    </row>
    <row r="123" spans="1:15" s="238" customFormat="1" ht="18.75" customHeight="1">
      <c r="A123" s="230" t="s">
        <v>278</v>
      </c>
      <c r="B123" s="10"/>
      <c r="C123" s="10"/>
      <c r="D123" s="10"/>
      <c r="E123" s="10"/>
      <c r="F123" s="10"/>
      <c r="G123" s="8"/>
      <c r="H123" s="184"/>
      <c r="I123" s="185"/>
      <c r="J123" s="101"/>
      <c r="K123" s="184" t="s">
        <v>279</v>
      </c>
      <c r="L123" s="185">
        <v>42124</v>
      </c>
      <c r="M123" s="101">
        <v>322.87</v>
      </c>
      <c r="N123" s="231">
        <f t="shared" si="7"/>
        <v>322.87</v>
      </c>
      <c r="O123" s="229"/>
    </row>
    <row r="124" spans="1:15" s="7" customFormat="1" ht="18.75" customHeight="1">
      <c r="A124" s="46" t="s">
        <v>280</v>
      </c>
      <c r="B124" s="67"/>
      <c r="C124" s="77"/>
      <c r="D124" s="57"/>
      <c r="E124" s="68"/>
      <c r="F124" s="77"/>
      <c r="G124" s="220"/>
      <c r="H124" s="182"/>
      <c r="I124" s="183"/>
      <c r="J124" s="181"/>
      <c r="K124" s="182" t="s">
        <v>281</v>
      </c>
      <c r="L124" s="183">
        <v>42088</v>
      </c>
      <c r="M124" s="181">
        <v>319.6</v>
      </c>
      <c r="N124" s="56">
        <f t="shared" si="7"/>
        <v>319.6</v>
      </c>
      <c r="O124" s="24"/>
    </row>
    <row r="125" spans="1:15" s="7" customFormat="1" ht="15">
      <c r="A125" s="46" t="s">
        <v>282</v>
      </c>
      <c r="B125" s="36"/>
      <c r="C125" s="10"/>
      <c r="D125" s="42"/>
      <c r="E125" s="54"/>
      <c r="F125" s="10"/>
      <c r="G125" s="20"/>
      <c r="H125" s="36"/>
      <c r="I125" s="10"/>
      <c r="J125" s="40"/>
      <c r="K125" s="32" t="s">
        <v>283</v>
      </c>
      <c r="L125" s="180">
        <v>42093</v>
      </c>
      <c r="M125" s="40">
        <v>251.29</v>
      </c>
      <c r="N125" s="56">
        <f t="shared" si="7"/>
        <v>251.29</v>
      </c>
      <c r="O125" s="24"/>
    </row>
    <row r="126" spans="1:15" s="7" customFormat="1" ht="18.75" customHeight="1">
      <c r="A126" s="230"/>
      <c r="B126" s="10"/>
      <c r="C126" s="10"/>
      <c r="D126" s="10"/>
      <c r="E126" s="10"/>
      <c r="F126" s="10"/>
      <c r="G126" s="8"/>
      <c r="H126" s="184"/>
      <c r="I126" s="185"/>
      <c r="J126" s="101"/>
      <c r="K126" s="184"/>
      <c r="L126" s="185"/>
      <c r="M126" s="101"/>
      <c r="N126" s="231">
        <f t="shared" si="7"/>
        <v>0</v>
      </c>
      <c r="O126" s="229"/>
    </row>
    <row r="127" spans="1:15" s="87" customFormat="1" ht="20.25" thickBot="1">
      <c r="A127" s="239" t="s">
        <v>4</v>
      </c>
      <c r="B127" s="240"/>
      <c r="C127" s="241"/>
      <c r="D127" s="242">
        <f>SUM(D69:D126)</f>
        <v>66569.74</v>
      </c>
      <c r="E127" s="243"/>
      <c r="F127" s="241"/>
      <c r="G127" s="242">
        <f>SUM(G69:G126)</f>
        <v>11138.5</v>
      </c>
      <c r="H127" s="244"/>
      <c r="I127" s="241"/>
      <c r="J127" s="242">
        <f>SUM(J69:J126)</f>
        <v>15416.32</v>
      </c>
      <c r="K127" s="244"/>
      <c r="L127" s="241"/>
      <c r="M127" s="242">
        <f>SUM(M69:M126)</f>
        <v>14393.55</v>
      </c>
      <c r="N127" s="228">
        <f t="shared" si="6"/>
        <v>107518.11</v>
      </c>
      <c r="O127" s="89"/>
    </row>
    <row r="128" spans="1:15" s="7" customFormat="1" ht="40.5" customHeight="1" hidden="1" thickBot="1">
      <c r="A128" s="280" t="s">
        <v>29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2"/>
      <c r="O128" s="69"/>
    </row>
    <row r="129" spans="1:15" s="7" customFormat="1" ht="12.75" hidden="1">
      <c r="A129" s="45"/>
      <c r="B129" s="36"/>
      <c r="C129" s="10"/>
      <c r="D129" s="42"/>
      <c r="E129" s="54"/>
      <c r="F129" s="10"/>
      <c r="G129" s="20"/>
      <c r="H129" s="36"/>
      <c r="I129" s="10"/>
      <c r="J129" s="42"/>
      <c r="K129" s="36"/>
      <c r="L129" s="10"/>
      <c r="M129" s="42"/>
      <c r="N129" s="54"/>
      <c r="O129" s="24"/>
    </row>
    <row r="130" spans="1:15" s="7" customFormat="1" ht="12.75" hidden="1">
      <c r="A130" s="45"/>
      <c r="B130" s="36"/>
      <c r="C130" s="10"/>
      <c r="D130" s="42"/>
      <c r="E130" s="54"/>
      <c r="F130" s="10"/>
      <c r="G130" s="20"/>
      <c r="H130" s="36"/>
      <c r="I130" s="10"/>
      <c r="J130" s="42"/>
      <c r="K130" s="36"/>
      <c r="L130" s="10"/>
      <c r="M130" s="42"/>
      <c r="N130" s="54"/>
      <c r="O130" s="24"/>
    </row>
    <row r="131" spans="1:15" s="7" customFormat="1" ht="12.75" hidden="1">
      <c r="A131" s="45"/>
      <c r="B131" s="36"/>
      <c r="C131" s="10"/>
      <c r="D131" s="42"/>
      <c r="E131" s="54"/>
      <c r="F131" s="10"/>
      <c r="G131" s="20"/>
      <c r="H131" s="36"/>
      <c r="I131" s="10"/>
      <c r="J131" s="42"/>
      <c r="K131" s="36"/>
      <c r="L131" s="10"/>
      <c r="M131" s="42"/>
      <c r="N131" s="54"/>
      <c r="O131" s="24"/>
    </row>
    <row r="132" spans="1:15" s="7" customFormat="1" ht="12.75" hidden="1">
      <c r="A132" s="45"/>
      <c r="B132" s="36"/>
      <c r="C132" s="10"/>
      <c r="D132" s="42"/>
      <c r="E132" s="54"/>
      <c r="F132" s="10"/>
      <c r="G132" s="20"/>
      <c r="H132" s="36"/>
      <c r="I132" s="10"/>
      <c r="J132" s="42"/>
      <c r="K132" s="36"/>
      <c r="L132" s="10"/>
      <c r="M132" s="42"/>
      <c r="N132" s="54"/>
      <c r="O132" s="24"/>
    </row>
    <row r="133" spans="1:15" s="7" customFormat="1" ht="13.5" hidden="1" thickBot="1">
      <c r="A133" s="45"/>
      <c r="B133" s="36"/>
      <c r="C133" s="10"/>
      <c r="D133" s="42"/>
      <c r="E133" s="54"/>
      <c r="F133" s="10"/>
      <c r="G133" s="20"/>
      <c r="H133" s="36"/>
      <c r="I133" s="10"/>
      <c r="J133" s="42"/>
      <c r="K133" s="36"/>
      <c r="L133" s="10"/>
      <c r="M133" s="42"/>
      <c r="N133" s="54"/>
      <c r="O133" s="24"/>
    </row>
    <row r="134" spans="1:15" s="87" customFormat="1" ht="20.25" hidden="1" thickBot="1">
      <c r="A134" s="83" t="s">
        <v>4</v>
      </c>
      <c r="B134" s="88"/>
      <c r="C134" s="90"/>
      <c r="D134" s="92">
        <f>SUM(D129:D133)</f>
        <v>0</v>
      </c>
      <c r="E134" s="93"/>
      <c r="F134" s="92"/>
      <c r="G134" s="92">
        <f>SUM(G129:G133)</f>
        <v>0</v>
      </c>
      <c r="H134" s="92"/>
      <c r="I134" s="92"/>
      <c r="J134" s="92">
        <f>SUM(J129:J133)</f>
        <v>0</v>
      </c>
      <c r="K134" s="92"/>
      <c r="L134" s="92"/>
      <c r="M134" s="92">
        <f>SUM(M129:M133)</f>
        <v>0</v>
      </c>
      <c r="N134" s="85"/>
      <c r="O134" s="91"/>
    </row>
    <row r="135" spans="1:15" s="7" customFormat="1" ht="20.25" thickBot="1">
      <c r="A135" s="73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69"/>
    </row>
    <row r="136" spans="1:15" s="2" customFormat="1" ht="20.25" thickBot="1">
      <c r="A136" s="49" t="s">
        <v>6</v>
      </c>
      <c r="B136" s="74"/>
      <c r="C136" s="70"/>
      <c r="D136" s="75">
        <f>D134+D127+D67+D49</f>
        <v>640448.05</v>
      </c>
      <c r="E136" s="71"/>
      <c r="F136" s="70"/>
      <c r="G136" s="75">
        <f>G134+G127+G67+G49</f>
        <v>404322.15</v>
      </c>
      <c r="H136" s="71"/>
      <c r="I136" s="70"/>
      <c r="J136" s="75">
        <f>J134+J127+J67+J49</f>
        <v>403318.51</v>
      </c>
      <c r="K136" s="71"/>
      <c r="L136" s="70"/>
      <c r="M136" s="75">
        <f>M134+M127+M67+M49</f>
        <v>422071.26</v>
      </c>
      <c r="N136" s="72"/>
      <c r="O136" s="28">
        <f>M136+J136+G136+D136</f>
        <v>1870159.97</v>
      </c>
    </row>
    <row r="137" spans="1:13" s="2" customFormat="1" ht="13.5" thickBot="1">
      <c r="A137" s="60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1:14" s="2" customFormat="1" ht="13.5" thickBot="1">
      <c r="A138" s="58"/>
      <c r="B138" s="61" t="s">
        <v>18</v>
      </c>
      <c r="C138" s="61" t="s">
        <v>19</v>
      </c>
      <c r="D138" s="61" t="s">
        <v>20</v>
      </c>
      <c r="E138" s="61" t="s">
        <v>21</v>
      </c>
      <c r="F138" s="61" t="s">
        <v>22</v>
      </c>
      <c r="G138" s="61" t="s">
        <v>23</v>
      </c>
      <c r="H138" s="61" t="s">
        <v>24</v>
      </c>
      <c r="I138" s="61" t="s">
        <v>25</v>
      </c>
      <c r="J138" s="61" t="s">
        <v>14</v>
      </c>
      <c r="K138" s="61" t="s">
        <v>15</v>
      </c>
      <c r="L138" s="61" t="s">
        <v>16</v>
      </c>
      <c r="M138" s="61" t="s">
        <v>17</v>
      </c>
      <c r="N138" s="61" t="s">
        <v>27</v>
      </c>
    </row>
    <row r="139" spans="1:14" s="2" customFormat="1" ht="13.5" thickBot="1">
      <c r="A139" s="60" t="s">
        <v>13</v>
      </c>
      <c r="B139" s="190">
        <v>221934.57</v>
      </c>
      <c r="C139" s="58">
        <f>B149</f>
        <v>393238.75</v>
      </c>
      <c r="D139" s="58">
        <f aca="true" t="shared" si="8" ref="D139:M139">C149</f>
        <v>563055.89</v>
      </c>
      <c r="E139" s="59">
        <f>D149</f>
        <v>101385.86</v>
      </c>
      <c r="F139" s="58">
        <f t="shared" si="8"/>
        <v>272137.67</v>
      </c>
      <c r="G139" s="58">
        <f t="shared" si="8"/>
        <v>440625.92</v>
      </c>
      <c r="H139" s="59">
        <f t="shared" si="8"/>
        <v>209657.97</v>
      </c>
      <c r="I139" s="58">
        <f t="shared" si="8"/>
        <v>382398.09</v>
      </c>
      <c r="J139" s="58">
        <f t="shared" si="8"/>
        <v>555694.23</v>
      </c>
      <c r="K139" s="59">
        <f t="shared" si="8"/>
        <v>316962.32</v>
      </c>
      <c r="L139" s="58">
        <f t="shared" si="8"/>
        <v>494957.92</v>
      </c>
      <c r="M139" s="58">
        <f t="shared" si="8"/>
        <v>665810.52</v>
      </c>
      <c r="N139" s="58"/>
    </row>
    <row r="140" spans="1:14" s="2" customFormat="1" ht="13.5" thickBot="1">
      <c r="A140" s="60" t="s">
        <v>11</v>
      </c>
      <c r="B140" s="58">
        <f aca="true" t="shared" si="9" ref="B140:M140">SUM(B141:B142)</f>
        <v>170818.27</v>
      </c>
      <c r="C140" s="58">
        <f t="shared" si="9"/>
        <v>170818.27</v>
      </c>
      <c r="D140" s="58">
        <f t="shared" si="9"/>
        <v>170956.82</v>
      </c>
      <c r="E140" s="58">
        <f t="shared" si="9"/>
        <v>170956.82</v>
      </c>
      <c r="F140" s="58">
        <f t="shared" si="9"/>
        <v>170956.82</v>
      </c>
      <c r="G140" s="58">
        <f t="shared" si="9"/>
        <v>170956.82</v>
      </c>
      <c r="H140" s="58">
        <f t="shared" si="9"/>
        <v>170956.82</v>
      </c>
      <c r="I140" s="58">
        <f t="shared" si="9"/>
        <v>170956.82</v>
      </c>
      <c r="J140" s="58">
        <f t="shared" si="9"/>
        <v>170956.82</v>
      </c>
      <c r="K140" s="58">
        <f t="shared" si="9"/>
        <v>170956.82</v>
      </c>
      <c r="L140" s="58">
        <f t="shared" si="9"/>
        <v>170956.82</v>
      </c>
      <c r="M140" s="58">
        <f t="shared" si="9"/>
        <v>170956.82</v>
      </c>
      <c r="N140" s="58">
        <f aca="true" t="shared" si="10" ref="N140:N148">SUM(B140:M140)</f>
        <v>2051204.74</v>
      </c>
    </row>
    <row r="141" spans="1:14" s="188" customFormat="1" ht="13.5" thickBot="1">
      <c r="A141" s="112" t="s">
        <v>101</v>
      </c>
      <c r="B141" s="187">
        <v>169589.85</v>
      </c>
      <c r="C141" s="187">
        <v>169589.85</v>
      </c>
      <c r="D141" s="187">
        <v>170956.82</v>
      </c>
      <c r="E141" s="187">
        <v>170956.82</v>
      </c>
      <c r="F141" s="187">
        <v>170956.82</v>
      </c>
      <c r="G141" s="187">
        <v>170956.82</v>
      </c>
      <c r="H141" s="187">
        <v>170956.82</v>
      </c>
      <c r="I141" s="187">
        <v>170956.82</v>
      </c>
      <c r="J141" s="187">
        <v>170956.82</v>
      </c>
      <c r="K141" s="187">
        <v>170956.82</v>
      </c>
      <c r="L141" s="187">
        <v>170956.82</v>
      </c>
      <c r="M141" s="187">
        <v>170956.82</v>
      </c>
      <c r="N141" s="187">
        <f t="shared" si="10"/>
        <v>2048747.9</v>
      </c>
    </row>
    <row r="142" spans="1:14" s="188" customFormat="1" ht="13.5" thickBot="1">
      <c r="A142" s="112" t="s">
        <v>223</v>
      </c>
      <c r="B142" s="187">
        <v>1228.42</v>
      </c>
      <c r="C142" s="187">
        <v>1228.42</v>
      </c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>
        <f t="shared" si="10"/>
        <v>2456.84</v>
      </c>
    </row>
    <row r="143" spans="1:14" s="2" customFormat="1" ht="13.5" thickBot="1">
      <c r="A143" s="60" t="s">
        <v>12</v>
      </c>
      <c r="B143" s="58">
        <f>SUM(B144:B145)</f>
        <v>171304.18</v>
      </c>
      <c r="C143" s="58">
        <f aca="true" t="shared" si="11" ref="C143:M143">SUM(C144:C145)</f>
        <v>169817.14</v>
      </c>
      <c r="D143" s="58">
        <f t="shared" si="11"/>
        <v>178778.02</v>
      </c>
      <c r="E143" s="58">
        <f t="shared" si="11"/>
        <v>170751.81</v>
      </c>
      <c r="F143" s="58">
        <f t="shared" si="11"/>
        <v>168488.25</v>
      </c>
      <c r="G143" s="58">
        <f t="shared" si="11"/>
        <v>173354.2</v>
      </c>
      <c r="H143" s="58">
        <f t="shared" si="11"/>
        <v>172740.12</v>
      </c>
      <c r="I143" s="58">
        <f t="shared" si="11"/>
        <v>173296.14</v>
      </c>
      <c r="J143" s="58">
        <f t="shared" si="11"/>
        <v>164586.6</v>
      </c>
      <c r="K143" s="58">
        <f t="shared" si="11"/>
        <v>177995.6</v>
      </c>
      <c r="L143" s="58">
        <f t="shared" si="11"/>
        <v>170852.6</v>
      </c>
      <c r="M143" s="58">
        <f t="shared" si="11"/>
        <v>169680.33</v>
      </c>
      <c r="N143" s="58">
        <f t="shared" si="10"/>
        <v>2061644.99</v>
      </c>
    </row>
    <row r="144" spans="1:14" s="188" customFormat="1" ht="13.5" thickBot="1">
      <c r="A144" s="112" t="s">
        <v>101</v>
      </c>
      <c r="B144" s="187">
        <v>170075.76</v>
      </c>
      <c r="C144" s="187">
        <v>168588.72</v>
      </c>
      <c r="D144" s="187">
        <v>178778.02</v>
      </c>
      <c r="E144" s="187">
        <v>170751.81</v>
      </c>
      <c r="F144" s="187">
        <v>168488.25</v>
      </c>
      <c r="G144" s="187">
        <v>173354.2</v>
      </c>
      <c r="H144" s="187">
        <v>172740.12</v>
      </c>
      <c r="I144" s="187">
        <v>173296.14</v>
      </c>
      <c r="J144" s="187">
        <v>164586.6</v>
      </c>
      <c r="K144" s="187">
        <v>177995.6</v>
      </c>
      <c r="L144" s="187">
        <v>170852.6</v>
      </c>
      <c r="M144" s="187">
        <v>169680.33</v>
      </c>
      <c r="N144" s="187">
        <f t="shared" si="10"/>
        <v>2059188.15</v>
      </c>
    </row>
    <row r="145" spans="1:14" s="188" customFormat="1" ht="13.5" thickBot="1">
      <c r="A145" s="112" t="s">
        <v>223</v>
      </c>
      <c r="B145" s="187">
        <v>1228.42</v>
      </c>
      <c r="C145" s="187">
        <v>1228.42</v>
      </c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>
        <f t="shared" si="10"/>
        <v>2456.84</v>
      </c>
    </row>
    <row r="146" spans="1:14" s="188" customFormat="1" ht="13.5" thickBot="1">
      <c r="A146" s="112" t="s">
        <v>144</v>
      </c>
      <c r="B146" s="191">
        <v>410</v>
      </c>
      <c r="C146" s="191">
        <v>410</v>
      </c>
      <c r="D146" s="191">
        <v>410</v>
      </c>
      <c r="E146" s="191">
        <v>410</v>
      </c>
      <c r="F146" s="191">
        <v>410</v>
      </c>
      <c r="G146" s="191">
        <v>738</v>
      </c>
      <c r="H146" s="191">
        <v>738</v>
      </c>
      <c r="I146" s="191">
        <v>738</v>
      </c>
      <c r="J146" s="191">
        <v>738</v>
      </c>
      <c r="K146" s="191">
        <v>627</v>
      </c>
      <c r="L146" s="191">
        <v>627</v>
      </c>
      <c r="M146" s="191">
        <v>628</v>
      </c>
      <c r="N146" s="187">
        <f t="shared" si="10"/>
        <v>6884</v>
      </c>
    </row>
    <row r="147" spans="1:14" s="188" customFormat="1" ht="13.5" thickBot="1">
      <c r="A147" s="112" t="s">
        <v>145</v>
      </c>
      <c r="B147" s="191">
        <v>-1777</v>
      </c>
      <c r="C147" s="191">
        <v>273</v>
      </c>
      <c r="D147" s="191">
        <v>273</v>
      </c>
      <c r="E147" s="191">
        <v>547</v>
      </c>
      <c r="F147" s="191">
        <v>547</v>
      </c>
      <c r="G147" s="191">
        <v>547</v>
      </c>
      <c r="H147" s="191">
        <v>566</v>
      </c>
      <c r="I147" s="191">
        <v>566</v>
      </c>
      <c r="J147" s="191">
        <v>566</v>
      </c>
      <c r="K147" s="191">
        <v>261</v>
      </c>
      <c r="L147" s="191">
        <v>261</v>
      </c>
      <c r="M147" s="191">
        <v>260</v>
      </c>
      <c r="N147" s="187">
        <f t="shared" si="10"/>
        <v>2890</v>
      </c>
    </row>
    <row r="148" spans="1:14" s="2" customFormat="1" ht="13.5" thickBot="1">
      <c r="A148" s="60" t="s">
        <v>102</v>
      </c>
      <c r="B148" s="58">
        <f>B143-B140</f>
        <v>485.910000000003</v>
      </c>
      <c r="C148" s="58">
        <f aca="true" t="shared" si="12" ref="C148:M148">C143-C140</f>
        <v>-1001.12999999998</v>
      </c>
      <c r="D148" s="58">
        <f t="shared" si="12"/>
        <v>7821.19999999998</v>
      </c>
      <c r="E148" s="58">
        <f t="shared" si="12"/>
        <v>-205.010000000009</v>
      </c>
      <c r="F148" s="58">
        <f t="shared" si="12"/>
        <v>-2468.57000000001</v>
      </c>
      <c r="G148" s="58">
        <f t="shared" si="12"/>
        <v>2397.38</v>
      </c>
      <c r="H148" s="58">
        <f t="shared" si="12"/>
        <v>1783.29999999999</v>
      </c>
      <c r="I148" s="58">
        <f t="shared" si="12"/>
        <v>2339.32000000001</v>
      </c>
      <c r="J148" s="58">
        <f t="shared" si="12"/>
        <v>-6370.22</v>
      </c>
      <c r="K148" s="58">
        <f t="shared" si="12"/>
        <v>7038.78</v>
      </c>
      <c r="L148" s="58">
        <f t="shared" si="12"/>
        <v>-104.220000000001</v>
      </c>
      <c r="M148" s="58">
        <f t="shared" si="12"/>
        <v>-1276.49000000002</v>
      </c>
      <c r="N148" s="58">
        <f t="shared" si="10"/>
        <v>10440.25</v>
      </c>
    </row>
    <row r="149" spans="1:14" s="2" customFormat="1" ht="13.5" thickBot="1">
      <c r="A149" s="60" t="s">
        <v>26</v>
      </c>
      <c r="B149" s="58">
        <f>B139+B143</f>
        <v>393238.75</v>
      </c>
      <c r="C149" s="58">
        <f>C139+C143</f>
        <v>563055.89</v>
      </c>
      <c r="D149" s="189">
        <f>D139+D143-D136</f>
        <v>101385.86</v>
      </c>
      <c r="E149" s="58">
        <f>E139+E143</f>
        <v>272137.67</v>
      </c>
      <c r="F149" s="58">
        <f>F139+F143</f>
        <v>440625.92</v>
      </c>
      <c r="G149" s="189">
        <f>G139+G143-G136</f>
        <v>209657.97</v>
      </c>
      <c r="H149" s="58">
        <f>H139+H143</f>
        <v>382398.09</v>
      </c>
      <c r="I149" s="58">
        <f>I139+I143</f>
        <v>555694.23</v>
      </c>
      <c r="J149" s="189">
        <f>J139+J143-J136</f>
        <v>316962.32</v>
      </c>
      <c r="K149" s="58">
        <f>K139+K143</f>
        <v>494957.92</v>
      </c>
      <c r="L149" s="58">
        <f>L139+L143</f>
        <v>665810.52</v>
      </c>
      <c r="M149" s="189">
        <f>M139+M143-M136</f>
        <v>413419.59</v>
      </c>
      <c r="N149" s="219">
        <f>M149+N146+N147</f>
        <v>423193.59</v>
      </c>
    </row>
    <row r="150" spans="7:14" s="2" customFormat="1" ht="57" customHeight="1">
      <c r="G150" s="38"/>
      <c r="H150" s="265" t="s">
        <v>158</v>
      </c>
      <c r="I150" s="265"/>
      <c r="J150" s="265"/>
      <c r="K150" s="265"/>
      <c r="L150" s="262" t="s">
        <v>159</v>
      </c>
      <c r="M150" s="262"/>
      <c r="N150" s="262"/>
    </row>
    <row r="151" spans="8:14" s="2" customFormat="1" ht="72" customHeight="1">
      <c r="H151" s="263" t="s">
        <v>160</v>
      </c>
      <c r="I151" s="263"/>
      <c r="J151" s="263"/>
      <c r="K151" s="263"/>
      <c r="L151" s="264" t="s">
        <v>209</v>
      </c>
      <c r="M151" s="264"/>
      <c r="N151" s="264"/>
    </row>
    <row r="152" s="2" customFormat="1" ht="12.75"/>
    <row r="153" spans="8:14" s="2" customFormat="1" ht="15">
      <c r="H153" s="267" t="s">
        <v>146</v>
      </c>
      <c r="I153" s="267"/>
      <c r="J153" s="267"/>
      <c r="K153" s="192">
        <f>O136</f>
        <v>1870159.97</v>
      </c>
      <c r="L153" s="193">
        <v>1870159.97</v>
      </c>
      <c r="M153" s="193"/>
      <c r="N153" s="208">
        <f>L153+M153</f>
        <v>1870159.97</v>
      </c>
    </row>
    <row r="154" spans="8:14" s="2" customFormat="1" ht="15">
      <c r="H154" s="267" t="s">
        <v>147</v>
      </c>
      <c r="I154" s="267"/>
      <c r="J154" s="267"/>
      <c r="K154" s="192">
        <f>N140</f>
        <v>2051204.74</v>
      </c>
      <c r="L154" s="193">
        <v>2051204.74</v>
      </c>
      <c r="M154" s="193"/>
      <c r="N154" s="208">
        <f aca="true" t="shared" si="13" ref="N154:N159">L154+M154</f>
        <v>2051204.74</v>
      </c>
    </row>
    <row r="155" spans="8:14" s="2" customFormat="1" ht="15">
      <c r="H155" s="267" t="s">
        <v>148</v>
      </c>
      <c r="I155" s="267"/>
      <c r="J155" s="267"/>
      <c r="K155" s="192">
        <f>N144+N145</f>
        <v>2061644.99</v>
      </c>
      <c r="L155" s="193">
        <v>2061644.99</v>
      </c>
      <c r="M155" s="193">
        <v>9774</v>
      </c>
      <c r="N155" s="208">
        <f t="shared" si="13"/>
        <v>2071418.99</v>
      </c>
    </row>
    <row r="156" spans="8:14" s="2" customFormat="1" ht="15">
      <c r="H156" s="267" t="s">
        <v>149</v>
      </c>
      <c r="I156" s="267"/>
      <c r="J156" s="267"/>
      <c r="K156" s="192">
        <f>K155-K154</f>
        <v>10440.25</v>
      </c>
      <c r="L156" s="193">
        <v>10440.25</v>
      </c>
      <c r="M156" s="193">
        <v>9774</v>
      </c>
      <c r="N156" s="208">
        <f t="shared" si="13"/>
        <v>20214.25</v>
      </c>
    </row>
    <row r="157" spans="8:14" s="2" customFormat="1" ht="15">
      <c r="H157" s="268" t="s">
        <v>150</v>
      </c>
      <c r="I157" s="268"/>
      <c r="J157" s="268"/>
      <c r="K157" s="192">
        <f>K154-K153</f>
        <v>181044.77</v>
      </c>
      <c r="L157" s="193">
        <v>181044.77</v>
      </c>
      <c r="M157" s="193"/>
      <c r="N157" s="208">
        <f t="shared" si="13"/>
        <v>181044.77</v>
      </c>
    </row>
    <row r="158" spans="8:14" s="2" customFormat="1" ht="15">
      <c r="H158" s="273" t="s">
        <v>210</v>
      </c>
      <c r="I158" s="274"/>
      <c r="J158" s="275"/>
      <c r="K158" s="192">
        <f>B139</f>
        <v>221934.57</v>
      </c>
      <c r="L158" s="193">
        <v>197646.57</v>
      </c>
      <c r="M158" s="193">
        <v>24288</v>
      </c>
      <c r="N158" s="208">
        <f t="shared" si="13"/>
        <v>221934.57</v>
      </c>
    </row>
    <row r="159" spans="8:14" s="2" customFormat="1" ht="15.75">
      <c r="H159" s="276" t="s">
        <v>211</v>
      </c>
      <c r="I159" s="276"/>
      <c r="J159" s="276"/>
      <c r="K159" s="194">
        <f>K158+K157+K156+K160</f>
        <v>423193.59</v>
      </c>
      <c r="L159" s="194">
        <f>L158+L157+L156+L160</f>
        <v>389131.59</v>
      </c>
      <c r="M159" s="194">
        <f>M158+M157+M156+M160</f>
        <v>34062</v>
      </c>
      <c r="N159" s="208">
        <f t="shared" si="13"/>
        <v>423193.59</v>
      </c>
    </row>
    <row r="160" spans="8:14" s="2" customFormat="1" ht="15">
      <c r="H160" s="272" t="s">
        <v>151</v>
      </c>
      <c r="I160" s="272"/>
      <c r="J160" s="272"/>
      <c r="K160" s="195">
        <f>N146+N147</f>
        <v>9774</v>
      </c>
      <c r="L160" s="193"/>
      <c r="M160" s="193"/>
      <c r="N160" s="208"/>
    </row>
    <row r="161" spans="8:13" s="2" customFormat="1" ht="15">
      <c r="H161" s="268" t="s">
        <v>152</v>
      </c>
      <c r="I161" s="268"/>
      <c r="J161" s="268"/>
      <c r="K161" s="195">
        <f>D127+G127+J127+M127</f>
        <v>107518.11</v>
      </c>
      <c r="L161" s="266" t="s">
        <v>180</v>
      </c>
      <c r="M161" s="266"/>
    </row>
    <row r="162" spans="8:13" s="2" customFormat="1" ht="15">
      <c r="H162" s="272" t="s">
        <v>153</v>
      </c>
      <c r="I162" s="272"/>
      <c r="J162" s="272"/>
      <c r="K162" s="195">
        <v>120599.47</v>
      </c>
      <c r="L162" s="193"/>
      <c r="M162" s="193"/>
    </row>
    <row r="163" spans="8:13" s="2" customFormat="1" ht="15">
      <c r="H163" s="272" t="s">
        <v>154</v>
      </c>
      <c r="I163" s="272"/>
      <c r="J163" s="272"/>
      <c r="K163" s="195">
        <v>164425.2</v>
      </c>
      <c r="L163" s="193"/>
      <c r="M163" s="193"/>
    </row>
    <row r="164" spans="8:13" ht="15">
      <c r="H164" s="272" t="s">
        <v>155</v>
      </c>
      <c r="I164" s="272"/>
      <c r="J164" s="272"/>
      <c r="K164" s="195">
        <f>K162+K163</f>
        <v>285024.67</v>
      </c>
      <c r="L164" s="193"/>
      <c r="M164" s="193"/>
    </row>
    <row r="165" spans="8:13" ht="15">
      <c r="H165" s="272" t="s">
        <v>156</v>
      </c>
      <c r="I165" s="272"/>
      <c r="J165" s="272"/>
      <c r="K165" s="195">
        <f>K164-K161</f>
        <v>177506.56</v>
      </c>
      <c r="L165" s="196"/>
      <c r="M165" s="193"/>
    </row>
    <row r="166" spans="8:13" ht="15.75">
      <c r="H166" s="272" t="s">
        <v>157</v>
      </c>
      <c r="I166" s="272"/>
      <c r="J166" s="272"/>
      <c r="K166" s="197">
        <f>K157-K165</f>
        <v>3538.21</v>
      </c>
      <c r="L166" s="193"/>
      <c r="M166" s="193"/>
    </row>
  </sheetData>
  <sheetProtection/>
  <mergeCells count="30">
    <mergeCell ref="A58:A59"/>
    <mergeCell ref="A1:N1"/>
    <mergeCell ref="A128:N128"/>
    <mergeCell ref="A68:N68"/>
    <mergeCell ref="B2:D2"/>
    <mergeCell ref="E2:G2"/>
    <mergeCell ref="H2:J2"/>
    <mergeCell ref="K2:M2"/>
    <mergeCell ref="A4:O4"/>
    <mergeCell ref="A51:N51"/>
    <mergeCell ref="A34:A37"/>
    <mergeCell ref="H165:J165"/>
    <mergeCell ref="H166:J166"/>
    <mergeCell ref="H158:J158"/>
    <mergeCell ref="H159:J159"/>
    <mergeCell ref="H160:J160"/>
    <mergeCell ref="H161:J161"/>
    <mergeCell ref="H162:J162"/>
    <mergeCell ref="H163:J163"/>
    <mergeCell ref="H164:J164"/>
    <mergeCell ref="L150:N150"/>
    <mergeCell ref="H151:K151"/>
    <mergeCell ref="L151:N151"/>
    <mergeCell ref="H150:K150"/>
    <mergeCell ref="L161:M161"/>
    <mergeCell ref="H153:J153"/>
    <mergeCell ref="H154:J154"/>
    <mergeCell ref="H155:J155"/>
    <mergeCell ref="H157:J157"/>
    <mergeCell ref="H156:J156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I31"/>
  <sheetViews>
    <sheetView tabSelected="1" zoomScalePageLayoutView="0" workbookViewId="0" topLeftCell="A1">
      <selection activeCell="B4" sqref="B4:I35"/>
    </sheetView>
  </sheetViews>
  <sheetFormatPr defaultColWidth="9.00390625" defaultRowHeight="12.75"/>
  <cols>
    <col min="5" max="5" width="18.375" style="0" customWidth="1"/>
    <col min="7" max="7" width="18.25390625" style="0" customWidth="1"/>
  </cols>
  <sheetData>
    <row r="4" ht="12.75">
      <c r="C4" t="s">
        <v>287</v>
      </c>
    </row>
    <row r="6" ht="12.75">
      <c r="C6" t="s">
        <v>222</v>
      </c>
    </row>
    <row r="8" spans="5:7" ht="12.75">
      <c r="E8" s="292" t="s">
        <v>216</v>
      </c>
      <c r="G8" s="293" t="s">
        <v>217</v>
      </c>
    </row>
    <row r="9" spans="5:7" ht="12.75">
      <c r="E9" s="292"/>
      <c r="G9" s="293"/>
    </row>
    <row r="10" spans="5:7" ht="12.75">
      <c r="E10" s="292"/>
      <c r="G10" s="293"/>
    </row>
    <row r="11" ht="12.75">
      <c r="G11" s="221"/>
    </row>
    <row r="12" spans="3:7" ht="12.75">
      <c r="C12" t="s">
        <v>218</v>
      </c>
      <c r="E12">
        <v>5076</v>
      </c>
      <c r="G12">
        <v>5076</v>
      </c>
    </row>
    <row r="13" spans="3:7" ht="12.75">
      <c r="C13" t="s">
        <v>219</v>
      </c>
      <c r="E13">
        <v>4920</v>
      </c>
      <c r="G13">
        <v>4920</v>
      </c>
    </row>
    <row r="14" spans="3:7" ht="12.75">
      <c r="C14" t="s">
        <v>220</v>
      </c>
      <c r="E14">
        <v>4920</v>
      </c>
      <c r="G14">
        <v>4920</v>
      </c>
    </row>
    <row r="15" spans="3:7" ht="12.75">
      <c r="C15" t="s">
        <v>284</v>
      </c>
      <c r="E15">
        <v>7216</v>
      </c>
      <c r="G15">
        <v>6884</v>
      </c>
    </row>
    <row r="19" spans="3:7" ht="12.75">
      <c r="C19" t="s">
        <v>27</v>
      </c>
      <c r="E19">
        <v>22132</v>
      </c>
      <c r="G19">
        <v>21800</v>
      </c>
    </row>
    <row r="23" ht="12.75">
      <c r="C23" t="s">
        <v>221</v>
      </c>
    </row>
    <row r="25" spans="3:9" ht="12.75">
      <c r="C25" t="s">
        <v>219</v>
      </c>
      <c r="E25">
        <v>2870</v>
      </c>
      <c r="G25">
        <v>4920</v>
      </c>
      <c r="I25">
        <v>-2050</v>
      </c>
    </row>
    <row r="26" spans="3:7" ht="12.75">
      <c r="C26" t="s">
        <v>220</v>
      </c>
      <c r="E26">
        <v>4920</v>
      </c>
      <c r="G26">
        <v>4452</v>
      </c>
    </row>
    <row r="27" spans="3:7" ht="12.75">
      <c r="C27" t="s">
        <v>284</v>
      </c>
      <c r="E27">
        <v>4920</v>
      </c>
      <c r="G27">
        <v>2890</v>
      </c>
    </row>
    <row r="31" spans="5:7" ht="12.75">
      <c r="E31">
        <v>12710</v>
      </c>
      <c r="G31">
        <v>12262</v>
      </c>
    </row>
  </sheetData>
  <sheetProtection/>
  <mergeCells count="2">
    <mergeCell ref="E8:E10"/>
    <mergeCell ref="G8:G10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2015-07-21T08:47:05Z</cp:lastPrinted>
  <dcterms:created xsi:type="dcterms:W3CDTF">2010-04-02T14:46:04Z</dcterms:created>
  <dcterms:modified xsi:type="dcterms:W3CDTF">2015-07-21T08:47:14Z</dcterms:modified>
  <cp:category/>
  <cp:version/>
  <cp:contentType/>
  <cp:contentStatus/>
</cp:coreProperties>
</file>