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голосованию'!$A$1:$H$151</definedName>
  </definedNames>
  <calcPr fullCalcOnLoad="1" fullPrecision="0"/>
</workbook>
</file>

<file path=xl/sharedStrings.xml><?xml version="1.0" encoding="utf-8"?>
<sst xmlns="http://schemas.openxmlformats.org/spreadsheetml/2006/main" count="422" uniqueCount="275">
  <si>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</si>
  <si>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</si>
  <si>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</si>
  <si>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</si>
  <si>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</si>
  <si>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</si>
  <si>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</si>
  <si>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</si>
  <si>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</si>
  <si>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</si>
  <si>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</si>
  <si>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</si>
  <si>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</si>
  <si>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</si>
  <si>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</si>
  <si>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</si>
  <si>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</si>
  <si>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</si>
  <si>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</si>
  <si>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</si>
  <si>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</si>
  <si>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</si>
  <si>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</si>
  <si>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</si>
  <si>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</si>
  <si>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</si>
  <si>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</si>
  <si>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</si>
  <si>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</si>
  <si>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</si>
  <si>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</si>
  <si>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</si>
  <si>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</si>
  <si>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</si>
  <si>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</si>
  <si>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</si>
  <si>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</si>
  <si>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</si>
  <si>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</si>
  <si>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</si>
  <si>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</si>
  <si>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</si>
  <si>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</si>
  <si>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</si>
  <si>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</si>
  <si>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</si>
  <si>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</si>
  <si>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</si>
  <si>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</si>
  <si>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</si>
  <si>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</si>
  <si>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</si>
  <si>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</si>
  <si>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</si>
  <si>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</si>
  <si>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</si>
  <si>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</si>
  <si>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</si>
  <si>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</si>
  <si>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</si>
  <si>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</si>
  <si>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</si>
  <si>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</si>
  <si>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</si>
  <si>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</si>
  <si>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</si>
  <si>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</si>
  <si>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</si>
  <si>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</si>
  <si>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</si>
  <si>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</si>
  <si>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</si>
  <si>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</si>
  <si>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</si>
  <si>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</si>
  <si>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</si>
  <si>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</si>
  <si>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</si>
  <si>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</si>
  <si>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</si>
  <si>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</si>
  <si>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</si>
  <si>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</si>
  <si>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</si>
  <si>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</si>
  <si>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</si>
  <si>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</si>
  <si>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</si>
  <si>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</si>
  <si>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</si>
  <si>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</si>
  <si>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</si>
  <si>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</si>
  <si>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</si>
  <si>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</si>
  <si>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</si>
  <si>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</si>
  <si>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</si>
  <si>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</si>
  <si>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</si>
  <si>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</si>
  <si>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</si>
  <si>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</si>
  <si>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</si>
  <si>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</si>
  <si>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</si>
  <si>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</si>
  <si>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</si>
  <si>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обслуживание насосов горячего водоснабжения</t>
  </si>
  <si>
    <t>Регламентные работы по системе холодного водоснабжения в т.числе:</t>
  </si>
  <si>
    <t>договорная и претензионно-исковая работа, взыскание задолженности по ЖКУ</t>
  </si>
  <si>
    <t>очистка урн отмусора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</si>
  <si>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</si>
  <si>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</si>
  <si>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</si>
  <si>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</si>
  <si>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от снега и наледи козырьков подъездов</t>
  </si>
  <si>
    <t>смена запорной арматуры на отоплении</t>
  </si>
  <si>
    <t>восстановление изоляции</t>
  </si>
  <si>
    <t>ремонт кровли</t>
  </si>
  <si>
    <t>2013 -2014 гг.</t>
  </si>
  <si>
    <t>(стоимость услуг увеличена на 7% в соответствии с уровнем инфляции 2012 г.)</t>
  </si>
  <si>
    <t>по адресу: ул. Набережная, д.6 (S дома=10078,7;Sземли=6546,34м2)</t>
  </si>
  <si>
    <t>(многоквартирный дом с электрическими плитами )</t>
  </si>
  <si>
    <t>ревизия задвижек отопления (диам.100 мм-2 шт., диам.80 мм-28 шт.)</t>
  </si>
  <si>
    <t>замена  КИП манометры 28 шт.,термометры 28 шт.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</si>
  <si>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</si>
  <si>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</si>
  <si>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</si>
  <si>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(диам.50мм-1шт.,диам.80мм-2 шт.)</t>
  </si>
  <si>
    <t>замена насоса ГВС / резерв/</t>
  </si>
  <si>
    <t>замена  КИП манометры 3 шт.</t>
  </si>
  <si>
    <t>ревизия задвижек  ХВС (диам.80мм-6 шт.)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</si>
  <si>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</si>
  <si>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</si>
  <si>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</si>
  <si>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очистка кровли от снега и наледи в районе водосточных воронок</t>
  </si>
  <si>
    <t>очистка от снега и льда водостоков</t>
  </si>
  <si>
    <t>ремонт панельных швов</t>
  </si>
  <si>
    <t>ремонт цоколя и отмостки</t>
  </si>
  <si>
    <t>заделка подвальных окон решетками</t>
  </si>
  <si>
    <t>подвал (подсыпка щебня)</t>
  </si>
  <si>
    <t>ремонт системы ГВС</t>
  </si>
  <si>
    <t>установка циркуляционной линии</t>
  </si>
  <si>
    <t>ремонт канализации (3 подъезд)</t>
  </si>
  <si>
    <t>Сбор, вывоз и утилизация ТБО*, руб/м2</t>
  </si>
  <si>
    <t>ремонт панельных швов 40 п.м.</t>
  </si>
  <si>
    <t>изготовление и установка колпаков на канализационные вытяжки - 14 шт.</t>
  </si>
  <si>
    <t>ремонт отмостки  20 м2</t>
  </si>
  <si>
    <t>ремонт кровли 1150 м2</t>
  </si>
  <si>
    <t>ремонт кровли балконов - 10 шт.</t>
  </si>
  <si>
    <t>ремонт канализационных вытяжек - 14 шт.</t>
  </si>
  <si>
    <t>удлинение ливнестоков - 13 шт.</t>
  </si>
  <si>
    <t>изготовление и установка зонтов на вентиляционные шахты - 20 шт.</t>
  </si>
  <si>
    <t>окраска трубопроводов ХВС грунтовкой (диам.80 мм - 100 п.м.)</t>
  </si>
  <si>
    <t>смена трубопровода ХВС</t>
  </si>
  <si>
    <t>Ревизия эл.щитка</t>
  </si>
  <si>
    <t>115</t>
  </si>
  <si>
    <t>Ремонт перекрытия</t>
  </si>
  <si>
    <t>117</t>
  </si>
  <si>
    <t>119</t>
  </si>
  <si>
    <t>Лицевой счет многоквартирного дома по адресу: ул. Набережная, д. 6 на период с 1 мая 2013 по 30 апреля 2014 года</t>
  </si>
  <si>
    <t>130</t>
  </si>
  <si>
    <t>108</t>
  </si>
  <si>
    <t>113</t>
  </si>
  <si>
    <t>Устранение течи канализационного стояка (кв.101)</t>
  </si>
  <si>
    <t>Замена выключателя в подъезде  (кв.99)</t>
  </si>
  <si>
    <t>149</t>
  </si>
  <si>
    <t>150</t>
  </si>
  <si>
    <t>ремонт отмостки  24 м2</t>
  </si>
  <si>
    <t>152</t>
  </si>
  <si>
    <t>148</t>
  </si>
  <si>
    <t>Смена шарового крана ф 32мм на эл.узле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</si>
  <si>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</si>
  <si>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</si>
  <si>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</si>
  <si>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</si>
  <si>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</si>
  <si>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Регулировка датчиков движения  (кв.91)</t>
  </si>
  <si>
    <t>166</t>
  </si>
  <si>
    <t>Удаление воздушных пробок</t>
  </si>
  <si>
    <t>170</t>
  </si>
  <si>
    <t>185</t>
  </si>
  <si>
    <t>Ревизия эл.щитка (кв.53)</t>
  </si>
  <si>
    <t>Удаление воздушных пробок в системе ГВС после работ ТПК</t>
  </si>
  <si>
    <t>184</t>
  </si>
  <si>
    <t>190</t>
  </si>
  <si>
    <t>Смена элеваторов на СТС (7 шт.)</t>
  </si>
  <si>
    <t>210</t>
  </si>
  <si>
    <t>Смена задвижек на эл.узлах (ф80-3шт)</t>
  </si>
  <si>
    <t>191</t>
  </si>
  <si>
    <t>Ревизия распределительной коробки (кв.110)</t>
  </si>
  <si>
    <t>192</t>
  </si>
  <si>
    <t>Удаление воздушных пробок в системе ГВС после работ в ЦТП2</t>
  </si>
  <si>
    <t>193</t>
  </si>
  <si>
    <t>Замена лампочек в подъезде (кв.169)</t>
  </si>
  <si>
    <t>194</t>
  </si>
  <si>
    <t>236</t>
  </si>
  <si>
    <t>Ревизия эл.щитка (кв.50,51,52)</t>
  </si>
  <si>
    <t>Замена лампочек в подъезде (кв.9,2)</t>
  </si>
  <si>
    <t>220</t>
  </si>
  <si>
    <t>Устранение свища на п/сушителе (кв.55)</t>
  </si>
  <si>
    <t>228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</si>
  <si>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</si>
  <si>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</si>
  <si>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</si>
  <si>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</si>
  <si>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</si>
  <si>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</si>
  <si>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</si>
  <si>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</si>
  <si>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</si>
  <si>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</si>
  <si>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</si>
  <si>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</si>
  <si>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</si>
  <si>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</si>
  <si>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</si>
  <si>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</si>
  <si>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38702,21 (по тарифу)</t>
  </si>
  <si>
    <t>256</t>
  </si>
  <si>
    <t>Замена вентиля на стояке ХВС (9 под)</t>
  </si>
  <si>
    <t>229</t>
  </si>
  <si>
    <t>30.09.2013 (акт от 27.09.13)</t>
  </si>
  <si>
    <t>30.09.2013 (акт от 3.12.13)</t>
  </si>
  <si>
    <t>ремонт кровли 1293 м2  +200 м2 доп-но</t>
  </si>
  <si>
    <t xml:space="preserve">ремонт кровли балконов - 10 шт. </t>
  </si>
  <si>
    <t>30.09.2013 (акт от 15.11.13)</t>
  </si>
  <si>
    <t>30.09.2013 (акт от 1.11.13)</t>
  </si>
  <si>
    <t>Замена вентиля на ХВС в подвале</t>
  </si>
  <si>
    <t>30.09.2013 (акт от 5.12.13)</t>
  </si>
  <si>
    <t>30.09.2013 (акт от 12.12.13)</t>
  </si>
  <si>
    <t>257</t>
  </si>
  <si>
    <t>Устранение течи в перекрытии (кв.96,99)</t>
  </si>
  <si>
    <t>265</t>
  </si>
  <si>
    <t>2</t>
  </si>
  <si>
    <t>ревизия ШР, ЩЭ + материалы</t>
  </si>
  <si>
    <t>3</t>
  </si>
  <si>
    <t>Изготовление и установка сопла на 7 элеваторе</t>
  </si>
  <si>
    <t>7</t>
  </si>
  <si>
    <t>Замена патрона подвесного и лампочек в подвале</t>
  </si>
  <si>
    <t>14</t>
  </si>
  <si>
    <t xml:space="preserve">Прочистка канализационной системы </t>
  </si>
  <si>
    <t>8</t>
  </si>
  <si>
    <t>18</t>
  </si>
  <si>
    <t>17</t>
  </si>
  <si>
    <t>22</t>
  </si>
  <si>
    <t>29</t>
  </si>
  <si>
    <t>Замена светильника и лампочки в подъезде (кв.81)</t>
  </si>
  <si>
    <t>Смена сопел на расчетные 6шт. (1-6 эл.узлы)</t>
  </si>
  <si>
    <t>Ремонт канализац.лежаков (4,5,13,14 под-ды)</t>
  </si>
  <si>
    <t>30</t>
  </si>
  <si>
    <t>Устранение течи батареи (кв.9)</t>
  </si>
  <si>
    <t>Генеральный директор</t>
  </si>
  <si>
    <t>А.В. Митрофанов</t>
  </si>
  <si>
    <t>Экономист 2-ой категории по учету лицевых счетов МКД</t>
  </si>
  <si>
    <t>Ревизия эл.щитка, замена деталей (кв.188)</t>
  </si>
  <si>
    <t>34</t>
  </si>
  <si>
    <t>37</t>
  </si>
  <si>
    <t>Услуги типографии по печати доп.соглашений</t>
  </si>
  <si>
    <t>151</t>
  </si>
  <si>
    <t>43</t>
  </si>
  <si>
    <t>50</t>
  </si>
  <si>
    <t>термореобразователь КТПТР-05-100П-А4-98</t>
  </si>
  <si>
    <t>Замок</t>
  </si>
  <si>
    <t>А/о 49</t>
  </si>
  <si>
    <t>Материалы для изготовления скамеек</t>
  </si>
  <si>
    <t>А/о 20,21,23</t>
  </si>
  <si>
    <t>25,29,30.04.14</t>
  </si>
  <si>
    <t>Сопло ( мат.отчет за март)</t>
  </si>
  <si>
    <t>371</t>
  </si>
  <si>
    <t>Поверка прибора учета тепловой энергии и теплоносителя</t>
  </si>
  <si>
    <t>81</t>
  </si>
  <si>
    <t>Н.Ф.Каюткина</t>
  </si>
  <si>
    <t>Департамент имущественных отношений ( с 01.11.2013 - Романова Н.С.)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</si>
</sst>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FF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2" fontId="22" fillId="24" borderId="53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2" fontId="0" fillId="24" borderId="49" xfId="0" applyNumberFormat="1" applyFont="1" applyFill="1" applyBorder="1" applyAlignment="1">
      <alignment horizontal="center" vertical="center" wrapText="1"/>
    </xf>
    <xf numFmtId="2" fontId="0" fillId="24" borderId="62" xfId="0" applyNumberFormat="1" applyFont="1" applyFill="1" applyBorder="1" applyAlignment="1">
      <alignment horizontal="center" vertical="center" wrapText="1"/>
    </xf>
    <xf numFmtId="2" fontId="22" fillId="24" borderId="51" xfId="0" applyNumberFormat="1" applyFont="1" applyFill="1" applyBorder="1" applyAlignment="1">
      <alignment horizontal="center"/>
    </xf>
    <xf numFmtId="0" fontId="20" fillId="24" borderId="5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2" fontId="22" fillId="0" borderId="44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37" fillId="25" borderId="27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center" vertical="center" wrapText="1"/>
    </xf>
    <xf numFmtId="0" fontId="0" fillId="29" borderId="12" xfId="0" applyFont="1" applyFill="1" applyBorder="1" applyAlignment="1">
      <alignment horizontal="left" vertical="center" wrapText="1"/>
    </xf>
    <xf numFmtId="0" fontId="0" fillId="30" borderId="24" xfId="0" applyFont="1" applyFill="1" applyBorder="1" applyAlignment="1">
      <alignment horizontal="left" vertical="center" wrapText="1"/>
    </xf>
    <xf numFmtId="0" fontId="0" fillId="30" borderId="29" xfId="0" applyFont="1" applyFill="1" applyBorder="1" applyAlignment="1">
      <alignment horizontal="center" vertical="center" wrapText="1"/>
    </xf>
    <xf numFmtId="0" fontId="0" fillId="30" borderId="36" xfId="0" applyFont="1" applyFill="1" applyBorder="1" applyAlignment="1">
      <alignment horizontal="center" vertical="center" wrapText="1"/>
    </xf>
    <xf numFmtId="0" fontId="0" fillId="30" borderId="26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 wrapText="1"/>
    </xf>
    <xf numFmtId="49" fontId="0" fillId="30" borderId="29" xfId="0" applyNumberFormat="1" applyFont="1" applyFill="1" applyBorder="1" applyAlignment="1">
      <alignment horizontal="center" vertical="center" wrapText="1"/>
    </xf>
    <xf numFmtId="14" fontId="0" fillId="30" borderId="36" xfId="0" applyNumberFormat="1" applyFont="1" applyFill="1" applyBorder="1" applyAlignment="1">
      <alignment horizontal="center" vertical="center" wrapText="1"/>
    </xf>
    <xf numFmtId="2" fontId="18" fillId="30" borderId="26" xfId="0" applyNumberFormat="1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2" fontId="0" fillId="30" borderId="19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0" fontId="0" fillId="31" borderId="12" xfId="0" applyFont="1" applyFill="1" applyBorder="1" applyAlignment="1">
      <alignment horizontal="left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24" borderId="73" xfId="0" applyFont="1" applyFill="1" applyBorder="1" applyAlignment="1">
      <alignment horizontal="left" vertical="center" wrapText="1"/>
    </xf>
    <xf numFmtId="0" fontId="0" fillId="24" borderId="74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24" borderId="75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24" borderId="75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1">
          <cell r="FZ81">
            <v>207420.38700000034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="75" zoomScaleNormal="75" zoomScalePageLayoutView="0" workbookViewId="0" topLeftCell="A47">
      <selection activeCell="D50" sqref="D50"/>
    </sheetView>
  </sheetViews>
  <sheetFormatPr defaultColWidth="9.00390625" defaultRowHeight="12.75"/>
  <cols>
    <col min="1" max="1" width="72.75390625" style="97" customWidth="1"/>
    <col min="2" max="2" width="19.125" style="97" customWidth="1"/>
    <col min="3" max="3" width="13.875" style="97" hidden="1" customWidth="1"/>
    <col min="4" max="4" width="16.00390625" style="97" customWidth="1"/>
    <col min="5" max="5" width="13.875" style="97" hidden="1" customWidth="1"/>
    <col min="6" max="6" width="20.875" style="3" hidden="1" customWidth="1"/>
    <col min="7" max="7" width="13.875" style="97" customWidth="1"/>
    <col min="8" max="8" width="20.875" style="3" customWidth="1"/>
    <col min="9" max="9" width="15.375" style="97" customWidth="1"/>
    <col min="10" max="10" width="15.375" style="97" hidden="1" customWidth="1"/>
    <col min="11" max="11" width="15.375" style="125" hidden="1" customWidth="1"/>
    <col min="12" max="14" width="15.375" style="97" customWidth="1"/>
    <col min="15" max="16384" width="9.125" style="97" customWidth="1"/>
  </cols>
  <sheetData>
    <row r="1" spans="1:8" ht="16.5" customHeight="1">
      <c r="A1" s="242" t="s">
        <v>30</v>
      </c>
      <c r="B1" s="243"/>
      <c r="C1" s="243"/>
      <c r="D1" s="243"/>
      <c r="E1" s="243"/>
      <c r="F1" s="243"/>
      <c r="G1" s="243"/>
      <c r="H1" s="243"/>
    </row>
    <row r="2" spans="2:8" ht="12.75" customHeight="1">
      <c r="B2" s="244" t="s">
        <v>31</v>
      </c>
      <c r="C2" s="244"/>
      <c r="D2" s="244"/>
      <c r="E2" s="244"/>
      <c r="F2" s="244"/>
      <c r="G2" s="243"/>
      <c r="H2" s="243"/>
    </row>
    <row r="3" spans="1:8" ht="20.25" customHeight="1">
      <c r="A3" s="116" t="s">
        <v>120</v>
      </c>
      <c r="B3" s="244" t="s">
        <v>32</v>
      </c>
      <c r="C3" s="244"/>
      <c r="D3" s="244"/>
      <c r="E3" s="244"/>
      <c r="F3" s="244"/>
      <c r="G3" s="243"/>
      <c r="H3" s="243"/>
    </row>
    <row r="4" spans="2:8" ht="14.25" customHeight="1">
      <c r="B4" s="244" t="s">
        <v>33</v>
      </c>
      <c r="C4" s="244"/>
      <c r="D4" s="244"/>
      <c r="E4" s="244"/>
      <c r="F4" s="244"/>
      <c r="G4" s="243"/>
      <c r="H4" s="243"/>
    </row>
    <row r="5" spans="1:11" ht="39.75" customHeight="1">
      <c r="A5" s="245"/>
      <c r="B5" s="246"/>
      <c r="C5" s="246"/>
      <c r="D5" s="246"/>
      <c r="E5" s="246"/>
      <c r="F5" s="246"/>
      <c r="G5" s="246"/>
      <c r="H5" s="246"/>
      <c r="K5" s="97"/>
    </row>
    <row r="6" spans="1:11" ht="33" customHeight="1">
      <c r="A6" s="247" t="s">
        <v>121</v>
      </c>
      <c r="B6" s="247"/>
      <c r="C6" s="247"/>
      <c r="D6" s="247"/>
      <c r="E6" s="247"/>
      <c r="F6" s="247"/>
      <c r="G6" s="247"/>
      <c r="H6" s="247"/>
      <c r="K6" s="97"/>
    </row>
    <row r="7" spans="1:11" s="126" customFormat="1" ht="22.5" customHeight="1">
      <c r="A7" s="231" t="s">
        <v>34</v>
      </c>
      <c r="B7" s="231"/>
      <c r="C7" s="231"/>
      <c r="D7" s="231"/>
      <c r="E7" s="232"/>
      <c r="F7" s="232"/>
      <c r="G7" s="232"/>
      <c r="H7" s="232"/>
      <c r="K7" s="127"/>
    </row>
    <row r="8" spans="1:8" s="128" customFormat="1" ht="18.75" customHeight="1">
      <c r="A8" s="231" t="s">
        <v>122</v>
      </c>
      <c r="B8" s="231"/>
      <c r="C8" s="231"/>
      <c r="D8" s="231"/>
      <c r="E8" s="232"/>
      <c r="F8" s="232"/>
      <c r="G8" s="232"/>
      <c r="H8" s="232"/>
    </row>
    <row r="9" spans="1:8" s="129" customFormat="1" ht="17.25" customHeight="1">
      <c r="A9" s="233" t="s">
        <v>123</v>
      </c>
      <c r="B9" s="233"/>
      <c r="C9" s="233"/>
      <c r="D9" s="233"/>
      <c r="E9" s="234"/>
      <c r="F9" s="234"/>
      <c r="G9" s="234"/>
      <c r="H9" s="234"/>
    </row>
    <row r="10" spans="1:8" s="128" customFormat="1" ht="30" customHeight="1" thickBot="1">
      <c r="A10" s="235" t="s">
        <v>35</v>
      </c>
      <c r="B10" s="235"/>
      <c r="C10" s="235"/>
      <c r="D10" s="235"/>
      <c r="E10" s="236"/>
      <c r="F10" s="236"/>
      <c r="G10" s="236"/>
      <c r="H10" s="236"/>
    </row>
    <row r="11" spans="1:11" s="12" customFormat="1" ht="139.5" customHeight="1" thickBot="1">
      <c r="A11" s="130" t="s">
        <v>0</v>
      </c>
      <c r="B11" s="131" t="s">
        <v>36</v>
      </c>
      <c r="C11" s="132" t="s">
        <v>37</v>
      </c>
      <c r="D11" s="132" t="s">
        <v>5</v>
      </c>
      <c r="E11" s="132" t="s">
        <v>37</v>
      </c>
      <c r="F11" s="98" t="s">
        <v>38</v>
      </c>
      <c r="G11" s="132" t="s">
        <v>37</v>
      </c>
      <c r="H11" s="98" t="s">
        <v>38</v>
      </c>
      <c r="K11" s="117"/>
    </row>
    <row r="12" spans="1:11" s="100" customFormat="1" ht="12.75">
      <c r="A12" s="133">
        <v>1</v>
      </c>
      <c r="B12" s="134">
        <v>2</v>
      </c>
      <c r="C12" s="134">
        <v>3</v>
      </c>
      <c r="D12" s="135"/>
      <c r="E12" s="134">
        <v>3</v>
      </c>
      <c r="F12" s="99">
        <v>4</v>
      </c>
      <c r="G12" s="136">
        <v>3</v>
      </c>
      <c r="H12" s="137">
        <v>4</v>
      </c>
      <c r="K12" s="138"/>
    </row>
    <row r="13" spans="1:11" s="100" customFormat="1" ht="49.5" customHeight="1">
      <c r="A13" s="237" t="s">
        <v>1</v>
      </c>
      <c r="B13" s="238"/>
      <c r="C13" s="238"/>
      <c r="D13" s="238"/>
      <c r="E13" s="238"/>
      <c r="F13" s="238"/>
      <c r="G13" s="239"/>
      <c r="H13" s="240"/>
      <c r="K13" s="138"/>
    </row>
    <row r="14" spans="1:11" s="12" customFormat="1" ht="20.25" customHeight="1">
      <c r="A14" s="65" t="s">
        <v>39</v>
      </c>
      <c r="B14" s="30"/>
      <c r="C14" s="101">
        <f>F14*12</f>
        <v>0</v>
      </c>
      <c r="D14" s="17">
        <f>G14*I14</f>
        <v>290266.56</v>
      </c>
      <c r="E14" s="16">
        <f>H14*12</f>
        <v>28.8</v>
      </c>
      <c r="F14" s="102"/>
      <c r="G14" s="16">
        <f>H14*12</f>
        <v>28.8</v>
      </c>
      <c r="H14" s="16">
        <v>2.4</v>
      </c>
      <c r="I14" s="12">
        <v>10078.7</v>
      </c>
      <c r="J14" s="12">
        <v>1.07</v>
      </c>
      <c r="K14" s="117">
        <v>2.24</v>
      </c>
    </row>
    <row r="15" spans="1:11" s="12" customFormat="1" ht="29.25" customHeight="1">
      <c r="A15" s="153" t="s">
        <v>110</v>
      </c>
      <c r="B15" s="154" t="s">
        <v>40</v>
      </c>
      <c r="C15" s="155"/>
      <c r="D15" s="156"/>
      <c r="E15" s="157"/>
      <c r="F15" s="158"/>
      <c r="G15" s="157"/>
      <c r="H15" s="157"/>
      <c r="K15" s="117"/>
    </row>
    <row r="16" spans="1:11" s="12" customFormat="1" ht="15">
      <c r="A16" s="153" t="s">
        <v>41</v>
      </c>
      <c r="B16" s="154" t="s">
        <v>40</v>
      </c>
      <c r="C16" s="155"/>
      <c r="D16" s="156"/>
      <c r="E16" s="157"/>
      <c r="F16" s="158"/>
      <c r="G16" s="157"/>
      <c r="H16" s="157"/>
      <c r="K16" s="117"/>
    </row>
    <row r="17" spans="1:11" s="12" customFormat="1" ht="15">
      <c r="A17" s="153" t="s">
        <v>42</v>
      </c>
      <c r="B17" s="154" t="s">
        <v>43</v>
      </c>
      <c r="C17" s="155"/>
      <c r="D17" s="156"/>
      <c r="E17" s="157"/>
      <c r="F17" s="158"/>
      <c r="G17" s="157"/>
      <c r="H17" s="157"/>
      <c r="K17" s="117"/>
    </row>
    <row r="18" spans="1:11" s="12" customFormat="1" ht="15">
      <c r="A18" s="153" t="s">
        <v>44</v>
      </c>
      <c r="B18" s="154" t="s">
        <v>40</v>
      </c>
      <c r="C18" s="155"/>
      <c r="D18" s="156"/>
      <c r="E18" s="157"/>
      <c r="F18" s="158"/>
      <c r="G18" s="157"/>
      <c r="H18" s="157"/>
      <c r="K18" s="117"/>
    </row>
    <row r="19" spans="1:11" s="12" customFormat="1" ht="30">
      <c r="A19" s="65" t="s">
        <v>45</v>
      </c>
      <c r="B19" s="139"/>
      <c r="C19" s="101">
        <f>F19*12</f>
        <v>0</v>
      </c>
      <c r="D19" s="17">
        <f>G19*I19</f>
        <v>243098.24</v>
      </c>
      <c r="E19" s="16">
        <f>H19*12</f>
        <v>24.12</v>
      </c>
      <c r="F19" s="102"/>
      <c r="G19" s="16">
        <f>H19*12</f>
        <v>24.12</v>
      </c>
      <c r="H19" s="16">
        <v>2.01</v>
      </c>
      <c r="I19" s="12">
        <v>10078.7</v>
      </c>
      <c r="J19" s="12">
        <v>1.07</v>
      </c>
      <c r="K19" s="117">
        <v>1.8725</v>
      </c>
    </row>
    <row r="20" spans="1:11" s="6" customFormat="1" ht="15">
      <c r="A20" s="118" t="s">
        <v>46</v>
      </c>
      <c r="B20" s="10" t="s">
        <v>47</v>
      </c>
      <c r="C20" s="16"/>
      <c r="D20" s="17"/>
      <c r="E20" s="16"/>
      <c r="F20" s="102"/>
      <c r="G20" s="16"/>
      <c r="H20" s="16"/>
      <c r="I20" s="12"/>
      <c r="K20" s="172"/>
    </row>
    <row r="21" spans="1:11" s="6" customFormat="1" ht="15">
      <c r="A21" s="118" t="s">
        <v>48</v>
      </c>
      <c r="B21" s="10" t="s">
        <v>47</v>
      </c>
      <c r="C21" s="16"/>
      <c r="D21" s="17"/>
      <c r="E21" s="16"/>
      <c r="F21" s="102"/>
      <c r="G21" s="16"/>
      <c r="H21" s="16"/>
      <c r="I21" s="12"/>
      <c r="K21" s="172"/>
    </row>
    <row r="22" spans="1:11" s="6" customFormat="1" ht="15">
      <c r="A22" s="173" t="s">
        <v>49</v>
      </c>
      <c r="B22" s="15" t="s">
        <v>50</v>
      </c>
      <c r="C22" s="16"/>
      <c r="D22" s="17"/>
      <c r="E22" s="16"/>
      <c r="F22" s="102"/>
      <c r="G22" s="16"/>
      <c r="H22" s="16"/>
      <c r="I22" s="12"/>
      <c r="K22" s="172"/>
    </row>
    <row r="23" spans="1:11" s="6" customFormat="1" ht="15">
      <c r="A23" s="118" t="s">
        <v>51</v>
      </c>
      <c r="B23" s="10" t="s">
        <v>47</v>
      </c>
      <c r="C23" s="16"/>
      <c r="D23" s="17"/>
      <c r="E23" s="16"/>
      <c r="F23" s="102"/>
      <c r="G23" s="16"/>
      <c r="H23" s="16"/>
      <c r="I23" s="12"/>
      <c r="K23" s="172"/>
    </row>
    <row r="24" spans="1:11" s="6" customFormat="1" ht="25.5">
      <c r="A24" s="118" t="s">
        <v>52</v>
      </c>
      <c r="B24" s="10" t="s">
        <v>53</v>
      </c>
      <c r="C24" s="16"/>
      <c r="D24" s="17"/>
      <c r="E24" s="16"/>
      <c r="F24" s="102"/>
      <c r="G24" s="16"/>
      <c r="H24" s="16"/>
      <c r="I24" s="12"/>
      <c r="K24" s="172"/>
    </row>
    <row r="25" spans="1:11" s="6" customFormat="1" ht="15">
      <c r="A25" s="118" t="s">
        <v>104</v>
      </c>
      <c r="B25" s="10" t="s">
        <v>47</v>
      </c>
      <c r="C25" s="16"/>
      <c r="D25" s="17"/>
      <c r="E25" s="16"/>
      <c r="F25" s="102"/>
      <c r="G25" s="16"/>
      <c r="H25" s="16"/>
      <c r="I25" s="12"/>
      <c r="K25" s="172"/>
    </row>
    <row r="26" spans="1:11" s="12" customFormat="1" ht="15">
      <c r="A26" s="119" t="s">
        <v>111</v>
      </c>
      <c r="B26" s="77" t="s">
        <v>47</v>
      </c>
      <c r="C26" s="101"/>
      <c r="D26" s="17"/>
      <c r="E26" s="16"/>
      <c r="F26" s="102"/>
      <c r="G26" s="16"/>
      <c r="H26" s="16"/>
      <c r="K26" s="117"/>
    </row>
    <row r="27" spans="1:11" s="6" customFormat="1" ht="26.25" thickBot="1">
      <c r="A27" s="120" t="s">
        <v>105</v>
      </c>
      <c r="B27" s="121" t="s">
        <v>54</v>
      </c>
      <c r="C27" s="16"/>
      <c r="D27" s="17"/>
      <c r="E27" s="16"/>
      <c r="F27" s="102"/>
      <c r="G27" s="16"/>
      <c r="H27" s="16"/>
      <c r="I27" s="12"/>
      <c r="K27" s="172"/>
    </row>
    <row r="28" spans="1:11" s="140" customFormat="1" ht="21.75" customHeight="1">
      <c r="A28" s="64" t="s">
        <v>55</v>
      </c>
      <c r="B28" s="30" t="s">
        <v>56</v>
      </c>
      <c r="C28" s="101">
        <f>F28*12</f>
        <v>0</v>
      </c>
      <c r="D28" s="17">
        <f>G28*I28</f>
        <v>77404.42</v>
      </c>
      <c r="E28" s="16">
        <f>H28*12</f>
        <v>7.68</v>
      </c>
      <c r="F28" s="103"/>
      <c r="G28" s="16">
        <f>H28*12</f>
        <v>7.68</v>
      </c>
      <c r="H28" s="16">
        <v>0.64</v>
      </c>
      <c r="I28" s="12">
        <v>10078.7</v>
      </c>
      <c r="J28" s="12">
        <v>1.07</v>
      </c>
      <c r="K28" s="117">
        <v>0.6</v>
      </c>
    </row>
    <row r="29" spans="1:11" s="12" customFormat="1" ht="21" customHeight="1">
      <c r="A29" s="64" t="s">
        <v>57</v>
      </c>
      <c r="B29" s="30" t="s">
        <v>58</v>
      </c>
      <c r="C29" s="101">
        <f>F29*12</f>
        <v>0</v>
      </c>
      <c r="D29" s="17">
        <f>G29*I29</f>
        <v>251564.35</v>
      </c>
      <c r="E29" s="16">
        <f>H29*12</f>
        <v>24.96</v>
      </c>
      <c r="F29" s="103"/>
      <c r="G29" s="16">
        <f>H29*12</f>
        <v>24.96</v>
      </c>
      <c r="H29" s="16">
        <v>2.08</v>
      </c>
      <c r="I29" s="12">
        <v>10078.7</v>
      </c>
      <c r="J29" s="12">
        <v>1.07</v>
      </c>
      <c r="K29" s="117">
        <v>1.94</v>
      </c>
    </row>
    <row r="30" spans="1:11" s="100" customFormat="1" ht="30">
      <c r="A30" s="64" t="s">
        <v>59</v>
      </c>
      <c r="B30" s="30" t="s">
        <v>60</v>
      </c>
      <c r="C30" s="141"/>
      <c r="D30" s="17">
        <v>3467.44</v>
      </c>
      <c r="E30" s="104">
        <f>H30*12</f>
        <v>0.36</v>
      </c>
      <c r="F30" s="103"/>
      <c r="G30" s="16">
        <f>D30/I30</f>
        <v>0.34</v>
      </c>
      <c r="H30" s="16">
        <f>G30/12</f>
        <v>0.03</v>
      </c>
      <c r="I30" s="12">
        <v>10078.7</v>
      </c>
      <c r="J30" s="12">
        <v>1.07</v>
      </c>
      <c r="K30" s="117">
        <v>0.03</v>
      </c>
    </row>
    <row r="31" spans="1:11" s="100" customFormat="1" ht="30">
      <c r="A31" s="64" t="s">
        <v>61</v>
      </c>
      <c r="B31" s="30" t="s">
        <v>60</v>
      </c>
      <c r="C31" s="141"/>
      <c r="D31" s="17">
        <v>3467.44</v>
      </c>
      <c r="E31" s="104">
        <f>H31*12</f>
        <v>0.36</v>
      </c>
      <c r="F31" s="103"/>
      <c r="G31" s="16">
        <f>D31/I31</f>
        <v>0.34</v>
      </c>
      <c r="H31" s="16">
        <f>G31/12</f>
        <v>0.03</v>
      </c>
      <c r="I31" s="12">
        <v>10078.7</v>
      </c>
      <c r="J31" s="12">
        <v>1.07</v>
      </c>
      <c r="K31" s="117">
        <v>0.03</v>
      </c>
    </row>
    <row r="32" spans="1:11" s="100" customFormat="1" ht="21.75" customHeight="1">
      <c r="A32" s="64" t="s">
        <v>62</v>
      </c>
      <c r="B32" s="30" t="s">
        <v>60</v>
      </c>
      <c r="C32" s="141"/>
      <c r="D32" s="17">
        <v>10948.1</v>
      </c>
      <c r="E32" s="104"/>
      <c r="F32" s="103"/>
      <c r="G32" s="16">
        <f>D32/I32</f>
        <v>1.09</v>
      </c>
      <c r="H32" s="16">
        <f>G32/12</f>
        <v>0.09</v>
      </c>
      <c r="I32" s="12">
        <v>10078.7</v>
      </c>
      <c r="J32" s="12">
        <v>1.07</v>
      </c>
      <c r="K32" s="117">
        <v>0.09</v>
      </c>
    </row>
    <row r="33" spans="1:11" s="12" customFormat="1" ht="15">
      <c r="A33" s="64" t="s">
        <v>63</v>
      </c>
      <c r="B33" s="30" t="s">
        <v>64</v>
      </c>
      <c r="C33" s="141">
        <f>F33*12</f>
        <v>0</v>
      </c>
      <c r="D33" s="17">
        <f>G33*I33</f>
        <v>4837.78</v>
      </c>
      <c r="E33" s="104">
        <f>H33*12</f>
        <v>0.48</v>
      </c>
      <c r="F33" s="103"/>
      <c r="G33" s="16">
        <f>H33*12</f>
        <v>0.48</v>
      </c>
      <c r="H33" s="16">
        <v>0.04</v>
      </c>
      <c r="I33" s="12">
        <v>10078.7</v>
      </c>
      <c r="J33" s="12">
        <v>1.07</v>
      </c>
      <c r="K33" s="117">
        <v>0.03</v>
      </c>
    </row>
    <row r="34" spans="1:11" s="12" customFormat="1" ht="15">
      <c r="A34" s="64" t="s">
        <v>65</v>
      </c>
      <c r="B34" s="142" t="s">
        <v>66</v>
      </c>
      <c r="C34" s="143">
        <f>F34*12</f>
        <v>0</v>
      </c>
      <c r="D34" s="17">
        <v>2588.21</v>
      </c>
      <c r="E34" s="105">
        <f>H34*12</f>
        <v>0.24</v>
      </c>
      <c r="F34" s="106"/>
      <c r="G34" s="16">
        <f>D34/I34</f>
        <v>0.26</v>
      </c>
      <c r="H34" s="16">
        <f>G34/12</f>
        <v>0.02</v>
      </c>
      <c r="I34" s="12">
        <v>10078.7</v>
      </c>
      <c r="J34" s="12">
        <v>1.07</v>
      </c>
      <c r="K34" s="117">
        <v>0.02</v>
      </c>
    </row>
    <row r="35" spans="1:11" s="140" customFormat="1" ht="30">
      <c r="A35" s="64" t="s">
        <v>67</v>
      </c>
      <c r="B35" s="30" t="s">
        <v>68</v>
      </c>
      <c r="C35" s="141">
        <f>F35*12</f>
        <v>0</v>
      </c>
      <c r="D35" s="17">
        <v>3882.31</v>
      </c>
      <c r="E35" s="104">
        <f>H35*12</f>
        <v>0.36</v>
      </c>
      <c r="F35" s="103"/>
      <c r="G35" s="16">
        <f>D35/I35</f>
        <v>0.39</v>
      </c>
      <c r="H35" s="16">
        <f>G35/12</f>
        <v>0.03</v>
      </c>
      <c r="I35" s="12">
        <v>10078.7</v>
      </c>
      <c r="J35" s="12">
        <v>1.07</v>
      </c>
      <c r="K35" s="117">
        <v>0.03</v>
      </c>
    </row>
    <row r="36" spans="1:11" s="140" customFormat="1" ht="15">
      <c r="A36" s="64" t="s">
        <v>69</v>
      </c>
      <c r="B36" s="30"/>
      <c r="C36" s="101"/>
      <c r="D36" s="16">
        <f>D38+D39+D40+D41+D42+D43+D44+D45+D46+D47+D50</f>
        <v>99807.74</v>
      </c>
      <c r="E36" s="16"/>
      <c r="F36" s="103"/>
      <c r="G36" s="16">
        <f>D36/I36</f>
        <v>9.9</v>
      </c>
      <c r="H36" s="16">
        <f>G36/12</f>
        <v>0.83</v>
      </c>
      <c r="I36" s="12">
        <v>10078.7</v>
      </c>
      <c r="J36" s="12">
        <v>1.07</v>
      </c>
      <c r="K36" s="117">
        <v>0.79</v>
      </c>
    </row>
    <row r="37" spans="1:11" s="100" customFormat="1" ht="15" hidden="1">
      <c r="A37" s="14"/>
      <c r="B37" s="107"/>
      <c r="C37" s="1"/>
      <c r="D37" s="18"/>
      <c r="E37" s="122"/>
      <c r="F37" s="123"/>
      <c r="G37" s="122"/>
      <c r="H37" s="122"/>
      <c r="I37" s="12">
        <v>10078.7</v>
      </c>
      <c r="J37" s="12"/>
      <c r="K37" s="117"/>
    </row>
    <row r="38" spans="1:11" s="100" customFormat="1" ht="15">
      <c r="A38" s="14" t="s">
        <v>71</v>
      </c>
      <c r="B38" s="107" t="s">
        <v>70</v>
      </c>
      <c r="C38" s="1"/>
      <c r="D38" s="18">
        <v>737.43</v>
      </c>
      <c r="E38" s="122"/>
      <c r="F38" s="123"/>
      <c r="G38" s="122"/>
      <c r="H38" s="122"/>
      <c r="I38" s="12">
        <v>10078.7</v>
      </c>
      <c r="J38" s="12">
        <v>1.07</v>
      </c>
      <c r="K38" s="117">
        <v>0.01</v>
      </c>
    </row>
    <row r="39" spans="1:11" s="100" customFormat="1" ht="15">
      <c r="A39" s="14" t="s">
        <v>72</v>
      </c>
      <c r="B39" s="107" t="s">
        <v>73</v>
      </c>
      <c r="C39" s="1">
        <f>F39*12</f>
        <v>0</v>
      </c>
      <c r="D39" s="18">
        <v>2730.49</v>
      </c>
      <c r="E39" s="122">
        <f>H39*12</f>
        <v>0</v>
      </c>
      <c r="F39" s="123"/>
      <c r="G39" s="122"/>
      <c r="H39" s="122"/>
      <c r="I39" s="12">
        <v>10078.7</v>
      </c>
      <c r="J39" s="12">
        <v>1.07</v>
      </c>
      <c r="K39" s="117">
        <v>0.02</v>
      </c>
    </row>
    <row r="40" spans="1:11" s="100" customFormat="1" ht="15">
      <c r="A40" s="14" t="s">
        <v>124</v>
      </c>
      <c r="B40" s="107" t="s">
        <v>70</v>
      </c>
      <c r="C40" s="1">
        <f>F40*12</f>
        <v>0</v>
      </c>
      <c r="D40" s="18">
        <v>21432.6</v>
      </c>
      <c r="E40" s="122">
        <f>H40*12</f>
        <v>0</v>
      </c>
      <c r="F40" s="123"/>
      <c r="G40" s="122"/>
      <c r="H40" s="122"/>
      <c r="I40" s="12">
        <v>10078.7</v>
      </c>
      <c r="J40" s="12">
        <v>1.07</v>
      </c>
      <c r="K40" s="117">
        <v>0.18</v>
      </c>
    </row>
    <row r="41" spans="1:11" s="100" customFormat="1" ht="15">
      <c r="A41" s="14" t="s">
        <v>74</v>
      </c>
      <c r="B41" s="107" t="s">
        <v>70</v>
      </c>
      <c r="C41" s="1">
        <f>F41*12</f>
        <v>0</v>
      </c>
      <c r="D41" s="18">
        <v>5203.45</v>
      </c>
      <c r="E41" s="122">
        <f>H41*12</f>
        <v>0</v>
      </c>
      <c r="F41" s="123"/>
      <c r="G41" s="122"/>
      <c r="H41" s="122"/>
      <c r="I41" s="12">
        <v>10078.7</v>
      </c>
      <c r="J41" s="12">
        <v>1.07</v>
      </c>
      <c r="K41" s="117">
        <v>0.04</v>
      </c>
    </row>
    <row r="42" spans="1:11" s="100" customFormat="1" ht="15">
      <c r="A42" s="14" t="s">
        <v>75</v>
      </c>
      <c r="B42" s="107" t="s">
        <v>70</v>
      </c>
      <c r="C42" s="1">
        <f>F42*12</f>
        <v>0</v>
      </c>
      <c r="D42" s="18">
        <v>9942.16</v>
      </c>
      <c r="E42" s="122">
        <f>H42*12</f>
        <v>0</v>
      </c>
      <c r="F42" s="123"/>
      <c r="G42" s="122"/>
      <c r="H42" s="122"/>
      <c r="I42" s="12">
        <v>10078.7</v>
      </c>
      <c r="J42" s="12">
        <v>1.07</v>
      </c>
      <c r="K42" s="117">
        <v>0.07</v>
      </c>
    </row>
    <row r="43" spans="1:11" s="100" customFormat="1" ht="15">
      <c r="A43" s="14" t="s">
        <v>76</v>
      </c>
      <c r="B43" s="107" t="s">
        <v>70</v>
      </c>
      <c r="C43" s="1">
        <f>F43*12</f>
        <v>0</v>
      </c>
      <c r="D43" s="18">
        <v>780.14</v>
      </c>
      <c r="E43" s="122">
        <f>H43*12</f>
        <v>0</v>
      </c>
      <c r="F43" s="123"/>
      <c r="G43" s="122"/>
      <c r="H43" s="122"/>
      <c r="I43" s="12">
        <v>10078.7</v>
      </c>
      <c r="J43" s="12">
        <v>1.07</v>
      </c>
      <c r="K43" s="117">
        <v>0.01</v>
      </c>
    </row>
    <row r="44" spans="1:11" s="100" customFormat="1" ht="15">
      <c r="A44" s="14" t="s">
        <v>77</v>
      </c>
      <c r="B44" s="107" t="s">
        <v>70</v>
      </c>
      <c r="C44" s="1"/>
      <c r="D44" s="18">
        <v>2601.62</v>
      </c>
      <c r="E44" s="122"/>
      <c r="F44" s="123"/>
      <c r="G44" s="122"/>
      <c r="H44" s="122"/>
      <c r="I44" s="12">
        <v>10078.7</v>
      </c>
      <c r="J44" s="12">
        <v>1.07</v>
      </c>
      <c r="K44" s="117">
        <v>0.02</v>
      </c>
    </row>
    <row r="45" spans="1:11" s="100" customFormat="1" ht="15">
      <c r="A45" s="14" t="s">
        <v>78</v>
      </c>
      <c r="B45" s="107" t="s">
        <v>73</v>
      </c>
      <c r="C45" s="1"/>
      <c r="D45" s="18">
        <v>10406.9</v>
      </c>
      <c r="E45" s="122"/>
      <c r="F45" s="123"/>
      <c r="G45" s="122"/>
      <c r="H45" s="122"/>
      <c r="I45" s="12">
        <v>10078.7</v>
      </c>
      <c r="J45" s="12">
        <v>1.07</v>
      </c>
      <c r="K45" s="117">
        <v>0.09</v>
      </c>
    </row>
    <row r="46" spans="1:11" s="100" customFormat="1" ht="25.5">
      <c r="A46" s="14" t="s">
        <v>79</v>
      </c>
      <c r="B46" s="107" t="s">
        <v>70</v>
      </c>
      <c r="C46" s="1">
        <f>F46*12</f>
        <v>0</v>
      </c>
      <c r="D46" s="18">
        <v>7502.97</v>
      </c>
      <c r="E46" s="122">
        <f>H46*12</f>
        <v>0</v>
      </c>
      <c r="F46" s="123"/>
      <c r="G46" s="122"/>
      <c r="H46" s="122"/>
      <c r="I46" s="12">
        <v>10078.7</v>
      </c>
      <c r="J46" s="12">
        <v>1.07</v>
      </c>
      <c r="K46" s="117">
        <v>0.05</v>
      </c>
    </row>
    <row r="47" spans="1:11" s="100" customFormat="1" ht="15">
      <c r="A47" s="14" t="s">
        <v>80</v>
      </c>
      <c r="B47" s="107" t="s">
        <v>70</v>
      </c>
      <c r="C47" s="1"/>
      <c r="D47" s="18">
        <v>17768.22</v>
      </c>
      <c r="E47" s="122"/>
      <c r="F47" s="123"/>
      <c r="G47" s="122"/>
      <c r="H47" s="122"/>
      <c r="I47" s="12">
        <v>10078.7</v>
      </c>
      <c r="J47" s="12">
        <v>1.07</v>
      </c>
      <c r="K47" s="117">
        <v>0.01</v>
      </c>
    </row>
    <row r="48" spans="1:11" s="100" customFormat="1" ht="15" hidden="1">
      <c r="A48" s="14"/>
      <c r="B48" s="107"/>
      <c r="C48" s="108"/>
      <c r="D48" s="18"/>
      <c r="E48" s="124"/>
      <c r="F48" s="123"/>
      <c r="G48" s="122"/>
      <c r="H48" s="122"/>
      <c r="I48" s="12">
        <v>10078.7</v>
      </c>
      <c r="J48" s="12"/>
      <c r="K48" s="117"/>
    </row>
    <row r="49" spans="1:11" s="100" customFormat="1" ht="15" hidden="1">
      <c r="A49" s="5"/>
      <c r="B49" s="107"/>
      <c r="C49" s="1"/>
      <c r="D49" s="18"/>
      <c r="E49" s="122"/>
      <c r="F49" s="123"/>
      <c r="G49" s="122"/>
      <c r="H49" s="122"/>
      <c r="I49" s="12">
        <v>10078.7</v>
      </c>
      <c r="J49" s="12"/>
      <c r="K49" s="117"/>
    </row>
    <row r="50" spans="1:11" s="100" customFormat="1" ht="25.5">
      <c r="A50" s="5" t="s">
        <v>125</v>
      </c>
      <c r="B50" s="174" t="s">
        <v>53</v>
      </c>
      <c r="C50" s="1"/>
      <c r="D50" s="18">
        <v>20701.76</v>
      </c>
      <c r="E50" s="122"/>
      <c r="F50" s="123"/>
      <c r="G50" s="122"/>
      <c r="H50" s="122"/>
      <c r="I50" s="12">
        <v>10078.7</v>
      </c>
      <c r="J50" s="12">
        <v>1.07</v>
      </c>
      <c r="K50" s="117">
        <v>0.07</v>
      </c>
    </row>
    <row r="51" spans="1:11" s="140" customFormat="1" ht="30">
      <c r="A51" s="64" t="s">
        <v>81</v>
      </c>
      <c r="B51" s="30"/>
      <c r="C51" s="101"/>
      <c r="D51" s="16">
        <f>D60+D64</f>
        <v>12318.15</v>
      </c>
      <c r="E51" s="16"/>
      <c r="F51" s="103"/>
      <c r="G51" s="16">
        <f>D51/I51</f>
        <v>1.22</v>
      </c>
      <c r="H51" s="16">
        <f>G51/12</f>
        <v>0.1</v>
      </c>
      <c r="I51" s="12">
        <v>10078.7</v>
      </c>
      <c r="J51" s="12">
        <v>1.07</v>
      </c>
      <c r="K51" s="117">
        <v>0.11</v>
      </c>
    </row>
    <row r="52" spans="1:11" s="100" customFormat="1" ht="15" hidden="1">
      <c r="A52" s="14" t="s">
        <v>82</v>
      </c>
      <c r="B52" s="107" t="s">
        <v>83</v>
      </c>
      <c r="C52" s="1"/>
      <c r="D52" s="18">
        <f aca="true" t="shared" si="0" ref="D52:D62">G52*I52</f>
        <v>0</v>
      </c>
      <c r="E52" s="122"/>
      <c r="F52" s="123"/>
      <c r="G52" s="122">
        <f aca="true" t="shared" si="1" ref="G52:G62">H52*12</f>
        <v>0</v>
      </c>
      <c r="H52" s="122">
        <v>0</v>
      </c>
      <c r="I52" s="12">
        <v>10078.7</v>
      </c>
      <c r="J52" s="12">
        <v>1.07</v>
      </c>
      <c r="K52" s="117">
        <v>0</v>
      </c>
    </row>
    <row r="53" spans="1:11" s="100" customFormat="1" ht="25.5" hidden="1">
      <c r="A53" s="14" t="s">
        <v>84</v>
      </c>
      <c r="B53" s="107" t="s">
        <v>85</v>
      </c>
      <c r="C53" s="1"/>
      <c r="D53" s="18">
        <f t="shared" si="0"/>
        <v>0</v>
      </c>
      <c r="E53" s="122"/>
      <c r="F53" s="123"/>
      <c r="G53" s="122">
        <f t="shared" si="1"/>
        <v>0</v>
      </c>
      <c r="H53" s="122">
        <v>0</v>
      </c>
      <c r="I53" s="12">
        <v>10078.7</v>
      </c>
      <c r="J53" s="12">
        <v>1.07</v>
      </c>
      <c r="K53" s="117">
        <v>0</v>
      </c>
    </row>
    <row r="54" spans="1:11" s="100" customFormat="1" ht="15" hidden="1">
      <c r="A54" s="14" t="s">
        <v>86</v>
      </c>
      <c r="B54" s="107" t="s">
        <v>87</v>
      </c>
      <c r="C54" s="1"/>
      <c r="D54" s="18">
        <f t="shared" si="0"/>
        <v>0</v>
      </c>
      <c r="E54" s="122"/>
      <c r="F54" s="123"/>
      <c r="G54" s="122">
        <f t="shared" si="1"/>
        <v>0</v>
      </c>
      <c r="H54" s="122">
        <v>0</v>
      </c>
      <c r="I54" s="12">
        <v>10078.7</v>
      </c>
      <c r="J54" s="12">
        <v>1.07</v>
      </c>
      <c r="K54" s="117">
        <v>0</v>
      </c>
    </row>
    <row r="55" spans="1:11" s="100" customFormat="1" ht="25.5" hidden="1">
      <c r="A55" s="14" t="s">
        <v>106</v>
      </c>
      <c r="B55" s="107" t="s">
        <v>107</v>
      </c>
      <c r="C55" s="1"/>
      <c r="D55" s="18">
        <f t="shared" si="0"/>
        <v>0</v>
      </c>
      <c r="E55" s="122"/>
      <c r="F55" s="123"/>
      <c r="G55" s="122">
        <f t="shared" si="1"/>
        <v>0</v>
      </c>
      <c r="H55" s="122">
        <v>0</v>
      </c>
      <c r="I55" s="12">
        <v>10078.7</v>
      </c>
      <c r="J55" s="12">
        <v>1.07</v>
      </c>
      <c r="K55" s="117">
        <v>0</v>
      </c>
    </row>
    <row r="56" spans="1:11" s="100" customFormat="1" ht="15" hidden="1">
      <c r="A56" s="14"/>
      <c r="B56" s="107"/>
      <c r="C56" s="1"/>
      <c r="D56" s="18"/>
      <c r="E56" s="122"/>
      <c r="F56" s="123"/>
      <c r="G56" s="122"/>
      <c r="H56" s="122"/>
      <c r="I56" s="12">
        <v>10078.7</v>
      </c>
      <c r="J56" s="12"/>
      <c r="K56" s="117"/>
    </row>
    <row r="57" spans="1:11" s="100" customFormat="1" ht="15" hidden="1">
      <c r="A57" s="14" t="s">
        <v>126</v>
      </c>
      <c r="B57" s="107" t="s">
        <v>87</v>
      </c>
      <c r="C57" s="1"/>
      <c r="D57" s="18">
        <f t="shared" si="0"/>
        <v>0</v>
      </c>
      <c r="E57" s="122"/>
      <c r="F57" s="123"/>
      <c r="G57" s="122">
        <f t="shared" si="1"/>
        <v>0</v>
      </c>
      <c r="H57" s="122">
        <v>0</v>
      </c>
      <c r="I57" s="12">
        <v>10078.7</v>
      </c>
      <c r="J57" s="12">
        <v>1.07</v>
      </c>
      <c r="K57" s="117">
        <v>0</v>
      </c>
    </row>
    <row r="58" spans="1:11" s="100" customFormat="1" ht="15" hidden="1">
      <c r="A58" s="14" t="s">
        <v>127</v>
      </c>
      <c r="B58" s="107" t="s">
        <v>70</v>
      </c>
      <c r="C58" s="1"/>
      <c r="D58" s="18">
        <f t="shared" si="0"/>
        <v>0</v>
      </c>
      <c r="E58" s="122"/>
      <c r="F58" s="123"/>
      <c r="G58" s="122">
        <f t="shared" si="1"/>
        <v>0</v>
      </c>
      <c r="H58" s="122">
        <v>0</v>
      </c>
      <c r="I58" s="12">
        <v>10078.7</v>
      </c>
      <c r="J58" s="12">
        <v>1.07</v>
      </c>
      <c r="K58" s="117">
        <v>0</v>
      </c>
    </row>
    <row r="59" spans="1:11" s="100" customFormat="1" ht="25.5" hidden="1">
      <c r="A59" s="14" t="s">
        <v>128</v>
      </c>
      <c r="B59" s="107" t="s">
        <v>70</v>
      </c>
      <c r="C59" s="1"/>
      <c r="D59" s="18">
        <f t="shared" si="0"/>
        <v>0</v>
      </c>
      <c r="E59" s="122"/>
      <c r="F59" s="123"/>
      <c r="G59" s="122">
        <f t="shared" si="1"/>
        <v>0</v>
      </c>
      <c r="H59" s="122">
        <v>0</v>
      </c>
      <c r="I59" s="12">
        <v>10078.7</v>
      </c>
      <c r="J59" s="12">
        <v>1.07</v>
      </c>
      <c r="K59" s="117">
        <v>0</v>
      </c>
    </row>
    <row r="60" spans="1:11" s="100" customFormat="1" ht="15">
      <c r="A60" s="14" t="s">
        <v>129</v>
      </c>
      <c r="B60" s="107" t="s">
        <v>70</v>
      </c>
      <c r="C60" s="1"/>
      <c r="D60" s="18">
        <v>1957.59</v>
      </c>
      <c r="E60" s="122"/>
      <c r="F60" s="123"/>
      <c r="G60" s="122"/>
      <c r="H60" s="122"/>
      <c r="I60" s="12">
        <v>10078.7</v>
      </c>
      <c r="J60" s="12">
        <v>1.07</v>
      </c>
      <c r="K60" s="117">
        <v>0.02</v>
      </c>
    </row>
    <row r="61" spans="1:11" s="100" customFormat="1" ht="15" hidden="1">
      <c r="A61" s="14" t="s">
        <v>108</v>
      </c>
      <c r="B61" s="107" t="s">
        <v>60</v>
      </c>
      <c r="C61" s="1"/>
      <c r="D61" s="18">
        <f t="shared" si="0"/>
        <v>0</v>
      </c>
      <c r="E61" s="122"/>
      <c r="F61" s="123"/>
      <c r="G61" s="122">
        <f t="shared" si="1"/>
        <v>0</v>
      </c>
      <c r="H61" s="122">
        <v>0</v>
      </c>
      <c r="I61" s="12">
        <v>10078.7</v>
      </c>
      <c r="J61" s="12">
        <v>1.07</v>
      </c>
      <c r="K61" s="117">
        <v>0</v>
      </c>
    </row>
    <row r="62" spans="1:11" s="100" customFormat="1" ht="15" hidden="1">
      <c r="A62" s="5" t="s">
        <v>88</v>
      </c>
      <c r="B62" s="107" t="s">
        <v>60</v>
      </c>
      <c r="C62" s="108"/>
      <c r="D62" s="18">
        <f t="shared" si="0"/>
        <v>0</v>
      </c>
      <c r="E62" s="124"/>
      <c r="F62" s="123"/>
      <c r="G62" s="122">
        <f t="shared" si="1"/>
        <v>0</v>
      </c>
      <c r="H62" s="122">
        <v>0</v>
      </c>
      <c r="I62" s="12">
        <v>10078.7</v>
      </c>
      <c r="J62" s="12">
        <v>1.07</v>
      </c>
      <c r="K62" s="117">
        <v>0</v>
      </c>
    </row>
    <row r="63" spans="1:11" s="100" customFormat="1" ht="15" hidden="1">
      <c r="A63" s="5"/>
      <c r="B63" s="107"/>
      <c r="C63" s="1"/>
      <c r="D63" s="18"/>
      <c r="E63" s="122"/>
      <c r="F63" s="123"/>
      <c r="G63" s="122"/>
      <c r="H63" s="122"/>
      <c r="I63" s="12">
        <v>10078.7</v>
      </c>
      <c r="J63" s="12"/>
      <c r="K63" s="117"/>
    </row>
    <row r="64" spans="1:11" s="100" customFormat="1" ht="25.5">
      <c r="A64" s="5" t="s">
        <v>130</v>
      </c>
      <c r="B64" s="174" t="s">
        <v>53</v>
      </c>
      <c r="C64" s="1"/>
      <c r="D64" s="175">
        <v>10360.56</v>
      </c>
      <c r="E64" s="122"/>
      <c r="F64" s="123"/>
      <c r="G64" s="124"/>
      <c r="H64" s="124"/>
      <c r="I64" s="12"/>
      <c r="J64" s="12"/>
      <c r="K64" s="117"/>
    </row>
    <row r="65" spans="1:11" s="100" customFormat="1" ht="30">
      <c r="A65" s="64" t="s">
        <v>109</v>
      </c>
      <c r="B65" s="107"/>
      <c r="C65" s="1"/>
      <c r="D65" s="16">
        <f>D66+D67</f>
        <v>5249.7</v>
      </c>
      <c r="E65" s="122"/>
      <c r="F65" s="123"/>
      <c r="G65" s="16">
        <f>D65/I65</f>
        <v>0.52</v>
      </c>
      <c r="H65" s="16">
        <f>G65/12</f>
        <v>0.04</v>
      </c>
      <c r="I65" s="12">
        <v>10078.7</v>
      </c>
      <c r="J65" s="12">
        <v>1.07</v>
      </c>
      <c r="K65" s="117">
        <v>0.04</v>
      </c>
    </row>
    <row r="66" spans="1:11" s="100" customFormat="1" ht="25.5">
      <c r="A66" s="5" t="s">
        <v>131</v>
      </c>
      <c r="B66" s="174" t="s">
        <v>53</v>
      </c>
      <c r="C66" s="1"/>
      <c r="D66" s="18">
        <v>963.18</v>
      </c>
      <c r="E66" s="122"/>
      <c r="F66" s="123"/>
      <c r="G66" s="122"/>
      <c r="H66" s="122"/>
      <c r="I66" s="12">
        <v>10078.7</v>
      </c>
      <c r="J66" s="12">
        <v>1.07</v>
      </c>
      <c r="K66" s="117">
        <v>0.01</v>
      </c>
    </row>
    <row r="67" spans="1:11" s="100" customFormat="1" ht="15">
      <c r="A67" s="14" t="s">
        <v>132</v>
      </c>
      <c r="B67" s="107" t="s">
        <v>70</v>
      </c>
      <c r="C67" s="1"/>
      <c r="D67" s="18">
        <v>4286.52</v>
      </c>
      <c r="E67" s="122"/>
      <c r="F67" s="123"/>
      <c r="G67" s="122"/>
      <c r="H67" s="122"/>
      <c r="I67" s="12">
        <v>10078.7</v>
      </c>
      <c r="J67" s="12">
        <v>1.07</v>
      </c>
      <c r="K67" s="117">
        <v>0.03</v>
      </c>
    </row>
    <row r="68" spans="1:11" s="100" customFormat="1" ht="15" hidden="1">
      <c r="A68" s="14" t="s">
        <v>89</v>
      </c>
      <c r="B68" s="107" t="s">
        <v>60</v>
      </c>
      <c r="C68" s="1"/>
      <c r="D68" s="18">
        <f>G68*I68</f>
        <v>0</v>
      </c>
      <c r="E68" s="122"/>
      <c r="F68" s="123"/>
      <c r="G68" s="122">
        <f>H68*12</f>
        <v>0</v>
      </c>
      <c r="H68" s="122">
        <v>0</v>
      </c>
      <c r="I68" s="12">
        <v>10078.7</v>
      </c>
      <c r="J68" s="12">
        <v>1.07</v>
      </c>
      <c r="K68" s="117">
        <v>0</v>
      </c>
    </row>
    <row r="69" spans="1:11" s="100" customFormat="1" ht="15">
      <c r="A69" s="64" t="s">
        <v>90</v>
      </c>
      <c r="B69" s="107"/>
      <c r="C69" s="1"/>
      <c r="D69" s="16">
        <f>D70+D71+D72+D75</f>
        <v>34423.26</v>
      </c>
      <c r="E69" s="122"/>
      <c r="F69" s="123"/>
      <c r="G69" s="16">
        <f>D69/I69</f>
        <v>3.42</v>
      </c>
      <c r="H69" s="16">
        <v>0.29</v>
      </c>
      <c r="I69" s="12">
        <v>10078.7</v>
      </c>
      <c r="J69" s="12">
        <v>1.07</v>
      </c>
      <c r="K69" s="117">
        <v>0.2675</v>
      </c>
    </row>
    <row r="70" spans="1:11" s="100" customFormat="1" ht="15">
      <c r="A70" s="14" t="s">
        <v>91</v>
      </c>
      <c r="B70" s="107" t="s">
        <v>60</v>
      </c>
      <c r="C70" s="1"/>
      <c r="D70" s="18">
        <v>3108.24</v>
      </c>
      <c r="E70" s="122"/>
      <c r="F70" s="123"/>
      <c r="G70" s="122"/>
      <c r="H70" s="122"/>
      <c r="I70" s="12">
        <v>10078.7</v>
      </c>
      <c r="J70" s="12">
        <v>1.07</v>
      </c>
      <c r="K70" s="117">
        <v>0.02</v>
      </c>
    </row>
    <row r="71" spans="1:11" s="100" customFormat="1" ht="15">
      <c r="A71" s="14" t="s">
        <v>92</v>
      </c>
      <c r="B71" s="107" t="s">
        <v>70</v>
      </c>
      <c r="C71" s="1"/>
      <c r="D71" s="18">
        <v>19857.54</v>
      </c>
      <c r="E71" s="122"/>
      <c r="F71" s="123"/>
      <c r="G71" s="122"/>
      <c r="H71" s="122"/>
      <c r="I71" s="12">
        <v>10078.7</v>
      </c>
      <c r="J71" s="12">
        <v>1.07</v>
      </c>
      <c r="K71" s="117">
        <v>0.15</v>
      </c>
    </row>
    <row r="72" spans="1:11" s="100" customFormat="1" ht="15">
      <c r="A72" s="14" t="s">
        <v>93</v>
      </c>
      <c r="B72" s="107" t="s">
        <v>70</v>
      </c>
      <c r="C72" s="1"/>
      <c r="D72" s="18">
        <v>2331.09</v>
      </c>
      <c r="E72" s="122"/>
      <c r="F72" s="123"/>
      <c r="G72" s="122"/>
      <c r="H72" s="122"/>
      <c r="I72" s="12">
        <v>10078.7</v>
      </c>
      <c r="J72" s="12">
        <v>1.07</v>
      </c>
      <c r="K72" s="117">
        <v>0.02</v>
      </c>
    </row>
    <row r="73" spans="1:11" s="100" customFormat="1" ht="25.5" hidden="1">
      <c r="A73" s="5" t="s">
        <v>133</v>
      </c>
      <c r="B73" s="107" t="s">
        <v>53</v>
      </c>
      <c r="C73" s="1"/>
      <c r="D73" s="18">
        <f>G73*I73</f>
        <v>0</v>
      </c>
      <c r="E73" s="122"/>
      <c r="F73" s="123"/>
      <c r="G73" s="122"/>
      <c r="H73" s="122"/>
      <c r="I73" s="12">
        <v>10078.7</v>
      </c>
      <c r="J73" s="12">
        <v>1.07</v>
      </c>
      <c r="K73" s="117">
        <v>0</v>
      </c>
    </row>
    <row r="74" spans="1:11" s="100" customFormat="1" ht="25.5" hidden="1">
      <c r="A74" s="5" t="s">
        <v>134</v>
      </c>
      <c r="B74" s="107" t="s">
        <v>53</v>
      </c>
      <c r="C74" s="1"/>
      <c r="D74" s="18">
        <f>G74*I74</f>
        <v>0</v>
      </c>
      <c r="E74" s="122"/>
      <c r="F74" s="123"/>
      <c r="G74" s="122"/>
      <c r="H74" s="122"/>
      <c r="I74" s="12">
        <v>10078.7</v>
      </c>
      <c r="J74" s="12">
        <v>1.07</v>
      </c>
      <c r="K74" s="117">
        <v>0</v>
      </c>
    </row>
    <row r="75" spans="1:11" s="100" customFormat="1" ht="25.5">
      <c r="A75" s="5" t="s">
        <v>135</v>
      </c>
      <c r="B75" s="107" t="s">
        <v>53</v>
      </c>
      <c r="C75" s="1"/>
      <c r="D75" s="18">
        <v>9126.39</v>
      </c>
      <c r="E75" s="122"/>
      <c r="F75" s="123"/>
      <c r="G75" s="122"/>
      <c r="H75" s="122"/>
      <c r="I75" s="12">
        <v>10078.7</v>
      </c>
      <c r="J75" s="12">
        <v>1.07</v>
      </c>
      <c r="K75" s="117">
        <v>0.07</v>
      </c>
    </row>
    <row r="76" spans="1:11" s="100" customFormat="1" ht="15">
      <c r="A76" s="64" t="s">
        <v>94</v>
      </c>
      <c r="B76" s="107"/>
      <c r="C76" s="1"/>
      <c r="D76" s="16">
        <f>D77+D78</f>
        <v>1681.99</v>
      </c>
      <c r="E76" s="122"/>
      <c r="F76" s="123"/>
      <c r="G76" s="16">
        <f>D76/I76</f>
        <v>0.17</v>
      </c>
      <c r="H76" s="16">
        <f>G76/12</f>
        <v>0.01</v>
      </c>
      <c r="I76" s="12">
        <v>10078.7</v>
      </c>
      <c r="J76" s="12">
        <v>1.07</v>
      </c>
      <c r="K76" s="117">
        <v>0.1</v>
      </c>
    </row>
    <row r="77" spans="1:11" s="100" customFormat="1" ht="15">
      <c r="A77" s="14" t="s">
        <v>112</v>
      </c>
      <c r="B77" s="107" t="s">
        <v>70</v>
      </c>
      <c r="C77" s="1"/>
      <c r="D77" s="18">
        <v>932.26</v>
      </c>
      <c r="E77" s="122"/>
      <c r="F77" s="123"/>
      <c r="G77" s="122"/>
      <c r="H77" s="122"/>
      <c r="I77" s="12">
        <v>10078.7</v>
      </c>
      <c r="J77" s="12">
        <v>1.07</v>
      </c>
      <c r="K77" s="117">
        <v>0.01</v>
      </c>
    </row>
    <row r="78" spans="1:11" s="100" customFormat="1" ht="15">
      <c r="A78" s="14" t="s">
        <v>95</v>
      </c>
      <c r="B78" s="107" t="s">
        <v>70</v>
      </c>
      <c r="C78" s="1"/>
      <c r="D78" s="18">
        <v>749.73</v>
      </c>
      <c r="E78" s="122"/>
      <c r="F78" s="123"/>
      <c r="G78" s="122"/>
      <c r="H78" s="122"/>
      <c r="I78" s="12">
        <v>10078.7</v>
      </c>
      <c r="J78" s="12">
        <v>1.07</v>
      </c>
      <c r="K78" s="117">
        <v>0.01</v>
      </c>
    </row>
    <row r="79" spans="1:11" s="12" customFormat="1" ht="15">
      <c r="A79" s="64" t="s">
        <v>113</v>
      </c>
      <c r="B79" s="30"/>
      <c r="C79" s="101"/>
      <c r="D79" s="16">
        <f>D80+D81</f>
        <v>37163.43</v>
      </c>
      <c r="E79" s="16"/>
      <c r="F79" s="103"/>
      <c r="G79" s="16">
        <f>D79/I79</f>
        <v>3.69</v>
      </c>
      <c r="H79" s="16">
        <f>G79/12</f>
        <v>0.31</v>
      </c>
      <c r="I79" s="12">
        <v>10078.7</v>
      </c>
      <c r="J79" s="12">
        <v>1.07</v>
      </c>
      <c r="K79" s="117">
        <v>0.29</v>
      </c>
    </row>
    <row r="80" spans="1:11" s="100" customFormat="1" ht="15">
      <c r="A80" s="14" t="s">
        <v>114</v>
      </c>
      <c r="B80" s="107" t="s">
        <v>70</v>
      </c>
      <c r="C80" s="1"/>
      <c r="D80" s="18">
        <v>1381.39</v>
      </c>
      <c r="E80" s="122"/>
      <c r="F80" s="123"/>
      <c r="G80" s="122"/>
      <c r="H80" s="122"/>
      <c r="I80" s="12">
        <v>10078.7</v>
      </c>
      <c r="J80" s="12">
        <v>1.07</v>
      </c>
      <c r="K80" s="117">
        <v>0.01</v>
      </c>
    </row>
    <row r="81" spans="1:11" s="100" customFormat="1" ht="25.5">
      <c r="A81" s="14" t="s">
        <v>115</v>
      </c>
      <c r="B81" s="107" t="s">
        <v>53</v>
      </c>
      <c r="C81" s="1">
        <f>F81*12</f>
        <v>0</v>
      </c>
      <c r="D81" s="18">
        <v>35782.04</v>
      </c>
      <c r="E81" s="122">
        <f>H81*12</f>
        <v>0</v>
      </c>
      <c r="F81" s="123"/>
      <c r="G81" s="122"/>
      <c r="H81" s="122"/>
      <c r="I81" s="12">
        <v>10078.7</v>
      </c>
      <c r="J81" s="12">
        <v>1.07</v>
      </c>
      <c r="K81" s="117">
        <v>0.28</v>
      </c>
    </row>
    <row r="82" spans="1:11" s="12" customFormat="1" ht="15">
      <c r="A82" s="64" t="s">
        <v>96</v>
      </c>
      <c r="B82" s="30"/>
      <c r="C82" s="101"/>
      <c r="D82" s="16">
        <f>D83+D84+D85</f>
        <v>16576.8</v>
      </c>
      <c r="E82" s="16"/>
      <c r="F82" s="103"/>
      <c r="G82" s="16">
        <f>D82/I82</f>
        <v>1.64</v>
      </c>
      <c r="H82" s="16">
        <f>G82/12</f>
        <v>0.14</v>
      </c>
      <c r="I82" s="12">
        <v>10078.7</v>
      </c>
      <c r="J82" s="12">
        <v>1.07</v>
      </c>
      <c r="K82" s="117">
        <v>0.24</v>
      </c>
    </row>
    <row r="83" spans="1:11" s="100" customFormat="1" ht="15">
      <c r="A83" s="14" t="s">
        <v>136</v>
      </c>
      <c r="B83" s="107" t="s">
        <v>83</v>
      </c>
      <c r="C83" s="1"/>
      <c r="D83" s="18">
        <v>7252.14</v>
      </c>
      <c r="E83" s="122"/>
      <c r="F83" s="123"/>
      <c r="G83" s="122"/>
      <c r="H83" s="122"/>
      <c r="I83" s="12">
        <v>10078.7</v>
      </c>
      <c r="J83" s="12">
        <v>1.07</v>
      </c>
      <c r="K83" s="117">
        <v>0.05</v>
      </c>
    </row>
    <row r="84" spans="1:11" s="100" customFormat="1" ht="15">
      <c r="A84" s="14" t="s">
        <v>137</v>
      </c>
      <c r="B84" s="107" t="s">
        <v>83</v>
      </c>
      <c r="C84" s="1"/>
      <c r="D84" s="18">
        <v>2072.1</v>
      </c>
      <c r="E84" s="122"/>
      <c r="F84" s="123"/>
      <c r="G84" s="122"/>
      <c r="H84" s="122"/>
      <c r="I84" s="12">
        <v>10078.7</v>
      </c>
      <c r="J84" s="12">
        <v>1.07</v>
      </c>
      <c r="K84" s="117">
        <v>0.01</v>
      </c>
    </row>
    <row r="85" spans="1:11" s="100" customFormat="1" ht="23.25" customHeight="1">
      <c r="A85" s="14" t="s">
        <v>116</v>
      </c>
      <c r="B85" s="174" t="s">
        <v>70</v>
      </c>
      <c r="C85" s="1"/>
      <c r="D85" s="18">
        <v>7252.56</v>
      </c>
      <c r="E85" s="122"/>
      <c r="F85" s="123"/>
      <c r="G85" s="122"/>
      <c r="H85" s="122"/>
      <c r="I85" s="12">
        <v>10078.7</v>
      </c>
      <c r="J85" s="12">
        <v>1.07</v>
      </c>
      <c r="K85" s="117">
        <v>0.17</v>
      </c>
    </row>
    <row r="86" spans="1:11" s="12" customFormat="1" ht="30.75" thickBot="1">
      <c r="A86" s="176" t="s">
        <v>97</v>
      </c>
      <c r="B86" s="30" t="s">
        <v>53</v>
      </c>
      <c r="C86" s="143">
        <f>F86*12</f>
        <v>0</v>
      </c>
      <c r="D86" s="143">
        <f>G86*I86</f>
        <v>38702.21</v>
      </c>
      <c r="E86" s="143">
        <f>H86*12</f>
        <v>3.84</v>
      </c>
      <c r="F86" s="106"/>
      <c r="G86" s="143">
        <f>H86*12</f>
        <v>3.84</v>
      </c>
      <c r="H86" s="143">
        <v>0.32</v>
      </c>
      <c r="I86" s="12">
        <v>10078.7</v>
      </c>
      <c r="J86" s="12">
        <v>1.07</v>
      </c>
      <c r="K86" s="117">
        <v>0.3</v>
      </c>
    </row>
    <row r="87" spans="1:11" s="12" customFormat="1" ht="19.5" hidden="1" thickBot="1">
      <c r="A87" s="177" t="s">
        <v>3</v>
      </c>
      <c r="B87" s="142"/>
      <c r="C87" s="143" t="e">
        <f>F87*12</f>
        <v>#REF!</v>
      </c>
      <c r="D87" s="143">
        <f>D88+D89+D90+D91+D92+D93+D94+D95+D96+D97</f>
        <v>0</v>
      </c>
      <c r="E87" s="143">
        <f>H87*12</f>
        <v>0</v>
      </c>
      <c r="F87" s="106" t="e">
        <f>#REF!+#REF!+#REF!+#REF!+#REF!+#REF!+#REF!+#REF!+#REF!+#REF!</f>
        <v>#REF!</v>
      </c>
      <c r="G87" s="143">
        <f>G88+G89+G90+G91+G92+G93+G94+G95+G96+G97</f>
        <v>0</v>
      </c>
      <c r="H87" s="106">
        <f>H88+H89+H90+H91+H92+H93+H94+H95+H96+H97</f>
        <v>0</v>
      </c>
      <c r="I87" s="12">
        <v>10078.7</v>
      </c>
      <c r="K87" s="117"/>
    </row>
    <row r="88" spans="1:11" s="100" customFormat="1" ht="15.75" hidden="1" thickBot="1">
      <c r="A88" s="14" t="s">
        <v>119</v>
      </c>
      <c r="B88" s="107"/>
      <c r="C88" s="1"/>
      <c r="D88" s="18"/>
      <c r="E88" s="1"/>
      <c r="F88" s="123"/>
      <c r="G88" s="1"/>
      <c r="H88" s="123"/>
      <c r="I88" s="12">
        <v>10078.7</v>
      </c>
      <c r="K88" s="138"/>
    </row>
    <row r="89" spans="1:11" s="100" customFormat="1" ht="15.75" hidden="1" thickBot="1">
      <c r="A89" s="14" t="s">
        <v>138</v>
      </c>
      <c r="B89" s="107"/>
      <c r="C89" s="1"/>
      <c r="D89" s="18"/>
      <c r="E89" s="1"/>
      <c r="F89" s="123"/>
      <c r="G89" s="1"/>
      <c r="H89" s="123"/>
      <c r="I89" s="12">
        <v>10078.7</v>
      </c>
      <c r="K89" s="138"/>
    </row>
    <row r="90" spans="1:11" s="100" customFormat="1" ht="15.75" hidden="1" thickBot="1">
      <c r="A90" s="14" t="s">
        <v>139</v>
      </c>
      <c r="B90" s="107"/>
      <c r="C90" s="1"/>
      <c r="D90" s="18"/>
      <c r="E90" s="1"/>
      <c r="F90" s="123"/>
      <c r="G90" s="1"/>
      <c r="H90" s="123"/>
      <c r="I90" s="12">
        <v>10078.7</v>
      </c>
      <c r="K90" s="138"/>
    </row>
    <row r="91" spans="1:11" s="100" customFormat="1" ht="15.75" hidden="1" thickBot="1">
      <c r="A91" s="14" t="s">
        <v>140</v>
      </c>
      <c r="B91" s="107"/>
      <c r="C91" s="1"/>
      <c r="D91" s="18"/>
      <c r="E91" s="1"/>
      <c r="F91" s="123"/>
      <c r="G91" s="1"/>
      <c r="H91" s="123"/>
      <c r="I91" s="12">
        <v>10078.7</v>
      </c>
      <c r="K91" s="138"/>
    </row>
    <row r="92" spans="1:11" s="100" customFormat="1" ht="15.75" hidden="1" thickBot="1">
      <c r="A92" s="14" t="s">
        <v>141</v>
      </c>
      <c r="B92" s="107"/>
      <c r="C92" s="1"/>
      <c r="D92" s="18"/>
      <c r="E92" s="1"/>
      <c r="F92" s="123"/>
      <c r="G92" s="1"/>
      <c r="H92" s="123"/>
      <c r="I92" s="12">
        <v>10078.7</v>
      </c>
      <c r="K92" s="138"/>
    </row>
    <row r="93" spans="1:11" s="100" customFormat="1" ht="15.75" hidden="1" thickBot="1">
      <c r="A93" s="14" t="s">
        <v>142</v>
      </c>
      <c r="B93" s="107"/>
      <c r="C93" s="1"/>
      <c r="D93" s="18"/>
      <c r="E93" s="1"/>
      <c r="F93" s="123"/>
      <c r="G93" s="1"/>
      <c r="H93" s="123"/>
      <c r="I93" s="12">
        <v>10078.7</v>
      </c>
      <c r="K93" s="138"/>
    </row>
    <row r="94" spans="1:11" s="100" customFormat="1" ht="15.75" hidden="1" thickBot="1">
      <c r="A94" s="14" t="s">
        <v>118</v>
      </c>
      <c r="B94" s="107"/>
      <c r="C94" s="1"/>
      <c r="D94" s="18"/>
      <c r="E94" s="1"/>
      <c r="F94" s="123"/>
      <c r="G94" s="1"/>
      <c r="H94" s="123"/>
      <c r="I94" s="12">
        <v>10078.7</v>
      </c>
      <c r="K94" s="138"/>
    </row>
    <row r="95" spans="1:11" s="100" customFormat="1" ht="15.75" hidden="1" thickBot="1">
      <c r="A95" s="14" t="s">
        <v>117</v>
      </c>
      <c r="B95" s="107"/>
      <c r="C95" s="1"/>
      <c r="D95" s="18"/>
      <c r="E95" s="1"/>
      <c r="F95" s="123"/>
      <c r="G95" s="1"/>
      <c r="H95" s="123"/>
      <c r="I95" s="12">
        <v>10078.7</v>
      </c>
      <c r="K95" s="138"/>
    </row>
    <row r="96" spans="1:11" s="100" customFormat="1" ht="15.75" hidden="1" thickBot="1">
      <c r="A96" s="14" t="s">
        <v>143</v>
      </c>
      <c r="B96" s="107"/>
      <c r="C96" s="1"/>
      <c r="D96" s="1"/>
      <c r="E96" s="1"/>
      <c r="F96" s="1"/>
      <c r="G96" s="1"/>
      <c r="H96" s="123"/>
      <c r="I96" s="12">
        <v>10078.7</v>
      </c>
      <c r="K96" s="138"/>
    </row>
    <row r="97" spans="1:11" s="100" customFormat="1" ht="15.75" hidden="1" thickBot="1">
      <c r="A97" s="159" t="s">
        <v>144</v>
      </c>
      <c r="B97" s="160"/>
      <c r="C97" s="161"/>
      <c r="D97" s="161"/>
      <c r="E97" s="161"/>
      <c r="F97" s="161"/>
      <c r="G97" s="161"/>
      <c r="H97" s="178"/>
      <c r="I97" s="12">
        <v>10078.7</v>
      </c>
      <c r="K97" s="138"/>
    </row>
    <row r="98" spans="1:11" s="100" customFormat="1" ht="19.5" thickBot="1">
      <c r="A98" s="4" t="s">
        <v>145</v>
      </c>
      <c r="B98" s="144" t="s">
        <v>47</v>
      </c>
      <c r="C98" s="179"/>
      <c r="D98" s="104">
        <f>G98*I98</f>
        <v>170531.6</v>
      </c>
      <c r="E98" s="104"/>
      <c r="F98" s="104"/>
      <c r="G98" s="104">
        <f>12*H98</f>
        <v>16.92</v>
      </c>
      <c r="H98" s="104">
        <v>1.41</v>
      </c>
      <c r="I98" s="12">
        <v>10078.7</v>
      </c>
      <c r="K98" s="138"/>
    </row>
    <row r="99" spans="1:11" s="12" customFormat="1" ht="20.25" thickBot="1">
      <c r="A99" s="162" t="s">
        <v>4</v>
      </c>
      <c r="B99" s="163"/>
      <c r="C99" s="164">
        <f>F99*12</f>
        <v>0</v>
      </c>
      <c r="D99" s="180">
        <f>D14+D19+D28+D29+D30+D31+D32+D33+D34+D35+D36+D51+D65+D69+D76+D79+D82+D86+D98</f>
        <v>1307979.73</v>
      </c>
      <c r="E99" s="180">
        <f>E14+E19+E28+E29+E30+E31+E32+E33+E34+E35+E36+E51+E65+E69+E76+E79+E82+E86</f>
        <v>91.2</v>
      </c>
      <c r="F99" s="180">
        <f>F14+F19+F28+F29+F30+F31+F32+F33+F34+F35+F36+F51+F65+F69+F76+F79+F82+F86</f>
        <v>0</v>
      </c>
      <c r="G99" s="180">
        <f>G14+G19+G28+G29+G30+G31+G32+G33+G34+G35+G36+G51+G65+G69+G76+G79+G82+G86+G98</f>
        <v>129.78</v>
      </c>
      <c r="H99" s="180">
        <f>H14+H19+H28+H29+H30+H31+H32+H33+H34+H35+H36+H51+H65+H69+H76+H79+H82+H86+H98</f>
        <v>10.82</v>
      </c>
      <c r="I99" s="12">
        <v>10078.7</v>
      </c>
      <c r="K99" s="117"/>
    </row>
    <row r="100" spans="1:11" s="145" customFormat="1" ht="20.25" hidden="1" thickBot="1">
      <c r="A100" s="181" t="s">
        <v>2</v>
      </c>
      <c r="B100" s="182" t="s">
        <v>47</v>
      </c>
      <c r="C100" s="182" t="s">
        <v>99</v>
      </c>
      <c r="D100" s="183"/>
      <c r="E100" s="182" t="s">
        <v>99</v>
      </c>
      <c r="F100" s="184"/>
      <c r="G100" s="182" t="s">
        <v>99</v>
      </c>
      <c r="H100" s="184"/>
      <c r="I100" s="12">
        <v>10078.7</v>
      </c>
      <c r="K100" s="146"/>
    </row>
    <row r="101" spans="1:11" s="148" customFormat="1" ht="15">
      <c r="A101" s="147"/>
      <c r="F101" s="2"/>
      <c r="H101" s="2"/>
      <c r="I101" s="12"/>
      <c r="K101" s="149"/>
    </row>
    <row r="102" spans="1:11" s="148" customFormat="1" ht="15">
      <c r="A102" s="147"/>
      <c r="F102" s="2"/>
      <c r="H102" s="2"/>
      <c r="I102" s="12"/>
      <c r="K102" s="149"/>
    </row>
    <row r="103" spans="1:11" s="148" customFormat="1" ht="15">
      <c r="A103" s="147"/>
      <c r="F103" s="2"/>
      <c r="H103" s="2"/>
      <c r="I103" s="12"/>
      <c r="K103" s="149"/>
    </row>
    <row r="104" spans="1:11" s="148" customFormat="1" ht="15.75" thickBot="1">
      <c r="A104" s="147"/>
      <c r="F104" s="2"/>
      <c r="H104" s="2"/>
      <c r="I104" s="12"/>
      <c r="K104" s="149"/>
    </row>
    <row r="105" spans="1:11" s="148" customFormat="1" ht="20.25" thickBot="1">
      <c r="A105" s="162" t="s">
        <v>3</v>
      </c>
      <c r="B105" s="163"/>
      <c r="C105" s="164">
        <f>F105*12</f>
        <v>0</v>
      </c>
      <c r="D105" s="164">
        <f>D106+D107+D108+D109+D110+D111+D112+D113+D114+D115</f>
        <v>779202.06</v>
      </c>
      <c r="E105" s="164">
        <f>SUM(E106:E115)</f>
        <v>0</v>
      </c>
      <c r="F105" s="164">
        <f>SUM(F106:F115)</f>
        <v>0</v>
      </c>
      <c r="G105" s="164">
        <f>D105/I105</f>
        <v>77.31</v>
      </c>
      <c r="H105" s="164">
        <f>G105/12</f>
        <v>6.44</v>
      </c>
      <c r="I105" s="12">
        <v>10078.7</v>
      </c>
      <c r="K105" s="149"/>
    </row>
    <row r="106" spans="1:11" s="100" customFormat="1" ht="15">
      <c r="A106" s="14" t="s">
        <v>146</v>
      </c>
      <c r="B106" s="107"/>
      <c r="C106" s="1"/>
      <c r="D106" s="18">
        <v>22924.89</v>
      </c>
      <c r="E106" s="122"/>
      <c r="F106" s="123"/>
      <c r="G106" s="122">
        <v>2.28</v>
      </c>
      <c r="H106" s="122">
        <v>0.18</v>
      </c>
      <c r="I106" s="12">
        <v>10078.7</v>
      </c>
      <c r="J106" s="12"/>
      <c r="K106" s="117"/>
    </row>
    <row r="107" spans="1:11" s="100" customFormat="1" ht="15">
      <c r="A107" s="14" t="s">
        <v>147</v>
      </c>
      <c r="B107" s="107"/>
      <c r="C107" s="1"/>
      <c r="D107" s="18">
        <v>7991.56</v>
      </c>
      <c r="E107" s="122"/>
      <c r="F107" s="123"/>
      <c r="G107" s="122">
        <f aca="true" t="shared" si="2" ref="G107:G115">D107/I107</f>
        <v>0.79</v>
      </c>
      <c r="H107" s="122">
        <f aca="true" t="shared" si="3" ref="H107:H116">G107/12</f>
        <v>0.07</v>
      </c>
      <c r="I107" s="12">
        <v>10078.7</v>
      </c>
      <c r="J107" s="12"/>
      <c r="K107" s="117"/>
    </row>
    <row r="108" spans="1:11" s="100" customFormat="1" ht="15">
      <c r="A108" s="14" t="s">
        <v>148</v>
      </c>
      <c r="B108" s="107"/>
      <c r="C108" s="1"/>
      <c r="D108" s="18">
        <v>26697.68</v>
      </c>
      <c r="E108" s="122"/>
      <c r="F108" s="123"/>
      <c r="G108" s="122">
        <f t="shared" si="2"/>
        <v>2.65</v>
      </c>
      <c r="H108" s="122">
        <v>0.21</v>
      </c>
      <c r="I108" s="12">
        <v>10078.7</v>
      </c>
      <c r="J108" s="12"/>
      <c r="K108" s="117"/>
    </row>
    <row r="109" spans="1:11" s="100" customFormat="1" ht="15">
      <c r="A109" s="14" t="s">
        <v>149</v>
      </c>
      <c r="B109" s="107"/>
      <c r="C109" s="1"/>
      <c r="D109" s="18">
        <v>556178.93</v>
      </c>
      <c r="E109" s="122"/>
      <c r="F109" s="123"/>
      <c r="G109" s="122">
        <f t="shared" si="2"/>
        <v>55.18</v>
      </c>
      <c r="H109" s="122">
        <v>4.6</v>
      </c>
      <c r="I109" s="12">
        <v>10078.7</v>
      </c>
      <c r="J109" s="12"/>
      <c r="K109" s="117"/>
    </row>
    <row r="110" spans="1:11" s="100" customFormat="1" ht="15">
      <c r="A110" s="14" t="s">
        <v>150</v>
      </c>
      <c r="B110" s="107"/>
      <c r="C110" s="1"/>
      <c r="D110" s="18">
        <v>51446.82</v>
      </c>
      <c r="E110" s="122"/>
      <c r="F110" s="123"/>
      <c r="G110" s="122">
        <f t="shared" si="2"/>
        <v>5.1</v>
      </c>
      <c r="H110" s="122">
        <f t="shared" si="3"/>
        <v>0.43</v>
      </c>
      <c r="I110" s="12">
        <v>10078.7</v>
      </c>
      <c r="J110" s="12"/>
      <c r="K110" s="117"/>
    </row>
    <row r="111" spans="1:11" s="100" customFormat="1" ht="15">
      <c r="A111" s="14" t="s">
        <v>151</v>
      </c>
      <c r="B111" s="107"/>
      <c r="C111" s="1"/>
      <c r="D111" s="18">
        <v>18845.73</v>
      </c>
      <c r="E111" s="122"/>
      <c r="F111" s="123"/>
      <c r="G111" s="122">
        <f t="shared" si="2"/>
        <v>1.87</v>
      </c>
      <c r="H111" s="122">
        <f t="shared" si="3"/>
        <v>0.16</v>
      </c>
      <c r="I111" s="12">
        <v>10078.7</v>
      </c>
      <c r="J111" s="12"/>
      <c r="K111" s="117"/>
    </row>
    <row r="112" spans="1:11" s="100" customFormat="1" ht="15">
      <c r="A112" s="14" t="s">
        <v>152</v>
      </c>
      <c r="B112" s="107"/>
      <c r="C112" s="1"/>
      <c r="D112" s="18">
        <v>9076.41</v>
      </c>
      <c r="E112" s="122"/>
      <c r="F112" s="123"/>
      <c r="G112" s="122">
        <f t="shared" si="2"/>
        <v>0.9</v>
      </c>
      <c r="H112" s="122">
        <f t="shared" si="3"/>
        <v>0.08</v>
      </c>
      <c r="I112" s="12">
        <v>10078.7</v>
      </c>
      <c r="J112" s="12"/>
      <c r="K112" s="117"/>
    </row>
    <row r="113" spans="1:11" s="100" customFormat="1" ht="15">
      <c r="A113" s="14" t="s">
        <v>153</v>
      </c>
      <c r="B113" s="107"/>
      <c r="C113" s="1"/>
      <c r="D113" s="18">
        <v>11416.53</v>
      </c>
      <c r="E113" s="122"/>
      <c r="F113" s="123"/>
      <c r="G113" s="122">
        <f t="shared" si="2"/>
        <v>1.13</v>
      </c>
      <c r="H113" s="122">
        <f t="shared" si="3"/>
        <v>0.09</v>
      </c>
      <c r="I113" s="12">
        <v>10078.7</v>
      </c>
      <c r="J113" s="12"/>
      <c r="K113" s="117"/>
    </row>
    <row r="114" spans="1:11" s="100" customFormat="1" ht="15">
      <c r="A114" s="14" t="s">
        <v>154</v>
      </c>
      <c r="B114" s="107"/>
      <c r="C114" s="1"/>
      <c r="D114" s="18">
        <v>6983.59</v>
      </c>
      <c r="E114" s="122"/>
      <c r="F114" s="123"/>
      <c r="G114" s="122">
        <v>0.7</v>
      </c>
      <c r="H114" s="122">
        <f t="shared" si="3"/>
        <v>0.06</v>
      </c>
      <c r="I114" s="12">
        <v>10078.7</v>
      </c>
      <c r="J114" s="12"/>
      <c r="K114" s="117"/>
    </row>
    <row r="115" spans="1:11" s="100" customFormat="1" ht="15">
      <c r="A115" s="14" t="s">
        <v>155</v>
      </c>
      <c r="B115" s="107"/>
      <c r="C115" s="1"/>
      <c r="D115" s="18">
        <v>67639.92</v>
      </c>
      <c r="E115" s="122"/>
      <c r="F115" s="123"/>
      <c r="G115" s="122">
        <f t="shared" si="2"/>
        <v>6.71</v>
      </c>
      <c r="H115" s="122">
        <v>0.56</v>
      </c>
      <c r="I115" s="12">
        <v>10078.7</v>
      </c>
      <c r="J115" s="12"/>
      <c r="K115" s="117"/>
    </row>
    <row r="116" spans="1:11" s="100" customFormat="1" ht="15" hidden="1">
      <c r="A116" s="14"/>
      <c r="B116" s="107"/>
      <c r="C116" s="1"/>
      <c r="D116" s="18"/>
      <c r="E116" s="1"/>
      <c r="F116" s="123"/>
      <c r="G116" s="1"/>
      <c r="H116" s="185">
        <f t="shared" si="3"/>
        <v>0</v>
      </c>
      <c r="I116" s="12">
        <v>10076.1</v>
      </c>
      <c r="J116" s="12"/>
      <c r="K116" s="117"/>
    </row>
    <row r="117" spans="1:11" s="148" customFormat="1" ht="12.75">
      <c r="A117" s="147"/>
      <c r="F117" s="2"/>
      <c r="H117" s="2"/>
      <c r="K117" s="149"/>
    </row>
    <row r="118" spans="1:11" s="148" customFormat="1" ht="12.75">
      <c r="A118" s="147"/>
      <c r="F118" s="2"/>
      <c r="H118" s="2"/>
      <c r="K118" s="149"/>
    </row>
    <row r="119" spans="1:11" s="148" customFormat="1" ht="12.75">
      <c r="A119" s="147"/>
      <c r="F119" s="2"/>
      <c r="H119" s="2"/>
      <c r="K119" s="149"/>
    </row>
    <row r="120" spans="1:11" s="148" customFormat="1" ht="13.5" thickBot="1">
      <c r="A120" s="147"/>
      <c r="F120" s="2"/>
      <c r="H120" s="2"/>
      <c r="K120" s="149"/>
    </row>
    <row r="121" spans="1:11" s="148" customFormat="1" ht="20.25" thickBot="1">
      <c r="A121" s="165" t="s">
        <v>6</v>
      </c>
      <c r="B121" s="186"/>
      <c r="C121" s="186" t="s">
        <v>99</v>
      </c>
      <c r="D121" s="187">
        <f>D99+D105</f>
        <v>2087181.79</v>
      </c>
      <c r="E121" s="187">
        <f>E99+E105</f>
        <v>91.2</v>
      </c>
      <c r="F121" s="187">
        <f>F99+F105</f>
        <v>0</v>
      </c>
      <c r="G121" s="187">
        <f>G99+G105</f>
        <v>207.09</v>
      </c>
      <c r="H121" s="188">
        <f>H99+H105</f>
        <v>17.26</v>
      </c>
      <c r="K121" s="149"/>
    </row>
    <row r="122" spans="1:11" s="148" customFormat="1" ht="12.75">
      <c r="A122" s="147"/>
      <c r="F122" s="2"/>
      <c r="H122" s="2"/>
      <c r="K122" s="149"/>
    </row>
    <row r="123" spans="1:11" s="148" customFormat="1" ht="12.75">
      <c r="A123" s="147"/>
      <c r="F123" s="2"/>
      <c r="H123" s="2"/>
      <c r="K123" s="149"/>
    </row>
    <row r="124" spans="1:11" s="148" customFormat="1" ht="12.75">
      <c r="A124" s="147"/>
      <c r="F124" s="2"/>
      <c r="H124" s="2"/>
      <c r="K124" s="149"/>
    </row>
    <row r="125" spans="1:11" s="148" customFormat="1" ht="12.75">
      <c r="A125" s="147"/>
      <c r="F125" s="2"/>
      <c r="H125" s="2"/>
      <c r="K125" s="149"/>
    </row>
    <row r="126" spans="1:11" s="148" customFormat="1" ht="12.75">
      <c r="A126" s="147"/>
      <c r="F126" s="2"/>
      <c r="H126" s="2"/>
      <c r="K126" s="149"/>
    </row>
    <row r="127" spans="1:11" s="148" customFormat="1" ht="12.75">
      <c r="A127" s="147"/>
      <c r="F127" s="2"/>
      <c r="H127" s="2"/>
      <c r="K127" s="149"/>
    </row>
    <row r="128" spans="1:11" s="148" customFormat="1" ht="12.75">
      <c r="A128" s="147"/>
      <c r="F128" s="2"/>
      <c r="H128" s="2"/>
      <c r="K128" s="149"/>
    </row>
    <row r="129" spans="1:11" s="170" customFormat="1" ht="18.75">
      <c r="A129" s="166"/>
      <c r="B129" s="167"/>
      <c r="C129" s="168"/>
      <c r="D129" s="168"/>
      <c r="E129" s="168"/>
      <c r="F129" s="169"/>
      <c r="G129" s="168"/>
      <c r="H129" s="169"/>
      <c r="K129" s="171"/>
    </row>
    <row r="130" spans="1:11" s="145" customFormat="1" ht="19.5">
      <c r="A130" s="150"/>
      <c r="B130" s="151"/>
      <c r="C130" s="152"/>
      <c r="D130" s="152"/>
      <c r="E130" s="152"/>
      <c r="F130" s="109"/>
      <c r="G130" s="152"/>
      <c r="H130" s="109"/>
      <c r="K130" s="146"/>
    </row>
    <row r="131" spans="1:11" s="148" customFormat="1" ht="14.25">
      <c r="A131" s="241" t="s">
        <v>100</v>
      </c>
      <c r="B131" s="241"/>
      <c r="C131" s="241"/>
      <c r="D131" s="241"/>
      <c r="E131" s="241"/>
      <c r="F131" s="241"/>
      <c r="K131" s="149"/>
    </row>
    <row r="132" spans="6:11" s="148" customFormat="1" ht="12.75">
      <c r="F132" s="2"/>
      <c r="H132" s="2"/>
      <c r="K132" s="149"/>
    </row>
    <row r="133" spans="1:11" s="148" customFormat="1" ht="12.75">
      <c r="A133" s="147" t="s">
        <v>101</v>
      </c>
      <c r="F133" s="2"/>
      <c r="H133" s="2"/>
      <c r="K133" s="149"/>
    </row>
    <row r="134" spans="6:11" s="148" customFormat="1" ht="12.75">
      <c r="F134" s="2"/>
      <c r="H134" s="2"/>
      <c r="K134" s="149"/>
    </row>
    <row r="135" spans="6:11" s="148" customFormat="1" ht="12.75">
      <c r="F135" s="2"/>
      <c r="H135" s="2"/>
      <c r="K135" s="149"/>
    </row>
    <row r="136" spans="6:11" s="148" customFormat="1" ht="12.75">
      <c r="F136" s="2"/>
      <c r="H136" s="2"/>
      <c r="K136" s="149"/>
    </row>
    <row r="137" spans="6:11" s="148" customFormat="1" ht="12.75">
      <c r="F137" s="2"/>
      <c r="H137" s="2"/>
      <c r="K137" s="149"/>
    </row>
    <row r="138" spans="6:11" s="148" customFormat="1" ht="12.75">
      <c r="F138" s="2"/>
      <c r="H138" s="2"/>
      <c r="K138" s="149"/>
    </row>
    <row r="139" spans="6:11" s="148" customFormat="1" ht="12.75">
      <c r="F139" s="2"/>
      <c r="H139" s="2"/>
      <c r="K139" s="149"/>
    </row>
    <row r="140" spans="6:11" s="148" customFormat="1" ht="12.75">
      <c r="F140" s="2"/>
      <c r="H140" s="2"/>
      <c r="K140" s="149"/>
    </row>
    <row r="141" spans="6:11" s="148" customFormat="1" ht="12.75">
      <c r="F141" s="2"/>
      <c r="H141" s="2"/>
      <c r="K141" s="149"/>
    </row>
    <row r="142" spans="6:11" s="148" customFormat="1" ht="12.75">
      <c r="F142" s="2"/>
      <c r="H142" s="2"/>
      <c r="K142" s="149"/>
    </row>
    <row r="143" spans="6:11" s="148" customFormat="1" ht="12.75">
      <c r="F143" s="2"/>
      <c r="H143" s="2"/>
      <c r="K143" s="149"/>
    </row>
    <row r="144" spans="6:11" s="148" customFormat="1" ht="12.75">
      <c r="F144" s="2"/>
      <c r="H144" s="2"/>
      <c r="K144" s="149"/>
    </row>
    <row r="145" spans="6:11" s="148" customFormat="1" ht="12.75">
      <c r="F145" s="2"/>
      <c r="H145" s="2"/>
      <c r="K145" s="149"/>
    </row>
    <row r="146" spans="6:11" s="148" customFormat="1" ht="12.75">
      <c r="F146" s="2"/>
      <c r="H146" s="2"/>
      <c r="K146" s="149"/>
    </row>
    <row r="147" spans="6:11" s="148" customFormat="1" ht="12.75">
      <c r="F147" s="2"/>
      <c r="H147" s="2"/>
      <c r="K147" s="149"/>
    </row>
    <row r="148" spans="6:11" s="148" customFormat="1" ht="12.75">
      <c r="F148" s="2"/>
      <c r="H148" s="2"/>
      <c r="K148" s="149"/>
    </row>
    <row r="149" spans="6:11" s="148" customFormat="1" ht="12.75">
      <c r="F149" s="2"/>
      <c r="H149" s="2"/>
      <c r="K149" s="149"/>
    </row>
    <row r="150" spans="6:11" s="148" customFormat="1" ht="12.75">
      <c r="F150" s="2"/>
      <c r="H150" s="2"/>
      <c r="K150" s="149"/>
    </row>
    <row r="151" spans="6:11" s="148" customFormat="1" ht="12.75">
      <c r="F151" s="2"/>
      <c r="H151" s="2"/>
      <c r="K151" s="149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1:F131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="80" zoomScaleNormal="80" zoomScalePageLayoutView="0" workbookViewId="0" topLeftCell="A1">
      <pane xSplit="1" ySplit="2" topLeftCell="D1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25" sqref="H12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8" t="s">
        <v>161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5" s="6" customFormat="1" ht="79.5" customHeight="1" thickBot="1">
      <c r="A2" s="196" t="s">
        <v>0</v>
      </c>
      <c r="B2" s="255" t="s">
        <v>173</v>
      </c>
      <c r="C2" s="256"/>
      <c r="D2" s="257"/>
      <c r="E2" s="256" t="s">
        <v>174</v>
      </c>
      <c r="F2" s="256"/>
      <c r="G2" s="256"/>
      <c r="H2" s="255" t="s">
        <v>175</v>
      </c>
      <c r="I2" s="256"/>
      <c r="J2" s="257"/>
      <c r="K2" s="255" t="s">
        <v>176</v>
      </c>
      <c r="L2" s="256"/>
      <c r="M2" s="257"/>
      <c r="N2" s="52" t="s">
        <v>10</v>
      </c>
      <c r="O2" s="23" t="s">
        <v>5</v>
      </c>
    </row>
    <row r="3" spans="1:15" s="7" customFormat="1" ht="12.75">
      <c r="A3" s="45"/>
      <c r="B3" s="33" t="s">
        <v>7</v>
      </c>
      <c r="C3" s="15" t="s">
        <v>8</v>
      </c>
      <c r="D3" s="40" t="s">
        <v>9</v>
      </c>
      <c r="E3" s="51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5"/>
      <c r="O3" s="24"/>
    </row>
    <row r="4" spans="1:15" s="7" customFormat="1" ht="49.5" customHeight="1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" customFormat="1" ht="14.25" customHeight="1">
      <c r="A5" s="65" t="s">
        <v>39</v>
      </c>
      <c r="B5" s="34"/>
      <c r="C5" s="8"/>
      <c r="D5" s="66">
        <f>O5/4</f>
        <v>72566.64</v>
      </c>
      <c r="E5" s="52"/>
      <c r="F5" s="8"/>
      <c r="G5" s="66">
        <f>O5/4</f>
        <v>72566.64</v>
      </c>
      <c r="H5" s="34"/>
      <c r="I5" s="8"/>
      <c r="J5" s="66">
        <f>O5/4</f>
        <v>72566.64</v>
      </c>
      <c r="K5" s="34"/>
      <c r="L5" s="8"/>
      <c r="M5" s="66">
        <f>O5/4</f>
        <v>72566.64</v>
      </c>
      <c r="N5" s="57">
        <f aca="true" t="shared" si="0" ref="N5:N36">M5+J5+G5+D5</f>
        <v>290266.56</v>
      </c>
      <c r="O5" s="17">
        <v>290266.56</v>
      </c>
    </row>
    <row r="6" spans="1:15" s="6" customFormat="1" ht="30">
      <c r="A6" s="65" t="s">
        <v>45</v>
      </c>
      <c r="B6" s="34"/>
      <c r="C6" s="8"/>
      <c r="D6" s="66">
        <f aca="true" t="shared" si="1" ref="D6:D14">O6/4</f>
        <v>60774.56</v>
      </c>
      <c r="E6" s="52"/>
      <c r="F6" s="8"/>
      <c r="G6" s="66">
        <f aca="true" t="shared" si="2" ref="G6:G14">O6/4</f>
        <v>60774.56</v>
      </c>
      <c r="H6" s="34"/>
      <c r="I6" s="8"/>
      <c r="J6" s="66">
        <f aca="true" t="shared" si="3" ref="J6:J14">O6/4</f>
        <v>60774.56</v>
      </c>
      <c r="K6" s="34"/>
      <c r="L6" s="8"/>
      <c r="M6" s="66">
        <f aca="true" t="shared" si="4" ref="M6:M14">O6/4</f>
        <v>60774.56</v>
      </c>
      <c r="N6" s="57">
        <f t="shared" si="0"/>
        <v>243098.24</v>
      </c>
      <c r="O6" s="17">
        <v>243098.24</v>
      </c>
    </row>
    <row r="7" spans="1:15" s="6" customFormat="1" ht="15">
      <c r="A7" s="64" t="s">
        <v>55</v>
      </c>
      <c r="B7" s="34"/>
      <c r="C7" s="8"/>
      <c r="D7" s="66">
        <f t="shared" si="1"/>
        <v>19351.11</v>
      </c>
      <c r="E7" s="52"/>
      <c r="F7" s="8"/>
      <c r="G7" s="66">
        <f t="shared" si="2"/>
        <v>19351.11</v>
      </c>
      <c r="H7" s="34"/>
      <c r="I7" s="8"/>
      <c r="J7" s="66">
        <f t="shared" si="3"/>
        <v>19351.11</v>
      </c>
      <c r="K7" s="34"/>
      <c r="L7" s="8"/>
      <c r="M7" s="66">
        <f t="shared" si="4"/>
        <v>19351.11</v>
      </c>
      <c r="N7" s="57">
        <f t="shared" si="0"/>
        <v>77404.44</v>
      </c>
      <c r="O7" s="17">
        <v>77404.42</v>
      </c>
    </row>
    <row r="8" spans="1:15" s="6" customFormat="1" ht="15">
      <c r="A8" s="64" t="s">
        <v>57</v>
      </c>
      <c r="B8" s="34"/>
      <c r="C8" s="8"/>
      <c r="D8" s="66">
        <f t="shared" si="1"/>
        <v>62891.09</v>
      </c>
      <c r="E8" s="52"/>
      <c r="F8" s="8"/>
      <c r="G8" s="66">
        <f t="shared" si="2"/>
        <v>62891.09</v>
      </c>
      <c r="H8" s="34"/>
      <c r="I8" s="8"/>
      <c r="J8" s="66">
        <f t="shared" si="3"/>
        <v>62891.09</v>
      </c>
      <c r="K8" s="34"/>
      <c r="L8" s="8"/>
      <c r="M8" s="66">
        <f t="shared" si="4"/>
        <v>62891.09</v>
      </c>
      <c r="N8" s="57">
        <f t="shared" si="0"/>
        <v>251564.36</v>
      </c>
      <c r="O8" s="17">
        <v>251564.35</v>
      </c>
    </row>
    <row r="9" spans="1:15" s="6" customFormat="1" ht="30">
      <c r="A9" s="64" t="s">
        <v>59</v>
      </c>
      <c r="B9" s="34"/>
      <c r="C9" s="8"/>
      <c r="D9" s="66">
        <f t="shared" si="1"/>
        <v>866.86</v>
      </c>
      <c r="E9" s="52"/>
      <c r="F9" s="8"/>
      <c r="G9" s="66">
        <f t="shared" si="2"/>
        <v>866.86</v>
      </c>
      <c r="H9" s="34"/>
      <c r="I9" s="8"/>
      <c r="J9" s="66">
        <f t="shared" si="3"/>
        <v>866.86</v>
      </c>
      <c r="K9" s="34"/>
      <c r="L9" s="8"/>
      <c r="M9" s="66">
        <f t="shared" si="4"/>
        <v>866.86</v>
      </c>
      <c r="N9" s="57">
        <f t="shared" si="0"/>
        <v>3467.44</v>
      </c>
      <c r="O9" s="17">
        <v>3467.44</v>
      </c>
    </row>
    <row r="10" spans="1:15" s="6" customFormat="1" ht="30">
      <c r="A10" s="64" t="s">
        <v>61</v>
      </c>
      <c r="B10" s="34"/>
      <c r="C10" s="8"/>
      <c r="D10" s="66">
        <f t="shared" si="1"/>
        <v>866.86</v>
      </c>
      <c r="E10" s="52"/>
      <c r="F10" s="8"/>
      <c r="G10" s="66">
        <f t="shared" si="2"/>
        <v>866.86</v>
      </c>
      <c r="H10" s="34"/>
      <c r="I10" s="8"/>
      <c r="J10" s="66">
        <f t="shared" si="3"/>
        <v>866.86</v>
      </c>
      <c r="K10" s="34"/>
      <c r="L10" s="8"/>
      <c r="M10" s="66">
        <f t="shared" si="4"/>
        <v>866.86</v>
      </c>
      <c r="N10" s="57">
        <f t="shared" si="0"/>
        <v>3467.44</v>
      </c>
      <c r="O10" s="17">
        <v>3467.44</v>
      </c>
    </row>
    <row r="11" spans="1:15" s="6" customFormat="1" ht="15">
      <c r="A11" s="64" t="s">
        <v>62</v>
      </c>
      <c r="B11" s="34"/>
      <c r="C11" s="8"/>
      <c r="D11" s="66">
        <f t="shared" si="1"/>
        <v>2737.03</v>
      </c>
      <c r="E11" s="52"/>
      <c r="F11" s="8"/>
      <c r="G11" s="66">
        <f t="shared" si="2"/>
        <v>2737.03</v>
      </c>
      <c r="H11" s="34"/>
      <c r="I11" s="8"/>
      <c r="J11" s="66">
        <f t="shared" si="3"/>
        <v>2737.03</v>
      </c>
      <c r="K11" s="34"/>
      <c r="L11" s="8"/>
      <c r="M11" s="66">
        <f t="shared" si="4"/>
        <v>2737.03</v>
      </c>
      <c r="N11" s="57">
        <f t="shared" si="0"/>
        <v>10948.12</v>
      </c>
      <c r="O11" s="17">
        <v>10948.1</v>
      </c>
    </row>
    <row r="12" spans="1:15" s="12" customFormat="1" ht="15">
      <c r="A12" s="64" t="s">
        <v>63</v>
      </c>
      <c r="B12" s="35"/>
      <c r="C12" s="30"/>
      <c r="D12" s="66">
        <f t="shared" si="1"/>
        <v>1209.45</v>
      </c>
      <c r="E12" s="53"/>
      <c r="F12" s="30"/>
      <c r="G12" s="66">
        <f t="shared" si="2"/>
        <v>1209.45</v>
      </c>
      <c r="H12" s="35"/>
      <c r="I12" s="30"/>
      <c r="J12" s="66">
        <f t="shared" si="3"/>
        <v>1209.45</v>
      </c>
      <c r="K12" s="35"/>
      <c r="L12" s="30"/>
      <c r="M12" s="66">
        <f t="shared" si="4"/>
        <v>1209.45</v>
      </c>
      <c r="N12" s="57">
        <f t="shared" si="0"/>
        <v>4837.8</v>
      </c>
      <c r="O12" s="17">
        <v>4837.78</v>
      </c>
    </row>
    <row r="13" spans="1:15" s="6" customFormat="1" ht="15">
      <c r="A13" s="64" t="s">
        <v>65</v>
      </c>
      <c r="B13" s="34"/>
      <c r="C13" s="8"/>
      <c r="D13" s="66">
        <f t="shared" si="1"/>
        <v>647.05</v>
      </c>
      <c r="E13" s="52"/>
      <c r="F13" s="8"/>
      <c r="G13" s="66">
        <f t="shared" si="2"/>
        <v>647.05</v>
      </c>
      <c r="H13" s="34"/>
      <c r="I13" s="8"/>
      <c r="J13" s="66">
        <f t="shared" si="3"/>
        <v>647.05</v>
      </c>
      <c r="K13" s="34"/>
      <c r="L13" s="8"/>
      <c r="M13" s="66">
        <f t="shared" si="4"/>
        <v>647.05</v>
      </c>
      <c r="N13" s="57">
        <f t="shared" si="0"/>
        <v>2588.2</v>
      </c>
      <c r="O13" s="17">
        <v>2588.21</v>
      </c>
    </row>
    <row r="14" spans="1:15" s="9" customFormat="1" ht="30">
      <c r="A14" s="63" t="s">
        <v>67</v>
      </c>
      <c r="B14" s="36"/>
      <c r="C14" s="31"/>
      <c r="D14" s="66">
        <f t="shared" si="1"/>
        <v>0</v>
      </c>
      <c r="E14" s="54"/>
      <c r="F14" s="31"/>
      <c r="G14" s="66">
        <f t="shared" si="2"/>
        <v>0</v>
      </c>
      <c r="H14" s="36"/>
      <c r="I14" s="31"/>
      <c r="J14" s="66">
        <f t="shared" si="3"/>
        <v>0</v>
      </c>
      <c r="K14" s="36"/>
      <c r="L14" s="31"/>
      <c r="M14" s="66">
        <f t="shared" si="4"/>
        <v>0</v>
      </c>
      <c r="N14" s="57">
        <f t="shared" si="0"/>
        <v>0</v>
      </c>
      <c r="O14" s="17"/>
    </row>
    <row r="15" spans="1:15" s="6" customFormat="1" ht="15">
      <c r="A15" s="64" t="s">
        <v>69</v>
      </c>
      <c r="B15" s="34"/>
      <c r="C15" s="8"/>
      <c r="D15" s="66"/>
      <c r="E15" s="52"/>
      <c r="F15" s="8"/>
      <c r="G15" s="19"/>
      <c r="H15" s="34"/>
      <c r="I15" s="8"/>
      <c r="J15" s="41"/>
      <c r="K15" s="34"/>
      <c r="L15" s="8"/>
      <c r="M15" s="41"/>
      <c r="N15" s="57">
        <f t="shared" si="0"/>
        <v>0</v>
      </c>
      <c r="O15" s="17"/>
    </row>
    <row r="16" spans="1:15" s="6" customFormat="1" ht="15">
      <c r="A16" s="14" t="s">
        <v>71</v>
      </c>
      <c r="B16" s="192" t="s">
        <v>163</v>
      </c>
      <c r="C16" s="193">
        <v>41402</v>
      </c>
      <c r="D16" s="191">
        <v>737.43</v>
      </c>
      <c r="E16" s="192" t="s">
        <v>179</v>
      </c>
      <c r="F16" s="193">
        <v>41509</v>
      </c>
      <c r="G16" s="191">
        <v>737.43</v>
      </c>
      <c r="H16" s="34"/>
      <c r="I16" s="8"/>
      <c r="J16" s="41"/>
      <c r="K16" s="213">
        <v>50</v>
      </c>
      <c r="L16" s="214">
        <v>41759</v>
      </c>
      <c r="M16" s="41">
        <v>737.43</v>
      </c>
      <c r="N16" s="57">
        <f t="shared" si="0"/>
        <v>2212.29</v>
      </c>
      <c r="O16" s="17"/>
    </row>
    <row r="17" spans="1:15" s="6" customFormat="1" ht="15">
      <c r="A17" s="263" t="s">
        <v>72</v>
      </c>
      <c r="B17" s="192" t="s">
        <v>164</v>
      </c>
      <c r="C17" s="193">
        <v>41411</v>
      </c>
      <c r="D17" s="191">
        <v>1365.24</v>
      </c>
      <c r="E17" s="192" t="s">
        <v>186</v>
      </c>
      <c r="F17" s="193">
        <v>41537</v>
      </c>
      <c r="G17" s="191">
        <v>1365.24</v>
      </c>
      <c r="H17" s="34"/>
      <c r="I17" s="8"/>
      <c r="J17" s="41"/>
      <c r="K17" s="34"/>
      <c r="L17" s="8"/>
      <c r="M17" s="41"/>
      <c r="N17" s="57">
        <f t="shared" si="0"/>
        <v>2730.48</v>
      </c>
      <c r="O17" s="17"/>
    </row>
    <row r="18" spans="1:15" s="6" customFormat="1" ht="15">
      <c r="A18" s="264"/>
      <c r="B18" s="192" t="s">
        <v>171</v>
      </c>
      <c r="C18" s="193">
        <v>41481</v>
      </c>
      <c r="D18" s="191">
        <v>2730.42</v>
      </c>
      <c r="E18" s="52"/>
      <c r="F18" s="8"/>
      <c r="G18" s="19"/>
      <c r="H18" s="34"/>
      <c r="I18" s="8"/>
      <c r="J18" s="41"/>
      <c r="K18" s="34"/>
      <c r="L18" s="8"/>
      <c r="M18" s="41"/>
      <c r="N18" s="57">
        <f t="shared" si="0"/>
        <v>2730.42</v>
      </c>
      <c r="O18" s="17"/>
    </row>
    <row r="19" spans="1:15" s="6" customFormat="1" ht="15">
      <c r="A19" s="14" t="s">
        <v>124</v>
      </c>
      <c r="B19" s="192" t="s">
        <v>162</v>
      </c>
      <c r="C19" s="193">
        <v>41446</v>
      </c>
      <c r="D19" s="191">
        <v>20003.76</v>
      </c>
      <c r="E19" s="52"/>
      <c r="F19" s="8"/>
      <c r="G19" s="19"/>
      <c r="H19" s="34"/>
      <c r="I19" s="8"/>
      <c r="J19" s="41"/>
      <c r="K19" s="34"/>
      <c r="L19" s="8"/>
      <c r="M19" s="41"/>
      <c r="N19" s="57">
        <f t="shared" si="0"/>
        <v>20003.76</v>
      </c>
      <c r="O19" s="17"/>
    </row>
    <row r="20" spans="1:15" s="6" customFormat="1" ht="15">
      <c r="A20" s="14" t="s">
        <v>74</v>
      </c>
      <c r="B20" s="192" t="s">
        <v>162</v>
      </c>
      <c r="C20" s="193">
        <v>41446</v>
      </c>
      <c r="D20" s="191">
        <v>5203.45</v>
      </c>
      <c r="E20" s="52"/>
      <c r="F20" s="8"/>
      <c r="G20" s="19"/>
      <c r="H20" s="34"/>
      <c r="I20" s="8"/>
      <c r="J20" s="41"/>
      <c r="K20" s="34"/>
      <c r="L20" s="8"/>
      <c r="M20" s="41"/>
      <c r="N20" s="57">
        <f t="shared" si="0"/>
        <v>5203.45</v>
      </c>
      <c r="O20" s="17"/>
    </row>
    <row r="21" spans="1:15" s="6" customFormat="1" ht="15">
      <c r="A21" s="14" t="s">
        <v>75</v>
      </c>
      <c r="B21" s="192" t="s">
        <v>160</v>
      </c>
      <c r="C21" s="193">
        <v>41425</v>
      </c>
      <c r="D21" s="191">
        <v>9942.16</v>
      </c>
      <c r="E21" s="52"/>
      <c r="F21" s="8"/>
      <c r="G21" s="19"/>
      <c r="H21" s="34"/>
      <c r="I21" s="8"/>
      <c r="J21" s="41"/>
      <c r="K21" s="34"/>
      <c r="L21" s="8"/>
      <c r="M21" s="41"/>
      <c r="N21" s="57">
        <f t="shared" si="0"/>
        <v>9942.16</v>
      </c>
      <c r="O21" s="17"/>
    </row>
    <row r="22" spans="1:15" s="6" customFormat="1" ht="15">
      <c r="A22" s="14" t="s">
        <v>76</v>
      </c>
      <c r="B22" s="192" t="s">
        <v>160</v>
      </c>
      <c r="C22" s="193">
        <v>41425</v>
      </c>
      <c r="D22" s="191">
        <v>780.14</v>
      </c>
      <c r="E22" s="52"/>
      <c r="F22" s="8"/>
      <c r="G22" s="19"/>
      <c r="H22" s="34"/>
      <c r="I22" s="8"/>
      <c r="J22" s="41"/>
      <c r="K22" s="34"/>
      <c r="L22" s="8"/>
      <c r="M22" s="41"/>
      <c r="N22" s="57">
        <f t="shared" si="0"/>
        <v>780.14</v>
      </c>
      <c r="O22" s="17"/>
    </row>
    <row r="23" spans="1:15" s="6" customFormat="1" ht="15">
      <c r="A23" s="14" t="s">
        <v>77</v>
      </c>
      <c r="B23" s="192" t="s">
        <v>162</v>
      </c>
      <c r="C23" s="193">
        <v>41446</v>
      </c>
      <c r="D23" s="191">
        <v>2601.62</v>
      </c>
      <c r="E23" s="52"/>
      <c r="F23" s="8"/>
      <c r="G23" s="19"/>
      <c r="H23" s="34"/>
      <c r="I23" s="8"/>
      <c r="J23" s="41"/>
      <c r="K23" s="34"/>
      <c r="L23" s="8"/>
      <c r="M23" s="41"/>
      <c r="N23" s="57">
        <f t="shared" si="0"/>
        <v>2601.62</v>
      </c>
      <c r="O23" s="17"/>
    </row>
    <row r="24" spans="1:15" s="6" customFormat="1" ht="15">
      <c r="A24" s="14" t="s">
        <v>78</v>
      </c>
      <c r="B24" s="34"/>
      <c r="C24" s="8"/>
      <c r="D24" s="66"/>
      <c r="E24" s="52"/>
      <c r="F24" s="8"/>
      <c r="G24" s="19"/>
      <c r="H24" s="34"/>
      <c r="I24" s="8"/>
      <c r="J24" s="41"/>
      <c r="K24" s="34"/>
      <c r="L24" s="8"/>
      <c r="M24" s="41"/>
      <c r="N24" s="57">
        <f t="shared" si="0"/>
        <v>0</v>
      </c>
      <c r="O24" s="17"/>
    </row>
    <row r="25" spans="1:15" s="7" customFormat="1" ht="25.5">
      <c r="A25" s="14" t="s">
        <v>79</v>
      </c>
      <c r="B25" s="192" t="s">
        <v>160</v>
      </c>
      <c r="C25" s="193">
        <v>41425</v>
      </c>
      <c r="D25" s="191">
        <v>7502.97</v>
      </c>
      <c r="E25" s="55"/>
      <c r="F25" s="10"/>
      <c r="G25" s="20"/>
      <c r="H25" s="37"/>
      <c r="I25" s="10"/>
      <c r="J25" s="43"/>
      <c r="K25" s="37"/>
      <c r="L25" s="10"/>
      <c r="M25" s="43"/>
      <c r="N25" s="57">
        <f t="shared" si="0"/>
        <v>7502.97</v>
      </c>
      <c r="O25" s="17"/>
    </row>
    <row r="26" spans="1:15" s="7" customFormat="1" ht="15">
      <c r="A26" s="14" t="s">
        <v>80</v>
      </c>
      <c r="B26" s="37"/>
      <c r="C26" s="10"/>
      <c r="D26" s="66"/>
      <c r="E26" s="192" t="s">
        <v>194</v>
      </c>
      <c r="F26" s="193">
        <v>41544</v>
      </c>
      <c r="G26" s="191">
        <v>17768.22</v>
      </c>
      <c r="H26" s="37"/>
      <c r="I26" s="10"/>
      <c r="J26" s="43"/>
      <c r="K26" s="37"/>
      <c r="L26" s="10"/>
      <c r="M26" s="43"/>
      <c r="N26" s="57">
        <f t="shared" si="0"/>
        <v>17768.22</v>
      </c>
      <c r="O26" s="17"/>
    </row>
    <row r="27" spans="1:15" s="7" customFormat="1" ht="15">
      <c r="A27" s="210" t="s">
        <v>125</v>
      </c>
      <c r="B27" s="37"/>
      <c r="C27" s="10"/>
      <c r="D27" s="66"/>
      <c r="E27" s="55"/>
      <c r="F27" s="10"/>
      <c r="G27" s="20"/>
      <c r="H27" s="68">
        <v>1</v>
      </c>
      <c r="I27" s="211">
        <v>41649</v>
      </c>
      <c r="J27" s="191">
        <v>20702.95</v>
      </c>
      <c r="K27" s="37"/>
      <c r="L27" s="10"/>
      <c r="M27" s="43"/>
      <c r="N27" s="57">
        <f t="shared" si="0"/>
        <v>20702.95</v>
      </c>
      <c r="O27" s="17"/>
    </row>
    <row r="28" spans="1:15" s="7" customFormat="1" ht="30">
      <c r="A28" s="64" t="s">
        <v>81</v>
      </c>
      <c r="B28" s="37"/>
      <c r="C28" s="10"/>
      <c r="D28" s="66"/>
      <c r="E28" s="55"/>
      <c r="F28" s="10"/>
      <c r="G28" s="66"/>
      <c r="H28" s="37"/>
      <c r="I28" s="10"/>
      <c r="J28" s="66"/>
      <c r="K28" s="37"/>
      <c r="L28" s="10"/>
      <c r="M28" s="66"/>
      <c r="N28" s="57">
        <f t="shared" si="0"/>
        <v>0</v>
      </c>
      <c r="O28" s="17"/>
    </row>
    <row r="29" spans="1:15" s="6" customFormat="1" ht="15">
      <c r="A29" s="14" t="s">
        <v>129</v>
      </c>
      <c r="B29" s="192" t="s">
        <v>162</v>
      </c>
      <c r="C29" s="193">
        <v>41446</v>
      </c>
      <c r="D29" s="191">
        <v>2486.34</v>
      </c>
      <c r="E29" s="52"/>
      <c r="F29" s="8"/>
      <c r="G29" s="19"/>
      <c r="H29" s="34"/>
      <c r="I29" s="8"/>
      <c r="J29" s="41"/>
      <c r="K29" s="34"/>
      <c r="L29" s="8"/>
      <c r="M29" s="41"/>
      <c r="N29" s="57">
        <f t="shared" si="0"/>
        <v>2486.34</v>
      </c>
      <c r="O29" s="17"/>
    </row>
    <row r="30" spans="1:15" s="9" customFormat="1" ht="15">
      <c r="A30" s="5" t="s">
        <v>130</v>
      </c>
      <c r="B30" s="36"/>
      <c r="C30" s="31"/>
      <c r="D30" s="66"/>
      <c r="E30" s="54"/>
      <c r="F30" s="31"/>
      <c r="G30" s="32"/>
      <c r="H30" s="36"/>
      <c r="I30" s="31"/>
      <c r="J30" s="42"/>
      <c r="K30" s="36"/>
      <c r="L30" s="31"/>
      <c r="M30" s="66"/>
      <c r="N30" s="57">
        <f t="shared" si="0"/>
        <v>0</v>
      </c>
      <c r="O30" s="17"/>
    </row>
    <row r="31" spans="1:15" s="7" customFormat="1" ht="30">
      <c r="A31" s="64" t="s">
        <v>109</v>
      </c>
      <c r="B31" s="37"/>
      <c r="C31" s="10"/>
      <c r="D31" s="66"/>
      <c r="E31" s="55"/>
      <c r="F31" s="10"/>
      <c r="G31" s="66"/>
      <c r="H31" s="37"/>
      <c r="I31" s="10"/>
      <c r="J31" s="66"/>
      <c r="K31" s="37"/>
      <c r="L31" s="10"/>
      <c r="M31" s="66"/>
      <c r="N31" s="57">
        <f t="shared" si="0"/>
        <v>0</v>
      </c>
      <c r="O31" s="17"/>
    </row>
    <row r="32" spans="1:15" s="7" customFormat="1" ht="15">
      <c r="A32" s="210" t="s">
        <v>131</v>
      </c>
      <c r="B32" s="37"/>
      <c r="C32" s="10"/>
      <c r="D32" s="66"/>
      <c r="E32" s="55"/>
      <c r="F32" s="10"/>
      <c r="G32" s="66"/>
      <c r="H32" s="68">
        <v>1</v>
      </c>
      <c r="I32" s="211">
        <v>41649</v>
      </c>
      <c r="J32" s="191">
        <v>963.18</v>
      </c>
      <c r="K32" s="37"/>
      <c r="L32" s="10"/>
      <c r="M32" s="66"/>
      <c r="N32" s="57">
        <f t="shared" si="0"/>
        <v>963.18</v>
      </c>
      <c r="O32" s="17"/>
    </row>
    <row r="33" spans="1:15" s="7" customFormat="1" ht="15">
      <c r="A33" s="14" t="s">
        <v>132</v>
      </c>
      <c r="B33" s="192" t="s">
        <v>162</v>
      </c>
      <c r="C33" s="193">
        <v>41446</v>
      </c>
      <c r="D33" s="191">
        <v>4286.52</v>
      </c>
      <c r="E33" s="55"/>
      <c r="F33" s="10"/>
      <c r="G33" s="66"/>
      <c r="H33" s="37"/>
      <c r="I33" s="10"/>
      <c r="J33" s="66"/>
      <c r="K33" s="37"/>
      <c r="L33" s="10"/>
      <c r="M33" s="66"/>
      <c r="N33" s="57">
        <f t="shared" si="0"/>
        <v>4286.52</v>
      </c>
      <c r="O33" s="17"/>
    </row>
    <row r="34" spans="1:15" s="7" customFormat="1" ht="15">
      <c r="A34" s="64" t="s">
        <v>90</v>
      </c>
      <c r="B34" s="37"/>
      <c r="C34" s="10"/>
      <c r="D34" s="66"/>
      <c r="E34" s="55"/>
      <c r="F34" s="10"/>
      <c r="G34" s="66"/>
      <c r="H34" s="37"/>
      <c r="I34" s="10"/>
      <c r="J34" s="66"/>
      <c r="K34" s="37"/>
      <c r="L34" s="10"/>
      <c r="M34" s="66"/>
      <c r="N34" s="57">
        <f t="shared" si="0"/>
        <v>0</v>
      </c>
      <c r="O34" s="17"/>
    </row>
    <row r="35" spans="1:15" s="7" customFormat="1" ht="25.5">
      <c r="A35" s="268" t="s">
        <v>91</v>
      </c>
      <c r="B35" s="189">
        <v>107</v>
      </c>
      <c r="C35" s="190">
        <v>41402</v>
      </c>
      <c r="D35" s="191">
        <v>259.02</v>
      </c>
      <c r="E35" s="192" t="s">
        <v>177</v>
      </c>
      <c r="F35" s="193">
        <v>41509</v>
      </c>
      <c r="G35" s="191">
        <v>259.02</v>
      </c>
      <c r="H35" s="192" t="s">
        <v>222</v>
      </c>
      <c r="I35" s="193" t="s">
        <v>228</v>
      </c>
      <c r="J35" s="191">
        <v>259.02</v>
      </c>
      <c r="K35" s="192" t="s">
        <v>244</v>
      </c>
      <c r="L35" s="193">
        <v>41677</v>
      </c>
      <c r="M35" s="191">
        <v>259.02</v>
      </c>
      <c r="N35" s="57">
        <f t="shared" si="0"/>
        <v>1036.08</v>
      </c>
      <c r="O35" s="17"/>
    </row>
    <row r="36" spans="1:15" s="7" customFormat="1" ht="15">
      <c r="A36" s="269"/>
      <c r="B36" s="192" t="s">
        <v>157</v>
      </c>
      <c r="C36" s="193">
        <v>41418</v>
      </c>
      <c r="D36" s="191">
        <v>259.02</v>
      </c>
      <c r="E36" s="192" t="s">
        <v>190</v>
      </c>
      <c r="F36" s="193">
        <v>41537</v>
      </c>
      <c r="G36" s="191">
        <v>259.02</v>
      </c>
      <c r="H36" s="192" t="s">
        <v>237</v>
      </c>
      <c r="I36" s="193">
        <v>41656</v>
      </c>
      <c r="J36" s="191">
        <v>259.02</v>
      </c>
      <c r="K36" s="192" t="s">
        <v>246</v>
      </c>
      <c r="L36" s="193">
        <v>41692</v>
      </c>
      <c r="M36" s="191">
        <v>259.02</v>
      </c>
      <c r="N36" s="57">
        <f t="shared" si="0"/>
        <v>1036.08</v>
      </c>
      <c r="O36" s="17"/>
    </row>
    <row r="37" spans="1:15" s="7" customFormat="1" ht="15">
      <c r="A37" s="269"/>
      <c r="B37" s="192" t="s">
        <v>170</v>
      </c>
      <c r="C37" s="193">
        <v>41486</v>
      </c>
      <c r="D37" s="191">
        <v>259.02</v>
      </c>
      <c r="E37" s="192" t="s">
        <v>197</v>
      </c>
      <c r="F37" s="193">
        <v>41558</v>
      </c>
      <c r="G37" s="191">
        <v>259.02</v>
      </c>
      <c r="H37" s="37"/>
      <c r="I37" s="10"/>
      <c r="J37" s="66"/>
      <c r="K37" s="192" t="s">
        <v>251</v>
      </c>
      <c r="L37" s="193">
        <v>41712</v>
      </c>
      <c r="M37" s="191">
        <v>259.02</v>
      </c>
      <c r="N37" s="57">
        <f aca="true" t="shared" si="5" ref="N37:N57">M37+J37+G37+D37</f>
        <v>777.06</v>
      </c>
      <c r="O37" s="17"/>
    </row>
    <row r="38" spans="1:15" s="7" customFormat="1" ht="15">
      <c r="A38" s="269"/>
      <c r="B38" s="192"/>
      <c r="C38" s="193"/>
      <c r="D38" s="191"/>
      <c r="E38" s="192" t="s">
        <v>202</v>
      </c>
      <c r="F38" s="193">
        <v>41547</v>
      </c>
      <c r="G38" s="191">
        <v>259.02</v>
      </c>
      <c r="H38" s="37"/>
      <c r="I38" s="10"/>
      <c r="J38" s="66"/>
      <c r="K38" s="192" t="s">
        <v>258</v>
      </c>
      <c r="L38" s="193">
        <v>41726</v>
      </c>
      <c r="M38" s="191">
        <v>259.02</v>
      </c>
      <c r="N38" s="215">
        <f>M38+J38+G38+D38</f>
        <v>518.04</v>
      </c>
      <c r="O38" s="17"/>
    </row>
    <row r="39" spans="1:15" s="7" customFormat="1" ht="15">
      <c r="A39" s="269"/>
      <c r="B39" s="192"/>
      <c r="C39" s="193"/>
      <c r="D39" s="191"/>
      <c r="E39" s="208"/>
      <c r="F39" s="193"/>
      <c r="G39" s="191"/>
      <c r="H39" s="68"/>
      <c r="I39" s="77"/>
      <c r="J39" s="191"/>
      <c r="K39" s="192" t="s">
        <v>262</v>
      </c>
      <c r="L39" s="193">
        <v>41759</v>
      </c>
      <c r="M39" s="191">
        <v>259.02</v>
      </c>
      <c r="N39" s="57">
        <f t="shared" si="5"/>
        <v>259.02</v>
      </c>
      <c r="O39" s="17"/>
    </row>
    <row r="40" spans="1:15" s="7" customFormat="1" ht="15">
      <c r="A40" s="270"/>
      <c r="B40" s="192"/>
      <c r="C40" s="193"/>
      <c r="D40" s="191"/>
      <c r="E40" s="208"/>
      <c r="F40" s="193"/>
      <c r="G40" s="191"/>
      <c r="H40" s="68"/>
      <c r="I40" s="77"/>
      <c r="J40" s="191"/>
      <c r="K40" s="192" t="s">
        <v>261</v>
      </c>
      <c r="L40" s="193">
        <v>41747</v>
      </c>
      <c r="M40" s="191">
        <v>86.34</v>
      </c>
      <c r="N40" s="57">
        <f t="shared" si="5"/>
        <v>86.34</v>
      </c>
      <c r="O40" s="17"/>
    </row>
    <row r="41" spans="1:15" s="7" customFormat="1" ht="15">
      <c r="A41" s="14" t="s">
        <v>236</v>
      </c>
      <c r="B41" s="37"/>
      <c r="C41" s="10"/>
      <c r="D41" s="66"/>
      <c r="E41" s="55"/>
      <c r="F41" s="10"/>
      <c r="G41" s="66"/>
      <c r="H41" s="192" t="s">
        <v>235</v>
      </c>
      <c r="I41" s="193">
        <v>41649</v>
      </c>
      <c r="J41" s="191">
        <v>20103.54</v>
      </c>
      <c r="K41" s="37"/>
      <c r="L41" s="57"/>
      <c r="M41" s="66"/>
      <c r="N41" s="57">
        <f t="shared" si="5"/>
        <v>20103.54</v>
      </c>
      <c r="O41" s="17"/>
    </row>
    <row r="42" spans="1:15" s="7" customFormat="1" ht="15">
      <c r="A42" s="14" t="s">
        <v>93</v>
      </c>
      <c r="B42" s="37"/>
      <c r="C42" s="10"/>
      <c r="D42" s="66"/>
      <c r="E42" s="55"/>
      <c r="F42" s="10"/>
      <c r="G42" s="66"/>
      <c r="H42" s="37"/>
      <c r="I42" s="10"/>
      <c r="J42" s="66"/>
      <c r="K42" s="37">
        <v>49</v>
      </c>
      <c r="L42" s="190">
        <v>41754</v>
      </c>
      <c r="M42" s="66">
        <v>2331.09</v>
      </c>
      <c r="N42" s="57">
        <f t="shared" si="5"/>
        <v>2331.09</v>
      </c>
      <c r="O42" s="17"/>
    </row>
    <row r="43" spans="1:15" s="7" customFormat="1" ht="25.5">
      <c r="A43" s="261" t="s">
        <v>135</v>
      </c>
      <c r="B43" s="37"/>
      <c r="C43" s="10"/>
      <c r="D43" s="66"/>
      <c r="E43" s="55"/>
      <c r="F43" s="10"/>
      <c r="G43" s="66"/>
      <c r="H43" s="192" t="s">
        <v>222</v>
      </c>
      <c r="I43" s="193" t="s">
        <v>231</v>
      </c>
      <c r="J43" s="191">
        <v>1303.77</v>
      </c>
      <c r="K43" s="37">
        <v>43</v>
      </c>
      <c r="L43" s="190">
        <v>41747</v>
      </c>
      <c r="M43" s="66">
        <v>5215.08</v>
      </c>
      <c r="N43" s="57">
        <f t="shared" si="5"/>
        <v>6518.85</v>
      </c>
      <c r="O43" s="17"/>
    </row>
    <row r="44" spans="1:15" s="7" customFormat="1" ht="15">
      <c r="A44" s="262"/>
      <c r="B44" s="37"/>
      <c r="C44" s="10"/>
      <c r="D44" s="66"/>
      <c r="E44" s="55"/>
      <c r="F44" s="10"/>
      <c r="G44" s="66"/>
      <c r="H44" s="192" t="s">
        <v>237</v>
      </c>
      <c r="I44" s="193">
        <v>41656</v>
      </c>
      <c r="J44" s="191">
        <v>3911.31</v>
      </c>
      <c r="K44" s="37"/>
      <c r="L44" s="10"/>
      <c r="M44" s="66"/>
      <c r="N44" s="57">
        <f t="shared" si="5"/>
        <v>3911.31</v>
      </c>
      <c r="O44" s="17"/>
    </row>
    <row r="45" spans="1:15" s="7" customFormat="1" ht="15">
      <c r="A45" s="64" t="s">
        <v>94</v>
      </c>
      <c r="B45" s="37"/>
      <c r="C45" s="10"/>
      <c r="D45" s="66"/>
      <c r="E45" s="55"/>
      <c r="F45" s="10"/>
      <c r="G45" s="66"/>
      <c r="H45" s="37"/>
      <c r="I45" s="10"/>
      <c r="J45" s="66"/>
      <c r="K45" s="37"/>
      <c r="L45" s="10"/>
      <c r="M45" s="66"/>
      <c r="N45" s="57">
        <f t="shared" si="5"/>
        <v>0</v>
      </c>
      <c r="O45" s="17"/>
    </row>
    <row r="46" spans="1:15" s="7" customFormat="1" ht="25.5">
      <c r="A46" s="14" t="s">
        <v>112</v>
      </c>
      <c r="B46" s="37"/>
      <c r="C46" s="10"/>
      <c r="D46" s="66"/>
      <c r="E46" s="55"/>
      <c r="F46" s="10"/>
      <c r="G46" s="66"/>
      <c r="H46" s="192" t="s">
        <v>222</v>
      </c>
      <c r="I46" s="193" t="s">
        <v>224</v>
      </c>
      <c r="J46" s="191">
        <v>932.26</v>
      </c>
      <c r="K46" s="37"/>
      <c r="L46" s="10"/>
      <c r="M46" s="66"/>
      <c r="N46" s="57">
        <f t="shared" si="5"/>
        <v>932.26</v>
      </c>
      <c r="O46" s="17"/>
    </row>
    <row r="47" spans="1:15" s="7" customFormat="1" ht="15">
      <c r="A47" s="14" t="s">
        <v>95</v>
      </c>
      <c r="B47" s="37"/>
      <c r="C47" s="10"/>
      <c r="D47" s="66"/>
      <c r="E47" s="55"/>
      <c r="F47" s="10"/>
      <c r="G47" s="66"/>
      <c r="H47" s="37"/>
      <c r="I47" s="10"/>
      <c r="J47" s="66"/>
      <c r="K47" s="37"/>
      <c r="L47" s="10"/>
      <c r="M47" s="66"/>
      <c r="N47" s="57">
        <f t="shared" si="5"/>
        <v>0</v>
      </c>
      <c r="O47" s="17"/>
    </row>
    <row r="48" spans="1:15" s="7" customFormat="1" ht="15">
      <c r="A48" s="64" t="s">
        <v>113</v>
      </c>
      <c r="B48" s="37"/>
      <c r="C48" s="10"/>
      <c r="D48" s="66"/>
      <c r="E48" s="55"/>
      <c r="F48" s="10"/>
      <c r="G48" s="66"/>
      <c r="H48" s="37"/>
      <c r="I48" s="10"/>
      <c r="J48" s="66"/>
      <c r="K48" s="37"/>
      <c r="L48" s="10"/>
      <c r="M48" s="66"/>
      <c r="N48" s="57">
        <f t="shared" si="5"/>
        <v>0</v>
      </c>
      <c r="O48" s="17"/>
    </row>
    <row r="49" spans="1:15" s="7" customFormat="1" ht="15">
      <c r="A49" s="14" t="s">
        <v>114</v>
      </c>
      <c r="B49" s="37"/>
      <c r="C49" s="10"/>
      <c r="D49" s="66"/>
      <c r="E49" s="55"/>
      <c r="F49" s="10"/>
      <c r="G49" s="66"/>
      <c r="H49" s="37"/>
      <c r="I49" s="10"/>
      <c r="J49" s="66"/>
      <c r="K49" s="37"/>
      <c r="L49" s="10"/>
      <c r="M49" s="66"/>
      <c r="N49" s="57">
        <f t="shared" si="5"/>
        <v>0</v>
      </c>
      <c r="O49" s="17"/>
    </row>
    <row r="50" spans="1:15" s="7" customFormat="1" ht="15">
      <c r="A50" s="14" t="s">
        <v>115</v>
      </c>
      <c r="B50" s="37"/>
      <c r="C50" s="10"/>
      <c r="D50" s="66"/>
      <c r="E50" s="55"/>
      <c r="F50" s="10"/>
      <c r="G50" s="66"/>
      <c r="H50" s="37"/>
      <c r="I50" s="10"/>
      <c r="J50" s="66"/>
      <c r="K50" s="37"/>
      <c r="L50" s="10"/>
      <c r="M50" s="66"/>
      <c r="N50" s="57">
        <f t="shared" si="5"/>
        <v>0</v>
      </c>
      <c r="O50" s="17"/>
    </row>
    <row r="51" spans="1:15" s="7" customFormat="1" ht="15">
      <c r="A51" s="64" t="s">
        <v>96</v>
      </c>
      <c r="B51" s="37"/>
      <c r="C51" s="10"/>
      <c r="D51" s="66"/>
      <c r="E51" s="55"/>
      <c r="F51" s="10"/>
      <c r="G51" s="66"/>
      <c r="H51" s="37"/>
      <c r="I51" s="10"/>
      <c r="J51" s="66"/>
      <c r="K51" s="37"/>
      <c r="L51" s="10"/>
      <c r="M51" s="66"/>
      <c r="N51" s="57">
        <f t="shared" si="5"/>
        <v>0</v>
      </c>
      <c r="O51" s="17"/>
    </row>
    <row r="52" spans="1:15" s="7" customFormat="1" ht="15">
      <c r="A52" s="14" t="s">
        <v>136</v>
      </c>
      <c r="B52" s="68"/>
      <c r="C52" s="77"/>
      <c r="D52" s="66"/>
      <c r="E52" s="69"/>
      <c r="F52" s="77"/>
      <c r="G52" s="66"/>
      <c r="H52" s="68"/>
      <c r="I52" s="77"/>
      <c r="J52" s="66"/>
      <c r="K52" s="68"/>
      <c r="L52" s="77"/>
      <c r="M52" s="66"/>
      <c r="N52" s="57">
        <f t="shared" si="5"/>
        <v>0</v>
      </c>
      <c r="O52" s="17"/>
    </row>
    <row r="53" spans="1:15" s="7" customFormat="1" ht="15">
      <c r="A53" s="263" t="s">
        <v>137</v>
      </c>
      <c r="B53" s="68"/>
      <c r="C53" s="77"/>
      <c r="D53" s="66"/>
      <c r="E53" s="69"/>
      <c r="F53" s="77"/>
      <c r="G53" s="66"/>
      <c r="H53" s="192" t="s">
        <v>220</v>
      </c>
      <c r="I53" s="193">
        <v>41622</v>
      </c>
      <c r="J53" s="191">
        <v>690.7</v>
      </c>
      <c r="K53" s="68"/>
      <c r="L53" s="77"/>
      <c r="M53" s="66"/>
      <c r="N53" s="57">
        <f t="shared" si="5"/>
        <v>690.7</v>
      </c>
      <c r="O53" s="17"/>
    </row>
    <row r="54" spans="1:15" s="7" customFormat="1" ht="15">
      <c r="A54" s="264"/>
      <c r="B54" s="68"/>
      <c r="C54" s="77"/>
      <c r="D54" s="66"/>
      <c r="E54" s="69"/>
      <c r="F54" s="77"/>
      <c r="G54" s="66"/>
      <c r="H54" s="192" t="s">
        <v>232</v>
      </c>
      <c r="I54" s="193">
        <v>41628</v>
      </c>
      <c r="J54" s="191">
        <v>690.7</v>
      </c>
      <c r="K54" s="68"/>
      <c r="L54" s="77"/>
      <c r="M54" s="66"/>
      <c r="N54" s="57">
        <f t="shared" si="5"/>
        <v>690.7</v>
      </c>
      <c r="O54" s="17"/>
    </row>
    <row r="55" spans="1:15" s="7" customFormat="1" ht="15.75" thickBot="1">
      <c r="A55" s="14" t="s">
        <v>116</v>
      </c>
      <c r="B55" s="68"/>
      <c r="C55" s="77"/>
      <c r="D55" s="66"/>
      <c r="E55" s="69"/>
      <c r="F55" s="77"/>
      <c r="G55" s="66"/>
      <c r="H55" s="68"/>
      <c r="I55" s="77"/>
      <c r="J55" s="66"/>
      <c r="K55" s="68"/>
      <c r="L55" s="77"/>
      <c r="M55" s="66"/>
      <c r="N55" s="57">
        <f t="shared" si="5"/>
        <v>0</v>
      </c>
      <c r="O55" s="17"/>
    </row>
    <row r="56" spans="1:15" s="7" customFormat="1" ht="19.5" thickBot="1">
      <c r="A56" s="4" t="s">
        <v>98</v>
      </c>
      <c r="B56" s="10"/>
      <c r="C56" s="10"/>
      <c r="D56" s="66">
        <f>O56/4</f>
        <v>42291.96</v>
      </c>
      <c r="E56" s="10"/>
      <c r="F56" s="10"/>
      <c r="G56" s="66">
        <f>O56/4</f>
        <v>42291.96</v>
      </c>
      <c r="H56" s="10"/>
      <c r="I56" s="10"/>
      <c r="J56" s="66">
        <f>O56/4</f>
        <v>42291.96</v>
      </c>
      <c r="K56" s="10"/>
      <c r="L56" s="10"/>
      <c r="M56" s="66">
        <f>O56/4</f>
        <v>42291.96</v>
      </c>
      <c r="N56" s="57">
        <f t="shared" si="5"/>
        <v>169167.84</v>
      </c>
      <c r="O56" s="104">
        <v>169167.85</v>
      </c>
    </row>
    <row r="57" spans="1:15" s="6" customFormat="1" ht="20.25" thickBot="1">
      <c r="A57" s="48" t="s">
        <v>4</v>
      </c>
      <c r="B57" s="110"/>
      <c r="C57" s="111"/>
      <c r="D57" s="114">
        <f>SUM(D5:D56)</f>
        <v>322619.72</v>
      </c>
      <c r="E57" s="112"/>
      <c r="F57" s="111"/>
      <c r="G57" s="114">
        <f>SUM(G5:G56)</f>
        <v>285109.58</v>
      </c>
      <c r="H57" s="113"/>
      <c r="I57" s="111"/>
      <c r="J57" s="114">
        <f>SUM(J5:J56)</f>
        <v>314019.06</v>
      </c>
      <c r="K57" s="113"/>
      <c r="L57" s="111"/>
      <c r="M57" s="114">
        <f>SUM(M5:M56)</f>
        <v>273867.65</v>
      </c>
      <c r="N57" s="57">
        <f t="shared" si="5"/>
        <v>1195616.01</v>
      </c>
      <c r="O57" s="26">
        <f>SUM(O5:O55)</f>
        <v>887642.54</v>
      </c>
    </row>
    <row r="58" spans="1:15" s="11" customFormat="1" ht="20.25" hidden="1" thickBot="1">
      <c r="A58" s="49" t="s">
        <v>2</v>
      </c>
      <c r="B58" s="78"/>
      <c r="C58" s="79"/>
      <c r="D58" s="80"/>
      <c r="E58" s="81"/>
      <c r="F58" s="79"/>
      <c r="G58" s="82"/>
      <c r="H58" s="78"/>
      <c r="I58" s="79"/>
      <c r="J58" s="80"/>
      <c r="K58" s="78"/>
      <c r="L58" s="79"/>
      <c r="M58" s="80"/>
      <c r="N58" s="56"/>
      <c r="O58" s="27"/>
    </row>
    <row r="59" spans="1:15" s="13" customFormat="1" ht="39.75" customHeight="1" thickBot="1">
      <c r="A59" s="252" t="s">
        <v>3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4"/>
      <c r="O59" s="28"/>
    </row>
    <row r="60" spans="1:15" s="7" customFormat="1" ht="15">
      <c r="A60" s="212" t="s">
        <v>146</v>
      </c>
      <c r="B60" s="37"/>
      <c r="C60" s="10"/>
      <c r="D60" s="43"/>
      <c r="E60" s="192" t="s">
        <v>192</v>
      </c>
      <c r="F60" s="193">
        <v>41537</v>
      </c>
      <c r="G60" s="191">
        <v>22924.89</v>
      </c>
      <c r="H60" s="37"/>
      <c r="I60" s="10"/>
      <c r="J60" s="43"/>
      <c r="K60" s="37"/>
      <c r="L60" s="10"/>
      <c r="M60" s="43"/>
      <c r="N60" s="57">
        <f aca="true" t="shared" si="6" ref="N60:N69">M60+J60+G60+D60</f>
        <v>22924.89</v>
      </c>
      <c r="O60" s="67"/>
    </row>
    <row r="61" spans="1:15" s="7" customFormat="1" ht="15">
      <c r="A61" s="216" t="s">
        <v>147</v>
      </c>
      <c r="B61" s="69"/>
      <c r="C61" s="77"/>
      <c r="D61" s="43"/>
      <c r="E61" s="69"/>
      <c r="F61" s="77"/>
      <c r="G61" s="20"/>
      <c r="H61" s="55"/>
      <c r="I61" s="77"/>
      <c r="J61" s="43"/>
      <c r="K61" s="55">
        <v>50</v>
      </c>
      <c r="L61" s="211">
        <v>41759</v>
      </c>
      <c r="M61" s="41">
        <v>7991.5</v>
      </c>
      <c r="N61" s="57">
        <f t="shared" si="6"/>
        <v>7991.5</v>
      </c>
      <c r="O61" s="67"/>
    </row>
    <row r="62" spans="1:15" s="7" customFormat="1" ht="15">
      <c r="A62" s="212" t="s">
        <v>169</v>
      </c>
      <c r="B62" s="194" t="s">
        <v>168</v>
      </c>
      <c r="C62" s="195">
        <v>41481</v>
      </c>
      <c r="D62" s="104">
        <v>32037.09</v>
      </c>
      <c r="E62" s="69"/>
      <c r="F62" s="77"/>
      <c r="G62" s="20"/>
      <c r="H62" s="55"/>
      <c r="I62" s="77"/>
      <c r="J62" s="43"/>
      <c r="K62" s="55"/>
      <c r="L62" s="77"/>
      <c r="M62" s="43"/>
      <c r="N62" s="57">
        <f t="shared" si="6"/>
        <v>32037.09</v>
      </c>
      <c r="O62" s="67"/>
    </row>
    <row r="63" spans="1:15" s="7" customFormat="1" ht="25.5">
      <c r="A63" s="212" t="s">
        <v>225</v>
      </c>
      <c r="B63" s="194" t="s">
        <v>168</v>
      </c>
      <c r="C63" s="195">
        <v>41481</v>
      </c>
      <c r="D63" s="104">
        <v>496912.96</v>
      </c>
      <c r="E63" s="69"/>
      <c r="F63" s="77"/>
      <c r="G63" s="20"/>
      <c r="H63" s="192" t="s">
        <v>222</v>
      </c>
      <c r="I63" s="193" t="s">
        <v>227</v>
      </c>
      <c r="J63" s="191">
        <v>76862.07</v>
      </c>
      <c r="K63" s="55"/>
      <c r="L63" s="77"/>
      <c r="M63" s="43"/>
      <c r="N63" s="57">
        <f t="shared" si="6"/>
        <v>573775.03</v>
      </c>
      <c r="O63" s="67"/>
    </row>
    <row r="64" spans="1:15" s="7" customFormat="1" ht="25.5">
      <c r="A64" s="212" t="s">
        <v>226</v>
      </c>
      <c r="B64" s="69"/>
      <c r="C64" s="77"/>
      <c r="D64" s="43"/>
      <c r="E64" s="69"/>
      <c r="F64" s="77"/>
      <c r="G64" s="20"/>
      <c r="H64" s="192" t="s">
        <v>222</v>
      </c>
      <c r="I64" s="193" t="s">
        <v>227</v>
      </c>
      <c r="J64" s="191">
        <v>51446.82</v>
      </c>
      <c r="K64" s="55"/>
      <c r="L64" s="77"/>
      <c r="M64" s="43"/>
      <c r="N64" s="57">
        <f t="shared" si="6"/>
        <v>51446.82</v>
      </c>
      <c r="O64" s="67"/>
    </row>
    <row r="65" spans="1:15" s="7" customFormat="1" ht="15">
      <c r="A65" s="229" t="s">
        <v>151</v>
      </c>
      <c r="B65" s="69"/>
      <c r="C65" s="77"/>
      <c r="D65" s="43"/>
      <c r="E65" s="69"/>
      <c r="F65" s="77"/>
      <c r="G65" s="20"/>
      <c r="H65" s="55"/>
      <c r="I65" s="77"/>
      <c r="J65" s="43"/>
      <c r="K65" s="55">
        <v>50</v>
      </c>
      <c r="L65" s="211">
        <v>41759</v>
      </c>
      <c r="M65" s="41">
        <v>2870.87</v>
      </c>
      <c r="N65" s="57">
        <f t="shared" si="6"/>
        <v>2870.87</v>
      </c>
      <c r="O65" s="67"/>
    </row>
    <row r="66" spans="1:15" s="7" customFormat="1" ht="15">
      <c r="A66" s="212" t="s">
        <v>152</v>
      </c>
      <c r="B66" s="69"/>
      <c r="C66" s="77"/>
      <c r="D66" s="43"/>
      <c r="E66" s="69"/>
      <c r="F66" s="77"/>
      <c r="G66" s="20"/>
      <c r="H66" s="192" t="s">
        <v>243</v>
      </c>
      <c r="I66" s="193">
        <v>41670</v>
      </c>
      <c r="J66" s="191">
        <v>9076.41</v>
      </c>
      <c r="K66" s="55"/>
      <c r="L66" s="77"/>
      <c r="M66" s="43"/>
      <c r="N66" s="57">
        <f t="shared" si="6"/>
        <v>9076.41</v>
      </c>
      <c r="O66" s="67"/>
    </row>
    <row r="67" spans="1:15" s="7" customFormat="1" ht="15">
      <c r="A67" s="14" t="s">
        <v>153</v>
      </c>
      <c r="B67" s="69"/>
      <c r="C67" s="77"/>
      <c r="D67" s="43"/>
      <c r="E67" s="69"/>
      <c r="F67" s="77"/>
      <c r="G67" s="20"/>
      <c r="H67" s="55"/>
      <c r="I67" s="77"/>
      <c r="J67" s="43"/>
      <c r="K67" s="55"/>
      <c r="L67" s="77"/>
      <c r="M67" s="43"/>
      <c r="N67" s="57">
        <f t="shared" si="6"/>
        <v>0</v>
      </c>
      <c r="O67" s="67"/>
    </row>
    <row r="68" spans="1:15" s="7" customFormat="1" ht="15">
      <c r="A68" s="14" t="s">
        <v>154</v>
      </c>
      <c r="B68" s="69"/>
      <c r="C68" s="77"/>
      <c r="D68" s="43"/>
      <c r="E68" s="69"/>
      <c r="F68" s="77"/>
      <c r="G68" s="20"/>
      <c r="H68" s="55"/>
      <c r="I68" s="77"/>
      <c r="J68" s="43"/>
      <c r="K68" s="55"/>
      <c r="L68" s="77"/>
      <c r="M68" s="43"/>
      <c r="N68" s="57">
        <f t="shared" si="6"/>
        <v>0</v>
      </c>
      <c r="O68" s="67"/>
    </row>
    <row r="69" spans="1:15" s="7" customFormat="1" ht="18" customHeight="1" thickBot="1">
      <c r="A69" s="212" t="s">
        <v>155</v>
      </c>
      <c r="B69" s="69"/>
      <c r="C69" s="77"/>
      <c r="D69" s="43"/>
      <c r="E69" s="69"/>
      <c r="F69" s="77"/>
      <c r="G69" s="43"/>
      <c r="H69" s="10"/>
      <c r="I69" s="77"/>
      <c r="J69" s="43"/>
      <c r="K69" s="192" t="s">
        <v>245</v>
      </c>
      <c r="L69" s="193">
        <v>41684</v>
      </c>
      <c r="M69" s="191">
        <v>73880.76</v>
      </c>
      <c r="N69" s="57">
        <f t="shared" si="6"/>
        <v>73880.76</v>
      </c>
      <c r="O69" s="67"/>
    </row>
    <row r="70" spans="1:15" s="88" customFormat="1" ht="20.25" thickBot="1">
      <c r="A70" s="83" t="s">
        <v>4</v>
      </c>
      <c r="B70" s="84"/>
      <c r="C70" s="95"/>
      <c r="D70" s="95">
        <f>SUM(D60:D69)</f>
        <v>528950.05</v>
      </c>
      <c r="E70" s="95"/>
      <c r="F70" s="95"/>
      <c r="G70" s="95">
        <f>SUM(G60:G69)</f>
        <v>22924.89</v>
      </c>
      <c r="H70" s="95"/>
      <c r="I70" s="95"/>
      <c r="J70" s="95">
        <f>SUM(J60:J69)</f>
        <v>137385.3</v>
      </c>
      <c r="K70" s="95"/>
      <c r="L70" s="95"/>
      <c r="M70" s="95">
        <f>SUM(M60:M69)</f>
        <v>84743.13</v>
      </c>
      <c r="N70" s="57">
        <f>M70+J70+G70+D70</f>
        <v>774003.37</v>
      </c>
      <c r="O70" s="87"/>
    </row>
    <row r="71" spans="1:15" s="7" customFormat="1" ht="42" customHeight="1">
      <c r="A71" s="252" t="s">
        <v>28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4"/>
      <c r="O71" s="18"/>
    </row>
    <row r="72" spans="1:15" s="7" customFormat="1" ht="15">
      <c r="A72" s="46" t="s">
        <v>156</v>
      </c>
      <c r="B72" s="189">
        <v>107</v>
      </c>
      <c r="C72" s="190">
        <v>41402</v>
      </c>
      <c r="D72" s="191">
        <v>237.28</v>
      </c>
      <c r="E72" s="25"/>
      <c r="F72" s="1"/>
      <c r="G72" s="18"/>
      <c r="H72" s="38"/>
      <c r="I72" s="1"/>
      <c r="J72" s="44"/>
      <c r="K72" s="38"/>
      <c r="L72" s="1"/>
      <c r="M72" s="44"/>
      <c r="N72" s="55"/>
      <c r="O72" s="25"/>
    </row>
    <row r="73" spans="1:15" s="7" customFormat="1" ht="15">
      <c r="A73" s="46" t="s">
        <v>158</v>
      </c>
      <c r="B73" s="192" t="s">
        <v>159</v>
      </c>
      <c r="C73" s="193">
        <v>41418</v>
      </c>
      <c r="D73" s="191">
        <v>1419.88</v>
      </c>
      <c r="E73" s="55"/>
      <c r="F73" s="10"/>
      <c r="G73" s="20"/>
      <c r="H73" s="37"/>
      <c r="I73" s="10"/>
      <c r="J73" s="43"/>
      <c r="K73" s="37"/>
      <c r="L73" s="10"/>
      <c r="M73" s="43"/>
      <c r="N73" s="55"/>
      <c r="O73" s="25"/>
    </row>
    <row r="74" spans="1:15" s="7" customFormat="1" ht="15">
      <c r="A74" s="46" t="s">
        <v>165</v>
      </c>
      <c r="B74" s="192" t="s">
        <v>164</v>
      </c>
      <c r="C74" s="193">
        <v>41411</v>
      </c>
      <c r="D74" s="191">
        <v>7368.76</v>
      </c>
      <c r="E74" s="55"/>
      <c r="F74" s="10"/>
      <c r="G74" s="20"/>
      <c r="H74" s="37"/>
      <c r="I74" s="10"/>
      <c r="J74" s="43"/>
      <c r="K74" s="37"/>
      <c r="L74" s="10"/>
      <c r="M74" s="43"/>
      <c r="N74" s="55"/>
      <c r="O74" s="25"/>
    </row>
    <row r="75" spans="1:15" s="7" customFormat="1" ht="15">
      <c r="A75" s="46" t="s">
        <v>166</v>
      </c>
      <c r="B75" s="192" t="s">
        <v>167</v>
      </c>
      <c r="C75" s="193">
        <v>41481</v>
      </c>
      <c r="D75" s="191">
        <v>214.17</v>
      </c>
      <c r="E75" s="55"/>
      <c r="F75" s="10"/>
      <c r="G75" s="20"/>
      <c r="H75" s="37"/>
      <c r="I75" s="10"/>
      <c r="J75" s="43"/>
      <c r="K75" s="37"/>
      <c r="L75" s="10"/>
      <c r="M75" s="43"/>
      <c r="N75" s="55"/>
      <c r="O75" s="25"/>
    </row>
    <row r="76" spans="1:15" s="7" customFormat="1" ht="15">
      <c r="A76" s="46" t="s">
        <v>172</v>
      </c>
      <c r="B76" s="192" t="s">
        <v>171</v>
      </c>
      <c r="C76" s="193">
        <v>41481</v>
      </c>
      <c r="D76" s="191">
        <v>2006.4</v>
      </c>
      <c r="E76" s="55"/>
      <c r="F76" s="10"/>
      <c r="G76" s="20"/>
      <c r="H76" s="37"/>
      <c r="I76" s="10"/>
      <c r="J76" s="43"/>
      <c r="K76" s="37"/>
      <c r="L76" s="10"/>
      <c r="M76" s="43"/>
      <c r="N76" s="55"/>
      <c r="O76" s="25"/>
    </row>
    <row r="77" spans="1:15" s="7" customFormat="1" ht="15">
      <c r="A77" s="46" t="s">
        <v>263</v>
      </c>
      <c r="B77" s="192" t="s">
        <v>261</v>
      </c>
      <c r="C77" s="193">
        <v>41399</v>
      </c>
      <c r="D77" s="191">
        <v>3600</v>
      </c>
      <c r="E77" s="55"/>
      <c r="F77" s="10"/>
      <c r="G77" s="22"/>
      <c r="H77" s="37"/>
      <c r="I77" s="10"/>
      <c r="J77" s="43"/>
      <c r="K77" s="37"/>
      <c r="L77" s="10"/>
      <c r="M77" s="43"/>
      <c r="N77" s="55"/>
      <c r="O77" s="25"/>
    </row>
    <row r="78" spans="1:15" s="7" customFormat="1" ht="15">
      <c r="A78" s="46" t="s">
        <v>178</v>
      </c>
      <c r="B78" s="37"/>
      <c r="C78" s="10"/>
      <c r="D78" s="43"/>
      <c r="E78" s="37">
        <v>171</v>
      </c>
      <c r="F78" s="190">
        <v>41516</v>
      </c>
      <c r="G78" s="191">
        <v>298.6</v>
      </c>
      <c r="H78" s="37"/>
      <c r="I78" s="10"/>
      <c r="J78" s="43"/>
      <c r="K78" s="37"/>
      <c r="L78" s="10"/>
      <c r="M78" s="43"/>
      <c r="N78" s="55"/>
      <c r="O78" s="25"/>
    </row>
    <row r="79" spans="1:15" s="7" customFormat="1" ht="15">
      <c r="A79" s="46" t="s">
        <v>180</v>
      </c>
      <c r="B79" s="37"/>
      <c r="C79" s="10"/>
      <c r="D79" s="43"/>
      <c r="E79" s="192" t="s">
        <v>181</v>
      </c>
      <c r="F79" s="193">
        <v>41516</v>
      </c>
      <c r="G79" s="191">
        <v>371.67</v>
      </c>
      <c r="H79" s="37"/>
      <c r="I79" s="10"/>
      <c r="J79" s="43"/>
      <c r="K79" s="37"/>
      <c r="L79" s="10"/>
      <c r="M79" s="43"/>
      <c r="N79" s="55"/>
      <c r="O79" s="25"/>
    </row>
    <row r="80" spans="1:15" s="7" customFormat="1" ht="15">
      <c r="A80" s="46" t="s">
        <v>183</v>
      </c>
      <c r="B80" s="37"/>
      <c r="C80" s="10"/>
      <c r="D80" s="43"/>
      <c r="E80" s="192" t="s">
        <v>182</v>
      </c>
      <c r="F80" s="193">
        <v>41530</v>
      </c>
      <c r="G80" s="191">
        <v>237.28</v>
      </c>
      <c r="H80" s="37"/>
      <c r="I80" s="10"/>
      <c r="J80" s="43"/>
      <c r="K80" s="37"/>
      <c r="L80" s="10"/>
      <c r="M80" s="43"/>
      <c r="N80" s="55"/>
      <c r="O80" s="25"/>
    </row>
    <row r="81" spans="1:15" s="7" customFormat="1" ht="15">
      <c r="A81" s="47" t="s">
        <v>184</v>
      </c>
      <c r="B81" s="37"/>
      <c r="C81" s="10"/>
      <c r="D81" s="43"/>
      <c r="E81" s="192" t="s">
        <v>185</v>
      </c>
      <c r="F81" s="193">
        <v>41530</v>
      </c>
      <c r="G81" s="191">
        <v>371.67</v>
      </c>
      <c r="H81" s="37"/>
      <c r="I81" s="10"/>
      <c r="J81" s="43"/>
      <c r="K81" s="37"/>
      <c r="L81" s="10"/>
      <c r="M81" s="43"/>
      <c r="N81" s="55"/>
      <c r="O81" s="25"/>
    </row>
    <row r="82" spans="1:15" s="7" customFormat="1" ht="15">
      <c r="A82" s="47" t="s">
        <v>187</v>
      </c>
      <c r="B82" s="37"/>
      <c r="C82" s="10"/>
      <c r="D82" s="43"/>
      <c r="E82" s="192" t="s">
        <v>188</v>
      </c>
      <c r="F82" s="193">
        <v>41530</v>
      </c>
      <c r="G82" s="191">
        <v>79197.27</v>
      </c>
      <c r="H82" s="37"/>
      <c r="I82" s="10"/>
      <c r="J82" s="43"/>
      <c r="K82" s="37"/>
      <c r="L82" s="10"/>
      <c r="M82" s="43"/>
      <c r="N82" s="55"/>
      <c r="O82" s="25"/>
    </row>
    <row r="83" spans="1:15" s="7" customFormat="1" ht="15">
      <c r="A83" s="47" t="s">
        <v>189</v>
      </c>
      <c r="B83" s="37"/>
      <c r="C83" s="10"/>
      <c r="D83" s="43"/>
      <c r="E83" s="192" t="s">
        <v>188</v>
      </c>
      <c r="F83" s="193">
        <v>41530</v>
      </c>
      <c r="G83" s="191">
        <v>23470.24</v>
      </c>
      <c r="H83" s="37"/>
      <c r="I83" s="10"/>
      <c r="J83" s="43"/>
      <c r="K83" s="37"/>
      <c r="L83" s="10"/>
      <c r="M83" s="43"/>
      <c r="N83" s="55"/>
      <c r="O83" s="25"/>
    </row>
    <row r="84" spans="1:15" s="7" customFormat="1" ht="15">
      <c r="A84" s="47" t="s">
        <v>191</v>
      </c>
      <c r="B84" s="37"/>
      <c r="C84" s="10"/>
      <c r="D84" s="43"/>
      <c r="E84" s="192" t="s">
        <v>190</v>
      </c>
      <c r="F84" s="193">
        <v>41537</v>
      </c>
      <c r="G84" s="191">
        <v>699.36</v>
      </c>
      <c r="H84" s="37"/>
      <c r="I84" s="10"/>
      <c r="J84" s="43"/>
      <c r="K84" s="37"/>
      <c r="L84" s="10"/>
      <c r="M84" s="43"/>
      <c r="N84" s="55"/>
      <c r="O84" s="25"/>
    </row>
    <row r="85" spans="1:15" s="7" customFormat="1" ht="15">
      <c r="A85" s="47" t="s">
        <v>193</v>
      </c>
      <c r="B85" s="37"/>
      <c r="C85" s="10"/>
      <c r="D85" s="43"/>
      <c r="E85" s="192" t="s">
        <v>194</v>
      </c>
      <c r="F85" s="193">
        <v>41544</v>
      </c>
      <c r="G85" s="191">
        <v>371.67</v>
      </c>
      <c r="H85" s="37"/>
      <c r="I85" s="10"/>
      <c r="J85" s="43"/>
      <c r="K85" s="37"/>
      <c r="L85" s="10"/>
      <c r="M85" s="43"/>
      <c r="N85" s="55"/>
      <c r="O85" s="25"/>
    </row>
    <row r="86" spans="1:15" s="7" customFormat="1" ht="15">
      <c r="A86" s="47" t="s">
        <v>195</v>
      </c>
      <c r="B86" s="37"/>
      <c r="C86" s="10"/>
      <c r="D86" s="43"/>
      <c r="E86" s="192" t="s">
        <v>196</v>
      </c>
      <c r="F86" s="193">
        <v>41544</v>
      </c>
      <c r="G86" s="191">
        <v>73.25</v>
      </c>
      <c r="H86" s="37"/>
      <c r="I86" s="10"/>
      <c r="J86" s="43"/>
      <c r="K86" s="37"/>
      <c r="L86" s="10"/>
      <c r="M86" s="43"/>
      <c r="N86" s="55"/>
      <c r="O86" s="25"/>
    </row>
    <row r="87" spans="1:15" s="7" customFormat="1" ht="15">
      <c r="A87" s="46" t="s">
        <v>198</v>
      </c>
      <c r="B87" s="37"/>
      <c r="C87" s="10"/>
      <c r="D87" s="43"/>
      <c r="E87" s="192" t="s">
        <v>197</v>
      </c>
      <c r="F87" s="193">
        <v>41558</v>
      </c>
      <c r="G87" s="191">
        <v>711.84</v>
      </c>
      <c r="H87" s="37"/>
      <c r="I87" s="10"/>
      <c r="J87" s="43"/>
      <c r="K87" s="37"/>
      <c r="L87" s="10"/>
      <c r="M87" s="43"/>
      <c r="N87" s="55"/>
      <c r="O87" s="25"/>
    </row>
    <row r="88" spans="1:15" s="7" customFormat="1" ht="15">
      <c r="A88" s="47" t="s">
        <v>199</v>
      </c>
      <c r="B88" s="37"/>
      <c r="C88" s="10"/>
      <c r="D88" s="43"/>
      <c r="E88" s="192" t="s">
        <v>200</v>
      </c>
      <c r="F88" s="193">
        <v>41565</v>
      </c>
      <c r="G88" s="191">
        <v>73.25</v>
      </c>
      <c r="H88" s="37"/>
      <c r="I88" s="10"/>
      <c r="J88" s="43"/>
      <c r="K88" s="37"/>
      <c r="L88" s="10"/>
      <c r="M88" s="43"/>
      <c r="N88" s="55"/>
      <c r="O88" s="25"/>
    </row>
    <row r="89" spans="1:15" s="7" customFormat="1" ht="15">
      <c r="A89" s="47" t="s">
        <v>201</v>
      </c>
      <c r="B89" s="37"/>
      <c r="C89" s="10"/>
      <c r="D89" s="43"/>
      <c r="E89" s="192" t="s">
        <v>202</v>
      </c>
      <c r="F89" s="193">
        <v>41547</v>
      </c>
      <c r="G89" s="191">
        <v>760.93</v>
      </c>
      <c r="H89" s="37"/>
      <c r="I89" s="10"/>
      <c r="J89" s="43"/>
      <c r="K89" s="37"/>
      <c r="L89" s="10"/>
      <c r="M89" s="43"/>
      <c r="N89" s="55"/>
      <c r="O89" s="25"/>
    </row>
    <row r="90" spans="1:15" s="7" customFormat="1" ht="25.5">
      <c r="A90" s="47" t="s">
        <v>221</v>
      </c>
      <c r="B90" s="37"/>
      <c r="C90" s="10"/>
      <c r="D90" s="43"/>
      <c r="E90" s="192" t="s">
        <v>222</v>
      </c>
      <c r="F90" s="193" t="s">
        <v>223</v>
      </c>
      <c r="G90" s="191">
        <v>1662.69</v>
      </c>
      <c r="H90" s="192"/>
      <c r="I90" s="193"/>
      <c r="J90" s="191"/>
      <c r="K90" s="37"/>
      <c r="L90" s="10"/>
      <c r="M90" s="43"/>
      <c r="N90" s="55"/>
      <c r="O90" s="25"/>
    </row>
    <row r="91" spans="1:15" s="7" customFormat="1" ht="25.5">
      <c r="A91" s="47" t="s">
        <v>229</v>
      </c>
      <c r="B91" s="37"/>
      <c r="C91" s="10"/>
      <c r="D91" s="43"/>
      <c r="E91" s="208"/>
      <c r="F91" s="193"/>
      <c r="G91" s="209"/>
      <c r="H91" s="192" t="s">
        <v>222</v>
      </c>
      <c r="I91" s="193" t="s">
        <v>230</v>
      </c>
      <c r="J91" s="191">
        <v>1846.67</v>
      </c>
      <c r="K91" s="37"/>
      <c r="L91" s="10"/>
      <c r="M91" s="43"/>
      <c r="N91" s="55"/>
      <c r="O91" s="25"/>
    </row>
    <row r="92" spans="1:15" s="7" customFormat="1" ht="15">
      <c r="A92" s="47" t="s">
        <v>233</v>
      </c>
      <c r="B92" s="37"/>
      <c r="C92" s="10"/>
      <c r="D92" s="43"/>
      <c r="E92" s="55"/>
      <c r="F92" s="10"/>
      <c r="G92" s="20"/>
      <c r="H92" s="192" t="s">
        <v>234</v>
      </c>
      <c r="I92" s="193">
        <v>41639</v>
      </c>
      <c r="J92" s="191">
        <v>2206.01</v>
      </c>
      <c r="K92" s="37"/>
      <c r="L92" s="10"/>
      <c r="M92" s="43"/>
      <c r="N92" s="55"/>
      <c r="O92" s="25"/>
    </row>
    <row r="93" spans="1:15" s="7" customFormat="1" ht="15">
      <c r="A93" s="47" t="s">
        <v>238</v>
      </c>
      <c r="B93" s="68"/>
      <c r="C93" s="77"/>
      <c r="D93" s="58"/>
      <c r="E93" s="69"/>
      <c r="F93" s="77"/>
      <c r="G93" s="22"/>
      <c r="H93" s="192" t="s">
        <v>239</v>
      </c>
      <c r="I93" s="193">
        <v>41663</v>
      </c>
      <c r="J93" s="191">
        <v>641.84</v>
      </c>
      <c r="K93" s="68"/>
      <c r="L93" s="77"/>
      <c r="M93" s="58"/>
      <c r="N93" s="55"/>
      <c r="O93" s="25"/>
    </row>
    <row r="94" spans="1:15" s="7" customFormat="1" ht="15">
      <c r="A94" s="47" t="s">
        <v>240</v>
      </c>
      <c r="B94" s="68"/>
      <c r="C94" s="77"/>
      <c r="D94" s="58"/>
      <c r="E94" s="69"/>
      <c r="F94" s="77"/>
      <c r="G94" s="22"/>
      <c r="H94" s="192" t="s">
        <v>241</v>
      </c>
      <c r="I94" s="193">
        <v>41663</v>
      </c>
      <c r="J94" s="191">
        <v>623.64</v>
      </c>
      <c r="K94" s="68"/>
      <c r="L94" s="77"/>
      <c r="M94" s="58"/>
      <c r="N94" s="55"/>
      <c r="O94" s="25"/>
    </row>
    <row r="95" spans="1:15" s="7" customFormat="1" ht="15">
      <c r="A95" s="47" t="s">
        <v>242</v>
      </c>
      <c r="B95" s="68"/>
      <c r="C95" s="77"/>
      <c r="D95" s="58"/>
      <c r="E95" s="69"/>
      <c r="F95" s="77"/>
      <c r="G95" s="22"/>
      <c r="H95" s="192" t="s">
        <v>241</v>
      </c>
      <c r="I95" s="193">
        <v>41663</v>
      </c>
      <c r="J95" s="191">
        <v>5052.93</v>
      </c>
      <c r="K95" s="68"/>
      <c r="L95" s="77"/>
      <c r="M95" s="58"/>
      <c r="N95" s="55"/>
      <c r="O95" s="25"/>
    </row>
    <row r="96" spans="1:15" s="7" customFormat="1" ht="15">
      <c r="A96" s="47" t="s">
        <v>264</v>
      </c>
      <c r="B96" s="68"/>
      <c r="C96" s="77"/>
      <c r="D96" s="58"/>
      <c r="E96" s="69"/>
      <c r="F96" s="77"/>
      <c r="G96" s="22"/>
      <c r="H96" s="192" t="s">
        <v>265</v>
      </c>
      <c r="I96" s="193">
        <v>41639</v>
      </c>
      <c r="J96" s="191">
        <v>93</v>
      </c>
      <c r="K96" s="68"/>
      <c r="L96" s="77"/>
      <c r="M96" s="58"/>
      <c r="N96" s="55"/>
      <c r="O96" s="25"/>
    </row>
    <row r="97" spans="1:15" s="7" customFormat="1" ht="15">
      <c r="A97" s="46" t="s">
        <v>259</v>
      </c>
      <c r="B97" s="37"/>
      <c r="C97" s="10"/>
      <c r="D97" s="43"/>
      <c r="E97" s="55"/>
      <c r="F97" s="10"/>
      <c r="G97" s="20"/>
      <c r="H97" s="37"/>
      <c r="I97" s="10"/>
      <c r="J97" s="43"/>
      <c r="K97" s="192" t="s">
        <v>260</v>
      </c>
      <c r="L97" s="193">
        <v>41696</v>
      </c>
      <c r="M97" s="191">
        <v>3040.7</v>
      </c>
      <c r="N97" s="55"/>
      <c r="O97" s="25"/>
    </row>
    <row r="98" spans="1:15" s="7" customFormat="1" ht="15">
      <c r="A98" s="47" t="s">
        <v>248</v>
      </c>
      <c r="B98" s="68"/>
      <c r="C98" s="77"/>
      <c r="D98" s="58"/>
      <c r="E98" s="69"/>
      <c r="F98" s="77"/>
      <c r="G98" s="22"/>
      <c r="H98" s="192"/>
      <c r="I98" s="193"/>
      <c r="J98" s="191"/>
      <c r="K98" s="192" t="s">
        <v>247</v>
      </c>
      <c r="L98" s="193">
        <v>41705</v>
      </c>
      <c r="M98" s="191">
        <v>674.26</v>
      </c>
      <c r="N98" s="55"/>
      <c r="O98" s="25"/>
    </row>
    <row r="99" spans="1:15" s="7" customFormat="1" ht="15">
      <c r="A99" s="47" t="s">
        <v>249</v>
      </c>
      <c r="B99" s="68"/>
      <c r="C99" s="77"/>
      <c r="D99" s="58"/>
      <c r="E99" s="69"/>
      <c r="F99" s="77"/>
      <c r="G99" s="22"/>
      <c r="H99" s="192"/>
      <c r="I99" s="193"/>
      <c r="J99" s="191"/>
      <c r="K99" s="192" t="s">
        <v>247</v>
      </c>
      <c r="L99" s="193">
        <v>41705</v>
      </c>
      <c r="M99" s="191">
        <v>3851.04</v>
      </c>
      <c r="N99" s="55"/>
      <c r="O99" s="25"/>
    </row>
    <row r="100" spans="1:15" s="7" customFormat="1" ht="15">
      <c r="A100" s="47" t="s">
        <v>250</v>
      </c>
      <c r="B100" s="68"/>
      <c r="C100" s="77"/>
      <c r="D100" s="58"/>
      <c r="E100" s="69"/>
      <c r="F100" s="77"/>
      <c r="G100" s="22"/>
      <c r="H100" s="192"/>
      <c r="I100" s="193"/>
      <c r="J100" s="191"/>
      <c r="K100" s="192" t="s">
        <v>251</v>
      </c>
      <c r="L100" s="193">
        <v>41712</v>
      </c>
      <c r="M100" s="191">
        <v>1239.67</v>
      </c>
      <c r="N100" s="55"/>
      <c r="O100" s="25"/>
    </row>
    <row r="101" spans="1:15" s="7" customFormat="1" ht="15">
      <c r="A101" s="47" t="s">
        <v>252</v>
      </c>
      <c r="B101" s="68"/>
      <c r="C101" s="77"/>
      <c r="D101" s="58"/>
      <c r="E101" s="69"/>
      <c r="F101" s="77"/>
      <c r="G101" s="22"/>
      <c r="H101" s="192"/>
      <c r="I101" s="193"/>
      <c r="J101" s="191"/>
      <c r="K101" s="192" t="s">
        <v>251</v>
      </c>
      <c r="L101" s="193">
        <v>41712</v>
      </c>
      <c r="M101" s="191">
        <v>391.93</v>
      </c>
      <c r="N101" s="55"/>
      <c r="O101" s="25"/>
    </row>
    <row r="102" spans="1:15" s="7" customFormat="1" ht="15">
      <c r="A102" s="46" t="s">
        <v>256</v>
      </c>
      <c r="B102" s="68"/>
      <c r="C102" s="77"/>
      <c r="D102" s="58"/>
      <c r="E102" s="69"/>
      <c r="F102" s="77"/>
      <c r="G102" s="22"/>
      <c r="H102" s="192"/>
      <c r="I102" s="193"/>
      <c r="J102" s="191"/>
      <c r="K102" s="192" t="s">
        <v>257</v>
      </c>
      <c r="L102" s="193">
        <v>41719</v>
      </c>
      <c r="M102" s="191">
        <v>889.81</v>
      </c>
      <c r="N102" s="55"/>
      <c r="O102" s="25"/>
    </row>
    <row r="103" spans="1:15" s="7" customFormat="1" ht="15">
      <c r="A103" s="46" t="s">
        <v>269</v>
      </c>
      <c r="B103" s="68"/>
      <c r="C103" s="77"/>
      <c r="D103" s="58"/>
      <c r="E103" s="69"/>
      <c r="F103" s="77"/>
      <c r="G103" s="22"/>
      <c r="H103" s="192"/>
      <c r="I103" s="193"/>
      <c r="J103" s="191"/>
      <c r="K103" s="192" t="s">
        <v>270</v>
      </c>
      <c r="L103" s="193">
        <v>41484</v>
      </c>
      <c r="M103" s="191">
        <v>2100</v>
      </c>
      <c r="N103" s="55"/>
      <c r="O103" s="25"/>
    </row>
    <row r="104" spans="1:15" s="7" customFormat="1" ht="23.25" customHeight="1">
      <c r="A104" s="46" t="s">
        <v>266</v>
      </c>
      <c r="B104" s="68"/>
      <c r="C104" s="77"/>
      <c r="D104" s="58"/>
      <c r="E104" s="69"/>
      <c r="F104" s="77"/>
      <c r="G104" s="22"/>
      <c r="H104" s="192"/>
      <c r="I104" s="193"/>
      <c r="J104" s="191"/>
      <c r="K104" s="192" t="s">
        <v>267</v>
      </c>
      <c r="L104" s="193" t="s">
        <v>268</v>
      </c>
      <c r="M104" s="191">
        <v>2284.24</v>
      </c>
      <c r="N104" s="55"/>
      <c r="O104" s="25"/>
    </row>
    <row r="105" spans="1:15" s="228" customFormat="1" ht="19.5" customHeight="1">
      <c r="A105" s="217" t="s">
        <v>271</v>
      </c>
      <c r="B105" s="218"/>
      <c r="C105" s="219"/>
      <c r="D105" s="220"/>
      <c r="E105" s="221"/>
      <c r="F105" s="219"/>
      <c r="G105" s="222"/>
      <c r="H105" s="223"/>
      <c r="I105" s="224"/>
      <c r="J105" s="225"/>
      <c r="K105" s="223" t="s">
        <v>272</v>
      </c>
      <c r="L105" s="224">
        <v>41759</v>
      </c>
      <c r="M105" s="225">
        <v>10948.11</v>
      </c>
      <c r="N105" s="226"/>
      <c r="O105" s="227"/>
    </row>
    <row r="106" spans="1:15" s="7" customFormat="1" ht="13.5" thickBot="1">
      <c r="A106" s="47"/>
      <c r="B106" s="68"/>
      <c r="C106" s="77"/>
      <c r="D106" s="58"/>
      <c r="E106" s="69"/>
      <c r="F106" s="77"/>
      <c r="G106" s="22"/>
      <c r="H106" s="68"/>
      <c r="I106" s="77"/>
      <c r="J106" s="58"/>
      <c r="K106" s="68"/>
      <c r="L106" s="77"/>
      <c r="M106" s="58"/>
      <c r="N106" s="55"/>
      <c r="O106" s="25"/>
    </row>
    <row r="107" spans="1:15" s="88" customFormat="1" ht="20.25" thickBot="1">
      <c r="A107" s="83" t="s">
        <v>4</v>
      </c>
      <c r="B107" s="84"/>
      <c r="C107" s="85"/>
      <c r="D107" s="89">
        <f>SUM(D72:D106)</f>
        <v>14846.49</v>
      </c>
      <c r="E107" s="90"/>
      <c r="F107" s="85"/>
      <c r="G107" s="89">
        <f>SUM(G72:G106)</f>
        <v>108299.72</v>
      </c>
      <c r="H107" s="91"/>
      <c r="I107" s="85"/>
      <c r="J107" s="89">
        <f>SUM(J72:J106)</f>
        <v>10464.09</v>
      </c>
      <c r="K107" s="91"/>
      <c r="L107" s="85"/>
      <c r="M107" s="89">
        <f>SUM(M72:M106)</f>
        <v>25419.76</v>
      </c>
      <c r="N107" s="57">
        <f>M107+J107+G107+D107</f>
        <v>159030.06</v>
      </c>
      <c r="O107" s="92"/>
    </row>
    <row r="108" spans="1:15" s="7" customFormat="1" ht="40.5" customHeight="1" hidden="1" thickBot="1">
      <c r="A108" s="249" t="s">
        <v>29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1"/>
      <c r="O108" s="70"/>
    </row>
    <row r="109" spans="1:15" s="7" customFormat="1" ht="12.75" hidden="1">
      <c r="A109" s="46"/>
      <c r="B109" s="37"/>
      <c r="C109" s="10"/>
      <c r="D109" s="43"/>
      <c r="E109" s="55"/>
      <c r="F109" s="10"/>
      <c r="G109" s="20"/>
      <c r="H109" s="37"/>
      <c r="I109" s="10"/>
      <c r="J109" s="43"/>
      <c r="K109" s="37"/>
      <c r="L109" s="10"/>
      <c r="M109" s="43"/>
      <c r="N109" s="55"/>
      <c r="O109" s="25"/>
    </row>
    <row r="110" spans="1:15" s="7" customFormat="1" ht="12.75" hidden="1">
      <c r="A110" s="46"/>
      <c r="B110" s="37"/>
      <c r="C110" s="10"/>
      <c r="D110" s="43"/>
      <c r="E110" s="55"/>
      <c r="F110" s="10"/>
      <c r="G110" s="20"/>
      <c r="H110" s="37"/>
      <c r="I110" s="10"/>
      <c r="J110" s="43"/>
      <c r="K110" s="37"/>
      <c r="L110" s="10"/>
      <c r="M110" s="43"/>
      <c r="N110" s="55"/>
      <c r="O110" s="25"/>
    </row>
    <row r="111" spans="1:15" s="7" customFormat="1" ht="12.75" hidden="1">
      <c r="A111" s="46"/>
      <c r="B111" s="37"/>
      <c r="C111" s="10"/>
      <c r="D111" s="43"/>
      <c r="E111" s="55"/>
      <c r="F111" s="10"/>
      <c r="G111" s="20"/>
      <c r="H111" s="37"/>
      <c r="I111" s="10"/>
      <c r="J111" s="43"/>
      <c r="K111" s="37"/>
      <c r="L111" s="10"/>
      <c r="M111" s="43"/>
      <c r="N111" s="55"/>
      <c r="O111" s="25"/>
    </row>
    <row r="112" spans="1:15" s="7" customFormat="1" ht="12.75" hidden="1">
      <c r="A112" s="46"/>
      <c r="B112" s="37"/>
      <c r="C112" s="10"/>
      <c r="D112" s="43"/>
      <c r="E112" s="55"/>
      <c r="F112" s="10"/>
      <c r="G112" s="20"/>
      <c r="H112" s="37"/>
      <c r="I112" s="10"/>
      <c r="J112" s="43"/>
      <c r="K112" s="37"/>
      <c r="L112" s="10"/>
      <c r="M112" s="43"/>
      <c r="N112" s="55"/>
      <c r="O112" s="25"/>
    </row>
    <row r="113" spans="1:15" s="7" customFormat="1" ht="13.5" hidden="1" thickBot="1">
      <c r="A113" s="46"/>
      <c r="B113" s="37"/>
      <c r="C113" s="10"/>
      <c r="D113" s="43"/>
      <c r="E113" s="55"/>
      <c r="F113" s="10"/>
      <c r="G113" s="20"/>
      <c r="H113" s="37"/>
      <c r="I113" s="10"/>
      <c r="J113" s="43"/>
      <c r="K113" s="37"/>
      <c r="L113" s="10"/>
      <c r="M113" s="43"/>
      <c r="N113" s="55"/>
      <c r="O113" s="25"/>
    </row>
    <row r="114" spans="1:15" s="88" customFormat="1" ht="20.25" hidden="1" thickBot="1">
      <c r="A114" s="83" t="s">
        <v>4</v>
      </c>
      <c r="B114" s="91"/>
      <c r="C114" s="93"/>
      <c r="D114" s="95">
        <f>SUM(D109:D113)</f>
        <v>0</v>
      </c>
      <c r="E114" s="96"/>
      <c r="F114" s="95"/>
      <c r="G114" s="95">
        <f>SUM(G109:G113)</f>
        <v>0</v>
      </c>
      <c r="H114" s="95"/>
      <c r="I114" s="95"/>
      <c r="J114" s="95">
        <f>SUM(J109:J113)</f>
        <v>0</v>
      </c>
      <c r="K114" s="95"/>
      <c r="L114" s="95"/>
      <c r="M114" s="95">
        <f>SUM(M109:M113)</f>
        <v>0</v>
      </c>
      <c r="N114" s="86"/>
      <c r="O114" s="94"/>
    </row>
    <row r="115" spans="1:15" s="7" customFormat="1" ht="20.25" thickBot="1">
      <c r="A115" s="73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0"/>
    </row>
    <row r="116" spans="1:15" s="2" customFormat="1" ht="20.25" thickBot="1">
      <c r="A116" s="50" t="s">
        <v>6</v>
      </c>
      <c r="B116" s="74"/>
      <c r="C116" s="71"/>
      <c r="D116" s="75">
        <f>D114+D107+D70+D57</f>
        <v>866416.26</v>
      </c>
      <c r="E116" s="72"/>
      <c r="F116" s="71"/>
      <c r="G116" s="75">
        <f>G114+G107+G70+G57</f>
        <v>416334.19</v>
      </c>
      <c r="H116" s="72"/>
      <c r="I116" s="71"/>
      <c r="J116" s="75">
        <f>J114+J107+J70+J57</f>
        <v>461868.45</v>
      </c>
      <c r="K116" s="72"/>
      <c r="L116" s="71"/>
      <c r="M116" s="75">
        <f>M114+M107+M70+M57</f>
        <v>384030.54</v>
      </c>
      <c r="N116" s="57">
        <f>M116+J116+G116+D116</f>
        <v>2128649.44</v>
      </c>
      <c r="O116" s="29">
        <f>M116+J116+G116+D116</f>
        <v>2128649.44</v>
      </c>
    </row>
    <row r="117" spans="1:13" s="2" customFormat="1" ht="13.5" thickBot="1">
      <c r="A117" s="6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4" s="2" customFormat="1" ht="13.5" thickBot="1">
      <c r="A118" s="59"/>
      <c r="B118" s="62" t="s">
        <v>18</v>
      </c>
      <c r="C118" s="62" t="s">
        <v>19</v>
      </c>
      <c r="D118" s="62" t="s">
        <v>20</v>
      </c>
      <c r="E118" s="62" t="s">
        <v>21</v>
      </c>
      <c r="F118" s="62" t="s">
        <v>22</v>
      </c>
      <c r="G118" s="62" t="s">
        <v>23</v>
      </c>
      <c r="H118" s="62" t="s">
        <v>24</v>
      </c>
      <c r="I118" s="62" t="s">
        <v>25</v>
      </c>
      <c r="J118" s="62" t="s">
        <v>14</v>
      </c>
      <c r="K118" s="62" t="s">
        <v>15</v>
      </c>
      <c r="L118" s="62" t="s">
        <v>16</v>
      </c>
      <c r="M118" s="62" t="s">
        <v>17</v>
      </c>
      <c r="N118" s="62" t="s">
        <v>27</v>
      </c>
    </row>
    <row r="119" spans="1:14" s="2" customFormat="1" ht="13.5" thickBot="1">
      <c r="A119" s="61" t="s">
        <v>13</v>
      </c>
      <c r="B119" s="200">
        <f>'[1]Лист1'!$FZ$81</f>
        <v>207420.39</v>
      </c>
      <c r="C119" s="59">
        <f>B129</f>
        <v>396166.98</v>
      </c>
      <c r="D119" s="59">
        <f aca="true" t="shared" si="7" ref="D119:M119">C129</f>
        <v>566517.78</v>
      </c>
      <c r="E119" s="60">
        <f>D129</f>
        <v>-121308.42</v>
      </c>
      <c r="F119" s="59">
        <f t="shared" si="7"/>
        <v>65288.14</v>
      </c>
      <c r="G119" s="59">
        <f t="shared" si="7"/>
        <v>239639.61</v>
      </c>
      <c r="H119" s="60">
        <f t="shared" si="7"/>
        <v>2783.55</v>
      </c>
      <c r="I119" s="59">
        <f t="shared" si="7"/>
        <v>173610.85</v>
      </c>
      <c r="J119" s="59">
        <f t="shared" si="7"/>
        <v>366445.15</v>
      </c>
      <c r="K119" s="60">
        <f t="shared" si="7"/>
        <v>74391.17</v>
      </c>
      <c r="L119" s="59">
        <f t="shared" si="7"/>
        <v>248482.95</v>
      </c>
      <c r="M119" s="59">
        <f t="shared" si="7"/>
        <v>419300.24</v>
      </c>
      <c r="N119" s="59"/>
    </row>
    <row r="120" spans="1:14" s="2" customFormat="1" ht="13.5" thickBot="1">
      <c r="A120" s="61" t="s">
        <v>11</v>
      </c>
      <c r="B120" s="59">
        <f aca="true" t="shared" si="8" ref="B120:M120">SUM(B121:B122)</f>
        <v>173344.79</v>
      </c>
      <c r="C120" s="59">
        <f t="shared" si="8"/>
        <v>174345.35</v>
      </c>
      <c r="D120" s="59">
        <f t="shared" si="8"/>
        <v>173845.07</v>
      </c>
      <c r="E120" s="59">
        <f t="shared" si="8"/>
        <v>173845.07</v>
      </c>
      <c r="F120" s="59">
        <f t="shared" si="8"/>
        <v>173845.07</v>
      </c>
      <c r="G120" s="59">
        <f t="shared" si="8"/>
        <v>173845.07</v>
      </c>
      <c r="H120" s="59">
        <f t="shared" si="8"/>
        <v>173845.07</v>
      </c>
      <c r="I120" s="59">
        <f t="shared" si="8"/>
        <v>173845.07</v>
      </c>
      <c r="J120" s="59">
        <f t="shared" si="8"/>
        <v>173845.07</v>
      </c>
      <c r="K120" s="59">
        <f t="shared" si="8"/>
        <v>173845.07</v>
      </c>
      <c r="L120" s="59">
        <f t="shared" si="8"/>
        <v>173845.07</v>
      </c>
      <c r="M120" s="59">
        <f t="shared" si="8"/>
        <v>173845.07</v>
      </c>
      <c r="N120" s="59">
        <f>SUM(B120:M120)</f>
        <v>2086140.84</v>
      </c>
    </row>
    <row r="121" spans="1:14" s="198" customFormat="1" ht="13.5" thickBot="1">
      <c r="A121" s="115" t="s">
        <v>102</v>
      </c>
      <c r="B121" s="197">
        <v>172067.28</v>
      </c>
      <c r="C121" s="197">
        <v>173067.84</v>
      </c>
      <c r="D121" s="197">
        <v>172567.56</v>
      </c>
      <c r="E121" s="197">
        <v>172567.56</v>
      </c>
      <c r="F121" s="197">
        <v>172567.56</v>
      </c>
      <c r="G121" s="197">
        <v>172567.56</v>
      </c>
      <c r="H121" s="197">
        <v>172567.56</v>
      </c>
      <c r="I121" s="197">
        <v>172567.56</v>
      </c>
      <c r="J121" s="197">
        <v>172567.56</v>
      </c>
      <c r="K121" s="197">
        <v>172567.56</v>
      </c>
      <c r="L121" s="197">
        <v>172567.56</v>
      </c>
      <c r="M121" s="197">
        <v>172567.56</v>
      </c>
      <c r="N121" s="197">
        <f aca="true" t="shared" si="9" ref="N121:N127">SUM(B121:M121)</f>
        <v>2070810.72</v>
      </c>
    </row>
    <row r="122" spans="1:14" s="198" customFormat="1" ht="13.5" thickBot="1">
      <c r="A122" s="115" t="s">
        <v>274</v>
      </c>
      <c r="B122" s="197">
        <v>1277.51</v>
      </c>
      <c r="C122" s="197">
        <v>1277.51</v>
      </c>
      <c r="D122" s="197">
        <v>1277.51</v>
      </c>
      <c r="E122" s="197">
        <v>1277.51</v>
      </c>
      <c r="F122" s="197">
        <v>1277.51</v>
      </c>
      <c r="G122" s="197">
        <v>1277.51</v>
      </c>
      <c r="H122" s="197">
        <v>1277.51</v>
      </c>
      <c r="I122" s="197">
        <v>1277.51</v>
      </c>
      <c r="J122" s="197">
        <v>1277.51</v>
      </c>
      <c r="K122" s="197">
        <v>1277.51</v>
      </c>
      <c r="L122" s="197">
        <v>1277.51</v>
      </c>
      <c r="M122" s="197">
        <v>1277.51</v>
      </c>
      <c r="N122" s="197">
        <f t="shared" si="9"/>
        <v>15330.12</v>
      </c>
    </row>
    <row r="123" spans="1:14" s="2" customFormat="1" ht="13.5" thickBot="1">
      <c r="A123" s="61" t="s">
        <v>12</v>
      </c>
      <c r="B123" s="59">
        <f aca="true" t="shared" si="10" ref="B123:N123">SUM(B124:B125)</f>
        <v>188746.59</v>
      </c>
      <c r="C123" s="59">
        <f t="shared" si="10"/>
        <v>170350.8</v>
      </c>
      <c r="D123" s="59">
        <f t="shared" si="10"/>
        <v>178590.06</v>
      </c>
      <c r="E123" s="59">
        <f t="shared" si="10"/>
        <v>186596.56</v>
      </c>
      <c r="F123" s="59">
        <f t="shared" si="10"/>
        <v>174351.47</v>
      </c>
      <c r="G123" s="59">
        <f t="shared" si="10"/>
        <v>179478.13</v>
      </c>
      <c r="H123" s="59">
        <f t="shared" si="10"/>
        <v>170827.3</v>
      </c>
      <c r="I123" s="59">
        <f t="shared" si="10"/>
        <v>192834.3</v>
      </c>
      <c r="J123" s="59">
        <f t="shared" si="10"/>
        <v>169814.47</v>
      </c>
      <c r="K123" s="59">
        <f t="shared" si="10"/>
        <v>174091.78</v>
      </c>
      <c r="L123" s="59">
        <f t="shared" si="10"/>
        <v>170817.29</v>
      </c>
      <c r="M123" s="59">
        <f t="shared" si="10"/>
        <v>177292.87</v>
      </c>
      <c r="N123" s="59">
        <f t="shared" si="10"/>
        <v>2133791.62</v>
      </c>
    </row>
    <row r="124" spans="1:14" s="198" customFormat="1" ht="13.5" thickBot="1">
      <c r="A124" s="115" t="s">
        <v>102</v>
      </c>
      <c r="B124" s="197">
        <v>186963.45</v>
      </c>
      <c r="C124" s="197">
        <v>168567.66</v>
      </c>
      <c r="D124" s="197">
        <v>176806.92</v>
      </c>
      <c r="E124" s="197">
        <v>184813.42</v>
      </c>
      <c r="F124" s="197">
        <v>172568.33</v>
      </c>
      <c r="G124" s="197">
        <v>177694.99</v>
      </c>
      <c r="H124" s="197">
        <v>169549.79</v>
      </c>
      <c r="I124" s="197">
        <v>191556.79</v>
      </c>
      <c r="J124" s="197">
        <v>168536.96</v>
      </c>
      <c r="K124" s="197">
        <v>172814.27</v>
      </c>
      <c r="L124" s="197">
        <v>169539.78</v>
      </c>
      <c r="M124" s="197">
        <v>176015.36</v>
      </c>
      <c r="N124" s="197">
        <f t="shared" si="9"/>
        <v>2115427.72</v>
      </c>
    </row>
    <row r="125" spans="1:14" s="198" customFormat="1" ht="13.5" thickBot="1">
      <c r="A125" s="115" t="s">
        <v>274</v>
      </c>
      <c r="B125" s="197">
        <v>1783.14</v>
      </c>
      <c r="C125" s="197">
        <v>1783.14</v>
      </c>
      <c r="D125" s="197">
        <v>1783.14</v>
      </c>
      <c r="E125" s="197">
        <v>1783.14</v>
      </c>
      <c r="F125" s="197">
        <v>1783.14</v>
      </c>
      <c r="G125" s="197">
        <v>1783.14</v>
      </c>
      <c r="H125" s="197">
        <v>1277.51</v>
      </c>
      <c r="I125" s="197">
        <v>1277.51</v>
      </c>
      <c r="J125" s="197">
        <v>1277.51</v>
      </c>
      <c r="K125" s="197">
        <v>1277.51</v>
      </c>
      <c r="L125" s="197">
        <v>1277.51</v>
      </c>
      <c r="M125" s="197">
        <v>1277.51</v>
      </c>
      <c r="N125" s="197">
        <f t="shared" si="9"/>
        <v>18363.9</v>
      </c>
    </row>
    <row r="126" spans="1:14" s="198" customFormat="1" ht="13.5" thickBot="1">
      <c r="A126" s="115" t="s">
        <v>203</v>
      </c>
      <c r="B126" s="201">
        <v>410</v>
      </c>
      <c r="C126" s="201">
        <v>410</v>
      </c>
      <c r="D126" s="201">
        <v>410</v>
      </c>
      <c r="E126" s="201">
        <v>410</v>
      </c>
      <c r="F126" s="201">
        <v>410</v>
      </c>
      <c r="G126" s="201">
        <v>410</v>
      </c>
      <c r="H126" s="201">
        <v>410</v>
      </c>
      <c r="I126" s="201">
        <v>410</v>
      </c>
      <c r="J126" s="201">
        <v>410</v>
      </c>
      <c r="K126" s="201">
        <v>410</v>
      </c>
      <c r="L126" s="201">
        <v>410</v>
      </c>
      <c r="M126" s="201">
        <v>410</v>
      </c>
      <c r="N126" s="201">
        <f t="shared" si="9"/>
        <v>4920</v>
      </c>
    </row>
    <row r="127" spans="1:14" s="198" customFormat="1" ht="13.5" thickBot="1">
      <c r="A127" s="115" t="s">
        <v>204</v>
      </c>
      <c r="B127" s="201">
        <v>371</v>
      </c>
      <c r="C127" s="201">
        <v>371</v>
      </c>
      <c r="D127" s="201">
        <v>371</v>
      </c>
      <c r="E127" s="201">
        <v>371</v>
      </c>
      <c r="F127" s="201">
        <v>371</v>
      </c>
      <c r="G127" s="201">
        <v>371</v>
      </c>
      <c r="H127" s="201">
        <v>371</v>
      </c>
      <c r="I127" s="201">
        <v>371</v>
      </c>
      <c r="J127" s="201">
        <v>371</v>
      </c>
      <c r="K127" s="201">
        <v>371</v>
      </c>
      <c r="L127" s="201">
        <v>371</v>
      </c>
      <c r="M127" s="201">
        <v>371</v>
      </c>
      <c r="N127" s="201">
        <f t="shared" si="9"/>
        <v>4452</v>
      </c>
    </row>
    <row r="128" spans="1:14" s="2" customFormat="1" ht="13.5" thickBot="1">
      <c r="A128" s="61" t="s">
        <v>103</v>
      </c>
      <c r="B128" s="59">
        <f>B123-B120</f>
        <v>15401.8</v>
      </c>
      <c r="C128" s="59">
        <f aca="true" t="shared" si="11" ref="C128:M128">C123-C120</f>
        <v>-3994.55000000002</v>
      </c>
      <c r="D128" s="59">
        <f t="shared" si="11"/>
        <v>4744.98999999999</v>
      </c>
      <c r="E128" s="59">
        <f t="shared" si="11"/>
        <v>12751.4899999999</v>
      </c>
      <c r="F128" s="59">
        <f t="shared" si="11"/>
        <v>506.399999999994</v>
      </c>
      <c r="G128" s="59">
        <f t="shared" si="11"/>
        <v>5633.06</v>
      </c>
      <c r="H128" s="59">
        <f t="shared" si="11"/>
        <v>-3017.77000000001</v>
      </c>
      <c r="I128" s="59">
        <f t="shared" si="11"/>
        <v>18989.2299999999</v>
      </c>
      <c r="J128" s="59">
        <f t="shared" si="11"/>
        <v>-4030.60000000001</v>
      </c>
      <c r="K128" s="59">
        <f t="shared" si="11"/>
        <v>246.709999999992</v>
      </c>
      <c r="L128" s="59">
        <f t="shared" si="11"/>
        <v>-3027.78</v>
      </c>
      <c r="M128" s="59">
        <f t="shared" si="11"/>
        <v>3447.79999999999</v>
      </c>
      <c r="N128" s="59">
        <f>M128+L128+K128+J128+I128+H128+G128+F128+E128+D128+C128+B128</f>
        <v>47650.7799999997</v>
      </c>
    </row>
    <row r="129" spans="1:14" s="2" customFormat="1" ht="13.5" thickBot="1">
      <c r="A129" s="61" t="s">
        <v>26</v>
      </c>
      <c r="B129" s="59">
        <f>B119+B123</f>
        <v>396166.98</v>
      </c>
      <c r="C129" s="59">
        <f>C119+C123</f>
        <v>566517.78</v>
      </c>
      <c r="D129" s="199">
        <f>D119+D123-D116</f>
        <v>-121308.42</v>
      </c>
      <c r="E129" s="59">
        <f>E119+E123</f>
        <v>65288.14</v>
      </c>
      <c r="F129" s="59">
        <f>F119+F123</f>
        <v>239639.61</v>
      </c>
      <c r="G129" s="199">
        <f>G119+G123-G116</f>
        <v>2783.55</v>
      </c>
      <c r="H129" s="59">
        <f>H119+H123</f>
        <v>173610.85</v>
      </c>
      <c r="I129" s="59">
        <f>I119+I123</f>
        <v>366445.15</v>
      </c>
      <c r="J129" s="199">
        <f>J119+J123-J116</f>
        <v>74391.17</v>
      </c>
      <c r="K129" s="59">
        <f>K119+K123</f>
        <v>248482.95</v>
      </c>
      <c r="L129" s="59">
        <f>L119+L123</f>
        <v>419300.24</v>
      </c>
      <c r="M129" s="199">
        <f>M119+M123-M116</f>
        <v>212562.57</v>
      </c>
      <c r="N129" s="230">
        <f>M129+N126+N127</f>
        <v>221934.57</v>
      </c>
    </row>
    <row r="130" spans="7:14" s="2" customFormat="1" ht="57" customHeight="1">
      <c r="G130" s="39"/>
      <c r="H130" s="267" t="s">
        <v>253</v>
      </c>
      <c r="I130" s="267"/>
      <c r="J130" s="267"/>
      <c r="K130" s="267"/>
      <c r="L130" s="276" t="s">
        <v>254</v>
      </c>
      <c r="M130" s="276"/>
      <c r="N130" s="276"/>
    </row>
    <row r="131" spans="8:14" s="2" customFormat="1" ht="72" customHeight="1">
      <c r="H131" s="277" t="s">
        <v>255</v>
      </c>
      <c r="I131" s="277"/>
      <c r="J131" s="277"/>
      <c r="K131" s="277"/>
      <c r="L131" s="278" t="s">
        <v>273</v>
      </c>
      <c r="M131" s="278"/>
      <c r="N131" s="278"/>
    </row>
    <row r="132" s="2" customFormat="1" ht="12.75"/>
    <row r="133" spans="8:13" s="2" customFormat="1" ht="15">
      <c r="H133" s="265" t="s">
        <v>205</v>
      </c>
      <c r="I133" s="265"/>
      <c r="J133" s="265"/>
      <c r="K133" s="202">
        <f>O116</f>
        <v>2128649.44</v>
      </c>
      <c r="L133" s="203"/>
      <c r="M133" s="203"/>
    </row>
    <row r="134" spans="8:13" s="2" customFormat="1" ht="15">
      <c r="H134" s="265" t="s">
        <v>206</v>
      </c>
      <c r="I134" s="265"/>
      <c r="J134" s="265"/>
      <c r="K134" s="202">
        <f>N120</f>
        <v>2086140.84</v>
      </c>
      <c r="L134" s="203"/>
      <c r="M134" s="203"/>
    </row>
    <row r="135" spans="8:13" s="2" customFormat="1" ht="15">
      <c r="H135" s="265" t="s">
        <v>207</v>
      </c>
      <c r="I135" s="265"/>
      <c r="J135" s="265"/>
      <c r="K135" s="202">
        <f>N124+N125</f>
        <v>2133791.62</v>
      </c>
      <c r="L135" s="203"/>
      <c r="M135" s="203"/>
    </row>
    <row r="136" spans="8:13" s="2" customFormat="1" ht="15">
      <c r="H136" s="265" t="s">
        <v>208</v>
      </c>
      <c r="I136" s="265"/>
      <c r="J136" s="265"/>
      <c r="K136" s="202">
        <f>K135-K134</f>
        <v>47650.78</v>
      </c>
      <c r="L136" s="203"/>
      <c r="M136" s="203"/>
    </row>
    <row r="137" spans="8:13" s="2" customFormat="1" ht="15">
      <c r="H137" s="266" t="s">
        <v>209</v>
      </c>
      <c r="I137" s="266"/>
      <c r="J137" s="266"/>
      <c r="K137" s="202">
        <f>K134-K133</f>
        <v>-42508.6</v>
      </c>
      <c r="L137" s="203"/>
      <c r="M137" s="203"/>
    </row>
    <row r="138" spans="8:13" s="2" customFormat="1" ht="15">
      <c r="H138" s="272" t="s">
        <v>210</v>
      </c>
      <c r="I138" s="273"/>
      <c r="J138" s="274"/>
      <c r="K138" s="202">
        <f>B119</f>
        <v>207420.39</v>
      </c>
      <c r="L138" s="203"/>
      <c r="M138" s="203"/>
    </row>
    <row r="139" spans="8:13" s="2" customFormat="1" ht="15.75">
      <c r="H139" s="275" t="s">
        <v>211</v>
      </c>
      <c r="I139" s="275"/>
      <c r="J139" s="275"/>
      <c r="K139" s="204">
        <f>K138+K137+K136+K140</f>
        <v>221934.57</v>
      </c>
      <c r="L139" s="203"/>
      <c r="M139" s="203"/>
    </row>
    <row r="140" spans="8:13" s="2" customFormat="1" ht="15">
      <c r="H140" s="271" t="s">
        <v>212</v>
      </c>
      <c r="I140" s="271"/>
      <c r="J140" s="271"/>
      <c r="K140" s="205">
        <f>N126+N127</f>
        <v>9372</v>
      </c>
      <c r="L140" s="203"/>
      <c r="M140" s="203"/>
    </row>
    <row r="141" spans="8:13" s="2" customFormat="1" ht="15">
      <c r="H141" s="266" t="s">
        <v>213</v>
      </c>
      <c r="I141" s="266"/>
      <c r="J141" s="266"/>
      <c r="K141" s="205">
        <f>D107+G107+J107+M107</f>
        <v>159030.06</v>
      </c>
      <c r="L141" s="279" t="s">
        <v>219</v>
      </c>
      <c r="M141" s="279"/>
    </row>
    <row r="142" spans="8:13" s="2" customFormat="1" ht="15">
      <c r="H142" s="271" t="s">
        <v>214</v>
      </c>
      <c r="I142" s="271"/>
      <c r="J142" s="271"/>
      <c r="K142" s="205">
        <v>111000.01</v>
      </c>
      <c r="L142" s="203"/>
      <c r="M142" s="203"/>
    </row>
    <row r="143" spans="8:13" s="2" customFormat="1" ht="15">
      <c r="H143" s="271" t="s">
        <v>215</v>
      </c>
      <c r="I143" s="271"/>
      <c r="J143" s="271"/>
      <c r="K143" s="205">
        <v>5198.63</v>
      </c>
      <c r="L143" s="203"/>
      <c r="M143" s="203"/>
    </row>
    <row r="144" spans="8:13" ht="15">
      <c r="H144" s="271" t="s">
        <v>216</v>
      </c>
      <c r="I144" s="271"/>
      <c r="J144" s="271"/>
      <c r="K144" s="205">
        <f>K142+K143</f>
        <v>116198.64</v>
      </c>
      <c r="L144" s="203"/>
      <c r="M144" s="203"/>
    </row>
    <row r="145" spans="8:13" ht="15">
      <c r="H145" s="271" t="s">
        <v>217</v>
      </c>
      <c r="I145" s="271"/>
      <c r="J145" s="271"/>
      <c r="K145" s="205">
        <f>K144-K141</f>
        <v>-42831.42</v>
      </c>
      <c r="L145" s="206"/>
      <c r="M145" s="203"/>
    </row>
    <row r="146" spans="8:13" ht="15.75">
      <c r="H146" s="271" t="s">
        <v>218</v>
      </c>
      <c r="I146" s="271"/>
      <c r="J146" s="271"/>
      <c r="K146" s="207">
        <f>K137-K145</f>
        <v>322.82</v>
      </c>
      <c r="L146" s="203"/>
      <c r="M146" s="203"/>
    </row>
  </sheetData>
  <sheetProtection/>
  <mergeCells count="32">
    <mergeCell ref="L130:N130"/>
    <mergeCell ref="H131:K131"/>
    <mergeCell ref="L131:N131"/>
    <mergeCell ref="H143:J143"/>
    <mergeCell ref="H144:J144"/>
    <mergeCell ref="L141:M141"/>
    <mergeCell ref="H145:J145"/>
    <mergeCell ref="H146:J146"/>
    <mergeCell ref="H138:J138"/>
    <mergeCell ref="H139:J139"/>
    <mergeCell ref="H140:J140"/>
    <mergeCell ref="H141:J141"/>
    <mergeCell ref="H142:J142"/>
    <mergeCell ref="A17:A18"/>
    <mergeCell ref="H133:J133"/>
    <mergeCell ref="H134:J134"/>
    <mergeCell ref="H135:J135"/>
    <mergeCell ref="H136:J136"/>
    <mergeCell ref="H137:J137"/>
    <mergeCell ref="A53:A54"/>
    <mergeCell ref="H130:K130"/>
    <mergeCell ref="A35:A40"/>
    <mergeCell ref="A1:N1"/>
    <mergeCell ref="A108:N108"/>
    <mergeCell ref="A71:N71"/>
    <mergeCell ref="B2:D2"/>
    <mergeCell ref="E2:G2"/>
    <mergeCell ref="H2:J2"/>
    <mergeCell ref="K2:M2"/>
    <mergeCell ref="A4:O4"/>
    <mergeCell ref="A59:N59"/>
    <mergeCell ref="A43:A4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2014-07-01T10:41:42Z</cp:lastPrinted>
  <dcterms:created xsi:type="dcterms:W3CDTF">2010-04-02T14:46:04Z</dcterms:created>
  <dcterms:modified xsi:type="dcterms:W3CDTF">2014-07-03T06:35:06Z</dcterms:modified>
  <cp:category/>
  <cp:version/>
  <cp:contentType/>
  <cp:contentStatus/>
</cp:coreProperties>
</file>