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С" sheetId="2" r:id="rId2"/>
    <sheet name="Рос" sheetId="3" r:id="rId3"/>
  </sheets>
  <definedNames>
    <definedName name="_xlnm.Print_Area" localSheetId="0">'по голосованию'!$A$1:$H$167</definedName>
  </definedNames>
  <calcPr fullCalcOnLoad="1" fullPrecision="0"/>
</workbook>
</file>

<file path=xl/sharedStrings.xml><?xml version="1.0" encoding="utf-8"?>
<sst xmlns="http://schemas.openxmlformats.org/spreadsheetml/2006/main" count="400" uniqueCount="263">
  <si>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</si>
  <si>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</si>
  <si>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</si>
  <si>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</si>
  <si>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</si>
  <si>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</si>
  <si>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</si>
  <si>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</si>
  <si>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</si>
  <si>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</si>
  <si>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</si>
  <si>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</si>
  <si>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</si>
  <si>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</si>
  <si>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</si>
  <si>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</si>
  <si>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</si>
  <si>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</si>
  <si>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</si>
  <si>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</si>
  <si>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</si>
  <si>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</si>
  <si>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</si>
  <si>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</si>
  <si>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</si>
  <si>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</si>
  <si>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</si>
  <si>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</si>
  <si>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</si>
  <si>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</si>
  <si>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</si>
  <si>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</si>
  <si>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</si>
  <si>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</si>
  <si>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</si>
  <si>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</si>
  <si>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</si>
  <si>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</si>
  <si>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</si>
  <si>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</si>
  <si>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</si>
  <si>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</si>
  <si>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</si>
  <si>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</si>
  <si>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</si>
  <si>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</si>
  <si>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</si>
  <si>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</si>
  <si>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</si>
  <si>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</si>
  <si>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</si>
  <si>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</si>
  <si>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</si>
  <si>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</si>
  <si>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</si>
  <si>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</si>
  <si>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</si>
  <si>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</si>
  <si>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</si>
  <si>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</si>
  <si>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</si>
  <si>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</si>
  <si>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</si>
  <si>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</si>
  <si>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</si>
  <si>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</si>
  <si>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</si>
  <si>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</si>
  <si>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</si>
  <si>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</si>
  <si>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</si>
  <si>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</si>
  <si>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</si>
  <si>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</si>
  <si>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</si>
  <si>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</si>
  <si>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</si>
  <si>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</si>
  <si>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</si>
  <si>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</si>
  <si>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</si>
  <si>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</si>
  <si>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</si>
  <si>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</si>
  <si>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</si>
  <si>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</si>
  <si>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</si>
  <si>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</si>
  <si>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</si>
  <si>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</si>
  <si>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</si>
  <si>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</si>
  <si>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</si>
  <si>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</si>
  <si>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</si>
  <si>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</si>
  <si>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</si>
  <si>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</si>
  <si>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</si>
  <si>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</si>
  <si>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</si>
  <si>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</si>
  <si>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</si>
  <si>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</si>
  <si>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2-3 раза</t>
  </si>
  <si>
    <t>ОАО "Газпромтрубинвест"</t>
  </si>
  <si>
    <t>Перечень работ и услуг по содержанию и ремонту общего имущества в многоквартирном доме</t>
  </si>
  <si>
    <t>по адресу: ул. Набережная, д.60 (S общ.=4081,9 м2, S зем.уч.=3120,17 м2)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</si>
  <si>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</si>
  <si>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</si>
  <si>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</si>
  <si>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Санобработка мусорокамер (согласно СанПиН 2.1.2.2645-10 утвержденного Постановлением Главного госуд.сан.врача от 10.06.2010 г. № 64)</t>
  </si>
  <si>
    <t>1 раз в 4 месяца</t>
  </si>
  <si>
    <t>испытания тепловых сетей на максимальную температуру</t>
  </si>
  <si>
    <t>замена  КИП 8 манометров , 8 термометров</t>
  </si>
  <si>
    <t>по мере  необходимости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</si>
  <si>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</si>
  <si>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</si>
  <si>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</si>
  <si>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</si>
  <si>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</si>
  <si>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</si>
  <si>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</si>
  <si>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</si>
  <si>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</si>
  <si>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</si>
  <si>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замена ( поверка ) КИП</t>
  </si>
  <si>
    <t>смена КИП манометр 1 шт.</t>
  </si>
  <si>
    <t>замена трансформатора тока</t>
  </si>
  <si>
    <t>электроизмерения (замеры сопротивления изоляции) (на основании Постановления Госстроя РФ № 170 от 27.09.2003 г)</t>
  </si>
  <si>
    <t>1 раз в 3 года</t>
  </si>
  <si>
    <t>прочистка канализационных стояков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</si>
  <si>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</si>
  <si>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</si>
  <si>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</si>
  <si>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Сбор, вывоз и утилизация ТБО*, руб/м2</t>
  </si>
  <si>
    <t>ВСЕГО :</t>
  </si>
  <si>
    <t>Дополнительные работы по текущему ремонту, в т.ч.:</t>
  </si>
  <si>
    <t xml:space="preserve">Освещение подвала </t>
  </si>
  <si>
    <t>Освещение чердака</t>
  </si>
  <si>
    <t>Замена светильников уличного освещения на светодиодные светильники</t>
  </si>
  <si>
    <t>Замена светильников уличного освещения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</si>
  <si>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</si>
  <si>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</si>
  <si>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</si>
  <si>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</si>
  <si>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</si>
  <si>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</si>
  <si>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</si>
  <si>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</si>
  <si>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</si>
  <si>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</si>
  <si>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</si>
  <si>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</si>
  <si>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</si>
  <si>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</si>
  <si>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</si>
  <si>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</si>
  <si>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</t>
  </si>
  <si>
    <t>Генеральный директор</t>
  </si>
  <si>
    <t>А.В. Митрофанов</t>
  </si>
  <si>
    <t>Экономист 2-ой категории по учету лицевых счетов МКД</t>
  </si>
  <si>
    <t>2014 - 2015 г.</t>
  </si>
  <si>
    <t>(стоимость услуг  увеличена на 6,6% в соответствии с уровнем инфляции 2013 г.)</t>
  </si>
  <si>
    <t>Управление многоквартирным домом всего, в т.ч.:</t>
  </si>
  <si>
    <t>заполнение электронных паспортов</t>
  </si>
  <si>
    <t xml:space="preserve">1раз в год </t>
  </si>
  <si>
    <t>гидравлическое испытание эл.узлов и входной запорной арматуры</t>
  </si>
  <si>
    <t>ревизия задвижек отопления (диам.100мм-10шт., диам.80 мм - 5 шт.)</t>
  </si>
  <si>
    <t>ревизия задвижек ГВС (диам.50 мм-3 шт.)</t>
  </si>
  <si>
    <t>ремонт секций ВВП диам.168 мм-2 шт.</t>
  </si>
  <si>
    <t>ревизия задвижек на ГВС (диам. 50 мм- 4 шт., диам.100 мм - 3 шт.)</t>
  </si>
  <si>
    <t>пылеудаление и дезинфекция вент.каналов без пробивки</t>
  </si>
  <si>
    <t>Погашение задолженности прошлых периодов</t>
  </si>
  <si>
    <t>состояние на 01.05.2014 года</t>
  </si>
  <si>
    <t>установка спускников на т.узле (диам.15 мм - 4 шт.)</t>
  </si>
  <si>
    <t>смена шаровых кранов на отоплении л.15мм-70шт.,д.20мм-70шт.</t>
  </si>
  <si>
    <t>смена спускников на обратке с ВВП д.25мм-1 шт.</t>
  </si>
  <si>
    <t>смена шаровых кранов на отоплении л.32мм-2шт.</t>
  </si>
  <si>
    <t>установка модуля на ГВС д.80мм</t>
  </si>
  <si>
    <t>монтаж кабельных линий от термосопротивлений до приборов учета тепла системы теплоснабжения и ГВС МКД</t>
  </si>
  <si>
    <t>приобретение мусорного контейнера 1 шт.</t>
  </si>
  <si>
    <t>22042,25 (по тарифу)</t>
  </si>
  <si>
    <t>Лицевой счет многоквартирного дома по адресу: ул. Набережная, д. 60 на период с 1 мая 2014 по 30 апреля 2015 года</t>
  </si>
  <si>
    <t>гидравлическое испытание элеваторных узлов и  запорной арматуры</t>
  </si>
  <si>
    <t>53</t>
  </si>
  <si>
    <t>ревизия задвижек отопления (д. 100 мм - 10 шт., диам.80мм-5шт.) Факт (ф80 мм-9 шт, ф 100мм- 8 шт</t>
  </si>
  <si>
    <t>ревизия задвижек  ХВС (диам.50мм-4шт., д. 100 мм- 3 шт.) факт ф 50 мм-1 шт,ф 100 мм - 2 шт.</t>
  </si>
  <si>
    <t>ревизия заадвижек ГВС (диам.50мм-3шт.) факт ф 80 мм -1 шт,ф 50 мм - 3 шт.</t>
  </si>
  <si>
    <t>55</t>
  </si>
  <si>
    <t>Замена насоса ( без стоимости насоса)</t>
  </si>
  <si>
    <t>Смена (переврезка) задвижек ХВС</t>
  </si>
  <si>
    <t>Ремонт панельных швов 20 м.п.</t>
  </si>
  <si>
    <t>73</t>
  </si>
  <si>
    <t>Замена лампочек 60 Вт в подъезде</t>
  </si>
  <si>
    <t>85</t>
  </si>
  <si>
    <t>Смена повысительного насоса ( со стоимостью насоса)</t>
  </si>
  <si>
    <t>109</t>
  </si>
  <si>
    <t>Ремонт контейнеров для мусора</t>
  </si>
  <si>
    <t>Освещение подвала для работы слесарей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</si>
  <si>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</si>
  <si>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</si>
  <si>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</si>
  <si>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</si>
  <si>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установка спускников на т.узле (диам.15 мм - 4 шт.) факт - 47 шт.</t>
  </si>
  <si>
    <t>смена шаровых кранов на отоплении л.15мм-70шт.,д.20мм-70шт.( факт ф 15 мм - 8 шт, ф 20 мм - 45 шт)</t>
  </si>
  <si>
    <t>Смена задвижки СТС ф 80 мм - 2 шт.</t>
  </si>
  <si>
    <t>125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</si>
  <si>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</si>
  <si>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</si>
  <si>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</si>
  <si>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</si>
  <si>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</si>
  <si>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Ростелекома ( 1 точка с июня 2010 года)</t>
  </si>
  <si>
    <t>706</t>
  </si>
  <si>
    <t>приобретение мусорного контейнера 1 шт. ( ООО "Металл Сервис")</t>
  </si>
  <si>
    <t>131</t>
  </si>
  <si>
    <t>134</t>
  </si>
  <si>
    <t>Ремонт кровли 10 м2 ( кв.8)</t>
  </si>
  <si>
    <t>136</t>
  </si>
  <si>
    <t>Ремонт батареи (кв. 50)</t>
  </si>
  <si>
    <t>Ремонт батареи (кв.50)</t>
  </si>
  <si>
    <t>Перевод ВВВ на зимнюю схему</t>
  </si>
  <si>
    <t>139</t>
  </si>
  <si>
    <t>155</t>
  </si>
  <si>
    <t>Замена светильника в подъезде</t>
  </si>
  <si>
    <t>Остаток(+) / Долг(-) на 1.05.14г.</t>
  </si>
  <si>
    <t>Экономия(+) / Долг(-) на 1.05.2015</t>
  </si>
  <si>
    <t>168</t>
  </si>
  <si>
    <t>ремонт секций ВВП д.168 мм - 2 шт ( факт 6 шт)</t>
  </si>
  <si>
    <t>Регулировка элеваторного узла</t>
  </si>
  <si>
    <t>170</t>
  </si>
  <si>
    <t>проверка вентиляционных каналов и канализационных вытяжек ( ООО "Трубочист")</t>
  </si>
  <si>
    <t>акт 523</t>
  </si>
  <si>
    <t>192</t>
  </si>
  <si>
    <t>электроизмерения (замеры сопротивления изоляции) (на основании Постановления Госстроя РФ № 170 от 27.09.2003 г)( ООО"МАВр")</t>
  </si>
  <si>
    <t>Очистка подвала и обработка (ООО"КонсалтингПрофи")</t>
  </si>
  <si>
    <t>59</t>
  </si>
  <si>
    <t>Оценка соответствия лифтов( АНО ЦЭС "Техкранэнерго")</t>
  </si>
  <si>
    <t>ЦЭС-2013/1394-13 (акт 13)</t>
  </si>
  <si>
    <t>11.11.2014 ( 24.12.2014)</t>
  </si>
  <si>
    <t>Ремонт батареи ( кв. 44)</t>
  </si>
  <si>
    <t>Замена лампочек 95 Вт в подъезде</t>
  </si>
  <si>
    <t>13</t>
  </si>
  <si>
    <t>6</t>
  </si>
  <si>
    <t>Страхование лифта (филиаи ООО"Росгосмстрах")</t>
  </si>
  <si>
    <t>144008040-4431003821</t>
  </si>
  <si>
    <t>44</t>
  </si>
  <si>
    <t>47</t>
  </si>
  <si>
    <t>77</t>
  </si>
  <si>
    <t>Замена табличек нам доме</t>
  </si>
  <si>
    <t>Стоимость таблички - 1 таб. ( ООО "РЕКОМ")</t>
  </si>
  <si>
    <t>акт 14</t>
  </si>
  <si>
    <t>118</t>
  </si>
  <si>
    <t>141</t>
  </si>
  <si>
    <t>145</t>
  </si>
  <si>
    <t>Обслуживание вводных и внутренних газопроводов жилого фонда( Корректировка по выставленному счету фактуре № 8161 от 11.06.2014 г. на сумму 29301,51 руб.)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</si>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</sst>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sz val="14"/>
      <name val="Arial Cyr"/>
      <family val="0"/>
    </font>
    <font>
      <b/>
      <sz val="10"/>
      <name val="Arial Black"/>
      <family val="2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b/>
      <sz val="12"/>
      <color rgb="FFFF0000"/>
      <name val="Arial Cyr"/>
      <family val="0"/>
    </font>
    <font>
      <sz val="10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8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left" vertical="center" wrapText="1"/>
    </xf>
    <xf numFmtId="0" fontId="0" fillId="24" borderId="35" xfId="0" applyFill="1" applyBorder="1" applyAlignment="1">
      <alignment horizontal="center" vertical="center"/>
    </xf>
    <xf numFmtId="2" fontId="23" fillId="24" borderId="36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2" fontId="22" fillId="24" borderId="51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2" xfId="0" applyFont="1" applyFill="1" applyBorder="1" applyAlignment="1">
      <alignment horizontal="center" vertical="center" textRotation="90" wrapText="1"/>
    </xf>
    <xf numFmtId="0" fontId="18" fillId="24" borderId="42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8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18" fillId="24" borderId="37" xfId="0" applyFont="1" applyFill="1" applyBorder="1" applyAlignment="1">
      <alignment horizontal="center" vertical="center" wrapText="1"/>
    </xf>
    <xf numFmtId="0" fontId="20" fillId="24" borderId="57" xfId="0" applyFont="1" applyFill="1" applyBorder="1" applyAlignment="1">
      <alignment horizontal="left" vertical="center" wrapText="1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27" fillId="26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8" fillId="0" borderId="28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45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5" borderId="15" xfId="0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 vertical="center" wrapText="1"/>
    </xf>
    <xf numFmtId="2" fontId="23" fillId="25" borderId="46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2" fontId="31" fillId="24" borderId="0" xfId="0" applyNumberFormat="1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32" fillId="24" borderId="12" xfId="0" applyFont="1" applyFill="1" applyBorder="1" applyAlignment="1">
      <alignment horizontal="left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2" fontId="28" fillId="24" borderId="60" xfId="0" applyNumberFormat="1" applyFont="1" applyFill="1" applyBorder="1" applyAlignment="1">
      <alignment horizontal="center" vertical="center" wrapText="1"/>
    </xf>
    <xf numFmtId="0" fontId="18" fillId="24" borderId="6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42" xfId="0" applyFont="1" applyFill="1" applyBorder="1" applyAlignment="1">
      <alignment horizontal="center" vertical="center" wrapText="1"/>
    </xf>
    <xf numFmtId="2" fontId="22" fillId="24" borderId="42" xfId="0" applyNumberFormat="1" applyFont="1" applyFill="1" applyBorder="1" applyAlignment="1">
      <alignment horizontal="center" vertical="center" wrapText="1"/>
    </xf>
    <xf numFmtId="0" fontId="18" fillId="24" borderId="42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18" fillId="24" borderId="43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42" xfId="0" applyFont="1" applyFill="1" applyBorder="1" applyAlignment="1">
      <alignment horizontal="center" vertical="center"/>
    </xf>
    <xf numFmtId="2" fontId="22" fillId="24" borderId="42" xfId="0" applyNumberFormat="1" applyFont="1" applyFill="1" applyBorder="1" applyAlignment="1">
      <alignment horizontal="center" vertical="center"/>
    </xf>
    <xf numFmtId="2" fontId="22" fillId="24" borderId="43" xfId="0" applyNumberFormat="1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/>
    </xf>
    <xf numFmtId="2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49" fontId="0" fillId="24" borderId="21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7" xfId="0" applyNumberFormat="1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41" fillId="25" borderId="27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2" fontId="25" fillId="24" borderId="49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8" fillId="25" borderId="28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2" fontId="28" fillId="25" borderId="0" xfId="0" applyNumberFormat="1" applyFont="1" applyFill="1" applyAlignment="1">
      <alignment horizontal="center" vertical="center" wrapText="1"/>
    </xf>
    <xf numFmtId="0" fontId="31" fillId="25" borderId="28" xfId="0" applyFont="1" applyFill="1" applyBorder="1" applyAlignment="1">
      <alignment horizontal="left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28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2" fontId="31" fillId="25" borderId="13" xfId="0" applyNumberFormat="1" applyFont="1" applyFill="1" applyBorder="1" applyAlignment="1">
      <alignment horizontal="center" vertical="center" wrapText="1"/>
    </xf>
    <xf numFmtId="2" fontId="18" fillId="25" borderId="60" xfId="0" applyNumberFormat="1" applyFont="1" applyFill="1" applyBorder="1" applyAlignment="1">
      <alignment horizontal="center" vertical="center" wrapText="1"/>
    </xf>
    <xf numFmtId="2" fontId="18" fillId="25" borderId="61" xfId="0" applyNumberFormat="1" applyFont="1" applyFill="1" applyBorder="1" applyAlignment="1">
      <alignment horizontal="center" vertical="center" wrapText="1"/>
    </xf>
    <xf numFmtId="2" fontId="22" fillId="25" borderId="42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left" vertical="center"/>
    </xf>
    <xf numFmtId="0" fontId="23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left" vertical="center"/>
    </xf>
    <xf numFmtId="0" fontId="0" fillId="25" borderId="10" xfId="0" applyFill="1" applyBorder="1" applyAlignment="1">
      <alignment horizontal="left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25" fillId="24" borderId="48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2" fontId="0" fillId="24" borderId="27" xfId="0" applyNumberForma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 wrapText="1"/>
    </xf>
    <xf numFmtId="49" fontId="0" fillId="25" borderId="29" xfId="0" applyNumberFormat="1" applyFont="1" applyFill="1" applyBorder="1" applyAlignment="1">
      <alignment horizontal="center" vertical="center" wrapText="1"/>
    </xf>
    <xf numFmtId="14" fontId="0" fillId="25" borderId="37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14" fontId="0" fillId="24" borderId="3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25" borderId="30" xfId="0" applyNumberFormat="1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0" fontId="0" fillId="25" borderId="63" xfId="0" applyFont="1" applyFill="1" applyBorder="1" applyAlignment="1">
      <alignment horizontal="left" vertical="center" wrapText="1"/>
    </xf>
    <xf numFmtId="0" fontId="39" fillId="24" borderId="30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left" vertical="center" wrapText="1"/>
    </xf>
    <xf numFmtId="0" fontId="25" fillId="24" borderId="49" xfId="0" applyFont="1" applyFill="1" applyBorder="1" applyAlignment="1">
      <alignment horizontal="center" vertical="center" wrapText="1"/>
    </xf>
    <xf numFmtId="2" fontId="24" fillId="24" borderId="64" xfId="0" applyNumberFormat="1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64" xfId="0" applyNumberFormat="1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  <xf numFmtId="0" fontId="39" fillId="24" borderId="33" xfId="0" applyFont="1" applyFill="1" applyBorder="1" applyAlignment="1">
      <alignment horizontal="center" vertical="center" wrapText="1"/>
    </xf>
    <xf numFmtId="2" fontId="25" fillId="25" borderId="2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7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0" borderId="65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  <xf numFmtId="0" fontId="20" fillId="25" borderId="66" xfId="0" applyFont="1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25" borderId="67" xfId="0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horizontal="left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6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24" borderId="71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36" fillId="24" borderId="0" xfId="0" applyFont="1" applyFill="1" applyAlignment="1">
      <alignment horizontal="right"/>
    </xf>
    <xf numFmtId="0" fontId="36" fillId="24" borderId="71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 wrapText="1"/>
    </xf>
    <xf numFmtId="0" fontId="34" fillId="24" borderId="66" xfId="0" applyFont="1" applyFill="1" applyBorder="1" applyAlignment="1">
      <alignment horizontal="center" vertical="center" wrapText="1"/>
    </xf>
    <xf numFmtId="0" fontId="34" fillId="24" borderId="7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="75" zoomScaleNormal="75" zoomScalePageLayoutView="0" workbookViewId="0" topLeftCell="A64">
      <selection activeCell="D116" sqref="D116:D119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8.375" style="3" customWidth="1"/>
    <col min="5" max="5" width="13.875" style="3" hidden="1" customWidth="1"/>
    <col min="6" max="6" width="20.875" style="3" hidden="1" customWidth="1"/>
    <col min="7" max="7" width="15.7539062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10" hidden="1" customWidth="1"/>
    <col min="12" max="14" width="15.375" style="3" customWidth="1"/>
    <col min="15" max="16384" width="9.125" style="3" customWidth="1"/>
  </cols>
  <sheetData>
    <row r="1" spans="1:8" ht="16.5" customHeight="1">
      <c r="A1" s="273" t="s">
        <v>30</v>
      </c>
      <c r="B1" s="274"/>
      <c r="C1" s="274"/>
      <c r="D1" s="274"/>
      <c r="E1" s="274"/>
      <c r="F1" s="274"/>
      <c r="G1" s="274"/>
      <c r="H1" s="274"/>
    </row>
    <row r="2" spans="2:8" ht="12.75" customHeight="1">
      <c r="B2" s="275" t="s">
        <v>31</v>
      </c>
      <c r="C2" s="275"/>
      <c r="D2" s="275"/>
      <c r="E2" s="275"/>
      <c r="F2" s="275"/>
      <c r="G2" s="274"/>
      <c r="H2" s="274"/>
    </row>
    <row r="3" spans="1:8" ht="21" customHeight="1">
      <c r="A3" s="139" t="s">
        <v>162</v>
      </c>
      <c r="B3" s="275" t="s">
        <v>32</v>
      </c>
      <c r="C3" s="275"/>
      <c r="D3" s="275"/>
      <c r="E3" s="275"/>
      <c r="F3" s="275"/>
      <c r="G3" s="274"/>
      <c r="H3" s="274"/>
    </row>
    <row r="4" spans="2:8" ht="14.25" customHeight="1">
      <c r="B4" s="275" t="s">
        <v>33</v>
      </c>
      <c r="C4" s="275"/>
      <c r="D4" s="275"/>
      <c r="E4" s="275"/>
      <c r="F4" s="275"/>
      <c r="G4" s="274"/>
      <c r="H4" s="274"/>
    </row>
    <row r="5" spans="2:8" ht="14.25" customHeight="1">
      <c r="B5" s="208"/>
      <c r="C5" s="208"/>
      <c r="D5" s="208"/>
      <c r="E5" s="208"/>
      <c r="F5" s="208"/>
      <c r="G5" s="207"/>
      <c r="H5" s="207"/>
    </row>
    <row r="6" spans="1:8" ht="14.25" customHeight="1">
      <c r="A6" s="276"/>
      <c r="B6" s="276"/>
      <c r="C6" s="276"/>
      <c r="D6" s="276"/>
      <c r="E6" s="276"/>
      <c r="F6" s="276"/>
      <c r="G6" s="276"/>
      <c r="H6" s="276"/>
    </row>
    <row r="7" spans="1:9" ht="20.25" customHeight="1">
      <c r="A7" s="277" t="s">
        <v>163</v>
      </c>
      <c r="B7" s="277"/>
      <c r="C7" s="277"/>
      <c r="D7" s="277"/>
      <c r="E7" s="277"/>
      <c r="F7" s="277"/>
      <c r="G7" s="277"/>
      <c r="H7" s="277"/>
      <c r="I7" s="140"/>
    </row>
    <row r="8" spans="1:11" s="141" customFormat="1" ht="22.5" customHeight="1">
      <c r="A8" s="279" t="s">
        <v>106</v>
      </c>
      <c r="B8" s="279"/>
      <c r="C8" s="279"/>
      <c r="D8" s="279"/>
      <c r="E8" s="280"/>
      <c r="F8" s="280"/>
      <c r="G8" s="280"/>
      <c r="H8" s="280"/>
      <c r="K8" s="142"/>
    </row>
    <row r="9" spans="1:8" s="111" customFormat="1" ht="18.75" customHeight="1">
      <c r="A9" s="279" t="s">
        <v>107</v>
      </c>
      <c r="B9" s="279"/>
      <c r="C9" s="279"/>
      <c r="D9" s="279"/>
      <c r="E9" s="280"/>
      <c r="F9" s="280"/>
      <c r="G9" s="280"/>
      <c r="H9" s="280"/>
    </row>
    <row r="10" spans="1:8" s="112" customFormat="1" ht="17.25" customHeight="1">
      <c r="A10" s="281" t="s">
        <v>98</v>
      </c>
      <c r="B10" s="281"/>
      <c r="C10" s="281"/>
      <c r="D10" s="281"/>
      <c r="E10" s="282"/>
      <c r="F10" s="282"/>
      <c r="G10" s="282"/>
      <c r="H10" s="282"/>
    </row>
    <row r="11" spans="1:8" s="111" customFormat="1" ht="30" customHeight="1" thickBot="1">
      <c r="A11" s="283" t="s">
        <v>34</v>
      </c>
      <c r="B11" s="283"/>
      <c r="C11" s="283"/>
      <c r="D11" s="283"/>
      <c r="E11" s="284"/>
      <c r="F11" s="284"/>
      <c r="G11" s="284"/>
      <c r="H11" s="284"/>
    </row>
    <row r="12" spans="1:11" s="6" customFormat="1" ht="139.5" customHeight="1" thickBot="1">
      <c r="A12" s="113" t="s">
        <v>0</v>
      </c>
      <c r="B12" s="114" t="s">
        <v>35</v>
      </c>
      <c r="C12" s="115" t="s">
        <v>36</v>
      </c>
      <c r="D12" s="115" t="s">
        <v>5</v>
      </c>
      <c r="E12" s="115" t="s">
        <v>36</v>
      </c>
      <c r="F12" s="90" t="s">
        <v>37</v>
      </c>
      <c r="G12" s="115" t="s">
        <v>36</v>
      </c>
      <c r="H12" s="90" t="s">
        <v>37</v>
      </c>
      <c r="K12" s="116"/>
    </row>
    <row r="13" spans="1:11" s="7" customFormat="1" ht="12.75">
      <c r="A13" s="117">
        <v>1</v>
      </c>
      <c r="B13" s="118">
        <v>2</v>
      </c>
      <c r="C13" s="118">
        <v>3</v>
      </c>
      <c r="D13" s="119"/>
      <c r="E13" s="118">
        <v>3</v>
      </c>
      <c r="F13" s="91">
        <v>4</v>
      </c>
      <c r="G13" s="120">
        <v>3</v>
      </c>
      <c r="H13" s="121">
        <v>4</v>
      </c>
      <c r="K13" s="122"/>
    </row>
    <row r="14" spans="1:11" s="7" customFormat="1" ht="49.5" customHeight="1">
      <c r="A14" s="285" t="s">
        <v>1</v>
      </c>
      <c r="B14" s="286"/>
      <c r="C14" s="286"/>
      <c r="D14" s="286"/>
      <c r="E14" s="286"/>
      <c r="F14" s="286"/>
      <c r="G14" s="287"/>
      <c r="H14" s="288"/>
      <c r="K14" s="122"/>
    </row>
    <row r="15" spans="1:11" s="211" customFormat="1" ht="15">
      <c r="A15" s="209" t="s">
        <v>164</v>
      </c>
      <c r="B15" s="210"/>
      <c r="C15" s="16">
        <f>F15*12</f>
        <v>0</v>
      </c>
      <c r="D15" s="17">
        <f>G15*I15</f>
        <v>130784.08</v>
      </c>
      <c r="E15" s="16">
        <f>H15*12</f>
        <v>32.04</v>
      </c>
      <c r="F15" s="92"/>
      <c r="G15" s="16">
        <f>H15*12</f>
        <v>32.04</v>
      </c>
      <c r="H15" s="16">
        <f>H20+H22</f>
        <v>2.67</v>
      </c>
      <c r="I15" s="211">
        <v>4081.9</v>
      </c>
      <c r="J15" s="211">
        <v>1.07</v>
      </c>
      <c r="K15" s="212">
        <v>2.24</v>
      </c>
    </row>
    <row r="16" spans="1:11" s="213" customFormat="1" ht="27" customHeight="1">
      <c r="A16" s="143" t="s">
        <v>39</v>
      </c>
      <c r="B16" s="144" t="s">
        <v>40</v>
      </c>
      <c r="C16" s="145"/>
      <c r="D16" s="105"/>
      <c r="E16" s="106"/>
      <c r="F16" s="146"/>
      <c r="G16" s="106"/>
      <c r="H16" s="106"/>
      <c r="K16" s="214"/>
    </row>
    <row r="17" spans="1:11" s="213" customFormat="1" ht="12.75">
      <c r="A17" s="143" t="s">
        <v>41</v>
      </c>
      <c r="B17" s="144" t="s">
        <v>40</v>
      </c>
      <c r="C17" s="145"/>
      <c r="D17" s="105"/>
      <c r="E17" s="106"/>
      <c r="F17" s="146"/>
      <c r="G17" s="106"/>
      <c r="H17" s="106"/>
      <c r="K17" s="214"/>
    </row>
    <row r="18" spans="1:11" s="213" customFormat="1" ht="12.75">
      <c r="A18" s="143" t="s">
        <v>42</v>
      </c>
      <c r="B18" s="144" t="s">
        <v>43</v>
      </c>
      <c r="C18" s="145"/>
      <c r="D18" s="105"/>
      <c r="E18" s="106"/>
      <c r="F18" s="146"/>
      <c r="G18" s="106"/>
      <c r="H18" s="106"/>
      <c r="K18" s="214"/>
    </row>
    <row r="19" spans="1:11" s="213" customFormat="1" ht="12.75">
      <c r="A19" s="143" t="s">
        <v>44</v>
      </c>
      <c r="B19" s="144" t="s">
        <v>40</v>
      </c>
      <c r="C19" s="145"/>
      <c r="D19" s="105"/>
      <c r="E19" s="106"/>
      <c r="F19" s="146"/>
      <c r="G19" s="106"/>
      <c r="H19" s="106"/>
      <c r="K19" s="214"/>
    </row>
    <row r="20" spans="1:11" s="213" customFormat="1" ht="15">
      <c r="A20" s="215" t="s">
        <v>4</v>
      </c>
      <c r="B20" s="216"/>
      <c r="C20" s="106"/>
      <c r="D20" s="105"/>
      <c r="E20" s="106"/>
      <c r="F20" s="146"/>
      <c r="G20" s="106"/>
      <c r="H20" s="16">
        <v>2.56</v>
      </c>
      <c r="K20" s="214"/>
    </row>
    <row r="21" spans="1:11" s="213" customFormat="1" ht="12.75">
      <c r="A21" s="217" t="s">
        <v>165</v>
      </c>
      <c r="B21" s="216" t="s">
        <v>40</v>
      </c>
      <c r="C21" s="106"/>
      <c r="D21" s="105"/>
      <c r="E21" s="106"/>
      <c r="F21" s="146"/>
      <c r="G21" s="106"/>
      <c r="H21" s="106"/>
      <c r="K21" s="214"/>
    </row>
    <row r="22" spans="1:11" s="213" customFormat="1" ht="15">
      <c r="A22" s="215" t="s">
        <v>4</v>
      </c>
      <c r="B22" s="216"/>
      <c r="C22" s="106"/>
      <c r="D22" s="105"/>
      <c r="E22" s="106"/>
      <c r="F22" s="146"/>
      <c r="G22" s="106"/>
      <c r="H22" s="16">
        <v>0.11</v>
      </c>
      <c r="K22" s="214"/>
    </row>
    <row r="23" spans="1:11" s="6" customFormat="1" ht="30">
      <c r="A23" s="123" t="s">
        <v>45</v>
      </c>
      <c r="B23" s="124"/>
      <c r="C23" s="16">
        <f>F23*12</f>
        <v>0</v>
      </c>
      <c r="D23" s="17">
        <f>G23*I23</f>
        <v>123436.66</v>
      </c>
      <c r="E23" s="16">
        <f>H23*12</f>
        <v>30.24</v>
      </c>
      <c r="F23" s="92"/>
      <c r="G23" s="16">
        <f>H23*12</f>
        <v>30.24</v>
      </c>
      <c r="H23" s="16">
        <v>2.52</v>
      </c>
      <c r="I23" s="6">
        <v>4081.9</v>
      </c>
      <c r="J23" s="6">
        <v>1.07</v>
      </c>
      <c r="K23" s="116">
        <v>2.2</v>
      </c>
    </row>
    <row r="24" spans="1:11" s="12" customFormat="1" ht="15">
      <c r="A24" s="135" t="s">
        <v>46</v>
      </c>
      <c r="B24" s="10" t="s">
        <v>47</v>
      </c>
      <c r="C24" s="148"/>
      <c r="D24" s="17"/>
      <c r="E24" s="16"/>
      <c r="F24" s="92"/>
      <c r="G24" s="16"/>
      <c r="H24" s="16"/>
      <c r="I24" s="6">
        <v>4081.9</v>
      </c>
      <c r="K24" s="147"/>
    </row>
    <row r="25" spans="1:11" s="12" customFormat="1" ht="15">
      <c r="A25" s="135" t="s">
        <v>48</v>
      </c>
      <c r="B25" s="10" t="s">
        <v>47</v>
      </c>
      <c r="C25" s="148"/>
      <c r="D25" s="17"/>
      <c r="E25" s="16"/>
      <c r="F25" s="92"/>
      <c r="G25" s="16"/>
      <c r="H25" s="16"/>
      <c r="I25" s="6">
        <v>4081.9</v>
      </c>
      <c r="K25" s="147"/>
    </row>
    <row r="26" spans="1:11" s="12" customFormat="1" ht="15">
      <c r="A26" s="149" t="s">
        <v>49</v>
      </c>
      <c r="B26" s="15" t="s">
        <v>104</v>
      </c>
      <c r="C26" s="148"/>
      <c r="D26" s="17"/>
      <c r="E26" s="16"/>
      <c r="F26" s="92"/>
      <c r="G26" s="16"/>
      <c r="H26" s="16"/>
      <c r="I26" s="6"/>
      <c r="K26" s="147"/>
    </row>
    <row r="27" spans="1:11" s="12" customFormat="1" ht="15">
      <c r="A27" s="135" t="s">
        <v>50</v>
      </c>
      <c r="B27" s="10" t="s">
        <v>47</v>
      </c>
      <c r="C27" s="148"/>
      <c r="D27" s="17"/>
      <c r="E27" s="16"/>
      <c r="F27" s="92"/>
      <c r="G27" s="16"/>
      <c r="H27" s="16"/>
      <c r="I27" s="6">
        <v>4081.9</v>
      </c>
      <c r="K27" s="147"/>
    </row>
    <row r="28" spans="1:11" s="12" customFormat="1" ht="25.5">
      <c r="A28" s="135" t="s">
        <v>51</v>
      </c>
      <c r="B28" s="10" t="s">
        <v>52</v>
      </c>
      <c r="C28" s="148"/>
      <c r="D28" s="17"/>
      <c r="E28" s="16"/>
      <c r="F28" s="92"/>
      <c r="G28" s="16"/>
      <c r="H28" s="16"/>
      <c r="I28" s="6">
        <v>4081.9</v>
      </c>
      <c r="K28" s="147"/>
    </row>
    <row r="29" spans="1:11" s="12" customFormat="1" ht="15">
      <c r="A29" s="135" t="s">
        <v>108</v>
      </c>
      <c r="B29" s="10" t="s">
        <v>47</v>
      </c>
      <c r="C29" s="148"/>
      <c r="D29" s="17"/>
      <c r="E29" s="16"/>
      <c r="F29" s="92"/>
      <c r="G29" s="16"/>
      <c r="H29" s="16"/>
      <c r="I29" s="6">
        <v>4081.9</v>
      </c>
      <c r="K29" s="147"/>
    </row>
    <row r="30" spans="1:11" s="12" customFormat="1" ht="15">
      <c r="A30" s="150" t="s">
        <v>109</v>
      </c>
      <c r="B30" s="75" t="s">
        <v>47</v>
      </c>
      <c r="C30" s="148"/>
      <c r="D30" s="17"/>
      <c r="E30" s="16"/>
      <c r="F30" s="92"/>
      <c r="G30" s="16"/>
      <c r="H30" s="16"/>
      <c r="I30" s="6">
        <v>4081.9</v>
      </c>
      <c r="K30" s="147"/>
    </row>
    <row r="31" spans="1:11" s="12" customFormat="1" ht="26.25" thickBot="1">
      <c r="A31" s="151" t="s">
        <v>110</v>
      </c>
      <c r="B31" s="152" t="s">
        <v>53</v>
      </c>
      <c r="C31" s="148"/>
      <c r="D31" s="17"/>
      <c r="E31" s="16"/>
      <c r="F31" s="92"/>
      <c r="G31" s="16"/>
      <c r="H31" s="16"/>
      <c r="I31" s="6">
        <v>4081.9</v>
      </c>
      <c r="K31" s="147"/>
    </row>
    <row r="32" spans="1:11" s="9" customFormat="1" ht="15">
      <c r="A32" s="60" t="s">
        <v>54</v>
      </c>
      <c r="B32" s="8" t="s">
        <v>55</v>
      </c>
      <c r="C32" s="16">
        <f>F32*12</f>
        <v>0</v>
      </c>
      <c r="D32" s="17">
        <f>G32*I32</f>
        <v>33308.3</v>
      </c>
      <c r="E32" s="16">
        <f aca="true" t="shared" si="0" ref="E32:E39">H32*12</f>
        <v>8.16</v>
      </c>
      <c r="F32" s="93"/>
      <c r="G32" s="16">
        <f>H32*12</f>
        <v>8.16</v>
      </c>
      <c r="H32" s="16">
        <v>0.68</v>
      </c>
      <c r="I32" s="6">
        <v>4081.9</v>
      </c>
      <c r="J32" s="6">
        <v>1.07</v>
      </c>
      <c r="K32" s="116">
        <v>0.6</v>
      </c>
    </row>
    <row r="33" spans="1:11" s="6" customFormat="1" ht="15">
      <c r="A33" s="60" t="s">
        <v>56</v>
      </c>
      <c r="B33" s="8" t="s">
        <v>57</v>
      </c>
      <c r="C33" s="16">
        <f>F33*12</f>
        <v>0</v>
      </c>
      <c r="D33" s="17">
        <f>G33*I33</f>
        <v>108741.82</v>
      </c>
      <c r="E33" s="16">
        <f t="shared" si="0"/>
        <v>26.64</v>
      </c>
      <c r="F33" s="93"/>
      <c r="G33" s="16">
        <f>H33*12</f>
        <v>26.64</v>
      </c>
      <c r="H33" s="16">
        <v>2.22</v>
      </c>
      <c r="I33" s="6">
        <v>4081.9</v>
      </c>
      <c r="J33" s="6">
        <v>1.07</v>
      </c>
      <c r="K33" s="116">
        <v>1.94</v>
      </c>
    </row>
    <row r="34" spans="1:11" s="6" customFormat="1" ht="13.5" customHeight="1">
      <c r="A34" s="60" t="s">
        <v>99</v>
      </c>
      <c r="B34" s="8" t="s">
        <v>47</v>
      </c>
      <c r="C34" s="16">
        <f>F34*12</f>
        <v>0</v>
      </c>
      <c r="D34" s="17">
        <f>G34*I34</f>
        <v>72984.37</v>
      </c>
      <c r="E34" s="16">
        <f t="shared" si="0"/>
        <v>17.88</v>
      </c>
      <c r="F34" s="93"/>
      <c r="G34" s="16">
        <f>H34*12</f>
        <v>17.88</v>
      </c>
      <c r="H34" s="16">
        <v>1.49</v>
      </c>
      <c r="I34" s="6">
        <v>4081.9</v>
      </c>
      <c r="J34" s="6">
        <v>1.07</v>
      </c>
      <c r="K34" s="116">
        <v>1.31</v>
      </c>
    </row>
    <row r="35" spans="1:11" s="6" customFormat="1" ht="45">
      <c r="A35" s="60" t="s">
        <v>111</v>
      </c>
      <c r="B35" s="8" t="s">
        <v>166</v>
      </c>
      <c r="C35" s="16"/>
      <c r="D35" s="17">
        <f>3407.5*2</f>
        <v>6815</v>
      </c>
      <c r="E35" s="16"/>
      <c r="F35" s="93"/>
      <c r="G35" s="16">
        <f>D35/I35</f>
        <v>1.67</v>
      </c>
      <c r="H35" s="16">
        <f>G35/12</f>
        <v>0.14</v>
      </c>
      <c r="I35" s="6">
        <v>4081.9</v>
      </c>
      <c r="K35" s="116"/>
    </row>
    <row r="36" spans="1:11" s="6" customFormat="1" ht="15">
      <c r="A36" s="60" t="s">
        <v>100</v>
      </c>
      <c r="B36" s="8" t="s">
        <v>47</v>
      </c>
      <c r="C36" s="16">
        <f>F36*12</f>
        <v>0</v>
      </c>
      <c r="D36" s="17">
        <f>G36*I36</f>
        <v>85230.07</v>
      </c>
      <c r="E36" s="16">
        <f t="shared" si="0"/>
        <v>20.88</v>
      </c>
      <c r="F36" s="93"/>
      <c r="G36" s="16">
        <f>H36*12</f>
        <v>20.88</v>
      </c>
      <c r="H36" s="16">
        <v>1.74</v>
      </c>
      <c r="I36" s="6">
        <v>4081.9</v>
      </c>
      <c r="J36" s="6">
        <v>1.07</v>
      </c>
      <c r="K36" s="116">
        <v>1.52</v>
      </c>
    </row>
    <row r="37" spans="1:11" s="6" customFormat="1" ht="28.5">
      <c r="A37" s="60" t="s">
        <v>101</v>
      </c>
      <c r="B37" s="127" t="s">
        <v>102</v>
      </c>
      <c r="C37" s="16">
        <f>F37*12</f>
        <v>0</v>
      </c>
      <c r="D37" s="17">
        <f>G37*I37</f>
        <v>181236.36</v>
      </c>
      <c r="E37" s="16">
        <f t="shared" si="0"/>
        <v>44.4</v>
      </c>
      <c r="F37" s="93"/>
      <c r="G37" s="16">
        <f>H37*12</f>
        <v>44.4</v>
      </c>
      <c r="H37" s="16">
        <v>3.7</v>
      </c>
      <c r="I37" s="6">
        <v>4081.9</v>
      </c>
      <c r="J37" s="6">
        <v>1.07</v>
      </c>
      <c r="K37" s="116">
        <v>3.24</v>
      </c>
    </row>
    <row r="38" spans="1:11" s="7" customFormat="1" ht="30">
      <c r="A38" s="60" t="s">
        <v>58</v>
      </c>
      <c r="B38" s="8" t="s">
        <v>59</v>
      </c>
      <c r="C38" s="94"/>
      <c r="D38" s="17">
        <v>1848.15</v>
      </c>
      <c r="E38" s="94">
        <f t="shared" si="0"/>
        <v>0.48</v>
      </c>
      <c r="F38" s="93"/>
      <c r="G38" s="16">
        <f aca="true" t="shared" si="1" ref="G38:G43">D38/I38</f>
        <v>0.45</v>
      </c>
      <c r="H38" s="16">
        <f aca="true" t="shared" si="2" ref="H38:H43">G38/12</f>
        <v>0.04</v>
      </c>
      <c r="I38" s="6">
        <v>4081.9</v>
      </c>
      <c r="J38" s="6">
        <v>1.07</v>
      </c>
      <c r="K38" s="116">
        <v>0.03</v>
      </c>
    </row>
    <row r="39" spans="1:11" s="7" customFormat="1" ht="30">
      <c r="A39" s="60" t="s">
        <v>60</v>
      </c>
      <c r="B39" s="8" t="s">
        <v>59</v>
      </c>
      <c r="C39" s="94"/>
      <c r="D39" s="17">
        <v>1848.15</v>
      </c>
      <c r="E39" s="94">
        <f t="shared" si="0"/>
        <v>0.48</v>
      </c>
      <c r="F39" s="93"/>
      <c r="G39" s="16">
        <f t="shared" si="1"/>
        <v>0.45</v>
      </c>
      <c r="H39" s="16">
        <f t="shared" si="2"/>
        <v>0.04</v>
      </c>
      <c r="I39" s="6">
        <v>4081.9</v>
      </c>
      <c r="J39" s="6">
        <v>1.07</v>
      </c>
      <c r="K39" s="116">
        <v>0.03</v>
      </c>
    </row>
    <row r="40" spans="1:11" s="7" customFormat="1" ht="15">
      <c r="A40" s="60" t="s">
        <v>61</v>
      </c>
      <c r="B40" s="8" t="s">
        <v>59</v>
      </c>
      <c r="C40" s="94"/>
      <c r="D40" s="17">
        <v>11670.68</v>
      </c>
      <c r="E40" s="94"/>
      <c r="F40" s="93"/>
      <c r="G40" s="16">
        <f t="shared" si="1"/>
        <v>2.86</v>
      </c>
      <c r="H40" s="16">
        <f t="shared" si="2"/>
        <v>0.24</v>
      </c>
      <c r="I40" s="6">
        <v>4081.9</v>
      </c>
      <c r="J40" s="6">
        <v>1.07</v>
      </c>
      <c r="K40" s="116">
        <v>0.21</v>
      </c>
    </row>
    <row r="41" spans="1:11" s="7" customFormat="1" ht="30" hidden="1">
      <c r="A41" s="60" t="s">
        <v>62</v>
      </c>
      <c r="B41" s="8" t="s">
        <v>52</v>
      </c>
      <c r="C41" s="94"/>
      <c r="D41" s="17">
        <f>G41*I41</f>
        <v>0</v>
      </c>
      <c r="E41" s="94"/>
      <c r="F41" s="93"/>
      <c r="G41" s="16">
        <f t="shared" si="1"/>
        <v>2.68</v>
      </c>
      <c r="H41" s="16">
        <f t="shared" si="2"/>
        <v>0.22</v>
      </c>
      <c r="I41" s="6">
        <v>4081.9</v>
      </c>
      <c r="J41" s="6">
        <v>1.07</v>
      </c>
      <c r="K41" s="116">
        <v>0</v>
      </c>
    </row>
    <row r="42" spans="1:11" s="7" customFormat="1" ht="30" hidden="1">
      <c r="A42" s="60" t="s">
        <v>63</v>
      </c>
      <c r="B42" s="8" t="s">
        <v>52</v>
      </c>
      <c r="C42" s="94"/>
      <c r="D42" s="17">
        <f>G42*I42</f>
        <v>0</v>
      </c>
      <c r="E42" s="94"/>
      <c r="F42" s="93"/>
      <c r="G42" s="16">
        <f t="shared" si="1"/>
        <v>2.68</v>
      </c>
      <c r="H42" s="16">
        <f t="shared" si="2"/>
        <v>0.22</v>
      </c>
      <c r="I42" s="6">
        <v>4081.9</v>
      </c>
      <c r="J42" s="6">
        <v>1.07</v>
      </c>
      <c r="K42" s="116">
        <v>0</v>
      </c>
    </row>
    <row r="43" spans="1:11" s="7" customFormat="1" ht="30" hidden="1">
      <c r="A43" s="60" t="s">
        <v>63</v>
      </c>
      <c r="B43" s="8" t="s">
        <v>52</v>
      </c>
      <c r="C43" s="94"/>
      <c r="D43" s="17">
        <v>0</v>
      </c>
      <c r="E43" s="94"/>
      <c r="F43" s="93"/>
      <c r="G43" s="16">
        <f t="shared" si="1"/>
        <v>0</v>
      </c>
      <c r="H43" s="16">
        <f t="shared" si="2"/>
        <v>0</v>
      </c>
      <c r="I43" s="6">
        <v>4081.9</v>
      </c>
      <c r="J43" s="6">
        <v>1.07</v>
      </c>
      <c r="K43" s="116">
        <v>0</v>
      </c>
    </row>
    <row r="44" spans="1:11" s="7" customFormat="1" ht="30">
      <c r="A44" s="60" t="s">
        <v>103</v>
      </c>
      <c r="B44" s="8"/>
      <c r="C44" s="94">
        <f>F44*12</f>
        <v>0</v>
      </c>
      <c r="D44" s="17">
        <f>G44*I44</f>
        <v>9306.73</v>
      </c>
      <c r="E44" s="94">
        <f>H44*12</f>
        <v>2.28</v>
      </c>
      <c r="F44" s="93"/>
      <c r="G44" s="16">
        <f>H44*12</f>
        <v>2.28</v>
      </c>
      <c r="H44" s="16">
        <v>0.19</v>
      </c>
      <c r="I44" s="6">
        <v>4081.9</v>
      </c>
      <c r="J44" s="6">
        <v>1.07</v>
      </c>
      <c r="K44" s="116">
        <v>0.14</v>
      </c>
    </row>
    <row r="45" spans="1:11" s="6" customFormat="1" ht="15">
      <c r="A45" s="60" t="s">
        <v>64</v>
      </c>
      <c r="B45" s="8" t="s">
        <v>65</v>
      </c>
      <c r="C45" s="94">
        <f>F45*12</f>
        <v>0</v>
      </c>
      <c r="D45" s="17">
        <f>G45*I45</f>
        <v>1959.31</v>
      </c>
      <c r="E45" s="94">
        <f>H45*12</f>
        <v>0.48</v>
      </c>
      <c r="F45" s="93"/>
      <c r="G45" s="16">
        <f>H45*12</f>
        <v>0.48</v>
      </c>
      <c r="H45" s="16">
        <v>0.04</v>
      </c>
      <c r="I45" s="6">
        <v>4081.9</v>
      </c>
      <c r="J45" s="6">
        <v>1.07</v>
      </c>
      <c r="K45" s="116">
        <v>0.03</v>
      </c>
    </row>
    <row r="46" spans="1:11" s="6" customFormat="1" ht="15">
      <c r="A46" s="60" t="s">
        <v>66</v>
      </c>
      <c r="B46" s="128" t="s">
        <v>67</v>
      </c>
      <c r="C46" s="95">
        <f>F46*12</f>
        <v>0</v>
      </c>
      <c r="D46" s="17">
        <f>G46*I46</f>
        <v>1469.48</v>
      </c>
      <c r="E46" s="95">
        <f>H46*12</f>
        <v>0.36</v>
      </c>
      <c r="F46" s="96"/>
      <c r="G46" s="16">
        <f>H46*12</f>
        <v>0.36</v>
      </c>
      <c r="H46" s="16">
        <v>0.03</v>
      </c>
      <c r="I46" s="6">
        <v>4081.9</v>
      </c>
      <c r="J46" s="6">
        <v>1.07</v>
      </c>
      <c r="K46" s="116">
        <v>0.02</v>
      </c>
    </row>
    <row r="47" spans="1:11" s="9" customFormat="1" ht="30">
      <c r="A47" s="60" t="s">
        <v>68</v>
      </c>
      <c r="B47" s="8" t="s">
        <v>112</v>
      </c>
      <c r="C47" s="94">
        <f>F47*12</f>
        <v>0</v>
      </c>
      <c r="D47" s="17">
        <f>G47*I47</f>
        <v>1959.31</v>
      </c>
      <c r="E47" s="94">
        <f>H47*12</f>
        <v>0.48</v>
      </c>
      <c r="F47" s="93"/>
      <c r="G47" s="16">
        <f>H47*12</f>
        <v>0.48</v>
      </c>
      <c r="H47" s="16">
        <v>0.04</v>
      </c>
      <c r="I47" s="6">
        <v>4081.9</v>
      </c>
      <c r="J47" s="6">
        <v>1.07</v>
      </c>
      <c r="K47" s="116">
        <v>0.03</v>
      </c>
    </row>
    <row r="48" spans="1:12" s="9" customFormat="1" ht="15">
      <c r="A48" s="60" t="s">
        <v>69</v>
      </c>
      <c r="B48" s="8"/>
      <c r="C48" s="16"/>
      <c r="D48" s="16">
        <f>D50+D51+D52+D53+D54+D55+D56+D57+D58+D59+D60</f>
        <v>34872.05</v>
      </c>
      <c r="E48" s="16"/>
      <c r="F48" s="93"/>
      <c r="G48" s="16">
        <f>D48/I48</f>
        <v>8.54</v>
      </c>
      <c r="H48" s="16">
        <f>G48/12</f>
        <v>0.71</v>
      </c>
      <c r="I48" s="6">
        <v>4081.9</v>
      </c>
      <c r="J48" s="6">
        <v>1.07</v>
      </c>
      <c r="K48" s="116">
        <v>0.73</v>
      </c>
      <c r="L48" s="9">
        <v>1.3246</v>
      </c>
    </row>
    <row r="49" spans="1:11" s="7" customFormat="1" ht="15" hidden="1">
      <c r="A49" s="5"/>
      <c r="B49" s="10"/>
      <c r="C49" s="1"/>
      <c r="D49" s="18"/>
      <c r="E49" s="107"/>
      <c r="F49" s="108"/>
      <c r="G49" s="107"/>
      <c r="H49" s="107">
        <v>0</v>
      </c>
      <c r="I49" s="6">
        <v>4081.9</v>
      </c>
      <c r="J49" s="6">
        <v>1.07</v>
      </c>
      <c r="K49" s="116">
        <v>0</v>
      </c>
    </row>
    <row r="50" spans="1:11" s="7" customFormat="1" ht="15">
      <c r="A50" s="218" t="s">
        <v>71</v>
      </c>
      <c r="B50" s="219" t="s">
        <v>70</v>
      </c>
      <c r="C50" s="220"/>
      <c r="D50" s="18">
        <v>294.87</v>
      </c>
      <c r="E50" s="107"/>
      <c r="F50" s="108"/>
      <c r="G50" s="107"/>
      <c r="H50" s="107"/>
      <c r="I50" s="6">
        <v>4081.9</v>
      </c>
      <c r="J50" s="6">
        <v>1.07</v>
      </c>
      <c r="K50" s="116">
        <v>0.01</v>
      </c>
    </row>
    <row r="51" spans="1:11" s="7" customFormat="1" ht="15">
      <c r="A51" s="218" t="s">
        <v>72</v>
      </c>
      <c r="B51" s="219" t="s">
        <v>73</v>
      </c>
      <c r="C51" s="220">
        <f>F51*12</f>
        <v>0</v>
      </c>
      <c r="D51" s="18">
        <v>831.64</v>
      </c>
      <c r="E51" s="107">
        <f>H51*12</f>
        <v>0</v>
      </c>
      <c r="F51" s="108"/>
      <c r="G51" s="107"/>
      <c r="H51" s="107"/>
      <c r="I51" s="6">
        <v>4081.9</v>
      </c>
      <c r="J51" s="6">
        <v>1.07</v>
      </c>
      <c r="K51" s="116">
        <v>0.01</v>
      </c>
    </row>
    <row r="52" spans="1:11" s="7" customFormat="1" ht="15">
      <c r="A52" s="218" t="s">
        <v>167</v>
      </c>
      <c r="B52" s="221" t="s">
        <v>70</v>
      </c>
      <c r="C52" s="220"/>
      <c r="D52" s="18">
        <v>1481.88</v>
      </c>
      <c r="E52" s="107"/>
      <c r="F52" s="108"/>
      <c r="G52" s="107"/>
      <c r="H52" s="107"/>
      <c r="I52" s="6">
        <v>4081.9</v>
      </c>
      <c r="J52" s="6"/>
      <c r="K52" s="116"/>
    </row>
    <row r="53" spans="1:11" s="7" customFormat="1" ht="15">
      <c r="A53" s="218" t="s">
        <v>168</v>
      </c>
      <c r="B53" s="219" t="s">
        <v>70</v>
      </c>
      <c r="C53" s="220">
        <f>F53*12</f>
        <v>0</v>
      </c>
      <c r="D53" s="18">
        <v>11423.55</v>
      </c>
      <c r="E53" s="107">
        <f>H53*12</f>
        <v>0</v>
      </c>
      <c r="F53" s="108"/>
      <c r="G53" s="107"/>
      <c r="H53" s="107"/>
      <c r="I53" s="6">
        <v>4081.9</v>
      </c>
      <c r="J53" s="6">
        <v>1.07</v>
      </c>
      <c r="K53" s="116">
        <v>0.27</v>
      </c>
    </row>
    <row r="54" spans="1:11" s="7" customFormat="1" ht="15">
      <c r="A54" s="218" t="s">
        <v>74</v>
      </c>
      <c r="B54" s="219" t="s">
        <v>70</v>
      </c>
      <c r="C54" s="220">
        <f>F54*12</f>
        <v>0</v>
      </c>
      <c r="D54" s="18">
        <v>1584.82</v>
      </c>
      <c r="E54" s="107">
        <f>H54*12</f>
        <v>0</v>
      </c>
      <c r="F54" s="108"/>
      <c r="G54" s="107"/>
      <c r="H54" s="107"/>
      <c r="I54" s="6">
        <v>4081.9</v>
      </c>
      <c r="J54" s="6">
        <v>1.07</v>
      </c>
      <c r="K54" s="116">
        <v>0.03</v>
      </c>
    </row>
    <row r="55" spans="1:11" s="7" customFormat="1" ht="15">
      <c r="A55" s="218" t="s">
        <v>75</v>
      </c>
      <c r="B55" s="219" t="s">
        <v>70</v>
      </c>
      <c r="C55" s="220">
        <f>F55*12</f>
        <v>0</v>
      </c>
      <c r="D55" s="18">
        <v>5299.18</v>
      </c>
      <c r="E55" s="107">
        <f>H55*12</f>
        <v>0</v>
      </c>
      <c r="F55" s="108"/>
      <c r="G55" s="107"/>
      <c r="H55" s="107"/>
      <c r="I55" s="6">
        <v>4081.9</v>
      </c>
      <c r="J55" s="6">
        <v>1.07</v>
      </c>
      <c r="K55" s="116">
        <v>0.1</v>
      </c>
    </row>
    <row r="56" spans="1:11" s="7" customFormat="1" ht="15">
      <c r="A56" s="218" t="s">
        <v>76</v>
      </c>
      <c r="B56" s="219" t="s">
        <v>70</v>
      </c>
      <c r="C56" s="220">
        <f>F56*12</f>
        <v>0</v>
      </c>
      <c r="D56" s="18">
        <v>831.63</v>
      </c>
      <c r="E56" s="107">
        <f>H56*12</f>
        <v>0</v>
      </c>
      <c r="F56" s="108"/>
      <c r="G56" s="107"/>
      <c r="H56" s="107"/>
      <c r="I56" s="6">
        <v>4081.9</v>
      </c>
      <c r="J56" s="6">
        <v>1.07</v>
      </c>
      <c r="K56" s="116">
        <v>0.01</v>
      </c>
    </row>
    <row r="57" spans="1:11" s="7" customFormat="1" ht="15">
      <c r="A57" s="218" t="s">
        <v>77</v>
      </c>
      <c r="B57" s="219" t="s">
        <v>70</v>
      </c>
      <c r="C57" s="220"/>
      <c r="D57" s="18">
        <v>792.38</v>
      </c>
      <c r="E57" s="107"/>
      <c r="F57" s="108"/>
      <c r="G57" s="107"/>
      <c r="H57" s="107"/>
      <c r="I57" s="6">
        <v>4081.9</v>
      </c>
      <c r="J57" s="6">
        <v>1.07</v>
      </c>
      <c r="K57" s="116">
        <v>0.01</v>
      </c>
    </row>
    <row r="58" spans="1:11" s="7" customFormat="1" ht="15">
      <c r="A58" s="218" t="s">
        <v>78</v>
      </c>
      <c r="B58" s="219" t="s">
        <v>73</v>
      </c>
      <c r="C58" s="220"/>
      <c r="D58" s="18">
        <v>3169.64</v>
      </c>
      <c r="E58" s="107"/>
      <c r="F58" s="108"/>
      <c r="G58" s="107"/>
      <c r="H58" s="107"/>
      <c r="I58" s="6">
        <v>4081.9</v>
      </c>
      <c r="J58" s="6">
        <v>1.07</v>
      </c>
      <c r="K58" s="116">
        <v>0.05</v>
      </c>
    </row>
    <row r="59" spans="1:11" s="7" customFormat="1" ht="25.5">
      <c r="A59" s="218" t="s">
        <v>79</v>
      </c>
      <c r="B59" s="219" t="s">
        <v>70</v>
      </c>
      <c r="C59" s="220">
        <f>F59*12</f>
        <v>0</v>
      </c>
      <c r="D59" s="18">
        <v>3680.49</v>
      </c>
      <c r="E59" s="107">
        <f>H59*12</f>
        <v>0</v>
      </c>
      <c r="F59" s="108"/>
      <c r="G59" s="107"/>
      <c r="H59" s="107"/>
      <c r="I59" s="6">
        <v>4081.9</v>
      </c>
      <c r="J59" s="6">
        <v>1.07</v>
      </c>
      <c r="K59" s="116">
        <v>0.06</v>
      </c>
    </row>
    <row r="60" spans="1:11" s="7" customFormat="1" ht="14.25" customHeight="1">
      <c r="A60" s="218" t="s">
        <v>80</v>
      </c>
      <c r="B60" s="219" t="s">
        <v>70</v>
      </c>
      <c r="C60" s="220"/>
      <c r="D60" s="18">
        <v>5481.97</v>
      </c>
      <c r="E60" s="107"/>
      <c r="F60" s="108"/>
      <c r="G60" s="107"/>
      <c r="H60" s="107"/>
      <c r="I60" s="6">
        <v>4081.9</v>
      </c>
      <c r="J60" s="6">
        <v>1.07</v>
      </c>
      <c r="K60" s="116">
        <v>0.01</v>
      </c>
    </row>
    <row r="61" spans="1:11" s="7" customFormat="1" ht="15" hidden="1">
      <c r="A61" s="5"/>
      <c r="B61" s="219"/>
      <c r="C61" s="97"/>
      <c r="D61" s="18"/>
      <c r="E61" s="109"/>
      <c r="F61" s="108"/>
      <c r="G61" s="107"/>
      <c r="H61" s="107"/>
      <c r="I61" s="6">
        <v>4081.9</v>
      </c>
      <c r="J61" s="6">
        <v>1.07</v>
      </c>
      <c r="K61" s="116">
        <v>0</v>
      </c>
    </row>
    <row r="62" spans="1:11" s="7" customFormat="1" ht="15" hidden="1">
      <c r="A62" s="5" t="s">
        <v>113</v>
      </c>
      <c r="B62" s="219" t="s">
        <v>70</v>
      </c>
      <c r="C62" s="1"/>
      <c r="D62" s="18">
        <f>G62*I62</f>
        <v>0</v>
      </c>
      <c r="E62" s="107"/>
      <c r="F62" s="108"/>
      <c r="G62" s="107"/>
      <c r="H62" s="107"/>
      <c r="I62" s="6">
        <v>4081.9</v>
      </c>
      <c r="J62" s="6">
        <v>1.07</v>
      </c>
      <c r="K62" s="116">
        <v>0.01</v>
      </c>
    </row>
    <row r="63" spans="1:11" s="156" customFormat="1" ht="25.5" hidden="1">
      <c r="A63" s="5" t="s">
        <v>114</v>
      </c>
      <c r="B63" s="221" t="s">
        <v>115</v>
      </c>
      <c r="C63" s="153"/>
      <c r="D63" s="64">
        <v>0</v>
      </c>
      <c r="E63" s="154"/>
      <c r="F63" s="155"/>
      <c r="G63" s="154"/>
      <c r="H63" s="154"/>
      <c r="I63" s="6">
        <v>4081.9</v>
      </c>
      <c r="J63" s="6">
        <v>1.07</v>
      </c>
      <c r="K63" s="116">
        <v>0.05</v>
      </c>
    </row>
    <row r="64" spans="1:11" s="9" customFormat="1" ht="30">
      <c r="A64" s="60" t="s">
        <v>116</v>
      </c>
      <c r="B64" s="210"/>
      <c r="C64" s="16"/>
      <c r="D64" s="16">
        <f>D65+D66+D67+D68+D69+D73+D75</f>
        <v>37597.13</v>
      </c>
      <c r="E64" s="16"/>
      <c r="F64" s="93"/>
      <c r="G64" s="16">
        <f>D64/I64</f>
        <v>9.21</v>
      </c>
      <c r="H64" s="16">
        <f>G64/12</f>
        <v>0.77</v>
      </c>
      <c r="I64" s="6">
        <v>4081.9</v>
      </c>
      <c r="J64" s="6">
        <v>1.07</v>
      </c>
      <c r="K64" s="116">
        <v>0.75</v>
      </c>
    </row>
    <row r="65" spans="1:11" s="7" customFormat="1" ht="15">
      <c r="A65" s="5" t="s">
        <v>117</v>
      </c>
      <c r="B65" s="219" t="s">
        <v>118</v>
      </c>
      <c r="C65" s="1"/>
      <c r="D65" s="18">
        <v>2377.23</v>
      </c>
      <c r="E65" s="107"/>
      <c r="F65" s="108"/>
      <c r="G65" s="107"/>
      <c r="H65" s="107"/>
      <c r="I65" s="6">
        <v>4081.9</v>
      </c>
      <c r="J65" s="6">
        <v>1.07</v>
      </c>
      <c r="K65" s="116">
        <v>0.04</v>
      </c>
    </row>
    <row r="66" spans="1:11" s="7" customFormat="1" ht="25.5">
      <c r="A66" s="5" t="s">
        <v>119</v>
      </c>
      <c r="B66" s="219" t="s">
        <v>120</v>
      </c>
      <c r="C66" s="1"/>
      <c r="D66" s="18">
        <v>1584.82</v>
      </c>
      <c r="E66" s="107"/>
      <c r="F66" s="108"/>
      <c r="G66" s="107"/>
      <c r="H66" s="107"/>
      <c r="I66" s="6">
        <v>4081.9</v>
      </c>
      <c r="J66" s="6">
        <v>1.07</v>
      </c>
      <c r="K66" s="116">
        <v>0.03</v>
      </c>
    </row>
    <row r="67" spans="1:11" s="7" customFormat="1" ht="15">
      <c r="A67" s="5" t="s">
        <v>121</v>
      </c>
      <c r="B67" s="219" t="s">
        <v>122</v>
      </c>
      <c r="C67" s="1"/>
      <c r="D67" s="18">
        <v>1663.21</v>
      </c>
      <c r="E67" s="107"/>
      <c r="F67" s="108"/>
      <c r="G67" s="107"/>
      <c r="H67" s="107"/>
      <c r="I67" s="6">
        <v>4081.9</v>
      </c>
      <c r="J67" s="6">
        <v>1.07</v>
      </c>
      <c r="K67" s="116">
        <v>0.03</v>
      </c>
    </row>
    <row r="68" spans="1:11" s="7" customFormat="1" ht="25.5">
      <c r="A68" s="5" t="s">
        <v>123</v>
      </c>
      <c r="B68" s="219" t="s">
        <v>124</v>
      </c>
      <c r="C68" s="1"/>
      <c r="D68" s="18">
        <v>1548.8</v>
      </c>
      <c r="E68" s="107"/>
      <c r="F68" s="108"/>
      <c r="G68" s="107"/>
      <c r="H68" s="107"/>
      <c r="I68" s="6">
        <v>4081.9</v>
      </c>
      <c r="J68" s="6">
        <v>1.07</v>
      </c>
      <c r="K68" s="116">
        <v>0.03</v>
      </c>
    </row>
    <row r="69" spans="1:11" s="163" customFormat="1" ht="15">
      <c r="A69" s="218" t="s">
        <v>169</v>
      </c>
      <c r="B69" s="222" t="s">
        <v>70</v>
      </c>
      <c r="C69" s="157"/>
      <c r="D69" s="158">
        <v>1690.95</v>
      </c>
      <c r="E69" s="159"/>
      <c r="F69" s="160"/>
      <c r="G69" s="159"/>
      <c r="H69" s="159"/>
      <c r="I69" s="6">
        <v>4081.9</v>
      </c>
      <c r="J69" s="161">
        <v>1.07</v>
      </c>
      <c r="K69" s="162">
        <v>0.27</v>
      </c>
    </row>
    <row r="70" spans="1:11" s="7" customFormat="1" ht="25.5" hidden="1">
      <c r="A70" s="5"/>
      <c r="B70" s="222" t="s">
        <v>115</v>
      </c>
      <c r="C70" s="1"/>
      <c r="D70" s="18"/>
      <c r="E70" s="107"/>
      <c r="F70" s="108"/>
      <c r="G70" s="107"/>
      <c r="H70" s="107"/>
      <c r="I70" s="6">
        <v>4081.9</v>
      </c>
      <c r="J70" s="6">
        <v>1.07</v>
      </c>
      <c r="K70" s="116">
        <v>0</v>
      </c>
    </row>
    <row r="71" spans="1:11" s="7" customFormat="1" ht="25.5" hidden="1">
      <c r="A71" s="5"/>
      <c r="B71" s="222" t="s">
        <v>115</v>
      </c>
      <c r="C71" s="1"/>
      <c r="D71" s="18"/>
      <c r="E71" s="107"/>
      <c r="F71" s="108"/>
      <c r="G71" s="107"/>
      <c r="H71" s="107"/>
      <c r="I71" s="6">
        <v>4081.9</v>
      </c>
      <c r="J71" s="6">
        <v>1.07</v>
      </c>
      <c r="K71" s="116">
        <v>0</v>
      </c>
    </row>
    <row r="72" spans="1:11" s="7" customFormat="1" ht="25.5" hidden="1">
      <c r="A72" s="5"/>
      <c r="B72" s="222" t="s">
        <v>115</v>
      </c>
      <c r="C72" s="1"/>
      <c r="D72" s="18"/>
      <c r="E72" s="107"/>
      <c r="F72" s="108"/>
      <c r="G72" s="107"/>
      <c r="H72" s="107"/>
      <c r="I72" s="6">
        <v>4081.9</v>
      </c>
      <c r="J72" s="6">
        <v>1.07</v>
      </c>
      <c r="K72" s="116">
        <v>0</v>
      </c>
    </row>
    <row r="73" spans="1:11" s="7" customFormat="1" ht="15">
      <c r="A73" s="5" t="s">
        <v>125</v>
      </c>
      <c r="B73" s="10" t="s">
        <v>59</v>
      </c>
      <c r="C73" s="97"/>
      <c r="D73" s="18">
        <v>5636.64</v>
      </c>
      <c r="E73" s="109"/>
      <c r="F73" s="108"/>
      <c r="G73" s="107"/>
      <c r="H73" s="107"/>
      <c r="I73" s="6">
        <v>4081.9</v>
      </c>
      <c r="J73" s="6">
        <v>1.07</v>
      </c>
      <c r="K73" s="116">
        <v>0.1</v>
      </c>
    </row>
    <row r="74" spans="1:11" s="7" customFormat="1" ht="15" hidden="1">
      <c r="A74" s="5" t="s">
        <v>126</v>
      </c>
      <c r="B74" s="10" t="s">
        <v>70</v>
      </c>
      <c r="C74" s="1"/>
      <c r="D74" s="18">
        <v>30388.32</v>
      </c>
      <c r="E74" s="107"/>
      <c r="F74" s="108"/>
      <c r="G74" s="107">
        <f>H74*12</f>
        <v>0</v>
      </c>
      <c r="H74" s="107">
        <v>0</v>
      </c>
      <c r="I74" s="6">
        <v>4081.9</v>
      </c>
      <c r="J74" s="6">
        <v>1.07</v>
      </c>
      <c r="K74" s="116">
        <v>0</v>
      </c>
    </row>
    <row r="75" spans="1:11" s="7" customFormat="1" ht="15">
      <c r="A75" s="5" t="s">
        <v>170</v>
      </c>
      <c r="B75" s="221" t="s">
        <v>70</v>
      </c>
      <c r="C75" s="1"/>
      <c r="D75" s="136">
        <v>23095.48</v>
      </c>
      <c r="E75" s="107"/>
      <c r="F75" s="108"/>
      <c r="G75" s="109"/>
      <c r="H75" s="109"/>
      <c r="I75" s="6">
        <v>4081.9</v>
      </c>
      <c r="J75" s="6"/>
      <c r="K75" s="116"/>
    </row>
    <row r="76" spans="1:11" s="7" customFormat="1" ht="30">
      <c r="A76" s="60" t="s">
        <v>81</v>
      </c>
      <c r="B76" s="219"/>
      <c r="C76" s="1"/>
      <c r="D76" s="16">
        <f>D77</f>
        <v>4539.31</v>
      </c>
      <c r="E76" s="107"/>
      <c r="F76" s="108"/>
      <c r="G76" s="16">
        <f>D76/I76</f>
        <v>1.11</v>
      </c>
      <c r="H76" s="16">
        <f>G76/12</f>
        <v>0.09</v>
      </c>
      <c r="I76" s="6">
        <v>4081.9</v>
      </c>
      <c r="J76" s="6">
        <v>1.07</v>
      </c>
      <c r="K76" s="116">
        <v>0.32</v>
      </c>
    </row>
    <row r="77" spans="1:11" s="7" customFormat="1" ht="18" customHeight="1">
      <c r="A77" s="125" t="s">
        <v>171</v>
      </c>
      <c r="B77" s="223" t="s">
        <v>70</v>
      </c>
      <c r="C77" s="165"/>
      <c r="D77" s="105">
        <v>4539.31</v>
      </c>
      <c r="E77" s="224"/>
      <c r="F77" s="225"/>
      <c r="G77" s="106"/>
      <c r="H77" s="106"/>
      <c r="I77" s="6">
        <v>4081.9</v>
      </c>
      <c r="J77" s="6"/>
      <c r="K77" s="116"/>
    </row>
    <row r="78" spans="1:11" s="7" customFormat="1" ht="0.75" customHeight="1">
      <c r="A78" s="5" t="s">
        <v>127</v>
      </c>
      <c r="B78" s="15" t="s">
        <v>52</v>
      </c>
      <c r="C78" s="1"/>
      <c r="D78" s="136"/>
      <c r="E78" s="107"/>
      <c r="F78" s="108"/>
      <c r="G78" s="109"/>
      <c r="H78" s="109"/>
      <c r="I78" s="6"/>
      <c r="J78" s="6"/>
      <c r="K78" s="116"/>
    </row>
    <row r="79" spans="1:11" s="7" customFormat="1" ht="15">
      <c r="A79" s="60" t="s">
        <v>82</v>
      </c>
      <c r="B79" s="10"/>
      <c r="C79" s="1"/>
      <c r="D79" s="16">
        <f>SUM(D80:D87)</f>
        <v>36178.13</v>
      </c>
      <c r="E79" s="107"/>
      <c r="F79" s="108"/>
      <c r="G79" s="16">
        <f>D79/I79</f>
        <v>8.86</v>
      </c>
      <c r="H79" s="16">
        <f>G79/12</f>
        <v>0.74</v>
      </c>
      <c r="I79" s="6">
        <v>4081.9</v>
      </c>
      <c r="J79" s="6">
        <v>1.07</v>
      </c>
      <c r="K79" s="116">
        <v>0.25</v>
      </c>
    </row>
    <row r="80" spans="1:11" s="7" customFormat="1" ht="15">
      <c r="A80" s="5" t="s">
        <v>83</v>
      </c>
      <c r="B80" s="10" t="s">
        <v>59</v>
      </c>
      <c r="C80" s="1"/>
      <c r="D80" s="18">
        <v>1104.48</v>
      </c>
      <c r="E80" s="107"/>
      <c r="F80" s="108"/>
      <c r="G80" s="107"/>
      <c r="H80" s="107"/>
      <c r="I80" s="6">
        <v>4081.9</v>
      </c>
      <c r="J80" s="6">
        <v>1.07</v>
      </c>
      <c r="K80" s="116">
        <v>0.02</v>
      </c>
    </row>
    <row r="81" spans="1:11" s="7" customFormat="1" ht="15">
      <c r="A81" s="5" t="s">
        <v>84</v>
      </c>
      <c r="B81" s="10" t="s">
        <v>70</v>
      </c>
      <c r="C81" s="1"/>
      <c r="D81" s="18">
        <v>9203.28</v>
      </c>
      <c r="E81" s="107"/>
      <c r="F81" s="108"/>
      <c r="G81" s="107"/>
      <c r="H81" s="107"/>
      <c r="I81" s="6">
        <v>4081.9</v>
      </c>
      <c r="J81" s="6">
        <v>1.07</v>
      </c>
      <c r="K81" s="116">
        <v>0.16</v>
      </c>
    </row>
    <row r="82" spans="1:11" s="7" customFormat="1" ht="15">
      <c r="A82" s="5" t="s">
        <v>85</v>
      </c>
      <c r="B82" s="10" t="s">
        <v>70</v>
      </c>
      <c r="C82" s="1"/>
      <c r="D82" s="18">
        <v>828.31</v>
      </c>
      <c r="E82" s="107"/>
      <c r="F82" s="108"/>
      <c r="G82" s="107"/>
      <c r="H82" s="107"/>
      <c r="I82" s="6">
        <v>4081.9</v>
      </c>
      <c r="J82" s="6">
        <v>1.07</v>
      </c>
      <c r="K82" s="116">
        <v>0.01</v>
      </c>
    </row>
    <row r="83" spans="1:11" s="7" customFormat="1" ht="27.75" customHeight="1" hidden="1">
      <c r="A83" s="5" t="s">
        <v>128</v>
      </c>
      <c r="B83" s="10" t="s">
        <v>52</v>
      </c>
      <c r="C83" s="1"/>
      <c r="D83" s="18">
        <f>G83*I83</f>
        <v>0</v>
      </c>
      <c r="E83" s="107"/>
      <c r="F83" s="108"/>
      <c r="G83" s="107"/>
      <c r="H83" s="107"/>
      <c r="I83" s="6">
        <v>4081.9</v>
      </c>
      <c r="J83" s="6">
        <v>1.07</v>
      </c>
      <c r="K83" s="116">
        <v>0</v>
      </c>
    </row>
    <row r="84" spans="1:11" s="7" customFormat="1" ht="25.5" hidden="1">
      <c r="A84" s="5" t="s">
        <v>86</v>
      </c>
      <c r="B84" s="10" t="s">
        <v>52</v>
      </c>
      <c r="C84" s="1"/>
      <c r="D84" s="18">
        <f>G84*I84</f>
        <v>0</v>
      </c>
      <c r="E84" s="107"/>
      <c r="F84" s="108"/>
      <c r="G84" s="107"/>
      <c r="H84" s="107"/>
      <c r="I84" s="6">
        <v>4081.9</v>
      </c>
      <c r="J84" s="6">
        <v>1.07</v>
      </c>
      <c r="K84" s="116">
        <v>0</v>
      </c>
    </row>
    <row r="85" spans="1:11" s="7" customFormat="1" ht="25.5" hidden="1">
      <c r="A85" s="5" t="s">
        <v>87</v>
      </c>
      <c r="B85" s="10" t="s">
        <v>52</v>
      </c>
      <c r="C85" s="1"/>
      <c r="D85" s="18">
        <f>G85*I85</f>
        <v>0</v>
      </c>
      <c r="E85" s="107"/>
      <c r="F85" s="108"/>
      <c r="G85" s="107"/>
      <c r="H85" s="107"/>
      <c r="I85" s="6">
        <v>4081.9</v>
      </c>
      <c r="J85" s="6">
        <v>1.07</v>
      </c>
      <c r="K85" s="116">
        <v>0</v>
      </c>
    </row>
    <row r="86" spans="1:11" s="7" customFormat="1" ht="25.5">
      <c r="A86" s="5" t="s">
        <v>88</v>
      </c>
      <c r="B86" s="10" t="s">
        <v>52</v>
      </c>
      <c r="C86" s="1"/>
      <c r="D86" s="18">
        <v>2779.64</v>
      </c>
      <c r="E86" s="107"/>
      <c r="F86" s="108"/>
      <c r="G86" s="107"/>
      <c r="H86" s="107"/>
      <c r="I86" s="6">
        <v>4081.9</v>
      </c>
      <c r="J86" s="6">
        <v>1.07</v>
      </c>
      <c r="K86" s="116">
        <v>0.05</v>
      </c>
    </row>
    <row r="87" spans="1:11" s="7" customFormat="1" ht="25.5">
      <c r="A87" s="5" t="s">
        <v>129</v>
      </c>
      <c r="B87" s="15" t="s">
        <v>130</v>
      </c>
      <c r="C87" s="1"/>
      <c r="D87" s="136">
        <v>22262.42</v>
      </c>
      <c r="E87" s="107"/>
      <c r="F87" s="108"/>
      <c r="G87" s="109"/>
      <c r="H87" s="109"/>
      <c r="I87" s="6">
        <v>4081.9</v>
      </c>
      <c r="J87" s="6"/>
      <c r="K87" s="116"/>
    </row>
    <row r="88" spans="1:11" s="7" customFormat="1" ht="15">
      <c r="A88" s="60" t="s">
        <v>89</v>
      </c>
      <c r="B88" s="10"/>
      <c r="C88" s="1"/>
      <c r="D88" s="16">
        <f>D89</f>
        <v>993.79</v>
      </c>
      <c r="E88" s="107"/>
      <c r="F88" s="108"/>
      <c r="G88" s="16">
        <f>D88/I88</f>
        <v>0.24</v>
      </c>
      <c r="H88" s="16">
        <f>G88/12</f>
        <v>0.02</v>
      </c>
      <c r="I88" s="6">
        <v>4081.9</v>
      </c>
      <c r="J88" s="6">
        <v>1.07</v>
      </c>
      <c r="K88" s="116">
        <v>0.03</v>
      </c>
    </row>
    <row r="89" spans="1:11" s="7" customFormat="1" ht="15">
      <c r="A89" s="5" t="s">
        <v>90</v>
      </c>
      <c r="B89" s="10" t="s">
        <v>70</v>
      </c>
      <c r="C89" s="1"/>
      <c r="D89" s="18">
        <v>993.79</v>
      </c>
      <c r="E89" s="107"/>
      <c r="F89" s="108"/>
      <c r="G89" s="107"/>
      <c r="H89" s="107"/>
      <c r="I89" s="6">
        <v>4081.9</v>
      </c>
      <c r="J89" s="6">
        <v>1.07</v>
      </c>
      <c r="K89" s="116">
        <v>0.02</v>
      </c>
    </row>
    <row r="90" spans="1:11" s="7" customFormat="1" ht="15" hidden="1">
      <c r="A90" s="5" t="s">
        <v>131</v>
      </c>
      <c r="B90" s="10" t="s">
        <v>70</v>
      </c>
      <c r="C90" s="1"/>
      <c r="D90" s="18"/>
      <c r="E90" s="107"/>
      <c r="F90" s="108"/>
      <c r="G90" s="107"/>
      <c r="H90" s="107"/>
      <c r="I90" s="6">
        <v>4081.9</v>
      </c>
      <c r="J90" s="6">
        <v>1.07</v>
      </c>
      <c r="K90" s="116">
        <v>0</v>
      </c>
    </row>
    <row r="91" spans="1:11" s="6" customFormat="1" ht="15">
      <c r="A91" s="60" t="s">
        <v>132</v>
      </c>
      <c r="B91" s="8"/>
      <c r="C91" s="16"/>
      <c r="D91" s="16">
        <f>D92+D93</f>
        <v>25237.6</v>
      </c>
      <c r="E91" s="16"/>
      <c r="F91" s="93"/>
      <c r="G91" s="16">
        <f>D91/I91</f>
        <v>6.18</v>
      </c>
      <c r="H91" s="16">
        <f>G91/12</f>
        <v>0.52</v>
      </c>
      <c r="I91" s="6">
        <v>4081.9</v>
      </c>
      <c r="J91" s="6">
        <v>1.07</v>
      </c>
      <c r="K91" s="116">
        <v>0.02</v>
      </c>
    </row>
    <row r="92" spans="1:11" s="7" customFormat="1" ht="15">
      <c r="A92" s="218" t="s">
        <v>133</v>
      </c>
      <c r="B92" s="15" t="s">
        <v>73</v>
      </c>
      <c r="C92" s="1"/>
      <c r="D92" s="18">
        <v>14277.6</v>
      </c>
      <c r="E92" s="107"/>
      <c r="F92" s="108"/>
      <c r="G92" s="107"/>
      <c r="H92" s="107"/>
      <c r="I92" s="6">
        <v>4081.9</v>
      </c>
      <c r="J92" s="6">
        <v>1.07</v>
      </c>
      <c r="K92" s="116">
        <v>0.02</v>
      </c>
    </row>
    <row r="93" spans="1:11" s="7" customFormat="1" ht="15">
      <c r="A93" s="5" t="s">
        <v>172</v>
      </c>
      <c r="B93" s="15" t="s">
        <v>130</v>
      </c>
      <c r="C93" s="97"/>
      <c r="D93" s="136">
        <f>32880/3</f>
        <v>10960</v>
      </c>
      <c r="E93" s="109"/>
      <c r="F93" s="108"/>
      <c r="G93" s="109"/>
      <c r="H93" s="109"/>
      <c r="I93" s="6">
        <v>4081.9</v>
      </c>
      <c r="J93" s="6"/>
      <c r="K93" s="116"/>
    </row>
    <row r="94" spans="1:11" s="6" customFormat="1" ht="15">
      <c r="A94" s="60" t="s">
        <v>134</v>
      </c>
      <c r="B94" s="8"/>
      <c r="C94" s="16"/>
      <c r="D94" s="226">
        <v>0</v>
      </c>
      <c r="E94" s="16"/>
      <c r="F94" s="93"/>
      <c r="G94" s="16">
        <f>D94/I94</f>
        <v>0</v>
      </c>
      <c r="H94" s="16">
        <f>G94/12</f>
        <v>0</v>
      </c>
      <c r="I94" s="6">
        <v>4081.9</v>
      </c>
      <c r="J94" s="6">
        <v>1.07</v>
      </c>
      <c r="K94" s="116">
        <v>0.04</v>
      </c>
    </row>
    <row r="95" spans="1:13" s="6" customFormat="1" ht="30">
      <c r="A95" s="137" t="s">
        <v>91</v>
      </c>
      <c r="B95" s="8" t="s">
        <v>52</v>
      </c>
      <c r="C95" s="94">
        <f>F95*12</f>
        <v>0</v>
      </c>
      <c r="D95" s="94">
        <v>22042.25</v>
      </c>
      <c r="E95" s="94">
        <f>H95*12</f>
        <v>5.4</v>
      </c>
      <c r="F95" s="94"/>
      <c r="G95" s="94">
        <f>H95*12</f>
        <v>5.4</v>
      </c>
      <c r="H95" s="94">
        <f>0.34+0.11</f>
        <v>0.45</v>
      </c>
      <c r="I95" s="6">
        <v>4081.9</v>
      </c>
      <c r="J95" s="6">
        <v>1.07</v>
      </c>
      <c r="K95" s="116">
        <v>0.3</v>
      </c>
      <c r="M95" s="116"/>
    </row>
    <row r="96" spans="1:11" s="6" customFormat="1" ht="18.75" hidden="1">
      <c r="A96" s="137" t="s">
        <v>3</v>
      </c>
      <c r="B96" s="8"/>
      <c r="C96" s="94">
        <f>F96*12</f>
        <v>0</v>
      </c>
      <c r="D96" s="94">
        <f aca="true" t="shared" si="3" ref="D96:D104">G96*I96</f>
        <v>65636.95</v>
      </c>
      <c r="E96" s="94">
        <f aca="true" t="shared" si="4" ref="E96:E104">H96*12</f>
        <v>16.08</v>
      </c>
      <c r="F96" s="94"/>
      <c r="G96" s="94">
        <f aca="true" t="shared" si="5" ref="G96:G105">H96*12</f>
        <v>16.08</v>
      </c>
      <c r="H96" s="94">
        <v>1.34</v>
      </c>
      <c r="I96" s="6">
        <v>4081.9</v>
      </c>
      <c r="J96" s="6">
        <v>1.07</v>
      </c>
      <c r="K96" s="116"/>
    </row>
    <row r="97" spans="1:11" s="6" customFormat="1" ht="15" hidden="1">
      <c r="A97" s="164"/>
      <c r="B97" s="126"/>
      <c r="C97" s="165"/>
      <c r="D97" s="94">
        <f t="shared" si="3"/>
        <v>114619.75</v>
      </c>
      <c r="E97" s="94">
        <f t="shared" si="4"/>
        <v>28.08</v>
      </c>
      <c r="F97" s="94"/>
      <c r="G97" s="94">
        <f t="shared" si="5"/>
        <v>28.08</v>
      </c>
      <c r="H97" s="94">
        <v>2.34</v>
      </c>
      <c r="I97" s="6">
        <v>4081.9</v>
      </c>
      <c r="J97" s="6">
        <v>1.07</v>
      </c>
      <c r="K97" s="116"/>
    </row>
    <row r="98" spans="1:11" s="6" customFormat="1" ht="15" hidden="1">
      <c r="A98" s="164"/>
      <c r="B98" s="126"/>
      <c r="C98" s="165"/>
      <c r="D98" s="94">
        <f t="shared" si="3"/>
        <v>163602.55</v>
      </c>
      <c r="E98" s="94">
        <f t="shared" si="4"/>
        <v>40.08</v>
      </c>
      <c r="F98" s="94"/>
      <c r="G98" s="94">
        <f t="shared" si="5"/>
        <v>40.08</v>
      </c>
      <c r="H98" s="94">
        <v>3.34</v>
      </c>
      <c r="I98" s="6">
        <v>4081.9</v>
      </c>
      <c r="J98" s="6">
        <v>1.07</v>
      </c>
      <c r="K98" s="116"/>
    </row>
    <row r="99" spans="1:11" s="6" customFormat="1" ht="15" hidden="1">
      <c r="A99" s="164"/>
      <c r="B99" s="126"/>
      <c r="C99" s="165"/>
      <c r="D99" s="94">
        <f t="shared" si="3"/>
        <v>212585.35</v>
      </c>
      <c r="E99" s="94">
        <f t="shared" si="4"/>
        <v>52.08</v>
      </c>
      <c r="F99" s="94"/>
      <c r="G99" s="94">
        <f t="shared" si="5"/>
        <v>52.08</v>
      </c>
      <c r="H99" s="94">
        <v>4.34</v>
      </c>
      <c r="I99" s="6">
        <v>4081.9</v>
      </c>
      <c r="J99" s="6">
        <v>1.07</v>
      </c>
      <c r="K99" s="116"/>
    </row>
    <row r="100" spans="1:11" s="6" customFormat="1" ht="15" hidden="1">
      <c r="A100" s="164"/>
      <c r="B100" s="126"/>
      <c r="C100" s="165"/>
      <c r="D100" s="94">
        <f t="shared" si="3"/>
        <v>261568.15</v>
      </c>
      <c r="E100" s="94">
        <f t="shared" si="4"/>
        <v>64.08</v>
      </c>
      <c r="F100" s="94"/>
      <c r="G100" s="94">
        <f t="shared" si="5"/>
        <v>64.08</v>
      </c>
      <c r="H100" s="94">
        <v>5.34</v>
      </c>
      <c r="I100" s="6">
        <v>4081.9</v>
      </c>
      <c r="J100" s="6">
        <v>1.07</v>
      </c>
      <c r="K100" s="116"/>
    </row>
    <row r="101" spans="1:11" s="6" customFormat="1" ht="15" hidden="1">
      <c r="A101" s="164"/>
      <c r="B101" s="126"/>
      <c r="C101" s="165"/>
      <c r="D101" s="94">
        <f t="shared" si="3"/>
        <v>310550.95</v>
      </c>
      <c r="E101" s="94">
        <f t="shared" si="4"/>
        <v>76.08</v>
      </c>
      <c r="F101" s="94"/>
      <c r="G101" s="94">
        <f t="shared" si="5"/>
        <v>76.08</v>
      </c>
      <c r="H101" s="94">
        <v>6.34</v>
      </c>
      <c r="I101" s="6">
        <v>4081.9</v>
      </c>
      <c r="J101" s="6">
        <v>1.07</v>
      </c>
      <c r="K101" s="116"/>
    </row>
    <row r="102" spans="1:11" s="6" customFormat="1" ht="15" hidden="1">
      <c r="A102" s="164"/>
      <c r="B102" s="126"/>
      <c r="C102" s="165"/>
      <c r="D102" s="94">
        <f t="shared" si="3"/>
        <v>359533.75</v>
      </c>
      <c r="E102" s="94">
        <f t="shared" si="4"/>
        <v>88.08</v>
      </c>
      <c r="F102" s="94"/>
      <c r="G102" s="94">
        <f t="shared" si="5"/>
        <v>88.08</v>
      </c>
      <c r="H102" s="94">
        <v>7.34</v>
      </c>
      <c r="I102" s="6">
        <v>4081.9</v>
      </c>
      <c r="J102" s="6">
        <v>1.07</v>
      </c>
      <c r="K102" s="116"/>
    </row>
    <row r="103" spans="1:11" s="6" customFormat="1" ht="17.25" customHeight="1" hidden="1">
      <c r="A103" s="164"/>
      <c r="B103" s="126"/>
      <c r="C103" s="165"/>
      <c r="D103" s="94">
        <f t="shared" si="3"/>
        <v>408516.55</v>
      </c>
      <c r="E103" s="94">
        <f t="shared" si="4"/>
        <v>100.08</v>
      </c>
      <c r="F103" s="94"/>
      <c r="G103" s="94">
        <f t="shared" si="5"/>
        <v>100.08</v>
      </c>
      <c r="H103" s="94">
        <v>8.34</v>
      </c>
      <c r="I103" s="6">
        <v>4081.9</v>
      </c>
      <c r="J103" s="6">
        <v>1.07</v>
      </c>
      <c r="K103" s="116"/>
    </row>
    <row r="104" spans="1:11" s="6" customFormat="1" ht="17.25" customHeight="1" hidden="1">
      <c r="A104" s="164"/>
      <c r="B104" s="126"/>
      <c r="C104" s="165"/>
      <c r="D104" s="94">
        <f t="shared" si="3"/>
        <v>457499.35</v>
      </c>
      <c r="E104" s="94">
        <f t="shared" si="4"/>
        <v>112.08</v>
      </c>
      <c r="F104" s="94"/>
      <c r="G104" s="94">
        <f t="shared" si="5"/>
        <v>112.08</v>
      </c>
      <c r="H104" s="94">
        <v>9.34</v>
      </c>
      <c r="I104" s="6">
        <v>4081.9</v>
      </c>
      <c r="J104" s="6">
        <v>1.07</v>
      </c>
      <c r="K104" s="116"/>
    </row>
    <row r="105" spans="1:11" s="6" customFormat="1" ht="25.5">
      <c r="A105" s="166" t="s">
        <v>173</v>
      </c>
      <c r="B105" s="126" t="s">
        <v>174</v>
      </c>
      <c r="C105" s="167"/>
      <c r="D105" s="94">
        <v>46000</v>
      </c>
      <c r="E105" s="94"/>
      <c r="F105" s="94"/>
      <c r="G105" s="94">
        <f t="shared" si="5"/>
        <v>11.28</v>
      </c>
      <c r="H105" s="94">
        <f>D105/I105/12</f>
        <v>0.94</v>
      </c>
      <c r="I105" s="6">
        <v>4081.9</v>
      </c>
      <c r="K105" s="116"/>
    </row>
    <row r="106" spans="1:11" s="6" customFormat="1" ht="19.5" thickBot="1">
      <c r="A106" s="129" t="s">
        <v>135</v>
      </c>
      <c r="B106" s="168" t="s">
        <v>47</v>
      </c>
      <c r="C106" s="95"/>
      <c r="D106" s="227">
        <f>G106*I106</f>
        <v>78514.56</v>
      </c>
      <c r="E106" s="227">
        <f>H106*12</f>
        <v>20.64</v>
      </c>
      <c r="F106" s="228"/>
      <c r="G106" s="227">
        <f>H106*12</f>
        <v>20.64</v>
      </c>
      <c r="H106" s="228">
        <v>1.72</v>
      </c>
      <c r="I106" s="6">
        <f>4081.9-277.9</f>
        <v>3804</v>
      </c>
      <c r="K106" s="116"/>
    </row>
    <row r="107" spans="1:11" s="6" customFormat="1" ht="20.25" thickBot="1">
      <c r="A107" s="169" t="s">
        <v>136</v>
      </c>
      <c r="B107" s="170"/>
      <c r="C107" s="171"/>
      <c r="D107" s="229">
        <f>D15+D23+D32+D33+D34+D35+D36+D37+D38+D39+D40+D44+D45+D46+D47+D48+D64+D76+D79+D88+D91+D94+D95+D105+D106</f>
        <v>1058573.29</v>
      </c>
      <c r="E107" s="229">
        <f>E15+E23+E32+E33+E34+E35+E36+E37+E38+E39+E40+E44+E45+E46+E47+E48+E64+E76+E79+E88+E91+E94+E95+E105+E106</f>
        <v>210.84</v>
      </c>
      <c r="F107" s="229">
        <f>F15+F23+F32+F33+F34+F35+F36+F37+F38+F39+F40+F44+F45+F46+F47+F48+F64+F76+F79+F88+F91+F94+F95+F105+F106</f>
        <v>0</v>
      </c>
      <c r="G107" s="229">
        <f>G15+G23+G32+G33+G34+G35+G36+G37+G38+G39+G40+G44+G45+G46+G47+G48+G64+G76+G79+G88+G91+G94+G95+G105+G106</f>
        <v>260.73</v>
      </c>
      <c r="H107" s="229">
        <f>H15+H23+H32+H33+H34+H35+H36+H37+H38+H39+H40+H44+H45+H46+H47+H48+H64+H76+H79+H88+H91+H94+H95+H105+H106</f>
        <v>21.74</v>
      </c>
      <c r="I107" s="6">
        <v>4081.9</v>
      </c>
      <c r="K107" s="116"/>
    </row>
    <row r="108" spans="1:11" s="11" customFormat="1" ht="20.25" hidden="1" thickBot="1">
      <c r="A108" s="4" t="s">
        <v>2</v>
      </c>
      <c r="B108" s="172" t="s">
        <v>47</v>
      </c>
      <c r="C108" s="172" t="s">
        <v>93</v>
      </c>
      <c r="D108" s="173"/>
      <c r="E108" s="172" t="s">
        <v>93</v>
      </c>
      <c r="F108" s="174"/>
      <c r="G108" s="172" t="s">
        <v>93</v>
      </c>
      <c r="H108" s="174"/>
      <c r="I108" s="6">
        <v>4081.9</v>
      </c>
      <c r="K108" s="130"/>
    </row>
    <row r="109" spans="1:11" s="2" customFormat="1" ht="15.75" thickBot="1">
      <c r="A109" s="131"/>
      <c r="I109" s="6"/>
      <c r="K109" s="132"/>
    </row>
    <row r="110" spans="1:13" s="2" customFormat="1" ht="28.5" customHeight="1" thickBot="1">
      <c r="A110" s="169" t="s">
        <v>137</v>
      </c>
      <c r="B110" s="170"/>
      <c r="C110" s="171">
        <f>F110*12</f>
        <v>0</v>
      </c>
      <c r="D110" s="171">
        <f>D116+D117+D118+D119+D120+D121+D122</f>
        <v>156635.28</v>
      </c>
      <c r="E110" s="171">
        <f>E116+E117+E118+E119+E120+E121+E122</f>
        <v>0</v>
      </c>
      <c r="F110" s="171">
        <f>F116+F117+F118+F119+F120+F121+F122</f>
        <v>0</v>
      </c>
      <c r="G110" s="171">
        <f>G116+G117+G118+G119+G120+G121+G122</f>
        <v>38.36</v>
      </c>
      <c r="H110" s="171">
        <f>H116+H117+H118+H119+H120+H121+H122</f>
        <v>3.2</v>
      </c>
      <c r="I110" s="6">
        <v>4081.9</v>
      </c>
      <c r="J110" s="132"/>
      <c r="K110" s="132"/>
      <c r="M110" s="2">
        <f>8.21*12*I122</f>
        <v>402148.788</v>
      </c>
    </row>
    <row r="111" spans="1:11" s="7" customFormat="1" ht="15" hidden="1">
      <c r="A111" s="218" t="s">
        <v>138</v>
      </c>
      <c r="B111" s="219"/>
      <c r="C111" s="107"/>
      <c r="D111" s="18"/>
      <c r="E111" s="107"/>
      <c r="F111" s="108"/>
      <c r="G111" s="107">
        <f aca="true" t="shared" si="6" ref="G111:G122">D111/I111</f>
        <v>0</v>
      </c>
      <c r="H111" s="107">
        <f aca="true" t="shared" si="7" ref="H111:H122">G111/12</f>
        <v>0</v>
      </c>
      <c r="I111" s="6">
        <v>4081.9</v>
      </c>
      <c r="J111" s="6"/>
      <c r="K111" s="116"/>
    </row>
    <row r="112" spans="1:11" s="7" customFormat="1" ht="15" hidden="1">
      <c r="A112" s="218" t="s">
        <v>139</v>
      </c>
      <c r="B112" s="219"/>
      <c r="C112" s="107"/>
      <c r="D112" s="18"/>
      <c r="E112" s="107"/>
      <c r="F112" s="108"/>
      <c r="G112" s="107">
        <f t="shared" si="6"/>
        <v>0</v>
      </c>
      <c r="H112" s="107">
        <f t="shared" si="7"/>
        <v>0</v>
      </c>
      <c r="I112" s="6">
        <v>4081.9</v>
      </c>
      <c r="J112" s="6"/>
      <c r="K112" s="116"/>
    </row>
    <row r="113" spans="1:11" s="7" customFormat="1" ht="15" hidden="1">
      <c r="A113" s="218" t="s">
        <v>140</v>
      </c>
      <c r="B113" s="219"/>
      <c r="C113" s="107"/>
      <c r="D113" s="18"/>
      <c r="E113" s="107"/>
      <c r="F113" s="108"/>
      <c r="G113" s="107">
        <f t="shared" si="6"/>
        <v>0</v>
      </c>
      <c r="H113" s="107">
        <f t="shared" si="7"/>
        <v>0</v>
      </c>
      <c r="I113" s="6">
        <v>4081.9</v>
      </c>
      <c r="J113" s="6"/>
      <c r="K113" s="116"/>
    </row>
    <row r="114" spans="1:11" s="7" customFormat="1" ht="15" hidden="1">
      <c r="A114" s="218"/>
      <c r="B114" s="219"/>
      <c r="C114" s="107"/>
      <c r="D114" s="18"/>
      <c r="E114" s="107"/>
      <c r="F114" s="108"/>
      <c r="G114" s="107">
        <f t="shared" si="6"/>
        <v>0</v>
      </c>
      <c r="H114" s="107">
        <f t="shared" si="7"/>
        <v>0</v>
      </c>
      <c r="I114" s="6">
        <v>4081.9</v>
      </c>
      <c r="J114" s="6"/>
      <c r="K114" s="116"/>
    </row>
    <row r="115" spans="1:11" s="7" customFormat="1" ht="15" hidden="1">
      <c r="A115" s="218" t="s">
        <v>141</v>
      </c>
      <c r="B115" s="219"/>
      <c r="C115" s="107"/>
      <c r="D115" s="18"/>
      <c r="E115" s="107"/>
      <c r="F115" s="108"/>
      <c r="G115" s="107">
        <f t="shared" si="6"/>
        <v>0</v>
      </c>
      <c r="H115" s="107">
        <f t="shared" si="7"/>
        <v>0</v>
      </c>
      <c r="I115" s="6">
        <v>4081.9</v>
      </c>
      <c r="J115" s="6"/>
      <c r="K115" s="116"/>
    </row>
    <row r="116" spans="1:13" s="7" customFormat="1" ht="21" customHeight="1">
      <c r="A116" s="230" t="s">
        <v>175</v>
      </c>
      <c r="B116" s="219"/>
      <c r="C116" s="107"/>
      <c r="D116" s="107">
        <v>2580.22</v>
      </c>
      <c r="E116" s="107"/>
      <c r="F116" s="107"/>
      <c r="G116" s="107">
        <f t="shared" si="6"/>
        <v>0.63</v>
      </c>
      <c r="H116" s="107">
        <f t="shared" si="7"/>
        <v>0.05</v>
      </c>
      <c r="I116" s="6">
        <v>4081.9</v>
      </c>
      <c r="J116" s="6"/>
      <c r="K116" s="116"/>
      <c r="M116" s="7">
        <f>D110/12/I110</f>
        <v>3.19776084666454</v>
      </c>
    </row>
    <row r="117" spans="1:11" s="2" customFormat="1" ht="15.75" customHeight="1">
      <c r="A117" s="231" t="s">
        <v>176</v>
      </c>
      <c r="B117" s="232"/>
      <c r="C117" s="232"/>
      <c r="D117" s="232">
        <v>114295.72</v>
      </c>
      <c r="E117" s="232"/>
      <c r="F117" s="232"/>
      <c r="G117" s="107">
        <f t="shared" si="6"/>
        <v>28</v>
      </c>
      <c r="H117" s="107">
        <f t="shared" si="7"/>
        <v>2.33</v>
      </c>
      <c r="I117" s="6">
        <v>4081.9</v>
      </c>
      <c r="K117" s="132"/>
    </row>
    <row r="118" spans="1:11" s="2" customFormat="1" ht="15.75" customHeight="1">
      <c r="A118" s="233" t="s">
        <v>177</v>
      </c>
      <c r="B118" s="175"/>
      <c r="C118" s="175"/>
      <c r="D118" s="175">
        <v>980.68</v>
      </c>
      <c r="E118" s="175"/>
      <c r="F118" s="175"/>
      <c r="G118" s="107">
        <f t="shared" si="6"/>
        <v>0.24</v>
      </c>
      <c r="H118" s="107">
        <f t="shared" si="7"/>
        <v>0.02</v>
      </c>
      <c r="I118" s="6">
        <v>4081.9</v>
      </c>
      <c r="K118" s="132"/>
    </row>
    <row r="119" spans="1:11" s="2" customFormat="1" ht="15.75" customHeight="1">
      <c r="A119" s="233" t="s">
        <v>178</v>
      </c>
      <c r="B119" s="175"/>
      <c r="C119" s="175"/>
      <c r="D119" s="175">
        <v>2754.23</v>
      </c>
      <c r="E119" s="175"/>
      <c r="F119" s="175"/>
      <c r="G119" s="107">
        <f t="shared" si="6"/>
        <v>0.67</v>
      </c>
      <c r="H119" s="107">
        <f t="shared" si="7"/>
        <v>0.06</v>
      </c>
      <c r="I119" s="6">
        <v>4081.9</v>
      </c>
      <c r="K119" s="132"/>
    </row>
    <row r="120" spans="1:11" s="2" customFormat="1" ht="15.75" customHeight="1">
      <c r="A120" s="233" t="s">
        <v>179</v>
      </c>
      <c r="B120" s="175"/>
      <c r="C120" s="175"/>
      <c r="D120" s="175">
        <v>6626.5</v>
      </c>
      <c r="E120" s="175"/>
      <c r="F120" s="175"/>
      <c r="G120" s="107">
        <f t="shared" si="6"/>
        <v>1.62</v>
      </c>
      <c r="H120" s="107">
        <f t="shared" si="7"/>
        <v>0.14</v>
      </c>
      <c r="I120" s="6">
        <v>4081.9</v>
      </c>
      <c r="K120" s="132"/>
    </row>
    <row r="121" spans="1:11" s="2" customFormat="1" ht="25.5" customHeight="1">
      <c r="A121" s="234" t="s">
        <v>180</v>
      </c>
      <c r="B121" s="175"/>
      <c r="C121" s="175"/>
      <c r="D121" s="175">
        <v>20397.93</v>
      </c>
      <c r="E121" s="175"/>
      <c r="F121" s="175"/>
      <c r="G121" s="107">
        <f t="shared" si="6"/>
        <v>5</v>
      </c>
      <c r="H121" s="107">
        <f t="shared" si="7"/>
        <v>0.42</v>
      </c>
      <c r="I121" s="6">
        <v>4081.9</v>
      </c>
      <c r="K121" s="132"/>
    </row>
    <row r="122" spans="1:11" s="2" customFormat="1" ht="15.75" customHeight="1" thickBot="1">
      <c r="A122" s="233" t="s">
        <v>181</v>
      </c>
      <c r="B122" s="175"/>
      <c r="C122" s="175"/>
      <c r="D122" s="175">
        <v>9000</v>
      </c>
      <c r="E122" s="175"/>
      <c r="F122" s="175"/>
      <c r="G122" s="107">
        <f t="shared" si="6"/>
        <v>2.2</v>
      </c>
      <c r="H122" s="107">
        <f t="shared" si="7"/>
        <v>0.18</v>
      </c>
      <c r="I122" s="6">
        <v>4081.9</v>
      </c>
      <c r="K122" s="132"/>
    </row>
    <row r="123" spans="1:11" s="2" customFormat="1" ht="20.25" thickBot="1">
      <c r="A123" s="176" t="s">
        <v>6</v>
      </c>
      <c r="B123" s="177"/>
      <c r="C123" s="177"/>
      <c r="D123" s="178">
        <f>D107+D110</f>
        <v>1215208.57</v>
      </c>
      <c r="E123" s="177"/>
      <c r="F123" s="177"/>
      <c r="G123" s="178">
        <f>G107+G110</f>
        <v>299.09</v>
      </c>
      <c r="H123" s="179">
        <f>H107+H110</f>
        <v>24.94</v>
      </c>
      <c r="K123" s="132"/>
    </row>
    <row r="124" spans="1:11" s="2" customFormat="1" ht="19.5">
      <c r="A124" s="133"/>
      <c r="B124" s="134"/>
      <c r="C124" s="134"/>
      <c r="D124" s="98"/>
      <c r="E124" s="134"/>
      <c r="F124" s="134"/>
      <c r="G124" s="98"/>
      <c r="H124" s="98"/>
      <c r="K124" s="132"/>
    </row>
    <row r="125" spans="1:11" s="2" customFormat="1" ht="19.5">
      <c r="A125" s="133"/>
      <c r="B125" s="134"/>
      <c r="C125" s="134"/>
      <c r="D125" s="98"/>
      <c r="E125" s="134"/>
      <c r="F125" s="134"/>
      <c r="G125" s="98"/>
      <c r="H125" s="98"/>
      <c r="K125" s="132"/>
    </row>
    <row r="126" spans="1:11" s="2" customFormat="1" ht="12.75">
      <c r="A126" s="131"/>
      <c r="K126" s="132"/>
    </row>
    <row r="127" spans="1:11" s="2" customFormat="1" ht="14.25">
      <c r="A127" s="278" t="s">
        <v>94</v>
      </c>
      <c r="B127" s="278"/>
      <c r="C127" s="278"/>
      <c r="D127" s="278"/>
      <c r="E127" s="278"/>
      <c r="F127" s="278"/>
      <c r="K127" s="132"/>
    </row>
    <row r="128" spans="7:11" s="2" customFormat="1" ht="20.25" hidden="1" thickBot="1">
      <c r="G128" s="177" t="s">
        <v>93</v>
      </c>
      <c r="H128" s="180">
        <v>24.94</v>
      </c>
      <c r="K128" s="132"/>
    </row>
    <row r="129" spans="1:11" s="2" customFormat="1" ht="12.75">
      <c r="A129" s="131" t="s">
        <v>95</v>
      </c>
      <c r="K129" s="132"/>
    </row>
    <row r="130" spans="1:11" s="183" customFormat="1" ht="18.75">
      <c r="A130" s="138"/>
      <c r="B130" s="181"/>
      <c r="C130" s="182"/>
      <c r="D130" s="182"/>
      <c r="E130" s="182"/>
      <c r="F130" s="182"/>
      <c r="G130" s="182"/>
      <c r="H130" s="182"/>
      <c r="K130" s="184"/>
    </row>
    <row r="131" spans="1:11" s="11" customFormat="1" ht="19.5">
      <c r="A131" s="133"/>
      <c r="B131" s="134"/>
      <c r="C131" s="98"/>
      <c r="D131" s="98"/>
      <c r="E131" s="98"/>
      <c r="F131" s="98"/>
      <c r="G131" s="98"/>
      <c r="H131" s="98"/>
      <c r="K131" s="130"/>
    </row>
    <row r="132" spans="1:11" s="2" customFormat="1" ht="14.25">
      <c r="A132" s="278"/>
      <c r="B132" s="278"/>
      <c r="C132" s="278"/>
      <c r="D132" s="278"/>
      <c r="E132" s="278"/>
      <c r="F132" s="278"/>
      <c r="K132" s="132"/>
    </row>
    <row r="133" s="2" customFormat="1" ht="12.75">
      <c r="K133" s="132"/>
    </row>
    <row r="134" spans="1:11" s="2" customFormat="1" ht="12.75">
      <c r="A134" s="131"/>
      <c r="K134" s="132"/>
    </row>
    <row r="135" s="2" customFormat="1" ht="12.75">
      <c r="K135" s="132"/>
    </row>
    <row r="136" s="2" customFormat="1" ht="12.75">
      <c r="K136" s="132"/>
    </row>
    <row r="137" s="2" customFormat="1" ht="12.75">
      <c r="K137" s="132"/>
    </row>
    <row r="138" s="2" customFormat="1" ht="12.75">
      <c r="K138" s="132"/>
    </row>
    <row r="139" s="2" customFormat="1" ht="12.75">
      <c r="K139" s="132"/>
    </row>
    <row r="140" s="2" customFormat="1" ht="12.75">
      <c r="K140" s="132"/>
    </row>
    <row r="141" s="2" customFormat="1" ht="12.75">
      <c r="K141" s="132"/>
    </row>
    <row r="142" s="2" customFormat="1" ht="12.75">
      <c r="K142" s="132"/>
    </row>
    <row r="143" s="2" customFormat="1" ht="12.75">
      <c r="K143" s="132"/>
    </row>
    <row r="144" s="2" customFormat="1" ht="12.75">
      <c r="K144" s="132"/>
    </row>
    <row r="145" s="2" customFormat="1" ht="12.75">
      <c r="K145" s="132"/>
    </row>
    <row r="146" s="2" customFormat="1" ht="12.75">
      <c r="K146" s="132"/>
    </row>
    <row r="147" s="2" customFormat="1" ht="12.75">
      <c r="K147" s="132"/>
    </row>
    <row r="148" s="2" customFormat="1" ht="12.75">
      <c r="K148" s="132"/>
    </row>
    <row r="149" s="2" customFormat="1" ht="12.75">
      <c r="K149" s="132"/>
    </row>
    <row r="150" s="2" customFormat="1" ht="12.75">
      <c r="K150" s="132"/>
    </row>
  </sheetData>
  <sheetProtection/>
  <mergeCells count="13">
    <mergeCell ref="A132:F132"/>
    <mergeCell ref="A8:H8"/>
    <mergeCell ref="A9:H9"/>
    <mergeCell ref="A10:H10"/>
    <mergeCell ref="A11:H11"/>
    <mergeCell ref="A14:H14"/>
    <mergeCell ref="A127:F127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abSelected="1" zoomScale="80" zoomScaleNormal="80" zoomScalePageLayoutView="0" workbookViewId="0" topLeftCell="A1">
      <pane xSplit="1" ySplit="2" topLeftCell="G10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24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312" t="s">
        <v>183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5" s="6" customFormat="1" ht="79.5" customHeight="1" thickBot="1">
      <c r="A2" s="190" t="s">
        <v>0</v>
      </c>
      <c r="B2" s="313" t="s">
        <v>142</v>
      </c>
      <c r="C2" s="314"/>
      <c r="D2" s="315"/>
      <c r="E2" s="314" t="s">
        <v>143</v>
      </c>
      <c r="F2" s="314"/>
      <c r="G2" s="314"/>
      <c r="H2" s="313" t="s">
        <v>144</v>
      </c>
      <c r="I2" s="314"/>
      <c r="J2" s="315"/>
      <c r="K2" s="313" t="s">
        <v>145</v>
      </c>
      <c r="L2" s="314"/>
      <c r="M2" s="315"/>
      <c r="N2" s="50" t="s">
        <v>10</v>
      </c>
      <c r="O2" s="23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4"/>
    </row>
    <row r="4" spans="1:15" s="7" customFormat="1" ht="49.5" customHeight="1">
      <c r="A4" s="298" t="s">
        <v>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300"/>
    </row>
    <row r="5" spans="1:15" s="6" customFormat="1" ht="14.25" customHeight="1">
      <c r="A5" s="62" t="s">
        <v>173</v>
      </c>
      <c r="B5" s="33"/>
      <c r="C5" s="8"/>
      <c r="D5" s="63">
        <f>O5/4</f>
        <v>11500</v>
      </c>
      <c r="E5" s="50"/>
      <c r="F5" s="8"/>
      <c r="G5" s="63">
        <f>O5/4</f>
        <v>11500</v>
      </c>
      <c r="H5" s="33"/>
      <c r="I5" s="8"/>
      <c r="J5" s="63">
        <f>O5/4</f>
        <v>11500</v>
      </c>
      <c r="K5" s="33"/>
      <c r="L5" s="8"/>
      <c r="M5" s="63">
        <f>O5/4</f>
        <v>11500</v>
      </c>
      <c r="N5" s="54">
        <f>M5+J5+G5+D5</f>
        <v>46000</v>
      </c>
      <c r="O5" s="17">
        <v>46000</v>
      </c>
    </row>
    <row r="6" spans="1:15" s="6" customFormat="1" ht="14.25" customHeight="1">
      <c r="A6" s="62" t="s">
        <v>38</v>
      </c>
      <c r="B6" s="33"/>
      <c r="C6" s="8"/>
      <c r="D6" s="63">
        <f>O6/4</f>
        <v>32696.02</v>
      </c>
      <c r="E6" s="50"/>
      <c r="F6" s="8"/>
      <c r="G6" s="63">
        <f>O6/4</f>
        <v>32696.02</v>
      </c>
      <c r="H6" s="33"/>
      <c r="I6" s="8"/>
      <c r="J6" s="63">
        <f>O6/4</f>
        <v>32696.02</v>
      </c>
      <c r="K6" s="33"/>
      <c r="L6" s="8"/>
      <c r="M6" s="63">
        <f>O6/4</f>
        <v>32696.02</v>
      </c>
      <c r="N6" s="54">
        <f>M6+J6+G6+D6</f>
        <v>130784.08</v>
      </c>
      <c r="O6" s="17">
        <v>130784.08</v>
      </c>
    </row>
    <row r="7" spans="1:15" s="6" customFormat="1" ht="30">
      <c r="A7" s="62" t="s">
        <v>45</v>
      </c>
      <c r="B7" s="33"/>
      <c r="C7" s="8"/>
      <c r="D7" s="63">
        <f aca="true" t="shared" si="0" ref="D7:D21">O7/4</f>
        <v>30859.17</v>
      </c>
      <c r="E7" s="50"/>
      <c r="F7" s="8"/>
      <c r="G7" s="63">
        <f aca="true" t="shared" si="1" ref="G7:G21">O7/4</f>
        <v>30859.17</v>
      </c>
      <c r="H7" s="33"/>
      <c r="I7" s="8"/>
      <c r="J7" s="63">
        <f aca="true" t="shared" si="2" ref="J7:J21">O7/4</f>
        <v>30859.17</v>
      </c>
      <c r="K7" s="33"/>
      <c r="L7" s="8"/>
      <c r="M7" s="63">
        <f aca="true" t="shared" si="3" ref="M7:M20">O7/4</f>
        <v>30859.17</v>
      </c>
      <c r="N7" s="54">
        <f aca="true" t="shared" si="4" ref="N7:N61">M7+J7+G7+D7</f>
        <v>123436.68</v>
      </c>
      <c r="O7" s="17">
        <v>123436.66</v>
      </c>
    </row>
    <row r="8" spans="1:15" s="6" customFormat="1" ht="15">
      <c r="A8" s="61" t="s">
        <v>54</v>
      </c>
      <c r="B8" s="33"/>
      <c r="C8" s="8"/>
      <c r="D8" s="63">
        <f t="shared" si="0"/>
        <v>8327.08</v>
      </c>
      <c r="E8" s="50"/>
      <c r="F8" s="8"/>
      <c r="G8" s="63">
        <f t="shared" si="1"/>
        <v>8327.08</v>
      </c>
      <c r="H8" s="33"/>
      <c r="I8" s="8"/>
      <c r="J8" s="63">
        <f t="shared" si="2"/>
        <v>8327.08</v>
      </c>
      <c r="K8" s="33"/>
      <c r="L8" s="8"/>
      <c r="M8" s="63">
        <f t="shared" si="3"/>
        <v>8327.08</v>
      </c>
      <c r="N8" s="54">
        <f t="shared" si="4"/>
        <v>33308.32</v>
      </c>
      <c r="O8" s="17">
        <v>33308.3</v>
      </c>
    </row>
    <row r="9" spans="1:15" s="6" customFormat="1" ht="15">
      <c r="A9" s="61" t="s">
        <v>56</v>
      </c>
      <c r="B9" s="33"/>
      <c r="C9" s="8"/>
      <c r="D9" s="63">
        <f t="shared" si="0"/>
        <v>27185.46</v>
      </c>
      <c r="E9" s="50"/>
      <c r="F9" s="8"/>
      <c r="G9" s="63">
        <f t="shared" si="1"/>
        <v>27185.46</v>
      </c>
      <c r="H9" s="33"/>
      <c r="I9" s="8"/>
      <c r="J9" s="63">
        <f t="shared" si="2"/>
        <v>27185.46</v>
      </c>
      <c r="K9" s="33"/>
      <c r="L9" s="8"/>
      <c r="M9" s="63">
        <f t="shared" si="3"/>
        <v>27185.46</v>
      </c>
      <c r="N9" s="54">
        <f t="shared" si="4"/>
        <v>108741.84</v>
      </c>
      <c r="O9" s="17">
        <v>108741.82</v>
      </c>
    </row>
    <row r="10" spans="1:15" s="6" customFormat="1" ht="15">
      <c r="A10" s="61" t="s">
        <v>99</v>
      </c>
      <c r="B10" s="33"/>
      <c r="C10" s="8"/>
      <c r="D10" s="63">
        <f t="shared" si="0"/>
        <v>18246.09</v>
      </c>
      <c r="E10" s="50"/>
      <c r="F10" s="8"/>
      <c r="G10" s="63">
        <f t="shared" si="1"/>
        <v>18246.09</v>
      </c>
      <c r="H10" s="33"/>
      <c r="I10" s="8"/>
      <c r="J10" s="63">
        <f t="shared" si="2"/>
        <v>18246.09</v>
      </c>
      <c r="K10" s="33"/>
      <c r="L10" s="8"/>
      <c r="M10" s="63">
        <f t="shared" si="3"/>
        <v>18246.09</v>
      </c>
      <c r="N10" s="54">
        <f t="shared" si="4"/>
        <v>72984.36</v>
      </c>
      <c r="O10" s="17">
        <v>72984.37</v>
      </c>
    </row>
    <row r="11" spans="1:15" s="6" customFormat="1" ht="45">
      <c r="A11" s="60" t="s">
        <v>111</v>
      </c>
      <c r="B11" s="33"/>
      <c r="C11" s="8"/>
      <c r="D11" s="63">
        <f t="shared" si="0"/>
        <v>0</v>
      </c>
      <c r="E11" s="248">
        <v>7</v>
      </c>
      <c r="F11" s="239">
        <v>41885</v>
      </c>
      <c r="G11" s="235">
        <v>6025</v>
      </c>
      <c r="H11" s="236"/>
      <c r="I11" s="236"/>
      <c r="J11" s="236"/>
      <c r="K11" s="50"/>
      <c r="L11" s="8"/>
      <c r="M11" s="63">
        <f t="shared" si="3"/>
        <v>0</v>
      </c>
      <c r="N11" s="54">
        <f t="shared" si="4"/>
        <v>6025</v>
      </c>
      <c r="O11" s="17"/>
    </row>
    <row r="12" spans="1:15" s="6" customFormat="1" ht="15">
      <c r="A12" s="61" t="s">
        <v>100</v>
      </c>
      <c r="B12" s="33"/>
      <c r="C12" s="8"/>
      <c r="D12" s="63">
        <f t="shared" si="0"/>
        <v>21307.52</v>
      </c>
      <c r="E12" s="50"/>
      <c r="F12" s="8"/>
      <c r="G12" s="63">
        <f t="shared" si="1"/>
        <v>21307.52</v>
      </c>
      <c r="H12" s="33"/>
      <c r="I12" s="8"/>
      <c r="J12" s="63">
        <f t="shared" si="2"/>
        <v>21307.52</v>
      </c>
      <c r="K12" s="33"/>
      <c r="L12" s="8"/>
      <c r="M12" s="63">
        <f t="shared" si="3"/>
        <v>21307.52</v>
      </c>
      <c r="N12" s="54">
        <f t="shared" si="4"/>
        <v>85230.08</v>
      </c>
      <c r="O12" s="17">
        <v>85230.07</v>
      </c>
    </row>
    <row r="13" spans="1:15" s="6" customFormat="1" ht="15">
      <c r="A13" s="61" t="s">
        <v>101</v>
      </c>
      <c r="B13" s="33"/>
      <c r="C13" s="8"/>
      <c r="D13" s="63">
        <f t="shared" si="0"/>
        <v>45309.09</v>
      </c>
      <c r="E13" s="50"/>
      <c r="F13" s="8"/>
      <c r="G13" s="63">
        <f t="shared" si="1"/>
        <v>45309.09</v>
      </c>
      <c r="H13" s="33"/>
      <c r="I13" s="8"/>
      <c r="J13" s="63">
        <f t="shared" si="2"/>
        <v>45309.09</v>
      </c>
      <c r="K13" s="33"/>
      <c r="L13" s="8"/>
      <c r="M13" s="63">
        <f t="shared" si="3"/>
        <v>45309.09</v>
      </c>
      <c r="N13" s="54">
        <f t="shared" si="4"/>
        <v>181236.36</v>
      </c>
      <c r="O13" s="17">
        <v>181236.36</v>
      </c>
    </row>
    <row r="14" spans="1:15" s="6" customFormat="1" ht="30">
      <c r="A14" s="61" t="s">
        <v>58</v>
      </c>
      <c r="B14" s="33"/>
      <c r="C14" s="8"/>
      <c r="D14" s="63">
        <f t="shared" si="0"/>
        <v>462.04</v>
      </c>
      <c r="E14" s="50"/>
      <c r="F14" s="8"/>
      <c r="G14" s="63">
        <f t="shared" si="1"/>
        <v>462.04</v>
      </c>
      <c r="H14" s="33"/>
      <c r="I14" s="8"/>
      <c r="J14" s="63">
        <f t="shared" si="2"/>
        <v>462.04</v>
      </c>
      <c r="K14" s="33"/>
      <c r="L14" s="8"/>
      <c r="M14" s="63">
        <f t="shared" si="3"/>
        <v>462.04</v>
      </c>
      <c r="N14" s="54">
        <f t="shared" si="4"/>
        <v>1848.16</v>
      </c>
      <c r="O14" s="17">
        <v>1848.15</v>
      </c>
    </row>
    <row r="15" spans="1:15" s="6" customFormat="1" ht="30">
      <c r="A15" s="61" t="s">
        <v>60</v>
      </c>
      <c r="B15" s="33"/>
      <c r="C15" s="8"/>
      <c r="D15" s="63">
        <f t="shared" si="0"/>
        <v>462.04</v>
      </c>
      <c r="E15" s="50"/>
      <c r="F15" s="8"/>
      <c r="G15" s="63">
        <f t="shared" si="1"/>
        <v>462.04</v>
      </c>
      <c r="H15" s="33"/>
      <c r="I15" s="8"/>
      <c r="J15" s="63">
        <f t="shared" si="2"/>
        <v>462.04</v>
      </c>
      <c r="K15" s="33"/>
      <c r="L15" s="8"/>
      <c r="M15" s="63">
        <f t="shared" si="3"/>
        <v>462.04</v>
      </c>
      <c r="N15" s="54">
        <f t="shared" si="4"/>
        <v>1848.16</v>
      </c>
      <c r="O15" s="17">
        <v>1848.15</v>
      </c>
    </row>
    <row r="16" spans="1:15" s="6" customFormat="1" ht="15">
      <c r="A16" s="61" t="s">
        <v>61</v>
      </c>
      <c r="B16" s="33"/>
      <c r="C16" s="8"/>
      <c r="D16" s="63">
        <f t="shared" si="0"/>
        <v>2917.67</v>
      </c>
      <c r="E16" s="50"/>
      <c r="F16" s="8"/>
      <c r="G16" s="63">
        <f t="shared" si="1"/>
        <v>2917.67</v>
      </c>
      <c r="H16" s="33"/>
      <c r="I16" s="8"/>
      <c r="J16" s="63">
        <f t="shared" si="2"/>
        <v>2917.67</v>
      </c>
      <c r="K16" s="33"/>
      <c r="L16" s="8"/>
      <c r="M16" s="63">
        <f t="shared" si="3"/>
        <v>2917.67</v>
      </c>
      <c r="N16" s="54">
        <f t="shared" si="4"/>
        <v>11670.68</v>
      </c>
      <c r="O16" s="17">
        <v>11670.68</v>
      </c>
    </row>
    <row r="17" spans="1:15" s="6" customFormat="1" ht="30">
      <c r="A17" s="61" t="s">
        <v>103</v>
      </c>
      <c r="B17" s="33"/>
      <c r="C17" s="8"/>
      <c r="D17" s="63">
        <f t="shared" si="0"/>
        <v>2326.68</v>
      </c>
      <c r="E17" s="50"/>
      <c r="F17" s="8"/>
      <c r="G17" s="63">
        <f t="shared" si="1"/>
        <v>2326.68</v>
      </c>
      <c r="H17" s="33"/>
      <c r="I17" s="8"/>
      <c r="J17" s="63">
        <f t="shared" si="2"/>
        <v>2326.68</v>
      </c>
      <c r="K17" s="33"/>
      <c r="L17" s="8"/>
      <c r="M17" s="63">
        <f t="shared" si="3"/>
        <v>2326.68</v>
      </c>
      <c r="N17" s="54">
        <f t="shared" si="4"/>
        <v>9306.72</v>
      </c>
      <c r="O17" s="17">
        <v>9306.73</v>
      </c>
    </row>
    <row r="18" spans="1:15" s="6" customFormat="1" ht="45">
      <c r="A18" s="60" t="s">
        <v>256</v>
      </c>
      <c r="B18" s="271"/>
      <c r="C18" s="210"/>
      <c r="D18" s="272"/>
      <c r="E18" s="50"/>
      <c r="F18" s="210"/>
      <c r="G18" s="272"/>
      <c r="H18" s="271"/>
      <c r="I18" s="210"/>
      <c r="J18" s="272"/>
      <c r="K18" s="271"/>
      <c r="L18" s="210"/>
      <c r="M18" s="272">
        <v>4317.46</v>
      </c>
      <c r="N18" s="54">
        <f>M18+J18+G18+D18</f>
        <v>4317.46</v>
      </c>
      <c r="O18" s="17"/>
    </row>
    <row r="19" spans="1:15" s="12" customFormat="1" ht="15">
      <c r="A19" s="61" t="s">
        <v>64</v>
      </c>
      <c r="B19" s="34"/>
      <c r="C19" s="30"/>
      <c r="D19" s="63">
        <f t="shared" si="0"/>
        <v>489.83</v>
      </c>
      <c r="E19" s="51"/>
      <c r="F19" s="30"/>
      <c r="G19" s="63">
        <f t="shared" si="1"/>
        <v>489.83</v>
      </c>
      <c r="H19" s="34"/>
      <c r="I19" s="30"/>
      <c r="J19" s="63">
        <f t="shared" si="2"/>
        <v>489.83</v>
      </c>
      <c r="K19" s="34"/>
      <c r="L19" s="30"/>
      <c r="M19" s="63">
        <f t="shared" si="3"/>
        <v>489.83</v>
      </c>
      <c r="N19" s="54">
        <f t="shared" si="4"/>
        <v>1959.32</v>
      </c>
      <c r="O19" s="17">
        <v>1959.31</v>
      </c>
    </row>
    <row r="20" spans="1:15" s="6" customFormat="1" ht="15">
      <c r="A20" s="61" t="s">
        <v>66</v>
      </c>
      <c r="B20" s="33"/>
      <c r="C20" s="8"/>
      <c r="D20" s="63">
        <f t="shared" si="0"/>
        <v>367.37</v>
      </c>
      <c r="E20" s="50"/>
      <c r="F20" s="8"/>
      <c r="G20" s="63">
        <f t="shared" si="1"/>
        <v>367.37</v>
      </c>
      <c r="H20" s="33"/>
      <c r="I20" s="8"/>
      <c r="J20" s="63">
        <f t="shared" si="2"/>
        <v>367.37</v>
      </c>
      <c r="K20" s="33"/>
      <c r="L20" s="8"/>
      <c r="M20" s="63">
        <f t="shared" si="3"/>
        <v>367.37</v>
      </c>
      <c r="N20" s="54">
        <f t="shared" si="4"/>
        <v>1469.48</v>
      </c>
      <c r="O20" s="17">
        <v>1469.48</v>
      </c>
    </row>
    <row r="21" spans="1:15" s="9" customFormat="1" ht="30">
      <c r="A21" s="60" t="s">
        <v>68</v>
      </c>
      <c r="B21" s="35"/>
      <c r="C21" s="31"/>
      <c r="D21" s="63">
        <f t="shared" si="0"/>
        <v>0</v>
      </c>
      <c r="E21" s="52"/>
      <c r="F21" s="31"/>
      <c r="G21" s="63">
        <f t="shared" si="1"/>
        <v>0</v>
      </c>
      <c r="H21" s="35"/>
      <c r="I21" s="31"/>
      <c r="J21" s="63">
        <f t="shared" si="2"/>
        <v>0</v>
      </c>
      <c r="K21" s="188"/>
      <c r="L21" s="189"/>
      <c r="M21" s="187"/>
      <c r="N21" s="54">
        <f t="shared" si="4"/>
        <v>0</v>
      </c>
      <c r="O21" s="17"/>
    </row>
    <row r="22" spans="1:15" s="6" customFormat="1" ht="15">
      <c r="A22" s="61" t="s">
        <v>69</v>
      </c>
      <c r="B22" s="33"/>
      <c r="C22" s="8"/>
      <c r="D22" s="63"/>
      <c r="E22" s="50"/>
      <c r="F22" s="8"/>
      <c r="G22" s="19"/>
      <c r="H22" s="33"/>
      <c r="I22" s="8"/>
      <c r="J22" s="40"/>
      <c r="K22" s="33"/>
      <c r="L22" s="8"/>
      <c r="M22" s="40"/>
      <c r="N22" s="54">
        <f t="shared" si="4"/>
        <v>0</v>
      </c>
      <c r="O22" s="17"/>
    </row>
    <row r="23" spans="1:15" s="6" customFormat="1" ht="15">
      <c r="A23" s="14" t="s">
        <v>71</v>
      </c>
      <c r="B23" s="188"/>
      <c r="C23" s="189"/>
      <c r="D23" s="187"/>
      <c r="E23" s="188"/>
      <c r="F23" s="189"/>
      <c r="G23" s="187"/>
      <c r="H23" s="33"/>
      <c r="I23" s="8"/>
      <c r="J23" s="40"/>
      <c r="K23" s="33"/>
      <c r="L23" s="8"/>
      <c r="M23" s="40"/>
      <c r="N23" s="54">
        <f t="shared" si="4"/>
        <v>0</v>
      </c>
      <c r="O23" s="17"/>
    </row>
    <row r="24" spans="1:15" s="6" customFormat="1" ht="15">
      <c r="A24" s="237" t="s">
        <v>72</v>
      </c>
      <c r="B24" s="188" t="s">
        <v>189</v>
      </c>
      <c r="C24" s="189">
        <v>41775</v>
      </c>
      <c r="D24" s="187">
        <v>415.82</v>
      </c>
      <c r="E24" s="188" t="s">
        <v>217</v>
      </c>
      <c r="F24" s="189">
        <v>41901</v>
      </c>
      <c r="G24" s="187">
        <v>415.82</v>
      </c>
      <c r="H24" s="33"/>
      <c r="I24" s="8"/>
      <c r="J24" s="40"/>
      <c r="K24" s="33"/>
      <c r="L24" s="8"/>
      <c r="M24" s="40"/>
      <c r="N24" s="54">
        <f t="shared" si="4"/>
        <v>831.64</v>
      </c>
      <c r="O24" s="17"/>
    </row>
    <row r="25" spans="1:15" s="6" customFormat="1" ht="15">
      <c r="A25" s="237" t="s">
        <v>184</v>
      </c>
      <c r="B25" s="188" t="s">
        <v>185</v>
      </c>
      <c r="C25" s="189">
        <v>41768</v>
      </c>
      <c r="D25" s="187">
        <v>1481.88</v>
      </c>
      <c r="E25" s="188"/>
      <c r="F25" s="189"/>
      <c r="G25" s="187"/>
      <c r="H25" s="33"/>
      <c r="I25" s="8"/>
      <c r="J25" s="40"/>
      <c r="K25" s="33"/>
      <c r="L25" s="8"/>
      <c r="M25" s="40"/>
      <c r="N25" s="54">
        <f t="shared" si="4"/>
        <v>1481.88</v>
      </c>
      <c r="O25" s="17"/>
    </row>
    <row r="26" spans="1:15" s="6" customFormat="1" ht="32.25" customHeight="1">
      <c r="A26" s="5" t="s">
        <v>186</v>
      </c>
      <c r="B26" s="238">
        <v>72</v>
      </c>
      <c r="C26" s="239">
        <v>41782</v>
      </c>
      <c r="D26" s="63">
        <v>12946.69</v>
      </c>
      <c r="E26" s="188"/>
      <c r="F26" s="189"/>
      <c r="G26" s="187"/>
      <c r="H26" s="33"/>
      <c r="I26" s="8"/>
      <c r="J26" s="40"/>
      <c r="K26" s="33"/>
      <c r="L26" s="8"/>
      <c r="M26" s="40"/>
      <c r="N26" s="54">
        <f t="shared" si="4"/>
        <v>12946.69</v>
      </c>
      <c r="O26" s="17"/>
    </row>
    <row r="27" spans="1:15" s="6" customFormat="1" ht="15">
      <c r="A27" s="14" t="s">
        <v>74</v>
      </c>
      <c r="B27" s="238">
        <v>72</v>
      </c>
      <c r="C27" s="239">
        <v>41782</v>
      </c>
      <c r="D27" s="63">
        <v>1584.82</v>
      </c>
      <c r="E27" s="188"/>
      <c r="F27" s="189"/>
      <c r="G27" s="187"/>
      <c r="H27" s="33"/>
      <c r="I27" s="8"/>
      <c r="J27" s="40"/>
      <c r="K27" s="33"/>
      <c r="L27" s="8"/>
      <c r="M27" s="40"/>
      <c r="N27" s="54">
        <f t="shared" si="4"/>
        <v>1584.82</v>
      </c>
      <c r="O27" s="17"/>
    </row>
    <row r="28" spans="1:15" s="6" customFormat="1" ht="15">
      <c r="A28" s="14" t="s">
        <v>75</v>
      </c>
      <c r="B28" s="188" t="s">
        <v>185</v>
      </c>
      <c r="C28" s="189">
        <v>41768</v>
      </c>
      <c r="D28" s="187">
        <v>5299.18</v>
      </c>
      <c r="E28" s="50"/>
      <c r="F28" s="8"/>
      <c r="G28" s="19"/>
      <c r="H28" s="33"/>
      <c r="I28" s="8"/>
      <c r="J28" s="40"/>
      <c r="K28" s="33"/>
      <c r="L28" s="8"/>
      <c r="M28" s="40"/>
      <c r="N28" s="54">
        <f t="shared" si="4"/>
        <v>5299.18</v>
      </c>
      <c r="O28" s="17"/>
    </row>
    <row r="29" spans="1:15" s="6" customFormat="1" ht="15">
      <c r="A29" s="14" t="s">
        <v>76</v>
      </c>
      <c r="B29" s="188" t="s">
        <v>185</v>
      </c>
      <c r="C29" s="189">
        <v>41768</v>
      </c>
      <c r="D29" s="187">
        <v>831.63</v>
      </c>
      <c r="E29" s="50"/>
      <c r="F29" s="8"/>
      <c r="G29" s="19"/>
      <c r="H29" s="33"/>
      <c r="I29" s="8"/>
      <c r="J29" s="40"/>
      <c r="K29" s="33"/>
      <c r="L29" s="8"/>
      <c r="M29" s="40"/>
      <c r="N29" s="54">
        <f t="shared" si="4"/>
        <v>831.63</v>
      </c>
      <c r="O29" s="17"/>
    </row>
    <row r="30" spans="1:15" s="6" customFormat="1" ht="15">
      <c r="A30" s="14" t="s">
        <v>77</v>
      </c>
      <c r="B30" s="238">
        <v>72</v>
      </c>
      <c r="C30" s="239">
        <v>41782</v>
      </c>
      <c r="D30" s="63">
        <v>792.38</v>
      </c>
      <c r="E30" s="188"/>
      <c r="F30" s="189"/>
      <c r="G30" s="187"/>
      <c r="H30" s="33"/>
      <c r="I30" s="8"/>
      <c r="J30" s="40"/>
      <c r="K30" s="33"/>
      <c r="L30" s="8"/>
      <c r="M30" s="40"/>
      <c r="N30" s="54">
        <f t="shared" si="4"/>
        <v>792.38</v>
      </c>
      <c r="O30" s="17"/>
    </row>
    <row r="31" spans="1:15" s="6" customFormat="1" ht="15">
      <c r="A31" s="14" t="s">
        <v>78</v>
      </c>
      <c r="B31" s="33"/>
      <c r="C31" s="8"/>
      <c r="D31" s="63"/>
      <c r="E31" s="50"/>
      <c r="F31" s="8"/>
      <c r="G31" s="19"/>
      <c r="H31" s="33"/>
      <c r="I31" s="8"/>
      <c r="J31" s="40"/>
      <c r="K31" s="33"/>
      <c r="L31" s="8"/>
      <c r="M31" s="40"/>
      <c r="N31" s="54">
        <f t="shared" si="4"/>
        <v>0</v>
      </c>
      <c r="O31" s="17"/>
    </row>
    <row r="32" spans="1:15" s="7" customFormat="1" ht="25.5">
      <c r="A32" s="14" t="s">
        <v>79</v>
      </c>
      <c r="B32" s="188" t="s">
        <v>185</v>
      </c>
      <c r="C32" s="189">
        <v>41768</v>
      </c>
      <c r="D32" s="187">
        <v>3680.49</v>
      </c>
      <c r="E32" s="53"/>
      <c r="F32" s="10"/>
      <c r="G32" s="20"/>
      <c r="H32" s="36"/>
      <c r="I32" s="10"/>
      <c r="J32" s="41"/>
      <c r="K32" s="36"/>
      <c r="L32" s="10"/>
      <c r="M32" s="41"/>
      <c r="N32" s="54">
        <f t="shared" si="4"/>
        <v>3680.49</v>
      </c>
      <c r="O32" s="17"/>
    </row>
    <row r="33" spans="1:15" s="7" customFormat="1" ht="15">
      <c r="A33" s="14" t="s">
        <v>80</v>
      </c>
      <c r="B33" s="36"/>
      <c r="C33" s="10"/>
      <c r="D33" s="63"/>
      <c r="E33" s="188" t="s">
        <v>223</v>
      </c>
      <c r="F33" s="189">
        <v>41912</v>
      </c>
      <c r="G33" s="187">
        <v>5481.97</v>
      </c>
      <c r="H33" s="36"/>
      <c r="I33" s="10"/>
      <c r="J33" s="41"/>
      <c r="K33" s="36"/>
      <c r="L33" s="10"/>
      <c r="M33" s="41"/>
      <c r="N33" s="54">
        <f t="shared" si="4"/>
        <v>5481.97</v>
      </c>
      <c r="O33" s="17"/>
    </row>
    <row r="34" spans="1:15" s="7" customFormat="1" ht="30">
      <c r="A34" s="60" t="s">
        <v>116</v>
      </c>
      <c r="B34" s="36"/>
      <c r="C34" s="10"/>
      <c r="D34" s="63"/>
      <c r="E34" s="53"/>
      <c r="F34" s="10"/>
      <c r="G34" s="20"/>
      <c r="H34" s="36"/>
      <c r="I34" s="10"/>
      <c r="J34" s="41"/>
      <c r="K34" s="36"/>
      <c r="L34" s="10"/>
      <c r="M34" s="41"/>
      <c r="N34" s="54">
        <f t="shared" si="4"/>
        <v>0</v>
      </c>
      <c r="O34" s="17"/>
    </row>
    <row r="35" spans="1:15" s="7" customFormat="1" ht="15">
      <c r="A35" s="289" t="s">
        <v>117</v>
      </c>
      <c r="B35" s="188"/>
      <c r="C35" s="189"/>
      <c r="D35" s="187"/>
      <c r="E35" s="248">
        <v>121</v>
      </c>
      <c r="F35" s="239">
        <v>41866</v>
      </c>
      <c r="G35" s="19">
        <v>792.41</v>
      </c>
      <c r="H35" s="188"/>
      <c r="I35" s="189"/>
      <c r="J35" s="187"/>
      <c r="K35" s="65">
        <v>84</v>
      </c>
      <c r="L35" s="253">
        <v>42083</v>
      </c>
      <c r="M35" s="240">
        <v>792.41</v>
      </c>
      <c r="N35" s="54">
        <f t="shared" si="4"/>
        <v>1584.82</v>
      </c>
      <c r="O35" s="17"/>
    </row>
    <row r="36" spans="1:15" s="7" customFormat="1" ht="15">
      <c r="A36" s="290"/>
      <c r="B36" s="188"/>
      <c r="C36" s="189"/>
      <c r="D36" s="187"/>
      <c r="E36" s="248">
        <v>155</v>
      </c>
      <c r="F36" s="239">
        <v>41943</v>
      </c>
      <c r="G36" s="19">
        <v>792.41</v>
      </c>
      <c r="H36" s="188"/>
      <c r="I36" s="189"/>
      <c r="J36" s="187"/>
      <c r="K36" s="65"/>
      <c r="L36" s="75"/>
      <c r="M36" s="55"/>
      <c r="N36" s="54">
        <f t="shared" si="4"/>
        <v>792.41</v>
      </c>
      <c r="O36" s="17"/>
    </row>
    <row r="37" spans="1:15" s="7" customFormat="1" ht="25.5">
      <c r="A37" s="5" t="s">
        <v>119</v>
      </c>
      <c r="B37" s="36"/>
      <c r="C37" s="10"/>
      <c r="D37" s="63"/>
      <c r="E37" s="53"/>
      <c r="F37" s="10"/>
      <c r="G37" s="20"/>
      <c r="H37" s="65"/>
      <c r="I37" s="204"/>
      <c r="J37" s="55"/>
      <c r="K37" s="188"/>
      <c r="L37" s="189"/>
      <c r="M37" s="187"/>
      <c r="N37" s="54">
        <f t="shared" si="4"/>
        <v>0</v>
      </c>
      <c r="O37" s="17"/>
    </row>
    <row r="38" spans="1:15" s="7" customFormat="1" ht="15">
      <c r="A38" s="5" t="s">
        <v>121</v>
      </c>
      <c r="B38" s="188" t="s">
        <v>185</v>
      </c>
      <c r="C38" s="189">
        <v>41768</v>
      </c>
      <c r="D38" s="187">
        <v>1663.21</v>
      </c>
      <c r="E38" s="53"/>
      <c r="F38" s="10"/>
      <c r="G38" s="20"/>
      <c r="H38" s="65"/>
      <c r="I38" s="204"/>
      <c r="J38" s="55"/>
      <c r="K38" s="36"/>
      <c r="L38" s="10"/>
      <c r="M38" s="41"/>
      <c r="N38" s="54">
        <f t="shared" si="4"/>
        <v>1663.21</v>
      </c>
      <c r="O38" s="17"/>
    </row>
    <row r="39" spans="1:15" s="7" customFormat="1" ht="33.75" customHeight="1">
      <c r="A39" s="5" t="s">
        <v>123</v>
      </c>
      <c r="B39" s="36"/>
      <c r="C39" s="10"/>
      <c r="D39" s="63"/>
      <c r="E39" s="188"/>
      <c r="F39" s="189"/>
      <c r="G39" s="187"/>
      <c r="H39" s="188"/>
      <c r="I39" s="189"/>
      <c r="J39" s="187"/>
      <c r="K39" s="36"/>
      <c r="L39" s="10"/>
      <c r="M39" s="41"/>
      <c r="N39" s="54">
        <f t="shared" si="4"/>
        <v>0</v>
      </c>
      <c r="O39" s="17"/>
    </row>
    <row r="40" spans="1:15" s="7" customFormat="1" ht="26.25" customHeight="1">
      <c r="A40" s="5" t="s">
        <v>188</v>
      </c>
      <c r="B40" s="36">
        <v>72</v>
      </c>
      <c r="C40" s="186">
        <v>41782</v>
      </c>
      <c r="D40" s="63">
        <v>2452.52</v>
      </c>
      <c r="E40" s="188"/>
      <c r="F40" s="189"/>
      <c r="G40" s="187"/>
      <c r="H40" s="36"/>
      <c r="I40" s="10"/>
      <c r="J40" s="41"/>
      <c r="K40" s="36"/>
      <c r="L40" s="10"/>
      <c r="M40" s="41"/>
      <c r="N40" s="54">
        <f t="shared" si="4"/>
        <v>2452.52</v>
      </c>
      <c r="O40" s="17"/>
    </row>
    <row r="41" spans="1:15" s="7" customFormat="1" ht="15">
      <c r="A41" s="5" t="s">
        <v>125</v>
      </c>
      <c r="B41" s="36"/>
      <c r="C41" s="10"/>
      <c r="D41" s="63">
        <f>O41/4</f>
        <v>1409.16</v>
      </c>
      <c r="E41" s="53"/>
      <c r="F41" s="10"/>
      <c r="G41" s="63">
        <f>O41/4</f>
        <v>1409.16</v>
      </c>
      <c r="H41" s="36"/>
      <c r="I41" s="10"/>
      <c r="J41" s="63">
        <f>O41/4</f>
        <v>1409.16</v>
      </c>
      <c r="K41" s="36"/>
      <c r="L41" s="10"/>
      <c r="M41" s="63">
        <f>O41/4</f>
        <v>1409.16</v>
      </c>
      <c r="N41" s="54">
        <f t="shared" si="4"/>
        <v>5636.64</v>
      </c>
      <c r="O41" s="17">
        <v>5636.64</v>
      </c>
    </row>
    <row r="42" spans="1:15" s="7" customFormat="1" ht="15">
      <c r="A42" s="5" t="s">
        <v>229</v>
      </c>
      <c r="B42" s="36"/>
      <c r="C42" s="10"/>
      <c r="D42" s="63"/>
      <c r="E42" s="188"/>
      <c r="F42" s="189"/>
      <c r="G42" s="187"/>
      <c r="H42" s="36">
        <v>168</v>
      </c>
      <c r="I42" s="186">
        <v>41964</v>
      </c>
      <c r="J42" s="40">
        <v>23095.48</v>
      </c>
      <c r="K42" s="36"/>
      <c r="L42" s="10"/>
      <c r="M42" s="41"/>
      <c r="N42" s="54">
        <f t="shared" si="4"/>
        <v>23095.48</v>
      </c>
      <c r="O42" s="17"/>
    </row>
    <row r="43" spans="1:15" s="7" customFormat="1" ht="30">
      <c r="A43" s="61" t="s">
        <v>81</v>
      </c>
      <c r="B43" s="36"/>
      <c r="C43" s="10"/>
      <c r="D43" s="63"/>
      <c r="E43" s="53"/>
      <c r="F43" s="10"/>
      <c r="G43" s="63"/>
      <c r="H43" s="36"/>
      <c r="I43" s="10"/>
      <c r="J43" s="63"/>
      <c r="K43" s="36"/>
      <c r="L43" s="10"/>
      <c r="M43" s="63"/>
      <c r="N43" s="54">
        <f t="shared" si="4"/>
        <v>0</v>
      </c>
      <c r="O43" s="17"/>
    </row>
    <row r="44" spans="1:15" s="7" customFormat="1" ht="36.75" customHeight="1">
      <c r="A44" s="5" t="s">
        <v>187</v>
      </c>
      <c r="B44" s="36">
        <v>72</v>
      </c>
      <c r="C44" s="186">
        <v>41782</v>
      </c>
      <c r="D44" s="63">
        <v>2086.79</v>
      </c>
      <c r="E44" s="188"/>
      <c r="F44" s="189"/>
      <c r="G44" s="187"/>
      <c r="H44" s="36"/>
      <c r="I44" s="10"/>
      <c r="J44" s="63"/>
      <c r="K44" s="36"/>
      <c r="L44" s="10"/>
      <c r="M44" s="63"/>
      <c r="N44" s="54">
        <f t="shared" si="4"/>
        <v>2086.79</v>
      </c>
      <c r="O44" s="17"/>
    </row>
    <row r="45" spans="1:15" s="7" customFormat="1" ht="15">
      <c r="A45" s="61" t="s">
        <v>82</v>
      </c>
      <c r="B45" s="36"/>
      <c r="C45" s="10"/>
      <c r="D45" s="63"/>
      <c r="E45" s="53"/>
      <c r="F45" s="10"/>
      <c r="G45" s="63"/>
      <c r="H45" s="36"/>
      <c r="I45" s="10"/>
      <c r="J45" s="63"/>
      <c r="K45" s="36"/>
      <c r="L45" s="10"/>
      <c r="M45" s="63"/>
      <c r="N45" s="54">
        <f t="shared" si="4"/>
        <v>0</v>
      </c>
      <c r="O45" s="17"/>
    </row>
    <row r="46" spans="1:15" s="7" customFormat="1" ht="15">
      <c r="A46" s="307" t="s">
        <v>83</v>
      </c>
      <c r="B46" s="185"/>
      <c r="C46" s="186"/>
      <c r="D46" s="187"/>
      <c r="E46" s="249" t="s">
        <v>203</v>
      </c>
      <c r="F46" s="250">
        <v>41866</v>
      </c>
      <c r="G46" s="251">
        <v>92.04</v>
      </c>
      <c r="H46" s="188" t="s">
        <v>228</v>
      </c>
      <c r="I46" s="189">
        <v>41964</v>
      </c>
      <c r="J46" s="187">
        <v>92.04</v>
      </c>
      <c r="K46" s="188" t="s">
        <v>248</v>
      </c>
      <c r="L46" s="189">
        <v>42062</v>
      </c>
      <c r="M46" s="187">
        <v>92.04</v>
      </c>
      <c r="N46" s="54">
        <f t="shared" si="4"/>
        <v>276.12</v>
      </c>
      <c r="O46" s="17"/>
    </row>
    <row r="47" spans="1:15" s="7" customFormat="1" ht="15">
      <c r="A47" s="308"/>
      <c r="B47" s="185"/>
      <c r="C47" s="186"/>
      <c r="D47" s="187"/>
      <c r="E47" s="255" t="s">
        <v>216</v>
      </c>
      <c r="F47" s="250">
        <v>41856</v>
      </c>
      <c r="G47" s="251">
        <v>92.04</v>
      </c>
      <c r="H47" s="188" t="s">
        <v>244</v>
      </c>
      <c r="I47" s="189">
        <v>42027</v>
      </c>
      <c r="J47" s="187">
        <v>92.04</v>
      </c>
      <c r="K47" s="188" t="s">
        <v>249</v>
      </c>
      <c r="L47" s="189">
        <v>42076</v>
      </c>
      <c r="M47" s="187">
        <v>92.04</v>
      </c>
      <c r="N47" s="54">
        <f t="shared" si="4"/>
        <v>276.12</v>
      </c>
      <c r="O47" s="17"/>
    </row>
    <row r="48" spans="1:15" s="7" customFormat="1" ht="15">
      <c r="A48" s="308"/>
      <c r="B48" s="185"/>
      <c r="C48" s="186"/>
      <c r="D48" s="187"/>
      <c r="E48" s="255" t="s">
        <v>219</v>
      </c>
      <c r="F48" s="250">
        <v>41908</v>
      </c>
      <c r="G48" s="251">
        <v>92.04</v>
      </c>
      <c r="H48" s="188"/>
      <c r="I48" s="189"/>
      <c r="J48" s="187"/>
      <c r="K48" s="188" t="s">
        <v>253</v>
      </c>
      <c r="L48" s="189">
        <v>42097</v>
      </c>
      <c r="M48" s="187">
        <v>92.04</v>
      </c>
      <c r="N48" s="54">
        <f t="shared" si="4"/>
        <v>184.08</v>
      </c>
      <c r="O48" s="17"/>
    </row>
    <row r="49" spans="1:15" s="7" customFormat="1" ht="15">
      <c r="A49" s="309"/>
      <c r="B49" s="185"/>
      <c r="C49" s="186"/>
      <c r="D49" s="187"/>
      <c r="E49" s="255" t="s">
        <v>224</v>
      </c>
      <c r="F49" s="250">
        <v>41943</v>
      </c>
      <c r="G49" s="251">
        <v>92.04</v>
      </c>
      <c r="H49" s="188"/>
      <c r="I49" s="189"/>
      <c r="J49" s="187"/>
      <c r="K49" s="188" t="s">
        <v>255</v>
      </c>
      <c r="L49" s="189">
        <v>42124</v>
      </c>
      <c r="M49" s="187">
        <v>92.04</v>
      </c>
      <c r="N49" s="54">
        <f t="shared" si="4"/>
        <v>184.08</v>
      </c>
      <c r="O49" s="17"/>
    </row>
    <row r="50" spans="1:15" s="7" customFormat="1" ht="15">
      <c r="A50" s="14" t="s">
        <v>84</v>
      </c>
      <c r="B50" s="36"/>
      <c r="C50" s="10"/>
      <c r="D50" s="63"/>
      <c r="E50" s="53"/>
      <c r="F50" s="10"/>
      <c r="G50" s="63"/>
      <c r="H50" s="36"/>
      <c r="I50" s="10"/>
      <c r="J50" s="63"/>
      <c r="K50" s="188" t="s">
        <v>247</v>
      </c>
      <c r="L50" s="189">
        <v>42055</v>
      </c>
      <c r="M50" s="187">
        <v>9203.28</v>
      </c>
      <c r="N50" s="54">
        <f t="shared" si="4"/>
        <v>9203.28</v>
      </c>
      <c r="O50" s="17"/>
    </row>
    <row r="51" spans="1:15" s="7" customFormat="1" ht="15">
      <c r="A51" s="14" t="s">
        <v>85</v>
      </c>
      <c r="B51" s="36"/>
      <c r="C51" s="10"/>
      <c r="D51" s="63"/>
      <c r="E51" s="53"/>
      <c r="F51" s="10"/>
      <c r="G51" s="63"/>
      <c r="H51" s="36"/>
      <c r="I51" s="10"/>
      <c r="J51" s="63"/>
      <c r="K51" s="188" t="s">
        <v>254</v>
      </c>
      <c r="L51" s="189">
        <v>42118</v>
      </c>
      <c r="M51" s="63">
        <v>828.31</v>
      </c>
      <c r="N51" s="54">
        <f t="shared" si="4"/>
        <v>828.31</v>
      </c>
      <c r="O51" s="17"/>
    </row>
    <row r="52" spans="1:15" s="7" customFormat="1" ht="15">
      <c r="A52" s="5" t="s">
        <v>88</v>
      </c>
      <c r="B52" s="36"/>
      <c r="C52" s="10"/>
      <c r="D52" s="63"/>
      <c r="E52" s="53"/>
      <c r="F52" s="10"/>
      <c r="G52" s="63"/>
      <c r="H52" s="36"/>
      <c r="I52" s="10"/>
      <c r="J52" s="63"/>
      <c r="K52" s="188"/>
      <c r="L52" s="189"/>
      <c r="M52" s="63"/>
      <c r="N52" s="54">
        <f t="shared" si="4"/>
        <v>0</v>
      </c>
      <c r="O52" s="17"/>
    </row>
    <row r="53" spans="1:15" s="7" customFormat="1" ht="32.25" customHeight="1">
      <c r="A53" s="5" t="s">
        <v>235</v>
      </c>
      <c r="B53" s="36"/>
      <c r="C53" s="10"/>
      <c r="D53" s="63"/>
      <c r="E53" s="53">
        <v>126</v>
      </c>
      <c r="F53" s="186">
        <v>41885</v>
      </c>
      <c r="G53" s="63">
        <v>22998.5</v>
      </c>
      <c r="H53" s="36"/>
      <c r="I53" s="10"/>
      <c r="J53" s="63"/>
      <c r="K53" s="188"/>
      <c r="L53" s="189"/>
      <c r="M53" s="63"/>
      <c r="N53" s="54">
        <f t="shared" si="4"/>
        <v>22998.5</v>
      </c>
      <c r="O53" s="17"/>
    </row>
    <row r="54" spans="1:15" s="7" customFormat="1" ht="15">
      <c r="A54" s="60" t="s">
        <v>89</v>
      </c>
      <c r="B54" s="36"/>
      <c r="C54" s="10"/>
      <c r="D54" s="63"/>
      <c r="E54" s="53"/>
      <c r="F54" s="10"/>
      <c r="G54" s="63"/>
      <c r="H54" s="36"/>
      <c r="I54" s="10"/>
      <c r="J54" s="63"/>
      <c r="K54" s="36"/>
      <c r="L54" s="10"/>
      <c r="M54" s="63"/>
      <c r="N54" s="54">
        <f t="shared" si="4"/>
        <v>0</v>
      </c>
      <c r="O54" s="17"/>
    </row>
    <row r="55" spans="1:15" s="7" customFormat="1" ht="15">
      <c r="A55" s="5" t="s">
        <v>90</v>
      </c>
      <c r="B55" s="36"/>
      <c r="C55" s="10"/>
      <c r="D55" s="63"/>
      <c r="E55" s="53">
        <v>122</v>
      </c>
      <c r="F55" s="186">
        <v>41873</v>
      </c>
      <c r="G55" s="63">
        <v>993.79</v>
      </c>
      <c r="H55" s="36"/>
      <c r="I55" s="10"/>
      <c r="J55" s="63"/>
      <c r="K55" s="36"/>
      <c r="L55" s="10"/>
      <c r="M55" s="63"/>
      <c r="N55" s="54">
        <f t="shared" si="4"/>
        <v>993.79</v>
      </c>
      <c r="O55" s="17"/>
    </row>
    <row r="56" spans="1:15" s="7" customFormat="1" ht="15">
      <c r="A56" s="60" t="s">
        <v>132</v>
      </c>
      <c r="B56" s="36"/>
      <c r="C56" s="10"/>
      <c r="D56" s="63"/>
      <c r="E56" s="53"/>
      <c r="F56" s="10"/>
      <c r="G56" s="63"/>
      <c r="H56" s="36"/>
      <c r="I56" s="10"/>
      <c r="J56" s="63"/>
      <c r="K56" s="36"/>
      <c r="L56" s="10"/>
      <c r="M56" s="63"/>
      <c r="N56" s="54">
        <f t="shared" si="4"/>
        <v>0</v>
      </c>
      <c r="O56" s="17"/>
    </row>
    <row r="57" spans="1:15" s="7" customFormat="1" ht="25.5">
      <c r="A57" s="5" t="s">
        <v>232</v>
      </c>
      <c r="B57" s="36"/>
      <c r="C57" s="10"/>
      <c r="D57" s="63"/>
      <c r="E57" s="53"/>
      <c r="F57" s="10"/>
      <c r="G57" s="63"/>
      <c r="H57" s="32" t="s">
        <v>233</v>
      </c>
      <c r="I57" s="186">
        <v>41944</v>
      </c>
      <c r="J57" s="63">
        <v>8038.8</v>
      </c>
      <c r="K57" s="32" t="s">
        <v>252</v>
      </c>
      <c r="L57" s="186">
        <v>42041</v>
      </c>
      <c r="M57" s="63">
        <v>7588.8</v>
      </c>
      <c r="N57" s="54">
        <f t="shared" si="4"/>
        <v>15627.6</v>
      </c>
      <c r="O57" s="17"/>
    </row>
    <row r="58" spans="1:15" s="7" customFormat="1" ht="15.75" thickBot="1">
      <c r="A58" s="5" t="s">
        <v>172</v>
      </c>
      <c r="B58" s="36"/>
      <c r="C58" s="10"/>
      <c r="D58" s="63"/>
      <c r="E58" s="53"/>
      <c r="F58" s="10"/>
      <c r="G58" s="63"/>
      <c r="H58" s="32" t="s">
        <v>233</v>
      </c>
      <c r="I58" s="186">
        <v>41944</v>
      </c>
      <c r="J58" s="63">
        <v>12150</v>
      </c>
      <c r="K58" s="36"/>
      <c r="L58" s="10"/>
      <c r="M58" s="63"/>
      <c r="N58" s="54">
        <f t="shared" si="4"/>
        <v>12150</v>
      </c>
      <c r="O58" s="17"/>
    </row>
    <row r="59" spans="1:15" s="7" customFormat="1" ht="19.5" thickBot="1">
      <c r="A59" s="4" t="s">
        <v>92</v>
      </c>
      <c r="B59" s="10"/>
      <c r="C59" s="10"/>
      <c r="D59" s="63">
        <f>O59/4</f>
        <v>19628.64</v>
      </c>
      <c r="E59" s="10"/>
      <c r="F59" s="10"/>
      <c r="G59" s="63">
        <f>O59/4</f>
        <v>19628.64</v>
      </c>
      <c r="H59" s="10"/>
      <c r="I59" s="10"/>
      <c r="J59" s="63">
        <f>O59/4</f>
        <v>19628.64</v>
      </c>
      <c r="K59" s="10"/>
      <c r="L59" s="10"/>
      <c r="M59" s="63">
        <f>O59/4</f>
        <v>19628.64</v>
      </c>
      <c r="N59" s="54">
        <f t="shared" si="4"/>
        <v>78514.56</v>
      </c>
      <c r="O59" s="94">
        <v>78514.56</v>
      </c>
    </row>
    <row r="60" spans="1:15" s="6" customFormat="1" ht="20.25" thickBot="1">
      <c r="A60" s="46" t="s">
        <v>4</v>
      </c>
      <c r="B60" s="99"/>
      <c r="C60" s="100"/>
      <c r="D60" s="103">
        <f>SUM(D6:D59)</f>
        <v>245229.27</v>
      </c>
      <c r="E60" s="101"/>
      <c r="F60" s="100"/>
      <c r="G60" s="103">
        <f>SUM(G6:G59)</f>
        <v>249861.92</v>
      </c>
      <c r="H60" s="102"/>
      <c r="I60" s="100"/>
      <c r="J60" s="103">
        <f>SUM(J6:J59)</f>
        <v>255462.22</v>
      </c>
      <c r="K60" s="102"/>
      <c r="L60" s="100"/>
      <c r="M60" s="103">
        <f>SUM(M6:M59)</f>
        <v>235092.28</v>
      </c>
      <c r="N60" s="54">
        <f t="shared" si="4"/>
        <v>985645.69</v>
      </c>
      <c r="O60" s="26">
        <f>SUM(O6:O59)</f>
        <v>847975.36</v>
      </c>
    </row>
    <row r="61" spans="1:15" s="11" customFormat="1" ht="20.25" hidden="1" thickBot="1">
      <c r="A61" s="47" t="s">
        <v>2</v>
      </c>
      <c r="B61" s="76"/>
      <c r="C61" s="77"/>
      <c r="D61" s="78"/>
      <c r="E61" s="79"/>
      <c r="F61" s="77"/>
      <c r="G61" s="80"/>
      <c r="H61" s="76"/>
      <c r="I61" s="77"/>
      <c r="J61" s="78"/>
      <c r="K61" s="76"/>
      <c r="L61" s="77"/>
      <c r="M61" s="78"/>
      <c r="N61" s="54">
        <f t="shared" si="4"/>
        <v>0</v>
      </c>
      <c r="O61" s="27"/>
    </row>
    <row r="62" spans="1:15" s="13" customFormat="1" ht="39.75" customHeight="1" thickBot="1">
      <c r="A62" s="291" t="s">
        <v>3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3"/>
      <c r="O62" s="28"/>
    </row>
    <row r="63" spans="1:15" s="7" customFormat="1" ht="15" customHeight="1">
      <c r="A63" s="230" t="s">
        <v>204</v>
      </c>
      <c r="B63" s="36"/>
      <c r="C63" s="10"/>
      <c r="D63" s="41"/>
      <c r="E63" s="53">
        <v>125</v>
      </c>
      <c r="F63" s="186">
        <v>41880</v>
      </c>
      <c r="G63" s="8">
        <v>27856.62</v>
      </c>
      <c r="H63" s="236"/>
      <c r="I63" s="241"/>
      <c r="J63" s="242"/>
      <c r="K63" s="53"/>
      <c r="L63" s="10"/>
      <c r="M63" s="41"/>
      <c r="N63" s="54">
        <f>M63+J63+G63+D63</f>
        <v>27856.62</v>
      </c>
      <c r="O63" s="64"/>
    </row>
    <row r="64" spans="1:15" s="7" customFormat="1" ht="30" customHeight="1">
      <c r="A64" s="252" t="s">
        <v>205</v>
      </c>
      <c r="B64" s="66"/>
      <c r="C64" s="75"/>
      <c r="D64" s="41"/>
      <c r="E64" s="66">
        <v>125</v>
      </c>
      <c r="F64" s="253">
        <v>41880</v>
      </c>
      <c r="G64" s="8">
        <v>39452.24</v>
      </c>
      <c r="H64" s="236"/>
      <c r="I64" s="241"/>
      <c r="J64" s="242"/>
      <c r="K64" s="53"/>
      <c r="L64" s="75"/>
      <c r="M64" s="41"/>
      <c r="N64" s="54">
        <f aca="true" t="shared" si="5" ref="N64:N69">M64+J64+G64+D64</f>
        <v>39452.24</v>
      </c>
      <c r="O64" s="64"/>
    </row>
    <row r="65" spans="1:15" s="7" customFormat="1" ht="15">
      <c r="A65" s="233" t="s">
        <v>177</v>
      </c>
      <c r="B65" s="66"/>
      <c r="C65" s="75"/>
      <c r="D65" s="41"/>
      <c r="E65" s="66">
        <v>125</v>
      </c>
      <c r="F65" s="253">
        <v>41880</v>
      </c>
      <c r="G65" s="187">
        <v>881.1</v>
      </c>
      <c r="H65" s="53"/>
      <c r="I65" s="75"/>
      <c r="J65" s="41"/>
      <c r="K65" s="53"/>
      <c r="L65" s="75"/>
      <c r="M65" s="41"/>
      <c r="N65" s="54">
        <f t="shared" si="5"/>
        <v>881.1</v>
      </c>
      <c r="O65" s="64"/>
    </row>
    <row r="66" spans="1:15" s="7" customFormat="1" ht="15" customHeight="1">
      <c r="A66" s="233" t="s">
        <v>178</v>
      </c>
      <c r="B66" s="10"/>
      <c r="C66" s="10"/>
      <c r="D66" s="10"/>
      <c r="E66" s="66">
        <v>125</v>
      </c>
      <c r="F66" s="253">
        <v>41880</v>
      </c>
      <c r="G66" s="94">
        <v>2754.23</v>
      </c>
      <c r="H66" s="10"/>
      <c r="I66" s="10"/>
      <c r="J66" s="10"/>
      <c r="K66" s="10"/>
      <c r="L66" s="10"/>
      <c r="M66" s="41"/>
      <c r="N66" s="54">
        <f t="shared" si="5"/>
        <v>2754.23</v>
      </c>
      <c r="O66" s="64"/>
    </row>
    <row r="67" spans="1:15" s="7" customFormat="1" ht="16.5" customHeight="1">
      <c r="A67" s="233" t="s">
        <v>179</v>
      </c>
      <c r="B67" s="10"/>
      <c r="C67" s="10"/>
      <c r="D67" s="10"/>
      <c r="E67" s="236"/>
      <c r="F67" s="241"/>
      <c r="G67" s="242"/>
      <c r="H67" s="10"/>
      <c r="I67" s="10"/>
      <c r="J67" s="10"/>
      <c r="K67" s="246"/>
      <c r="L67" s="246"/>
      <c r="M67" s="246"/>
      <c r="N67" s="54">
        <f t="shared" si="5"/>
        <v>0</v>
      </c>
      <c r="O67" s="64"/>
    </row>
    <row r="68" spans="1:15" s="7" customFormat="1" ht="30" customHeight="1">
      <c r="A68" s="234" t="s">
        <v>180</v>
      </c>
      <c r="B68" s="10"/>
      <c r="C68" s="10"/>
      <c r="D68" s="10"/>
      <c r="E68" s="244"/>
      <c r="F68" s="245"/>
      <c r="G68" s="94"/>
      <c r="H68" s="10"/>
      <c r="I68" s="10"/>
      <c r="J68" s="10"/>
      <c r="K68" s="246"/>
      <c r="L68" s="246"/>
      <c r="M68" s="246"/>
      <c r="N68" s="54">
        <f t="shared" si="5"/>
        <v>0</v>
      </c>
      <c r="O68" s="64"/>
    </row>
    <row r="69" spans="1:15" s="7" customFormat="1" ht="16.5" customHeight="1" thickBot="1">
      <c r="A69" s="233" t="s">
        <v>215</v>
      </c>
      <c r="B69" s="10"/>
      <c r="C69" s="10"/>
      <c r="D69" s="10"/>
      <c r="E69" s="244" t="s">
        <v>214</v>
      </c>
      <c r="F69" s="245">
        <v>41859</v>
      </c>
      <c r="G69" s="94">
        <v>7000</v>
      </c>
      <c r="H69" s="10"/>
      <c r="I69" s="10"/>
      <c r="J69" s="10"/>
      <c r="K69" s="246"/>
      <c r="L69" s="246"/>
      <c r="M69" s="246"/>
      <c r="N69" s="54">
        <f t="shared" si="5"/>
        <v>7000</v>
      </c>
      <c r="O69" s="64"/>
    </row>
    <row r="70" spans="1:15" s="84" customFormat="1" ht="20.25" thickBot="1">
      <c r="A70" s="81" t="s">
        <v>4</v>
      </c>
      <c r="B70" s="243"/>
      <c r="C70" s="206"/>
      <c r="D70" s="206">
        <f>SUM(D63:D69)</f>
        <v>0</v>
      </c>
      <c r="E70" s="206"/>
      <c r="F70" s="206"/>
      <c r="G70" s="206">
        <f>SUM(G63:G69)</f>
        <v>77944.19</v>
      </c>
      <c r="H70" s="206"/>
      <c r="I70" s="206"/>
      <c r="J70" s="206">
        <f>SUM(J63:J69)</f>
        <v>0</v>
      </c>
      <c r="K70" s="206"/>
      <c r="L70" s="206"/>
      <c r="M70" s="206">
        <f>SUM(M63:M69)</f>
        <v>0</v>
      </c>
      <c r="N70" s="54">
        <f>M70+J70+G70+D70</f>
        <v>77944.19</v>
      </c>
      <c r="O70" s="83"/>
    </row>
    <row r="71" spans="1:15" s="7" customFormat="1" ht="42" customHeight="1">
      <c r="A71" s="291" t="s">
        <v>28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3"/>
      <c r="O71" s="18"/>
    </row>
    <row r="72" spans="1:15" s="7" customFormat="1" ht="15">
      <c r="A72" s="218" t="s">
        <v>190</v>
      </c>
      <c r="B72" s="188" t="s">
        <v>189</v>
      </c>
      <c r="C72" s="189">
        <v>41775</v>
      </c>
      <c r="D72" s="187">
        <v>742.51</v>
      </c>
      <c r="E72" s="25"/>
      <c r="F72" s="1"/>
      <c r="G72" s="18"/>
      <c r="H72" s="37"/>
      <c r="I72" s="1"/>
      <c r="J72" s="42"/>
      <c r="K72" s="37"/>
      <c r="L72" s="1"/>
      <c r="M72" s="42"/>
      <c r="N72" s="54">
        <f>M72+J72+G72+D72</f>
        <v>742.51</v>
      </c>
      <c r="O72" s="25"/>
    </row>
    <row r="73" spans="1:15" s="7" customFormat="1" ht="15">
      <c r="A73" s="45" t="s">
        <v>191</v>
      </c>
      <c r="B73" s="188" t="s">
        <v>189</v>
      </c>
      <c r="C73" s="189">
        <v>41775</v>
      </c>
      <c r="D73" s="187">
        <v>4286.29</v>
      </c>
      <c r="E73" s="53"/>
      <c r="F73" s="10"/>
      <c r="G73" s="20"/>
      <c r="H73" s="36"/>
      <c r="I73" s="10"/>
      <c r="J73" s="41"/>
      <c r="K73" s="36"/>
      <c r="L73" s="10"/>
      <c r="M73" s="41"/>
      <c r="N73" s="54">
        <f aca="true" t="shared" si="6" ref="N73:N91">M73+J73+G73+D73</f>
        <v>4286.29</v>
      </c>
      <c r="O73" s="25"/>
    </row>
    <row r="74" spans="1:15" s="7" customFormat="1" ht="15">
      <c r="A74" s="45" t="s">
        <v>192</v>
      </c>
      <c r="B74" s="188" t="s">
        <v>193</v>
      </c>
      <c r="C74" s="189">
        <v>41789</v>
      </c>
      <c r="D74" s="187">
        <v>12218.8</v>
      </c>
      <c r="E74" s="53"/>
      <c r="F74" s="10"/>
      <c r="G74" s="20"/>
      <c r="H74" s="36"/>
      <c r="I74" s="10"/>
      <c r="J74" s="41"/>
      <c r="K74" s="36"/>
      <c r="L74" s="10"/>
      <c r="M74" s="41"/>
      <c r="N74" s="54">
        <f t="shared" si="6"/>
        <v>12218.8</v>
      </c>
      <c r="O74" s="25"/>
    </row>
    <row r="75" spans="1:15" s="7" customFormat="1" ht="15">
      <c r="A75" s="45" t="s">
        <v>194</v>
      </c>
      <c r="B75" s="188" t="s">
        <v>195</v>
      </c>
      <c r="C75" s="189">
        <v>41796</v>
      </c>
      <c r="D75" s="187">
        <v>78.09</v>
      </c>
      <c r="E75" s="53"/>
      <c r="F75" s="10"/>
      <c r="G75" s="20"/>
      <c r="H75" s="36"/>
      <c r="I75" s="10"/>
      <c r="J75" s="41"/>
      <c r="K75" s="36"/>
      <c r="L75" s="10"/>
      <c r="M75" s="41"/>
      <c r="N75" s="54">
        <f t="shared" si="6"/>
        <v>78.09</v>
      </c>
      <c r="O75" s="25"/>
    </row>
    <row r="76" spans="1:15" s="7" customFormat="1" ht="15">
      <c r="A76" s="45" t="s">
        <v>196</v>
      </c>
      <c r="B76" s="188" t="s">
        <v>197</v>
      </c>
      <c r="C76" s="189">
        <v>41851</v>
      </c>
      <c r="D76" s="187">
        <v>18952.58</v>
      </c>
      <c r="E76" s="53"/>
      <c r="F76" s="10"/>
      <c r="G76" s="20"/>
      <c r="H76" s="36"/>
      <c r="I76" s="10"/>
      <c r="J76" s="41"/>
      <c r="K76" s="36"/>
      <c r="L76" s="10"/>
      <c r="M76" s="41"/>
      <c r="N76" s="54">
        <f t="shared" si="6"/>
        <v>18952.58</v>
      </c>
      <c r="O76" s="25"/>
    </row>
    <row r="77" spans="1:15" s="7" customFormat="1" ht="15">
      <c r="A77" s="45" t="s">
        <v>198</v>
      </c>
      <c r="B77" s="36">
        <v>101</v>
      </c>
      <c r="C77" s="186">
        <v>41838</v>
      </c>
      <c r="D77" s="40">
        <v>1416.34</v>
      </c>
      <c r="E77" s="188"/>
      <c r="F77" s="189"/>
      <c r="G77" s="187"/>
      <c r="H77" s="36"/>
      <c r="I77" s="10"/>
      <c r="J77" s="41"/>
      <c r="K77" s="36"/>
      <c r="L77" s="10"/>
      <c r="M77" s="41"/>
      <c r="N77" s="54">
        <f t="shared" si="6"/>
        <v>1416.34</v>
      </c>
      <c r="O77" s="25"/>
    </row>
    <row r="78" spans="1:15" s="7" customFormat="1" ht="15">
      <c r="A78" s="218" t="s">
        <v>199</v>
      </c>
      <c r="B78" s="36">
        <v>105</v>
      </c>
      <c r="C78" s="186">
        <v>41845</v>
      </c>
      <c r="D78" s="40">
        <v>312.96</v>
      </c>
      <c r="E78" s="188"/>
      <c r="F78" s="189"/>
      <c r="G78" s="187"/>
      <c r="H78" s="36"/>
      <c r="I78" s="10"/>
      <c r="J78" s="41"/>
      <c r="K78" s="36"/>
      <c r="L78" s="10"/>
      <c r="M78" s="41"/>
      <c r="N78" s="54">
        <f t="shared" si="6"/>
        <v>312.96</v>
      </c>
      <c r="O78" s="25"/>
    </row>
    <row r="79" spans="1:15" s="7" customFormat="1" ht="15">
      <c r="A79" s="44" t="s">
        <v>201</v>
      </c>
      <c r="B79" s="188"/>
      <c r="C79" s="189"/>
      <c r="D79" s="187"/>
      <c r="E79" s="53">
        <v>122</v>
      </c>
      <c r="F79" s="186">
        <v>41873</v>
      </c>
      <c r="G79" s="19">
        <v>294.87</v>
      </c>
      <c r="H79" s="36"/>
      <c r="I79" s="10"/>
      <c r="J79" s="41"/>
      <c r="K79" s="36"/>
      <c r="L79" s="10"/>
      <c r="M79" s="41"/>
      <c r="N79" s="54">
        <f t="shared" si="6"/>
        <v>294.87</v>
      </c>
      <c r="O79" s="25"/>
    </row>
    <row r="80" spans="1:15" s="7" customFormat="1" ht="15">
      <c r="A80" s="44" t="s">
        <v>202</v>
      </c>
      <c r="B80" s="188"/>
      <c r="C80" s="189"/>
      <c r="D80" s="187"/>
      <c r="E80" s="53">
        <v>122</v>
      </c>
      <c r="F80" s="186">
        <v>41873</v>
      </c>
      <c r="G80" s="19">
        <v>294.87</v>
      </c>
      <c r="H80" s="36"/>
      <c r="I80" s="10"/>
      <c r="J80" s="41"/>
      <c r="K80" s="36"/>
      <c r="L80" s="10"/>
      <c r="M80" s="41"/>
      <c r="N80" s="54">
        <f t="shared" si="6"/>
        <v>294.87</v>
      </c>
      <c r="O80" s="25"/>
    </row>
    <row r="81" spans="1:15" s="7" customFormat="1" ht="15">
      <c r="A81" s="45" t="s">
        <v>206</v>
      </c>
      <c r="B81" s="36"/>
      <c r="C81" s="10"/>
      <c r="D81" s="40"/>
      <c r="E81" s="188" t="s">
        <v>207</v>
      </c>
      <c r="F81" s="189">
        <v>41880</v>
      </c>
      <c r="G81" s="187">
        <v>13528.94</v>
      </c>
      <c r="H81" s="36"/>
      <c r="I81" s="10"/>
      <c r="J81" s="41"/>
      <c r="K81" s="36"/>
      <c r="L81" s="10"/>
      <c r="M81" s="41"/>
      <c r="N81" s="54">
        <f t="shared" si="6"/>
        <v>13528.94</v>
      </c>
      <c r="O81" s="25"/>
    </row>
    <row r="82" spans="1:15" s="7" customFormat="1" ht="15">
      <c r="A82" s="45" t="s">
        <v>194</v>
      </c>
      <c r="B82" s="36"/>
      <c r="C82" s="10"/>
      <c r="D82" s="40"/>
      <c r="E82" s="188" t="s">
        <v>216</v>
      </c>
      <c r="F82" s="189">
        <v>41887</v>
      </c>
      <c r="G82" s="187">
        <v>234.27</v>
      </c>
      <c r="H82" s="36"/>
      <c r="I82" s="10"/>
      <c r="J82" s="41"/>
      <c r="K82" s="36"/>
      <c r="L82" s="10"/>
      <c r="M82" s="41"/>
      <c r="N82" s="54">
        <f t="shared" si="6"/>
        <v>234.27</v>
      </c>
      <c r="O82" s="25"/>
    </row>
    <row r="83" spans="1:15" s="7" customFormat="1" ht="17.25" customHeight="1">
      <c r="A83" s="218" t="s">
        <v>218</v>
      </c>
      <c r="B83" s="36"/>
      <c r="C83" s="10"/>
      <c r="D83" s="40"/>
      <c r="E83" s="188" t="s">
        <v>217</v>
      </c>
      <c r="F83" s="189">
        <v>41901</v>
      </c>
      <c r="G83" s="187">
        <v>5316.5</v>
      </c>
      <c r="H83" s="36"/>
      <c r="I83" s="10"/>
      <c r="J83" s="41"/>
      <c r="K83" s="36"/>
      <c r="L83" s="10"/>
      <c r="M83" s="41"/>
      <c r="N83" s="54">
        <f t="shared" si="6"/>
        <v>5316.5</v>
      </c>
      <c r="O83" s="25"/>
    </row>
    <row r="84" spans="1:15" s="7" customFormat="1" ht="15">
      <c r="A84" s="45" t="s">
        <v>220</v>
      </c>
      <c r="B84" s="65"/>
      <c r="C84" s="75"/>
      <c r="D84" s="240"/>
      <c r="E84" s="203" t="s">
        <v>219</v>
      </c>
      <c r="F84" s="189">
        <v>41908</v>
      </c>
      <c r="G84" s="202">
        <v>391.92</v>
      </c>
      <c r="H84" s="203"/>
      <c r="I84" s="189"/>
      <c r="J84" s="202"/>
      <c r="K84" s="65"/>
      <c r="L84" s="75"/>
      <c r="M84" s="55"/>
      <c r="N84" s="54">
        <f t="shared" si="6"/>
        <v>391.92</v>
      </c>
      <c r="O84" s="25"/>
    </row>
    <row r="85" spans="1:15" s="7" customFormat="1" ht="15">
      <c r="A85" s="45" t="s">
        <v>221</v>
      </c>
      <c r="B85" s="33"/>
      <c r="C85" s="8"/>
      <c r="D85" s="63"/>
      <c r="E85" s="203" t="s">
        <v>219</v>
      </c>
      <c r="F85" s="189">
        <v>41908</v>
      </c>
      <c r="G85" s="202">
        <v>536.82</v>
      </c>
      <c r="H85" s="65"/>
      <c r="I85" s="75"/>
      <c r="J85" s="55"/>
      <c r="K85" s="65"/>
      <c r="L85" s="75"/>
      <c r="M85" s="55"/>
      <c r="N85" s="54">
        <f t="shared" si="6"/>
        <v>536.82</v>
      </c>
      <c r="O85" s="25"/>
    </row>
    <row r="86" spans="1:15" s="7" customFormat="1" ht="15">
      <c r="A86" s="44" t="s">
        <v>222</v>
      </c>
      <c r="B86" s="36"/>
      <c r="C86" s="10"/>
      <c r="D86" s="41"/>
      <c r="E86" s="188" t="s">
        <v>223</v>
      </c>
      <c r="F86" s="189">
        <v>41912</v>
      </c>
      <c r="G86" s="187">
        <v>734.14</v>
      </c>
      <c r="H86" s="36"/>
      <c r="I86" s="10"/>
      <c r="J86" s="41"/>
      <c r="K86" s="36"/>
      <c r="L86" s="10"/>
      <c r="M86" s="41"/>
      <c r="N86" s="54">
        <f t="shared" si="6"/>
        <v>734.14</v>
      </c>
      <c r="O86" s="25"/>
    </row>
    <row r="87" spans="1:15" s="7" customFormat="1" ht="15">
      <c r="A87" s="45" t="s">
        <v>225</v>
      </c>
      <c r="B87" s="205"/>
      <c r="C87" s="128"/>
      <c r="D87" s="187"/>
      <c r="E87" s="203" t="s">
        <v>224</v>
      </c>
      <c r="F87" s="189">
        <v>41943</v>
      </c>
      <c r="G87" s="202">
        <v>736.31</v>
      </c>
      <c r="H87" s="188"/>
      <c r="I87" s="189"/>
      <c r="J87" s="187"/>
      <c r="K87" s="65"/>
      <c r="L87" s="75"/>
      <c r="M87" s="55"/>
      <c r="N87" s="54">
        <f t="shared" si="6"/>
        <v>736.31</v>
      </c>
      <c r="O87" s="25"/>
    </row>
    <row r="88" spans="1:15" s="7" customFormat="1" ht="15">
      <c r="A88" s="45" t="s">
        <v>230</v>
      </c>
      <c r="B88" s="36"/>
      <c r="C88" s="10"/>
      <c r="D88" s="40"/>
      <c r="E88" s="53"/>
      <c r="F88" s="10"/>
      <c r="G88" s="20"/>
      <c r="H88" s="188" t="s">
        <v>231</v>
      </c>
      <c r="I88" s="189">
        <v>41971</v>
      </c>
      <c r="J88" s="187">
        <v>1612.56</v>
      </c>
      <c r="K88" s="65"/>
      <c r="L88" s="75"/>
      <c r="M88" s="55"/>
      <c r="N88" s="54">
        <f t="shared" si="6"/>
        <v>1612.56</v>
      </c>
      <c r="O88" s="25"/>
    </row>
    <row r="89" spans="1:15" s="7" customFormat="1" ht="15">
      <c r="A89" s="45" t="s">
        <v>194</v>
      </c>
      <c r="B89" s="65"/>
      <c r="C89" s="75"/>
      <c r="D89" s="240"/>
      <c r="E89" s="203"/>
      <c r="F89" s="189"/>
      <c r="G89" s="202"/>
      <c r="H89" s="188" t="s">
        <v>234</v>
      </c>
      <c r="I89" s="189">
        <v>42004</v>
      </c>
      <c r="J89" s="187">
        <v>156.16</v>
      </c>
      <c r="K89" s="65"/>
      <c r="L89" s="75"/>
      <c r="M89" s="55"/>
      <c r="N89" s="54">
        <f t="shared" si="6"/>
        <v>156.16</v>
      </c>
      <c r="O89" s="25"/>
    </row>
    <row r="90" spans="1:15" s="7" customFormat="1" ht="15">
      <c r="A90" s="44" t="s">
        <v>236</v>
      </c>
      <c r="B90" s="65"/>
      <c r="C90" s="75"/>
      <c r="D90" s="55"/>
      <c r="E90" s="256"/>
      <c r="F90" s="253"/>
      <c r="G90" s="257"/>
      <c r="H90" s="188" t="s">
        <v>237</v>
      </c>
      <c r="I90" s="189">
        <v>42004</v>
      </c>
      <c r="J90" s="187">
        <v>728</v>
      </c>
      <c r="K90" s="188"/>
      <c r="L90" s="189"/>
      <c r="M90" s="187"/>
      <c r="N90" s="54">
        <f t="shared" si="6"/>
        <v>728</v>
      </c>
      <c r="O90" s="25"/>
    </row>
    <row r="91" spans="1:15" s="7" customFormat="1" ht="27.75" customHeight="1">
      <c r="A91" s="45" t="s">
        <v>238</v>
      </c>
      <c r="B91" s="65"/>
      <c r="C91" s="75"/>
      <c r="D91" s="55"/>
      <c r="E91" s="203"/>
      <c r="F91" s="189"/>
      <c r="G91" s="202"/>
      <c r="H91" s="203" t="s">
        <v>239</v>
      </c>
      <c r="I91" s="189" t="s">
        <v>240</v>
      </c>
      <c r="J91" s="202">
        <v>3000</v>
      </c>
      <c r="K91" s="188"/>
      <c r="L91" s="189"/>
      <c r="M91" s="55"/>
      <c r="N91" s="54">
        <f t="shared" si="6"/>
        <v>3000</v>
      </c>
      <c r="O91" s="25"/>
    </row>
    <row r="92" spans="1:15" s="7" customFormat="1" ht="15">
      <c r="A92" s="45" t="s">
        <v>241</v>
      </c>
      <c r="B92" s="36"/>
      <c r="C92" s="10"/>
      <c r="D92" s="40"/>
      <c r="E92" s="53"/>
      <c r="F92" s="10"/>
      <c r="G92" s="20"/>
      <c r="H92" s="36">
        <v>2</v>
      </c>
      <c r="I92" s="186">
        <v>42020</v>
      </c>
      <c r="J92" s="40">
        <v>771.01</v>
      </c>
      <c r="K92" s="188"/>
      <c r="L92" s="189"/>
      <c r="M92" s="187"/>
      <c r="N92" s="54">
        <f aca="true" t="shared" si="7" ref="N92:N98">M92+J92+G92+D92</f>
        <v>771.01</v>
      </c>
      <c r="O92" s="25"/>
    </row>
    <row r="93" spans="1:15" s="7" customFormat="1" ht="15">
      <c r="A93" s="259" t="s">
        <v>242</v>
      </c>
      <c r="B93" s="65"/>
      <c r="C93" s="75"/>
      <c r="D93" s="240"/>
      <c r="E93" s="66"/>
      <c r="F93" s="75"/>
      <c r="G93" s="22"/>
      <c r="H93" s="188" t="s">
        <v>243</v>
      </c>
      <c r="I93" s="189">
        <v>42034</v>
      </c>
      <c r="J93" s="187">
        <v>78.24</v>
      </c>
      <c r="K93" s="188"/>
      <c r="L93" s="189"/>
      <c r="M93" s="187"/>
      <c r="N93" s="260">
        <f t="shared" si="7"/>
        <v>78.24</v>
      </c>
      <c r="O93" s="258"/>
    </row>
    <row r="94" spans="1:15" s="10" customFormat="1" ht="30.75" customHeight="1">
      <c r="A94" s="230" t="s">
        <v>245</v>
      </c>
      <c r="G94" s="8"/>
      <c r="H94" s="244" t="s">
        <v>246</v>
      </c>
      <c r="I94" s="245">
        <v>41996</v>
      </c>
      <c r="J94" s="94">
        <v>2428.55</v>
      </c>
      <c r="K94" s="244"/>
      <c r="L94" s="245"/>
      <c r="M94" s="94"/>
      <c r="N94" s="269">
        <f t="shared" si="7"/>
        <v>2428.55</v>
      </c>
      <c r="O94" s="107"/>
    </row>
    <row r="95" spans="1:15" s="7" customFormat="1" ht="15">
      <c r="A95" s="45" t="s">
        <v>250</v>
      </c>
      <c r="B95" s="36"/>
      <c r="C95" s="10"/>
      <c r="D95" s="40"/>
      <c r="E95" s="53"/>
      <c r="F95" s="10"/>
      <c r="G95" s="20"/>
      <c r="H95" s="188"/>
      <c r="I95" s="189"/>
      <c r="J95" s="187"/>
      <c r="K95" s="36">
        <v>79</v>
      </c>
      <c r="L95" s="186">
        <v>42076</v>
      </c>
      <c r="M95" s="40">
        <v>445</v>
      </c>
      <c r="N95" s="54">
        <f t="shared" si="7"/>
        <v>445</v>
      </c>
      <c r="O95" s="25"/>
    </row>
    <row r="96" spans="1:15" s="7" customFormat="1" ht="15">
      <c r="A96" s="45" t="s">
        <v>251</v>
      </c>
      <c r="B96" s="36"/>
      <c r="C96" s="10"/>
      <c r="D96" s="40"/>
      <c r="E96" s="203"/>
      <c r="F96" s="189"/>
      <c r="G96" s="202"/>
      <c r="H96" s="270"/>
      <c r="I96" s="253"/>
      <c r="J96" s="187"/>
      <c r="K96" s="65">
        <v>80</v>
      </c>
      <c r="L96" s="253">
        <v>42066</v>
      </c>
      <c r="M96" s="240">
        <v>1051.61</v>
      </c>
      <c r="N96" s="54">
        <f t="shared" si="7"/>
        <v>1051.61</v>
      </c>
      <c r="O96" s="25"/>
    </row>
    <row r="97" spans="1:15" s="7" customFormat="1" ht="18.75" customHeight="1">
      <c r="A97" s="45" t="s">
        <v>257</v>
      </c>
      <c r="B97" s="65"/>
      <c r="C97" s="75"/>
      <c r="D97" s="55"/>
      <c r="E97" s="66"/>
      <c r="F97" s="75"/>
      <c r="G97" s="257"/>
      <c r="H97" s="188"/>
      <c r="I97" s="189"/>
      <c r="J97" s="187"/>
      <c r="K97" s="188" t="s">
        <v>258</v>
      </c>
      <c r="L97" s="189">
        <v>42088</v>
      </c>
      <c r="M97" s="187">
        <v>122.4</v>
      </c>
      <c r="N97" s="54">
        <f t="shared" si="7"/>
        <v>122.4</v>
      </c>
      <c r="O97" s="25"/>
    </row>
    <row r="98" spans="1:15" s="7" customFormat="1" ht="15">
      <c r="A98" s="45" t="s">
        <v>259</v>
      </c>
      <c r="B98" s="36"/>
      <c r="C98" s="10"/>
      <c r="D98" s="41"/>
      <c r="E98" s="53"/>
      <c r="F98" s="10"/>
      <c r="G98" s="20"/>
      <c r="H98" s="36"/>
      <c r="I98" s="10"/>
      <c r="J98" s="40"/>
      <c r="K98" s="32" t="s">
        <v>260</v>
      </c>
      <c r="L98" s="186">
        <v>42093</v>
      </c>
      <c r="M98" s="40">
        <v>120.62</v>
      </c>
      <c r="N98" s="54">
        <f t="shared" si="7"/>
        <v>120.62</v>
      </c>
      <c r="O98" s="25"/>
    </row>
    <row r="99" spans="1:15" s="10" customFormat="1" ht="30.75" customHeight="1">
      <c r="A99" s="230"/>
      <c r="G99" s="8"/>
      <c r="H99" s="244"/>
      <c r="I99" s="245"/>
      <c r="J99" s="94"/>
      <c r="K99" s="244"/>
      <c r="L99" s="245"/>
      <c r="M99" s="94"/>
      <c r="N99" s="269"/>
      <c r="O99" s="107"/>
    </row>
    <row r="100" spans="1:15" s="84" customFormat="1" ht="20.25" thickBot="1">
      <c r="A100" s="261" t="s">
        <v>4</v>
      </c>
      <c r="B100" s="243"/>
      <c r="C100" s="262"/>
      <c r="D100" s="263">
        <f>SUM(D72:D99)</f>
        <v>38007.57</v>
      </c>
      <c r="E100" s="264"/>
      <c r="F100" s="262"/>
      <c r="G100" s="265">
        <f>SUM(G72:G99)</f>
        <v>22068.64</v>
      </c>
      <c r="H100" s="266"/>
      <c r="I100" s="262"/>
      <c r="J100" s="265">
        <f>SUM(J72:J99)</f>
        <v>8774.52</v>
      </c>
      <c r="K100" s="266"/>
      <c r="L100" s="262"/>
      <c r="M100" s="265">
        <f>SUM(M72:M99)</f>
        <v>1739.63</v>
      </c>
      <c r="N100" s="267">
        <f>M100+J100+G100+D100</f>
        <v>70590.36</v>
      </c>
      <c r="O100" s="268"/>
    </row>
    <row r="101" spans="1:15" s="7" customFormat="1" ht="20.25" hidden="1" thickBot="1">
      <c r="A101" s="291" t="s">
        <v>29</v>
      </c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3"/>
      <c r="O101" s="67"/>
    </row>
    <row r="102" spans="1:15" s="7" customFormat="1" ht="12.75" hidden="1">
      <c r="A102" s="44"/>
      <c r="B102" s="36"/>
      <c r="C102" s="10"/>
      <c r="D102" s="41"/>
      <c r="E102" s="53"/>
      <c r="F102" s="10"/>
      <c r="G102" s="20"/>
      <c r="H102" s="36"/>
      <c r="I102" s="10"/>
      <c r="J102" s="41"/>
      <c r="K102" s="36"/>
      <c r="L102" s="10"/>
      <c r="M102" s="41"/>
      <c r="N102" s="53"/>
      <c r="O102" s="25"/>
    </row>
    <row r="103" spans="1:15" s="7" customFormat="1" ht="12.75" hidden="1">
      <c r="A103" s="44"/>
      <c r="B103" s="36"/>
      <c r="C103" s="10"/>
      <c r="D103" s="41"/>
      <c r="E103" s="53"/>
      <c r="F103" s="10"/>
      <c r="G103" s="20"/>
      <c r="H103" s="36"/>
      <c r="I103" s="10"/>
      <c r="J103" s="41"/>
      <c r="K103" s="36"/>
      <c r="L103" s="10"/>
      <c r="M103" s="41"/>
      <c r="N103" s="53"/>
      <c r="O103" s="25"/>
    </row>
    <row r="104" spans="1:15" s="7" customFormat="1" ht="12.75" hidden="1">
      <c r="A104" s="44"/>
      <c r="B104" s="36"/>
      <c r="C104" s="10"/>
      <c r="D104" s="41"/>
      <c r="E104" s="53"/>
      <c r="F104" s="10"/>
      <c r="G104" s="20"/>
      <c r="H104" s="36"/>
      <c r="I104" s="10"/>
      <c r="J104" s="41"/>
      <c r="K104" s="36"/>
      <c r="L104" s="10"/>
      <c r="M104" s="41"/>
      <c r="N104" s="53"/>
      <c r="O104" s="25"/>
    </row>
    <row r="105" spans="1:15" s="7" customFormat="1" ht="12.75" hidden="1">
      <c r="A105" s="44"/>
      <c r="B105" s="36"/>
      <c r="C105" s="10"/>
      <c r="D105" s="41"/>
      <c r="E105" s="53"/>
      <c r="F105" s="10"/>
      <c r="G105" s="20"/>
      <c r="H105" s="36"/>
      <c r="I105" s="10"/>
      <c r="J105" s="41"/>
      <c r="K105" s="36"/>
      <c r="L105" s="10"/>
      <c r="M105" s="41"/>
      <c r="N105" s="53"/>
      <c r="O105" s="25"/>
    </row>
    <row r="106" spans="1:15" s="7" customFormat="1" ht="13.5" hidden="1" thickBot="1">
      <c r="A106" s="44"/>
      <c r="B106" s="36"/>
      <c r="C106" s="10"/>
      <c r="D106" s="41"/>
      <c r="E106" s="53"/>
      <c r="F106" s="10"/>
      <c r="G106" s="20"/>
      <c r="H106" s="36"/>
      <c r="I106" s="10"/>
      <c r="J106" s="41"/>
      <c r="K106" s="36"/>
      <c r="L106" s="10"/>
      <c r="M106" s="41"/>
      <c r="N106" s="53"/>
      <c r="O106" s="25"/>
    </row>
    <row r="107" spans="1:15" s="84" customFormat="1" ht="20.25" hidden="1" thickBot="1">
      <c r="A107" s="81" t="s">
        <v>4</v>
      </c>
      <c r="B107" s="85"/>
      <c r="C107" s="86"/>
      <c r="D107" s="88">
        <f>SUM(D102:D106)</f>
        <v>0</v>
      </c>
      <c r="E107" s="89"/>
      <c r="F107" s="88"/>
      <c r="G107" s="88">
        <f>SUM(G102:G106)</f>
        <v>0</v>
      </c>
      <c r="H107" s="88"/>
      <c r="I107" s="88"/>
      <c r="J107" s="88">
        <f>SUM(J102:J106)</f>
        <v>0</v>
      </c>
      <c r="K107" s="88"/>
      <c r="L107" s="88"/>
      <c r="M107" s="88">
        <f>SUM(M102:M106)</f>
        <v>0</v>
      </c>
      <c r="N107" s="82"/>
      <c r="O107" s="87"/>
    </row>
    <row r="108" spans="1:15" s="7" customFormat="1" ht="20.25" thickBot="1">
      <c r="A108" s="71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67"/>
    </row>
    <row r="109" spans="1:15" s="2" customFormat="1" ht="20.25" thickBot="1">
      <c r="A109" s="48" t="s">
        <v>6</v>
      </c>
      <c r="B109" s="72"/>
      <c r="C109" s="68"/>
      <c r="D109" s="73">
        <f>D107+D100+D70+D60</f>
        <v>283236.84</v>
      </c>
      <c r="E109" s="69"/>
      <c r="F109" s="68"/>
      <c r="G109" s="73">
        <f>G107+G100+G70+G60</f>
        <v>349874.75</v>
      </c>
      <c r="H109" s="69"/>
      <c r="I109" s="68"/>
      <c r="J109" s="73">
        <f>J107+J100+J70+J60</f>
        <v>264236.74</v>
      </c>
      <c r="K109" s="69"/>
      <c r="L109" s="68"/>
      <c r="M109" s="73">
        <f>M107+M100+M70+M60</f>
        <v>236831.91</v>
      </c>
      <c r="N109" s="70"/>
      <c r="O109" s="29">
        <f>M109+J109+G109+D109</f>
        <v>1134180.24</v>
      </c>
    </row>
    <row r="110" spans="1:13" s="2" customFormat="1" ht="13.5" thickBot="1">
      <c r="A110" s="58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1:14" s="2" customFormat="1" ht="13.5" thickBot="1">
      <c r="A111" s="56"/>
      <c r="B111" s="59" t="s">
        <v>18</v>
      </c>
      <c r="C111" s="59" t="s">
        <v>19</v>
      </c>
      <c r="D111" s="59" t="s">
        <v>20</v>
      </c>
      <c r="E111" s="59" t="s">
        <v>21</v>
      </c>
      <c r="F111" s="59" t="s">
        <v>22</v>
      </c>
      <c r="G111" s="59" t="s">
        <v>23</v>
      </c>
      <c r="H111" s="59" t="s">
        <v>24</v>
      </c>
      <c r="I111" s="59" t="s">
        <v>25</v>
      </c>
      <c r="J111" s="59" t="s">
        <v>14</v>
      </c>
      <c r="K111" s="59" t="s">
        <v>15</v>
      </c>
      <c r="L111" s="59" t="s">
        <v>16</v>
      </c>
      <c r="M111" s="59" t="s">
        <v>17</v>
      </c>
      <c r="N111" s="59" t="s">
        <v>27</v>
      </c>
    </row>
    <row r="112" spans="1:14" s="2" customFormat="1" ht="13.5" thickBot="1">
      <c r="A112" s="58" t="s">
        <v>13</v>
      </c>
      <c r="B112" s="201">
        <v>-60800.47</v>
      </c>
      <c r="C112" s="56">
        <f>B121</f>
        <v>41132.81</v>
      </c>
      <c r="D112" s="56">
        <f aca="true" t="shared" si="8" ref="D112:M112">C121</f>
        <v>144931.06</v>
      </c>
      <c r="E112" s="57">
        <f>D121</f>
        <v>-38711.86</v>
      </c>
      <c r="F112" s="56">
        <f t="shared" si="8"/>
        <v>61799.27</v>
      </c>
      <c r="G112" s="56">
        <f t="shared" si="8"/>
        <v>165291.84</v>
      </c>
      <c r="H112" s="57">
        <f t="shared" si="8"/>
        <v>-80354.17</v>
      </c>
      <c r="I112" s="56">
        <f t="shared" si="8"/>
        <v>22733.83</v>
      </c>
      <c r="J112" s="56">
        <f t="shared" si="8"/>
        <v>125956.74</v>
      </c>
      <c r="K112" s="57">
        <f t="shared" si="8"/>
        <v>-35548.17</v>
      </c>
      <c r="L112" s="56">
        <f t="shared" si="8"/>
        <v>62654.51</v>
      </c>
      <c r="M112" s="56">
        <f t="shared" si="8"/>
        <v>162968.83</v>
      </c>
      <c r="N112" s="56"/>
    </row>
    <row r="113" spans="1:14" s="2" customFormat="1" ht="13.5" thickBot="1">
      <c r="A113" s="58" t="s">
        <v>11</v>
      </c>
      <c r="B113" s="56">
        <f aca="true" t="shared" si="9" ref="B113:M113">SUM(B114:B115)</f>
        <v>101324.91</v>
      </c>
      <c r="C113" s="56">
        <f t="shared" si="9"/>
        <v>101324.91</v>
      </c>
      <c r="D113" s="56">
        <f t="shared" si="9"/>
        <v>101324.91</v>
      </c>
      <c r="E113" s="56">
        <f t="shared" si="9"/>
        <v>101324.92</v>
      </c>
      <c r="F113" s="56">
        <f t="shared" si="9"/>
        <v>101324.92</v>
      </c>
      <c r="G113" s="56">
        <f t="shared" si="9"/>
        <v>101324.92</v>
      </c>
      <c r="H113" s="56">
        <f t="shared" si="9"/>
        <v>101324.92</v>
      </c>
      <c r="I113" s="56">
        <f t="shared" si="9"/>
        <v>101324.92</v>
      </c>
      <c r="J113" s="56">
        <f t="shared" si="9"/>
        <v>101324.92</v>
      </c>
      <c r="K113" s="56">
        <f t="shared" si="9"/>
        <v>101324.92</v>
      </c>
      <c r="L113" s="56">
        <f t="shared" si="9"/>
        <v>101324.92</v>
      </c>
      <c r="M113" s="56">
        <f t="shared" si="9"/>
        <v>101324.92</v>
      </c>
      <c r="N113" s="56">
        <f aca="true" t="shared" si="10" ref="N113:N120">SUM(B113:M113)</f>
        <v>1215899.01</v>
      </c>
    </row>
    <row r="114" spans="1:14" s="192" customFormat="1" ht="13.5" thickBot="1">
      <c r="A114" s="104" t="s">
        <v>96</v>
      </c>
      <c r="B114" s="191">
        <v>94871.79</v>
      </c>
      <c r="C114" s="191">
        <v>94871.79</v>
      </c>
      <c r="D114" s="191">
        <v>94871.79</v>
      </c>
      <c r="E114" s="191">
        <v>94871.79</v>
      </c>
      <c r="F114" s="191">
        <v>94871.79</v>
      </c>
      <c r="G114" s="191">
        <v>94871.79</v>
      </c>
      <c r="H114" s="191">
        <v>94871.79</v>
      </c>
      <c r="I114" s="191">
        <v>94871.79</v>
      </c>
      <c r="J114" s="191">
        <v>94871.79</v>
      </c>
      <c r="K114" s="191">
        <v>94871.79</v>
      </c>
      <c r="L114" s="191">
        <v>94871.79</v>
      </c>
      <c r="M114" s="191">
        <v>94871.79</v>
      </c>
      <c r="N114" s="191">
        <f t="shared" si="10"/>
        <v>1138461.48</v>
      </c>
    </row>
    <row r="115" spans="1:14" s="192" customFormat="1" ht="13.5" thickBot="1">
      <c r="A115" s="104" t="s">
        <v>105</v>
      </c>
      <c r="B115" s="191">
        <v>6453.12</v>
      </c>
      <c r="C115" s="191">
        <v>6453.12</v>
      </c>
      <c r="D115" s="191">
        <v>6453.12</v>
      </c>
      <c r="E115" s="191">
        <v>6453.13</v>
      </c>
      <c r="F115" s="191">
        <v>6453.13</v>
      </c>
      <c r="G115" s="191">
        <v>6453.13</v>
      </c>
      <c r="H115" s="191">
        <v>6453.13</v>
      </c>
      <c r="I115" s="191">
        <v>6453.13</v>
      </c>
      <c r="J115" s="191">
        <v>6453.13</v>
      </c>
      <c r="K115" s="191">
        <v>6453.13</v>
      </c>
      <c r="L115" s="191">
        <v>6453.13</v>
      </c>
      <c r="M115" s="191">
        <v>6453.13</v>
      </c>
      <c r="N115" s="191">
        <f t="shared" si="10"/>
        <v>77437.53</v>
      </c>
    </row>
    <row r="116" spans="1:14" s="2" customFormat="1" ht="13.5" thickBot="1">
      <c r="A116" s="58" t="s">
        <v>12</v>
      </c>
      <c r="B116" s="56">
        <f>SUM(B117:B118)</f>
        <v>101933.28</v>
      </c>
      <c r="C116" s="56">
        <f aca="true" t="shared" si="11" ref="C116:M116">SUM(C117:C118)</f>
        <v>103798.25</v>
      </c>
      <c r="D116" s="56">
        <f t="shared" si="11"/>
        <v>99593.92</v>
      </c>
      <c r="E116" s="56">
        <f t="shared" si="11"/>
        <v>100511.13</v>
      </c>
      <c r="F116" s="56">
        <f t="shared" si="11"/>
        <v>103492.57</v>
      </c>
      <c r="G116" s="56">
        <f t="shared" si="11"/>
        <v>104228.74</v>
      </c>
      <c r="H116" s="56">
        <f t="shared" si="11"/>
        <v>103088</v>
      </c>
      <c r="I116" s="56">
        <f t="shared" si="11"/>
        <v>103222.91</v>
      </c>
      <c r="J116" s="56">
        <f t="shared" si="11"/>
        <v>102731.83</v>
      </c>
      <c r="K116" s="56">
        <f t="shared" si="11"/>
        <v>98202.68</v>
      </c>
      <c r="L116" s="56">
        <f t="shared" si="11"/>
        <v>100314.32</v>
      </c>
      <c r="M116" s="56">
        <f t="shared" si="11"/>
        <v>101015.69</v>
      </c>
      <c r="N116" s="56">
        <f t="shared" si="10"/>
        <v>1222133.32</v>
      </c>
    </row>
    <row r="117" spans="1:14" s="192" customFormat="1" ht="13.5" thickBot="1">
      <c r="A117" s="104" t="s">
        <v>96</v>
      </c>
      <c r="B117" s="191">
        <v>95480.16</v>
      </c>
      <c r="C117" s="191">
        <v>97345.13</v>
      </c>
      <c r="D117" s="191">
        <v>93140.8</v>
      </c>
      <c r="E117" s="191">
        <v>94058</v>
      </c>
      <c r="F117" s="191">
        <v>97039.44</v>
      </c>
      <c r="G117" s="191">
        <v>97775.61</v>
      </c>
      <c r="H117" s="191">
        <v>96634.87</v>
      </c>
      <c r="I117" s="191">
        <v>96769.78</v>
      </c>
      <c r="J117" s="191">
        <v>96396.32</v>
      </c>
      <c r="K117" s="191">
        <v>91749.55</v>
      </c>
      <c r="L117" s="191">
        <v>93861.19</v>
      </c>
      <c r="M117" s="191">
        <v>94562.56</v>
      </c>
      <c r="N117" s="191">
        <f t="shared" si="10"/>
        <v>1144813.41</v>
      </c>
    </row>
    <row r="118" spans="1:14" s="192" customFormat="1" ht="13.5" thickBot="1">
      <c r="A118" s="104" t="s">
        <v>105</v>
      </c>
      <c r="B118" s="191">
        <v>6453.12</v>
      </c>
      <c r="C118" s="191">
        <v>6453.12</v>
      </c>
      <c r="D118" s="191">
        <v>6453.12</v>
      </c>
      <c r="E118" s="191">
        <v>6453.13</v>
      </c>
      <c r="F118" s="191">
        <v>6453.13</v>
      </c>
      <c r="G118" s="191">
        <v>6453.13</v>
      </c>
      <c r="H118" s="191">
        <v>6453.13</v>
      </c>
      <c r="I118" s="191">
        <v>6453.13</v>
      </c>
      <c r="J118" s="191">
        <v>6335.51</v>
      </c>
      <c r="K118" s="191">
        <v>6453.13</v>
      </c>
      <c r="L118" s="191">
        <v>6453.13</v>
      </c>
      <c r="M118" s="191">
        <v>6453.13</v>
      </c>
      <c r="N118" s="191">
        <f t="shared" si="10"/>
        <v>77319.91</v>
      </c>
    </row>
    <row r="119" spans="1:14" s="192" customFormat="1" ht="13.5" thickBot="1">
      <c r="A119" s="104" t="s">
        <v>146</v>
      </c>
      <c r="B119" s="193">
        <v>246</v>
      </c>
      <c r="C119" s="193">
        <v>246</v>
      </c>
      <c r="D119" s="193">
        <v>246</v>
      </c>
      <c r="E119" s="193">
        <v>246</v>
      </c>
      <c r="F119" s="193">
        <v>246</v>
      </c>
      <c r="G119" s="193">
        <v>246</v>
      </c>
      <c r="H119" s="193">
        <v>246</v>
      </c>
      <c r="I119" s="193">
        <v>246</v>
      </c>
      <c r="J119" s="193">
        <v>246</v>
      </c>
      <c r="K119" s="193">
        <v>246</v>
      </c>
      <c r="L119" s="193">
        <v>246</v>
      </c>
      <c r="M119" s="193">
        <v>246</v>
      </c>
      <c r="N119" s="191">
        <f t="shared" si="10"/>
        <v>2952</v>
      </c>
    </row>
    <row r="120" spans="1:14" s="2" customFormat="1" ht="13.5" thickBot="1">
      <c r="A120" s="58" t="s">
        <v>97</v>
      </c>
      <c r="B120" s="56">
        <f aca="true" t="shared" si="12" ref="B120:M120">B116-B113</f>
        <v>608.369999999995</v>
      </c>
      <c r="C120" s="56">
        <f t="shared" si="12"/>
        <v>2473.34</v>
      </c>
      <c r="D120" s="56">
        <f t="shared" si="12"/>
        <v>-1730.99000000001</v>
      </c>
      <c r="E120" s="56">
        <f t="shared" si="12"/>
        <v>-813.789999999994</v>
      </c>
      <c r="F120" s="56">
        <f t="shared" si="12"/>
        <v>2167.65000000001</v>
      </c>
      <c r="G120" s="56">
        <f t="shared" si="12"/>
        <v>2903.82000000001</v>
      </c>
      <c r="H120" s="56">
        <f t="shared" si="12"/>
        <v>1763.08</v>
      </c>
      <c r="I120" s="56">
        <f t="shared" si="12"/>
        <v>1897.99000000001</v>
      </c>
      <c r="J120" s="56">
        <f t="shared" si="12"/>
        <v>1406.91</v>
      </c>
      <c r="K120" s="56">
        <f t="shared" si="12"/>
        <v>-3122.24000000001</v>
      </c>
      <c r="L120" s="56">
        <f t="shared" si="12"/>
        <v>-1010.59999999999</v>
      </c>
      <c r="M120" s="56">
        <f t="shared" si="12"/>
        <v>-309.229999999996</v>
      </c>
      <c r="N120" s="56">
        <f t="shared" si="10"/>
        <v>6234.31000000002</v>
      </c>
    </row>
    <row r="121" spans="1:14" s="2" customFormat="1" ht="13.5" thickBot="1">
      <c r="A121" s="58" t="s">
        <v>26</v>
      </c>
      <c r="B121" s="56">
        <f>B112+B116</f>
        <v>41132.81</v>
      </c>
      <c r="C121" s="56">
        <f>C112+C116</f>
        <v>144931.06</v>
      </c>
      <c r="D121" s="194">
        <f>D112+D116-D109</f>
        <v>-38711.86</v>
      </c>
      <c r="E121" s="56">
        <f>E112+E116</f>
        <v>61799.27</v>
      </c>
      <c r="F121" s="56">
        <f>F112+F116</f>
        <v>165291.84</v>
      </c>
      <c r="G121" s="194">
        <f>G112+G116-G109</f>
        <v>-80354.17</v>
      </c>
      <c r="H121" s="56">
        <f>H112+H116</f>
        <v>22733.83</v>
      </c>
      <c r="I121" s="56">
        <f>I112+I116</f>
        <v>125956.74</v>
      </c>
      <c r="J121" s="194">
        <f>J112+J116-J109</f>
        <v>-35548.17</v>
      </c>
      <c r="K121" s="56">
        <f>K112+K116</f>
        <v>62654.51</v>
      </c>
      <c r="L121" s="56">
        <f>L112+L116</f>
        <v>162968.83</v>
      </c>
      <c r="M121" s="194">
        <f>M112+M116-M109</f>
        <v>27152.61</v>
      </c>
      <c r="N121" s="247">
        <f>M121+N119</f>
        <v>30104.61</v>
      </c>
    </row>
    <row r="122" spans="7:14" s="2" customFormat="1" ht="57" customHeight="1">
      <c r="G122" s="38"/>
      <c r="H122" s="306" t="s">
        <v>159</v>
      </c>
      <c r="I122" s="306"/>
      <c r="J122" s="306"/>
      <c r="K122" s="306"/>
      <c r="L122" s="311" t="s">
        <v>160</v>
      </c>
      <c r="M122" s="311"/>
      <c r="N122" s="311"/>
    </row>
    <row r="123" spans="8:14" s="2" customFormat="1" ht="72" customHeight="1">
      <c r="H123" s="294" t="s">
        <v>161</v>
      </c>
      <c r="I123" s="294"/>
      <c r="J123" s="294"/>
      <c r="K123" s="294"/>
      <c r="L123" s="310" t="s">
        <v>200</v>
      </c>
      <c r="M123" s="310"/>
      <c r="N123" s="310"/>
    </row>
    <row r="124" s="2" customFormat="1" ht="12.75"/>
    <row r="125" spans="8:14" s="2" customFormat="1" ht="15">
      <c r="H125" s="304" t="s">
        <v>147</v>
      </c>
      <c r="I125" s="304"/>
      <c r="J125" s="304"/>
      <c r="K125" s="195">
        <f>O109</f>
        <v>1134180.24</v>
      </c>
      <c r="L125" s="196">
        <v>1131180.24</v>
      </c>
      <c r="M125" s="196"/>
      <c r="N125" s="175">
        <f>L125+M125</f>
        <v>1131180.24</v>
      </c>
    </row>
    <row r="126" spans="8:14" s="2" customFormat="1" ht="15">
      <c r="H126" s="304" t="s">
        <v>148</v>
      </c>
      <c r="I126" s="304"/>
      <c r="J126" s="304"/>
      <c r="K126" s="195">
        <f>N113</f>
        <v>1215899.01</v>
      </c>
      <c r="L126" s="196">
        <v>1215899.01</v>
      </c>
      <c r="M126" s="196"/>
      <c r="N126" s="175">
        <f aca="true" t="shared" si="13" ref="N126:N131">L126+M126</f>
        <v>1215899.01</v>
      </c>
    </row>
    <row r="127" spans="8:14" s="2" customFormat="1" ht="15">
      <c r="H127" s="304" t="s">
        <v>149</v>
      </c>
      <c r="I127" s="304"/>
      <c r="J127" s="304"/>
      <c r="K127" s="195">
        <f>N117+N118</f>
        <v>1222133.32</v>
      </c>
      <c r="L127" s="196">
        <v>1222133.32</v>
      </c>
      <c r="M127" s="196">
        <v>2952</v>
      </c>
      <c r="N127" s="175">
        <f t="shared" si="13"/>
        <v>1225085.32</v>
      </c>
    </row>
    <row r="128" spans="8:14" s="2" customFormat="1" ht="15">
      <c r="H128" s="304" t="s">
        <v>150</v>
      </c>
      <c r="I128" s="304"/>
      <c r="J128" s="304"/>
      <c r="K128" s="195">
        <f>K127-K126</f>
        <v>6234.31</v>
      </c>
      <c r="L128" s="196">
        <v>6234.31</v>
      </c>
      <c r="M128" s="196">
        <v>2952</v>
      </c>
      <c r="N128" s="175">
        <f t="shared" si="13"/>
        <v>9186.31</v>
      </c>
    </row>
    <row r="129" spans="8:14" s="2" customFormat="1" ht="15">
      <c r="H129" s="296" t="s">
        <v>151</v>
      </c>
      <c r="I129" s="296"/>
      <c r="J129" s="296"/>
      <c r="K129" s="195">
        <f>K126-K125</f>
        <v>81718.77</v>
      </c>
      <c r="L129" s="197">
        <v>81718.77</v>
      </c>
      <c r="M129" s="196"/>
      <c r="N129" s="175">
        <f t="shared" si="13"/>
        <v>81718.77</v>
      </c>
    </row>
    <row r="130" spans="8:14" s="2" customFormat="1" ht="15">
      <c r="H130" s="301" t="s">
        <v>226</v>
      </c>
      <c r="I130" s="302"/>
      <c r="J130" s="303"/>
      <c r="K130" s="195">
        <f>B112</f>
        <v>-60800.47</v>
      </c>
      <c r="L130" s="196">
        <v>-69752.47</v>
      </c>
      <c r="M130" s="196">
        <v>8952</v>
      </c>
      <c r="N130" s="175">
        <f t="shared" si="13"/>
        <v>-60800.47</v>
      </c>
    </row>
    <row r="131" spans="8:14" s="2" customFormat="1" ht="15.75">
      <c r="H131" s="305" t="s">
        <v>227</v>
      </c>
      <c r="I131" s="305"/>
      <c r="J131" s="305"/>
      <c r="K131" s="198">
        <f>K130+K129+K128+K132</f>
        <v>30104.61</v>
      </c>
      <c r="L131" s="198">
        <f>L130+L129+L128+L132</f>
        <v>18200.61</v>
      </c>
      <c r="M131" s="198">
        <f>M130+M129+M128+M132</f>
        <v>11904</v>
      </c>
      <c r="N131" s="175">
        <f t="shared" si="13"/>
        <v>30104.61</v>
      </c>
    </row>
    <row r="132" spans="8:13" s="2" customFormat="1" ht="15">
      <c r="H132" s="295" t="s">
        <v>158</v>
      </c>
      <c r="I132" s="295"/>
      <c r="J132" s="295"/>
      <c r="K132" s="199">
        <f>N119</f>
        <v>2952</v>
      </c>
      <c r="L132" s="196"/>
      <c r="M132" s="196"/>
    </row>
    <row r="133" spans="8:13" s="2" customFormat="1" ht="15">
      <c r="H133" s="296" t="s">
        <v>152</v>
      </c>
      <c r="I133" s="296"/>
      <c r="J133" s="296"/>
      <c r="K133" s="199">
        <f>D100+G100+J100+M100</f>
        <v>70590.36</v>
      </c>
      <c r="L133" s="297" t="s">
        <v>182</v>
      </c>
      <c r="M133" s="297"/>
    </row>
    <row r="134" spans="8:13" s="2" customFormat="1" ht="15">
      <c r="H134" s="295" t="s">
        <v>153</v>
      </c>
      <c r="I134" s="295"/>
      <c r="J134" s="295"/>
      <c r="K134" s="199">
        <v>26927.68</v>
      </c>
      <c r="L134" s="196"/>
      <c r="M134" s="196"/>
    </row>
    <row r="135" spans="8:13" s="2" customFormat="1" ht="15">
      <c r="H135" s="295" t="s">
        <v>154</v>
      </c>
      <c r="I135" s="295"/>
      <c r="J135" s="295"/>
      <c r="K135" s="199">
        <v>78691.09</v>
      </c>
      <c r="L135" s="196"/>
      <c r="M135" s="196"/>
    </row>
    <row r="136" spans="8:13" ht="15">
      <c r="H136" s="295" t="s">
        <v>155</v>
      </c>
      <c r="I136" s="295"/>
      <c r="J136" s="295"/>
      <c r="K136" s="199">
        <f>K134+K135</f>
        <v>105618.77</v>
      </c>
      <c r="L136" s="196"/>
      <c r="M136" s="196"/>
    </row>
    <row r="137" spans="8:13" ht="15">
      <c r="H137" s="295" t="s">
        <v>156</v>
      </c>
      <c r="I137" s="295"/>
      <c r="J137" s="295"/>
      <c r="K137" s="199">
        <f>K136-K133+46000</f>
        <v>81028.41</v>
      </c>
      <c r="L137" s="197"/>
      <c r="M137" s="196"/>
    </row>
    <row r="138" spans="8:13" ht="15.75">
      <c r="H138" s="295" t="s">
        <v>157</v>
      </c>
      <c r="I138" s="295"/>
      <c r="J138" s="295"/>
      <c r="K138" s="200">
        <f>K129-K137</f>
        <v>690.36</v>
      </c>
      <c r="L138" s="196"/>
      <c r="M138" s="196"/>
    </row>
  </sheetData>
  <sheetProtection/>
  <mergeCells count="30">
    <mergeCell ref="A46:A49"/>
    <mergeCell ref="L123:N123"/>
    <mergeCell ref="L122:N122"/>
    <mergeCell ref="A1:N1"/>
    <mergeCell ref="A101:N101"/>
    <mergeCell ref="A71:N71"/>
    <mergeCell ref="B2:D2"/>
    <mergeCell ref="E2:G2"/>
    <mergeCell ref="H2:J2"/>
    <mergeCell ref="K2:M2"/>
    <mergeCell ref="A4:O4"/>
    <mergeCell ref="H130:J130"/>
    <mergeCell ref="H128:J128"/>
    <mergeCell ref="H131:J131"/>
    <mergeCell ref="H132:J132"/>
    <mergeCell ref="H129:J129"/>
    <mergeCell ref="H122:K122"/>
    <mergeCell ref="H127:J127"/>
    <mergeCell ref="H126:J126"/>
    <mergeCell ref="H125:J125"/>
    <mergeCell ref="A35:A36"/>
    <mergeCell ref="A62:N62"/>
    <mergeCell ref="H123:K123"/>
    <mergeCell ref="H138:J138"/>
    <mergeCell ref="H133:J133"/>
    <mergeCell ref="L133:M133"/>
    <mergeCell ref="H134:J134"/>
    <mergeCell ref="H135:J135"/>
    <mergeCell ref="H136:J136"/>
    <mergeCell ref="H137:J13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G20"/>
  <sheetViews>
    <sheetView zoomScalePageLayoutView="0" workbookViewId="0" topLeftCell="A1">
      <selection activeCell="B5" sqref="B5:H22"/>
    </sheetView>
  </sheetViews>
  <sheetFormatPr defaultColWidth="9.00390625" defaultRowHeight="12.75"/>
  <cols>
    <col min="5" max="5" width="18.625" style="0" customWidth="1"/>
    <col min="7" max="7" width="18.75390625" style="0" customWidth="1"/>
  </cols>
  <sheetData>
    <row r="5" ht="12.75">
      <c r="C5" t="s">
        <v>262</v>
      </c>
    </row>
    <row r="8" ht="12.75">
      <c r="C8" t="s">
        <v>213</v>
      </c>
    </row>
    <row r="9" spans="5:7" ht="12.75">
      <c r="E9" s="316" t="s">
        <v>208</v>
      </c>
      <c r="G9" s="317" t="s">
        <v>209</v>
      </c>
    </row>
    <row r="10" spans="5:7" ht="12.75">
      <c r="E10" s="316"/>
      <c r="G10" s="317"/>
    </row>
    <row r="11" spans="5:7" ht="12.75">
      <c r="E11" s="316"/>
      <c r="G11" s="317"/>
    </row>
    <row r="12" ht="12.75">
      <c r="G12" s="254"/>
    </row>
    <row r="13" spans="3:7" ht="12.75">
      <c r="C13" t="s">
        <v>210</v>
      </c>
      <c r="E13">
        <v>3048</v>
      </c>
      <c r="G13">
        <v>3048</v>
      </c>
    </row>
    <row r="14" spans="3:7" ht="12.75">
      <c r="C14" t="s">
        <v>211</v>
      </c>
      <c r="E14">
        <v>2952</v>
      </c>
      <c r="G14">
        <v>2952</v>
      </c>
    </row>
    <row r="15" spans="3:7" ht="12.75">
      <c r="C15" t="s">
        <v>212</v>
      </c>
      <c r="E15">
        <v>2952</v>
      </c>
      <c r="G15">
        <v>2952</v>
      </c>
    </row>
    <row r="16" spans="3:7" ht="12.75">
      <c r="C16" t="s">
        <v>261</v>
      </c>
      <c r="E16">
        <v>2952</v>
      </c>
      <c r="G16">
        <v>2952</v>
      </c>
    </row>
    <row r="20" spans="3:7" ht="12.75">
      <c r="C20" t="s">
        <v>27</v>
      </c>
      <c r="E20">
        <v>11904</v>
      </c>
      <c r="G20">
        <v>11904</v>
      </c>
    </row>
  </sheetData>
  <sheetProtection/>
  <mergeCells count="2">
    <mergeCell ref="E9:E11"/>
    <mergeCell ref="G9:G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2015-07-29T07:06:28Z</cp:lastPrinted>
  <dcterms:created xsi:type="dcterms:W3CDTF">2010-04-02T14:46:04Z</dcterms:created>
  <dcterms:modified xsi:type="dcterms:W3CDTF">2015-09-23T14:10:05Z</dcterms:modified>
  <cp:category/>
  <cp:version/>
  <cp:contentType/>
  <cp:contentStatus/>
</cp:coreProperties>
</file>