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tabRatio="601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>
    <definedName name="_xlnm.Print_Area" localSheetId="0">'по голосованию'!$A$1:$H$167</definedName>
  </definedNames>
  <calcPr fullCalcOnLoad="1" fullPrecision="0"/>
</workbook>
</file>

<file path=xl/sharedStrings.xml><?xml version="1.0" encoding="utf-8"?>
<sst xmlns="http://schemas.openxmlformats.org/spreadsheetml/2006/main" count="442" uniqueCount="286">
  <si>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</si>
  <si>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</si>
  <si>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</si>
  <si>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</si>
  <si>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</si>
  <si>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</si>
  <si>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</si>
  <si>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</si>
  <si>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</si>
  <si>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</si>
  <si>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</si>
  <si>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</si>
  <si>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</si>
  <si>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</si>
  <si>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</si>
  <si>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</si>
  <si>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</si>
  <si>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</si>
  <si>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</si>
  <si>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</si>
  <si>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</si>
  <si>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</si>
  <si>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</si>
  <si>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</si>
  <si>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</si>
  <si>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</si>
  <si>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</si>
  <si>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</si>
  <si>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</si>
  <si>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</si>
  <si>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</si>
  <si>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</si>
  <si>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</si>
  <si>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</si>
  <si>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</si>
  <si>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</si>
  <si>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</si>
  <si>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</si>
  <si>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</si>
  <si>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</si>
  <si>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</si>
  <si>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</si>
  <si>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</si>
  <si>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</si>
  <si>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</si>
  <si>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</si>
  <si>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</si>
  <si>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</si>
  <si>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</si>
  <si>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</si>
  <si>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</si>
  <si>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</si>
  <si>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</si>
  <si>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</si>
  <si>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</si>
  <si>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</si>
  <si>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</si>
  <si>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</si>
  <si>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</si>
  <si>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</si>
  <si>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</si>
  <si>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</si>
  <si>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</si>
  <si>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</si>
  <si>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</si>
  <si>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</si>
  <si>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</si>
  <si>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</si>
  <si>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</si>
  <si>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</si>
  <si>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</si>
  <si>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</si>
  <si>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</si>
  <si>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</si>
  <si>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</si>
  <si>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</si>
  <si>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</si>
  <si>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</si>
  <si>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</si>
  <si>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</si>
  <si>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</si>
  <si>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</si>
  <si>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</si>
  <si>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</si>
  <si>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</si>
  <si>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</si>
  <si>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</si>
  <si>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</si>
  <si>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</si>
  <si>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</si>
  <si>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</si>
  <si>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</si>
  <si>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Работы заявочного характера</t>
  </si>
  <si>
    <t>Сбор, вывоз и утилизация ТБО, руб/м2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</si>
  <si>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</si>
  <si>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</si>
  <si>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</si>
  <si>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</si>
  <si>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Задолженность за жителями и ЮЛ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</si>
  <si>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</si>
  <si>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</si>
  <si>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</si>
  <si>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</si>
  <si>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</si>
  <si>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Обслуживание вводных и внутренних газопроводов жилого фонда</t>
  </si>
  <si>
    <t>2-3 раза</t>
  </si>
  <si>
    <t>ОАО "Газпромтрубинвест"</t>
  </si>
  <si>
    <t>2013 - 2014 г.</t>
  </si>
  <si>
    <t>Перечень работ и услуг по содержанию и ремонту общего имущества в многоквартирном доме</t>
  </si>
  <si>
    <t>по адресу: ул. Набережная, д.60 (S общ.=4081,9 м2, S зем.уч.=3120,17 м2)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</si>
  <si>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</si>
  <si>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</si>
  <si>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</si>
  <si>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Содержание  мусорокамер (согласно СанПиН 2.1.2.2645-10 утвержденного Постановлением Главного госуд.сан.врача от 10.06.2010 г. № 64)</t>
  </si>
  <si>
    <t>установление уплотнителей на крышки клапанов</t>
  </si>
  <si>
    <t>устройство ската для контейнера</t>
  </si>
  <si>
    <t>Санобработка мусорокамер (согласно СанПиН 2.1.2.2645-10 утвержденного Постановлением Главного госуд.сан.врача от 10.06.2010 г. № 64)</t>
  </si>
  <si>
    <t>6 раз в год (апрель - сентябрь)</t>
  </si>
  <si>
    <t>1 раз в 4 месяца</t>
  </si>
  <si>
    <t>ревизия задвижек отопления (диам.80мм-12шт.)</t>
  </si>
  <si>
    <t>испытания тепловых сетей на максимальную температуру</t>
  </si>
  <si>
    <t>замена  КИП 8 манометров , 8 термометров</t>
  </si>
  <si>
    <t>по мере  необходимости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</si>
  <si>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</si>
  <si>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</si>
  <si>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</si>
  <si>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</si>
  <si>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</si>
  <si>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</si>
  <si>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</si>
  <si>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</si>
  <si>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</si>
  <si>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смена  КИП  на ВВП 5 манометров, 5 термометров</t>
  </si>
  <si>
    <t>ревизия заадвижек ГВС (диам.80мм-3шт.)</t>
  </si>
  <si>
    <t>замена  насоса ГВС /резерв/</t>
  </si>
  <si>
    <t>проверка работы регулятора температуры на бойлере</t>
  </si>
  <si>
    <t>замена ( поверка ) КИП</t>
  </si>
  <si>
    <t>ревизия задвижек  ХВС (диам.50мм-2шт..)</t>
  </si>
  <si>
    <t>смена КИП манометр 1 шт.</t>
  </si>
  <si>
    <t>замена трансформатора тока</t>
  </si>
  <si>
    <t>электроизмерения (замеры сопротивления изоляции) (на основании Постановления Госстроя РФ № 170 от 27.09.2003 г)</t>
  </si>
  <si>
    <t>1 раз в 3 года</t>
  </si>
  <si>
    <t>прочистка канализационных стояков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</si>
  <si>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</si>
  <si>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</si>
  <si>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</si>
  <si>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</si>
  <si>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в районе водосточных воронок</t>
  </si>
  <si>
    <t>очистка от снега и наледи козырьков подъездов</t>
  </si>
  <si>
    <t>Страхование общедомового имущества</t>
  </si>
  <si>
    <t>Сбор, вывоз и утилизация ТБО*, руб/м2</t>
  </si>
  <si>
    <t>ВСЕГО :</t>
  </si>
  <si>
    <t>Дополнительные работы по текущему ремонту, в т.ч.:</t>
  </si>
  <si>
    <t>Ремонт кровли (307 м2)</t>
  </si>
  <si>
    <t>Ремонт мягкой кровли пристройки</t>
  </si>
  <si>
    <t>Установка колпаков на ливневую канализацию (4 шт)</t>
  </si>
  <si>
    <t>Смена металлических решеток на подвальных продухах</t>
  </si>
  <si>
    <t>Ремонт ливневой канализации (установка колпаков)</t>
  </si>
  <si>
    <t>Ремонт отмостки</t>
  </si>
  <si>
    <t>Ремонт мягкой кровли козырьков подъездов</t>
  </si>
  <si>
    <t>Смена запорной арматуры (отопление)</t>
  </si>
  <si>
    <t>Смена задвижек чугунных на стальные (на вводе ХВС  на ВВП)</t>
  </si>
  <si>
    <t>Смена задвижек чугунных на стальные (отопление в т.узле)</t>
  </si>
  <si>
    <t>Установка задвижки на ХВС (модуля)</t>
  </si>
  <si>
    <t>Окраска тепловых узлов (труб диам.57мм, задвижек) жидким керамическим составом "Корунд"</t>
  </si>
  <si>
    <t>Монтаж установки "Термит"</t>
  </si>
  <si>
    <t>Ремонт козырьков над входом в подъезд (2 шт)</t>
  </si>
  <si>
    <t xml:space="preserve">Освещение подвала </t>
  </si>
  <si>
    <t>Освещение чердака</t>
  </si>
  <si>
    <t>Замена светильников уличного освещения на светодиодные светильники</t>
  </si>
  <si>
    <t>Замена светильников уличного освещения</t>
  </si>
  <si>
    <t>Ремонт мягкой кровли пристройки (83,8 м2)</t>
  </si>
  <si>
    <t>Ремонт межпанельных швов (100 м.п.)</t>
  </si>
  <si>
    <t>Ремонт отмостки (61 м2)</t>
  </si>
  <si>
    <t>Демонтаж приямка (1 шт)</t>
  </si>
  <si>
    <t>Уборка щебня с кровли</t>
  </si>
  <si>
    <t>Изготовление и установка мет.решеток на подвальные продухи (1 шт.)</t>
  </si>
  <si>
    <t>Смена задвижек на ВВП (диам.50 мм - 2 шт., диам.80 мм - 3 шт.)</t>
  </si>
  <si>
    <t>Смена задвижек на отоплении (диам.80 мм - 4 шт.)</t>
  </si>
  <si>
    <t>смена шаровых кранов на отоплении (диам.15 мм - 70 шт., диам.20 мм - 70 шт)</t>
  </si>
  <si>
    <t>установка спускников на чердаке (диам.15 мм - 15 шт.)</t>
  </si>
  <si>
    <t>Установка регулятора  температуры  диам.32 мм</t>
  </si>
  <si>
    <t>Демонтаж  шаровых кранов на эл.узлах диам.25 мм - 2 шт.</t>
  </si>
  <si>
    <t xml:space="preserve">Утановка модуля на ГВС диам.80 мм </t>
  </si>
  <si>
    <t>Окраска трубопроводов, задвижек  "Корундом"</t>
  </si>
  <si>
    <t>Ремонт освещения на чердаке</t>
  </si>
  <si>
    <t>ремонт секций бойлера</t>
  </si>
  <si>
    <t>монтаж установки "Термит-Т" с целью защиты бойлера от закипания</t>
  </si>
  <si>
    <t>энергоаудит</t>
  </si>
  <si>
    <t>установка электронного регулятора температуры на ВВП</t>
  </si>
  <si>
    <t>115</t>
  </si>
  <si>
    <t>119</t>
  </si>
  <si>
    <t>Лицевой счет многоквартирного дома по адресу: ул. Набережная, д. 60 на период с 1 мая 2013 по 30 апреля 2014 года</t>
  </si>
  <si>
    <t>108</t>
  </si>
  <si>
    <t>113</t>
  </si>
  <si>
    <t>143</t>
  </si>
  <si>
    <t>Замена трансформаторов тока</t>
  </si>
  <si>
    <t>149</t>
  </si>
  <si>
    <t>Ревизия эл.щитка  (кв.69)</t>
  </si>
  <si>
    <t>Перевод ВВП на летнюю схему</t>
  </si>
  <si>
    <t>142</t>
  </si>
  <si>
    <t>152</t>
  </si>
  <si>
    <t>148</t>
  </si>
  <si>
    <t>Смена шаровых кранов ф15мм в ЦТП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</si>
  <si>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</si>
  <si>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</si>
  <si>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</si>
  <si>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</si>
  <si>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 xml:space="preserve">Проверка схем подключения </t>
  </si>
  <si>
    <t>4400R002/13/44</t>
  </si>
  <si>
    <t>166</t>
  </si>
  <si>
    <t>Подключение системы отопления после работ ТПК</t>
  </si>
  <si>
    <t>Смена задвижек на эл.узле (ф80-3шт)</t>
  </si>
  <si>
    <t>162</t>
  </si>
  <si>
    <t>Ремонт межпанельных швов (100 м.п.+ дополн.73 м.п.)</t>
  </si>
  <si>
    <t>189</t>
  </si>
  <si>
    <t>Замок навесной</t>
  </si>
  <si>
    <t>А/о 16</t>
  </si>
  <si>
    <t>170</t>
  </si>
  <si>
    <t>190</t>
  </si>
  <si>
    <t>Смена задвижек на ХВС (ф100-1шт)</t>
  </si>
  <si>
    <t>210</t>
  </si>
  <si>
    <t>Поверка  общедомовых приборов учета холодного водоснабжения</t>
  </si>
  <si>
    <t>198</t>
  </si>
  <si>
    <t>191</t>
  </si>
  <si>
    <t>193</t>
  </si>
  <si>
    <t>Перевод ВВП на зимнюю схему</t>
  </si>
  <si>
    <t>Замена лампочек в подъезде (кв.5)</t>
  </si>
  <si>
    <t>194</t>
  </si>
  <si>
    <t>236</t>
  </si>
  <si>
    <t xml:space="preserve">Замена спускника в подвале </t>
  </si>
  <si>
    <t>219</t>
  </si>
  <si>
    <t>228</t>
  </si>
  <si>
    <t>Поступления от Ростелекома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</si>
  <si>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</si>
  <si>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</si>
  <si>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</si>
  <si>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</si>
  <si>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</si>
  <si>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</si>
  <si>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</si>
  <si>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</si>
  <si>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</si>
  <si>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</si>
  <si>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</si>
  <si>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</si>
  <si>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</si>
  <si>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18123,64 (по тарифу)</t>
  </si>
  <si>
    <t>Ростелеком</t>
  </si>
  <si>
    <t>Очистка, мойка и дезинфекция стволов мусоропроводов</t>
  </si>
  <si>
    <t>7</t>
  </si>
  <si>
    <t>Оценка соответствия лифтов (1,2 под-ды)</t>
  </si>
  <si>
    <t>ГАЦ/11-1326-28</t>
  </si>
  <si>
    <t>А/о 35</t>
  </si>
  <si>
    <t>229</t>
  </si>
  <si>
    <t>30.09.2013 (акт от 13.11.13)</t>
  </si>
  <si>
    <t>Изготовление и установка шиберов (2шт.)</t>
  </si>
  <si>
    <t xml:space="preserve">Поверка водосчетчика ГВС </t>
  </si>
  <si>
    <t>30.09.2013 (акт от 7.11.13)</t>
  </si>
  <si>
    <t>30.09.2013 (акт от 1.11.13)</t>
  </si>
  <si>
    <t>Ревизия эл.щитка  (кв.32)</t>
  </si>
  <si>
    <t xml:space="preserve">Замена лампочек в подъезде </t>
  </si>
  <si>
    <t>2</t>
  </si>
  <si>
    <t>3</t>
  </si>
  <si>
    <t>Устранение течи батареи (кв.44)</t>
  </si>
  <si>
    <t>8</t>
  </si>
  <si>
    <t>Удаление воздушных пробок в системе ГВС после работ ТПК</t>
  </si>
  <si>
    <t>18</t>
  </si>
  <si>
    <t>22</t>
  </si>
  <si>
    <t>Ремонт контейнера (1 мусорокамера)</t>
  </si>
  <si>
    <t>24</t>
  </si>
  <si>
    <t>30</t>
  </si>
  <si>
    <t>Генеральный директор</t>
  </si>
  <si>
    <t>А.В. Митрофанов</t>
  </si>
  <si>
    <t>Экономист 2-ой категории по учету лицевых счетов МКД</t>
  </si>
  <si>
    <t>5/00510</t>
  </si>
  <si>
    <t>34</t>
  </si>
  <si>
    <t>37</t>
  </si>
  <si>
    <t>Услуги типографии по печати доп.соглашений</t>
  </si>
  <si>
    <t>151</t>
  </si>
  <si>
    <t>Замена крана в мусорокамере (2 под)</t>
  </si>
  <si>
    <t>42</t>
  </si>
  <si>
    <t>Прочистка канализационных вытяжек (кв.34)</t>
  </si>
  <si>
    <t>43</t>
  </si>
  <si>
    <t>50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</si>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</sst>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9"/>
      <name val="Arial Black"/>
      <family val="2"/>
    </font>
    <font>
      <sz val="14"/>
      <name val="Arial Cyr"/>
      <family val="0"/>
    </font>
    <font>
      <b/>
      <sz val="10"/>
      <name val="Arial Black"/>
      <family val="2"/>
    </font>
    <font>
      <sz val="11"/>
      <name val="Arial"/>
      <family val="2"/>
    </font>
    <font>
      <b/>
      <sz val="8"/>
      <name val="Verdana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b/>
      <sz val="12"/>
      <color rgb="FFFF0000"/>
      <name val="Arial Cyr"/>
      <family val="0"/>
    </font>
    <font>
      <sz val="10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4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left" vertical="center" wrapText="1"/>
    </xf>
    <xf numFmtId="0" fontId="22" fillId="24" borderId="25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left" vertical="center"/>
    </xf>
    <xf numFmtId="0" fontId="23" fillId="24" borderId="27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left" vertical="center" wrapText="1"/>
    </xf>
    <xf numFmtId="0" fontId="0" fillId="24" borderId="34" xfId="0" applyFill="1" applyBorder="1" applyAlignment="1">
      <alignment horizontal="center" vertical="center"/>
    </xf>
    <xf numFmtId="2" fontId="23" fillId="24" borderId="35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18" fillId="25" borderId="49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Border="1" applyAlignment="1">
      <alignment horizontal="center" vertical="center"/>
    </xf>
    <xf numFmtId="0" fontId="18" fillId="24" borderId="50" xfId="0" applyFont="1" applyFill="1" applyBorder="1" applyAlignment="1">
      <alignment horizontal="center" vertical="center" wrapText="1"/>
    </xf>
    <xf numFmtId="0" fontId="18" fillId="24" borderId="51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52" xfId="0" applyFont="1" applyFill="1" applyBorder="1" applyAlignment="1">
      <alignment horizontal="center" vertical="center" wrapText="1"/>
    </xf>
    <xf numFmtId="2" fontId="22" fillId="24" borderId="53" xfId="0" applyNumberFormat="1" applyFont="1" applyFill="1" applyBorder="1" applyAlignment="1">
      <alignment horizontal="center"/>
    </xf>
    <xf numFmtId="0" fontId="0" fillId="26" borderId="27" xfId="0" applyFill="1" applyBorder="1" applyAlignment="1">
      <alignment horizontal="left" vertical="center"/>
    </xf>
    <xf numFmtId="2" fontId="28" fillId="25" borderId="14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center" vertical="center" textRotation="90" wrapText="1"/>
    </xf>
    <xf numFmtId="0" fontId="18" fillId="24" borderId="40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0" fillId="24" borderId="55" xfId="0" applyFont="1" applyFill="1" applyBorder="1" applyAlignment="1">
      <alignment horizontal="center" vertical="center" wrapText="1"/>
    </xf>
    <xf numFmtId="0" fontId="0" fillId="24" borderId="56" xfId="0" applyFont="1" applyFill="1" applyBorder="1" applyAlignment="1">
      <alignment horizontal="center" vertical="center" wrapText="1"/>
    </xf>
    <xf numFmtId="0" fontId="0" fillId="24" borderId="57" xfId="0" applyFont="1" applyFill="1" applyBorder="1" applyAlignment="1">
      <alignment horizontal="center" vertical="center" wrapText="1"/>
    </xf>
    <xf numFmtId="0" fontId="0" fillId="24" borderId="58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28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center" vertical="center" wrapText="1"/>
    </xf>
    <xf numFmtId="0" fontId="20" fillId="24" borderId="59" xfId="0" applyFont="1" applyFill="1" applyBorder="1" applyAlignment="1">
      <alignment horizontal="left" vertical="center" wrapText="1"/>
    </xf>
    <xf numFmtId="2" fontId="18" fillId="24" borderId="60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2" fontId="0" fillId="24" borderId="0" xfId="0" applyNumberFormat="1" applyFill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left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7" fillId="26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8" fillId="0" borderId="28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2" fontId="28" fillId="25" borderId="47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59" xfId="0" applyFont="1" applyFill="1" applyBorder="1" applyAlignment="1">
      <alignment horizontal="left" vertical="center" wrapText="1"/>
    </xf>
    <xf numFmtId="0" fontId="0" fillId="24" borderId="61" xfId="0" applyFont="1" applyFill="1" applyBorder="1" applyAlignment="1">
      <alignment horizontal="left" vertical="center" wrapText="1"/>
    </xf>
    <xf numFmtId="0" fontId="0" fillId="24" borderId="62" xfId="0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3" fillId="24" borderId="12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2" fontId="23" fillId="25" borderId="15" xfId="0" applyNumberFormat="1" applyFont="1" applyFill="1" applyBorder="1" applyAlignment="1">
      <alignment horizontal="center" vertical="center" wrapText="1"/>
    </xf>
    <xf numFmtId="2" fontId="23" fillId="25" borderId="10" xfId="0" applyNumberFormat="1" applyFont="1" applyFill="1" applyBorder="1" applyAlignment="1">
      <alignment horizontal="center" vertical="center" wrapText="1"/>
    </xf>
    <xf numFmtId="2" fontId="23" fillId="25" borderId="48" xfId="0" applyNumberFormat="1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center" vertical="center" wrapText="1"/>
    </xf>
    <xf numFmtId="2" fontId="31" fillId="24" borderId="0" xfId="0" applyNumberFormat="1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32" fillId="24" borderId="12" xfId="0" applyFont="1" applyFill="1" applyBorder="1" applyAlignment="1">
      <alignment horizontal="left" vertical="center" wrapText="1"/>
    </xf>
    <xf numFmtId="2" fontId="28" fillId="24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2" fontId="28" fillId="24" borderId="60" xfId="0" applyNumberFormat="1" applyFont="1" applyFill="1" applyBorder="1" applyAlignment="1">
      <alignment horizontal="center" vertical="center" wrapText="1"/>
    </xf>
    <xf numFmtId="0" fontId="18" fillId="24" borderId="60" xfId="0" applyFont="1" applyFill="1" applyBorder="1" applyAlignment="1">
      <alignment horizontal="center" vertical="center" wrapText="1"/>
    </xf>
    <xf numFmtId="2" fontId="18" fillId="24" borderId="63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2" fillId="24" borderId="40" xfId="0" applyFont="1" applyFill="1" applyBorder="1" applyAlignment="1">
      <alignment horizontal="center" vertical="center" wrapText="1"/>
    </xf>
    <xf numFmtId="2" fontId="22" fillId="24" borderId="40" xfId="0" applyNumberFormat="1" applyFont="1" applyFill="1" applyBorder="1" applyAlignment="1">
      <alignment horizontal="center" vertical="center" wrapText="1"/>
    </xf>
    <xf numFmtId="2" fontId="22" fillId="24" borderId="45" xfId="0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center" vertical="center"/>
    </xf>
    <xf numFmtId="0" fontId="18" fillId="24" borderId="44" xfId="0" applyFont="1" applyFill="1" applyBorder="1" applyAlignment="1">
      <alignment horizontal="center" vertical="center"/>
    </xf>
    <xf numFmtId="0" fontId="18" fillId="24" borderId="45" xfId="0" applyFont="1" applyFill="1" applyBorder="1" applyAlignment="1">
      <alignment horizontal="center" vertical="center"/>
    </xf>
    <xf numFmtId="4" fontId="28" fillId="25" borderId="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/>
    </xf>
    <xf numFmtId="0" fontId="22" fillId="24" borderId="40" xfId="0" applyFont="1" applyFill="1" applyBorder="1" applyAlignment="1">
      <alignment horizontal="center" vertical="center"/>
    </xf>
    <xf numFmtId="2" fontId="22" fillId="24" borderId="40" xfId="0" applyNumberFormat="1" applyFont="1" applyFill="1" applyBorder="1" applyAlignment="1">
      <alignment horizontal="center" vertical="center"/>
    </xf>
    <xf numFmtId="2" fontId="22" fillId="24" borderId="45" xfId="0" applyNumberFormat="1" applyFont="1" applyFill="1" applyBorder="1" applyAlignment="1">
      <alignment horizontal="center" vertical="center"/>
    </xf>
    <xf numFmtId="0" fontId="22" fillId="24" borderId="45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/>
    </xf>
    <xf numFmtId="2" fontId="20" fillId="24" borderId="0" xfId="0" applyNumberFormat="1" applyFont="1" applyFill="1" applyBorder="1" applyAlignment="1">
      <alignment horizont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49" fontId="0" fillId="24" borderId="21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0" fontId="34" fillId="24" borderId="25" xfId="0" applyFont="1" applyFill="1" applyBorder="1" applyAlignment="1">
      <alignment horizontal="center" vertical="center" wrapText="1"/>
    </xf>
    <xf numFmtId="0" fontId="0" fillId="26" borderId="27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7" borderId="12" xfId="0" applyFont="1" applyFill="1" applyBorder="1" applyAlignment="1">
      <alignment horizontal="left" vertical="center" wrapText="1"/>
    </xf>
    <xf numFmtId="2" fontId="0" fillId="26" borderId="27" xfId="0" applyNumberFormat="1" applyFill="1" applyBorder="1" applyAlignment="1">
      <alignment horizontal="center" vertical="center"/>
    </xf>
    <xf numFmtId="2" fontId="23" fillId="24" borderId="27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41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42" fillId="25" borderId="27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49" fontId="0" fillId="24" borderId="30" xfId="0" applyNumberFormat="1" applyFont="1" applyFill="1" applyBorder="1" applyAlignment="1">
      <alignment horizontal="center" vertical="center" wrapText="1"/>
    </xf>
    <xf numFmtId="0" fontId="0" fillId="25" borderId="36" xfId="0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center" vertical="center" wrapText="1"/>
    </xf>
    <xf numFmtId="2" fontId="25" fillId="24" borderId="51" xfId="0" applyNumberFormat="1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0" fontId="18" fillId="28" borderId="12" xfId="0" applyFont="1" applyFill="1" applyBorder="1" applyAlignment="1">
      <alignment horizontal="left" vertical="center" wrapText="1"/>
    </xf>
    <xf numFmtId="0" fontId="18" fillId="28" borderId="21" xfId="0" applyFont="1" applyFill="1" applyBorder="1" applyAlignment="1">
      <alignment horizontal="center" vertical="center" wrapText="1"/>
    </xf>
    <xf numFmtId="0" fontId="18" fillId="28" borderId="10" xfId="0" applyFont="1" applyFill="1" applyBorder="1" applyAlignment="1">
      <alignment horizontal="center" vertical="center" wrapText="1"/>
    </xf>
    <xf numFmtId="2" fontId="18" fillId="28" borderId="22" xfId="0" applyNumberFormat="1" applyFont="1" applyFill="1" applyBorder="1" applyAlignment="1">
      <alignment horizontal="center" vertical="center" wrapText="1"/>
    </xf>
    <xf numFmtId="49" fontId="0" fillId="28" borderId="29" xfId="0" applyNumberFormat="1" applyFont="1" applyFill="1" applyBorder="1" applyAlignment="1">
      <alignment horizontal="center" vertical="center" wrapText="1"/>
    </xf>
    <xf numFmtId="14" fontId="0" fillId="28" borderId="36" xfId="0" applyNumberFormat="1" applyFont="1" applyFill="1" applyBorder="1" applyAlignment="1">
      <alignment horizontal="center" vertical="center" wrapText="1"/>
    </xf>
    <xf numFmtId="2" fontId="18" fillId="28" borderId="26" xfId="0" applyNumberFormat="1" applyFont="1" applyFill="1" applyBorder="1" applyAlignment="1">
      <alignment horizontal="center" vertical="center" wrapText="1"/>
    </xf>
    <xf numFmtId="0" fontId="40" fillId="28" borderId="19" xfId="0" applyFont="1" applyFill="1" applyBorder="1" applyAlignment="1">
      <alignment horizontal="center" vertical="center" wrapText="1"/>
    </xf>
    <xf numFmtId="2" fontId="18" fillId="28" borderId="14" xfId="0" applyNumberFormat="1" applyFont="1" applyFill="1" applyBorder="1" applyAlignment="1">
      <alignment horizontal="center" vertical="center" wrapText="1"/>
    </xf>
    <xf numFmtId="0" fontId="18" fillId="28" borderId="0" xfId="0" applyFont="1" applyFill="1" applyAlignment="1">
      <alignment horizontal="center" vertical="center" wrapText="1"/>
    </xf>
    <xf numFmtId="0" fontId="0" fillId="28" borderId="24" xfId="0" applyFont="1" applyFill="1" applyBorder="1" applyAlignment="1">
      <alignment horizontal="left" vertical="center" wrapText="1"/>
    </xf>
    <xf numFmtId="0" fontId="18" fillId="28" borderId="29" xfId="0" applyFont="1" applyFill="1" applyBorder="1" applyAlignment="1">
      <alignment horizontal="center" vertical="center" wrapText="1"/>
    </xf>
    <xf numFmtId="0" fontId="18" fillId="28" borderId="36" xfId="0" applyFont="1" applyFill="1" applyBorder="1" applyAlignment="1">
      <alignment horizontal="center" vertical="center" wrapText="1"/>
    </xf>
    <xf numFmtId="49" fontId="0" fillId="28" borderId="30" xfId="0" applyNumberFormat="1" applyFont="1" applyFill="1" applyBorder="1" applyAlignment="1">
      <alignment horizontal="center" vertical="center" wrapText="1"/>
    </xf>
    <xf numFmtId="2" fontId="18" fillId="28" borderId="16" xfId="0" applyNumberFormat="1" applyFont="1" applyFill="1" applyBorder="1" applyAlignment="1">
      <alignment horizontal="center" vertical="center" wrapText="1"/>
    </xf>
    <xf numFmtId="0" fontId="0" fillId="28" borderId="29" xfId="0" applyFont="1" applyFill="1" applyBorder="1" applyAlignment="1">
      <alignment horizontal="center" vertical="center" wrapText="1"/>
    </xf>
    <xf numFmtId="0" fontId="0" fillId="28" borderId="36" xfId="0" applyFont="1" applyFill="1" applyBorder="1" applyAlignment="1">
      <alignment horizontal="center" vertical="center" wrapText="1"/>
    </xf>
    <xf numFmtId="0" fontId="0" fillId="28" borderId="26" xfId="0" applyFont="1" applyFill="1" applyBorder="1" applyAlignment="1">
      <alignment horizontal="center" vertical="center" wrapText="1"/>
    </xf>
    <xf numFmtId="0" fontId="0" fillId="28" borderId="19" xfId="0" applyFont="1" applyFill="1" applyBorder="1" applyAlignment="1">
      <alignment horizontal="center" vertical="center" wrapText="1"/>
    </xf>
    <xf numFmtId="2" fontId="0" fillId="28" borderId="19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 vertical="center" wrapText="1"/>
    </xf>
    <xf numFmtId="2" fontId="0" fillId="24" borderId="27" xfId="0" applyNumberFormat="1" applyFill="1" applyBorder="1" applyAlignment="1">
      <alignment horizontal="center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3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27" fillId="25" borderId="0" xfId="0" applyFont="1" applyFill="1" applyAlignment="1">
      <alignment horizontal="left" vertic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0" borderId="64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0" fillId="25" borderId="24" xfId="0" applyFont="1" applyFill="1" applyBorder="1" applyAlignment="1">
      <alignment horizontal="center" vertical="center" wrapText="1"/>
    </xf>
    <xf numFmtId="0" fontId="20" fillId="25" borderId="65" xfId="0" applyFont="1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0" fontId="37" fillId="24" borderId="67" xfId="0" applyFont="1" applyFill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37" fillId="24" borderId="67" xfId="0" applyFont="1" applyFill="1" applyBorder="1" applyAlignment="1">
      <alignment horizontal="right"/>
    </xf>
    <xf numFmtId="0" fontId="27" fillId="0" borderId="15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49" fontId="0" fillId="24" borderId="37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14" fontId="0" fillId="24" borderId="13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38" xfId="0" applyNumberFormat="1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65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37" fillId="24" borderId="0" xfId="0" applyFont="1" applyFill="1" applyAlignment="1">
      <alignment horizontal="left" wrapText="1"/>
    </xf>
    <xf numFmtId="0" fontId="37" fillId="24" borderId="0" xfId="0" applyFont="1" applyFill="1" applyAlignment="1">
      <alignment horizontal="right"/>
    </xf>
    <xf numFmtId="49" fontId="0" fillId="24" borderId="52" xfId="0" applyNumberFormat="1" applyFont="1" applyFill="1" applyBorder="1" applyAlignment="1">
      <alignment horizontal="center" vertical="center" wrapText="1"/>
    </xf>
    <xf numFmtId="14" fontId="0" fillId="24" borderId="51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2" fontId="18" fillId="24" borderId="72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73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35" fillId="24" borderId="74" xfId="0" applyFont="1" applyFill="1" applyBorder="1" applyAlignment="1">
      <alignment horizontal="center" vertical="center" wrapText="1"/>
    </xf>
    <xf numFmtId="0" fontId="35" fillId="24" borderId="65" xfId="0" applyFont="1" applyFill="1" applyBorder="1" applyAlignment="1">
      <alignment horizontal="center" vertical="center" wrapText="1"/>
    </xf>
    <xf numFmtId="0" fontId="35" fillId="24" borderId="75" xfId="0" applyFont="1" applyFill="1" applyBorder="1" applyAlignment="1">
      <alignment horizontal="center" vertical="center" wrapText="1"/>
    </xf>
    <xf numFmtId="49" fontId="0" fillId="24" borderId="30" xfId="0" applyNumberFormat="1" applyFont="1" applyFill="1" applyBorder="1" applyAlignment="1">
      <alignment horizontal="center" vertical="center" wrapText="1"/>
    </xf>
    <xf numFmtId="49" fontId="0" fillId="24" borderId="39" xfId="0" applyNumberFormat="1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3;&#1072;&#1073;&#1077;&#1088;&#1077;&#1078;&#1085;&#1072;&#1103;\&#1053;&#1072;&#1073;.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9">
          <cell r="FZ69">
            <v>45662.35149206367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2"/>
  <sheetViews>
    <sheetView zoomScale="75" zoomScaleNormal="75" zoomScalePageLayoutView="0" workbookViewId="0" topLeftCell="A56">
      <selection activeCell="A33" sqref="A33:A34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8.3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114" hidden="1" customWidth="1"/>
    <col min="12" max="14" width="15.375" style="3" customWidth="1"/>
    <col min="15" max="16384" width="9.125" style="3" customWidth="1"/>
  </cols>
  <sheetData>
    <row r="1" spans="1:8" ht="16.5" customHeight="1">
      <c r="A1" s="248" t="s">
        <v>30</v>
      </c>
      <c r="B1" s="249"/>
      <c r="C1" s="249"/>
      <c r="D1" s="249"/>
      <c r="E1" s="249"/>
      <c r="F1" s="249"/>
      <c r="G1" s="249"/>
      <c r="H1" s="249"/>
    </row>
    <row r="2" spans="2:8" ht="12.75" customHeight="1">
      <c r="B2" s="250" t="s">
        <v>31</v>
      </c>
      <c r="C2" s="250"/>
      <c r="D2" s="250"/>
      <c r="E2" s="250"/>
      <c r="F2" s="250"/>
      <c r="G2" s="249"/>
      <c r="H2" s="249"/>
    </row>
    <row r="3" spans="1:8" ht="21" customHeight="1">
      <c r="A3" s="147" t="s">
        <v>107</v>
      </c>
      <c r="B3" s="250" t="s">
        <v>32</v>
      </c>
      <c r="C3" s="250"/>
      <c r="D3" s="250"/>
      <c r="E3" s="250"/>
      <c r="F3" s="250"/>
      <c r="G3" s="249"/>
      <c r="H3" s="249"/>
    </row>
    <row r="4" spans="2:8" ht="14.25" customHeight="1">
      <c r="B4" s="250" t="s">
        <v>33</v>
      </c>
      <c r="C4" s="250"/>
      <c r="D4" s="250"/>
      <c r="E4" s="250"/>
      <c r="F4" s="250"/>
      <c r="G4" s="249"/>
      <c r="H4" s="249"/>
    </row>
    <row r="5" spans="2:8" ht="14.25" customHeight="1">
      <c r="B5" s="146"/>
      <c r="C5" s="146"/>
      <c r="D5" s="146"/>
      <c r="E5" s="146"/>
      <c r="F5" s="146"/>
      <c r="G5" s="145"/>
      <c r="H5" s="145"/>
    </row>
    <row r="6" spans="1:8" ht="14.25" customHeight="1">
      <c r="A6" s="251"/>
      <c r="B6" s="251"/>
      <c r="C6" s="251"/>
      <c r="D6" s="251"/>
      <c r="E6" s="251"/>
      <c r="F6" s="251"/>
      <c r="G6" s="251"/>
      <c r="H6" s="251"/>
    </row>
    <row r="7" spans="1:9" ht="20.25" customHeight="1">
      <c r="A7" s="252"/>
      <c r="B7" s="252"/>
      <c r="C7" s="252"/>
      <c r="D7" s="252"/>
      <c r="E7" s="252"/>
      <c r="F7" s="252"/>
      <c r="G7" s="252"/>
      <c r="H7" s="252"/>
      <c r="I7" s="148"/>
    </row>
    <row r="8" spans="1:11" s="149" customFormat="1" ht="22.5" customHeight="1">
      <c r="A8" s="254" t="s">
        <v>108</v>
      </c>
      <c r="B8" s="254"/>
      <c r="C8" s="254"/>
      <c r="D8" s="254"/>
      <c r="E8" s="255"/>
      <c r="F8" s="255"/>
      <c r="G8" s="255"/>
      <c r="H8" s="255"/>
      <c r="K8" s="150"/>
    </row>
    <row r="9" spans="1:8" s="115" customFormat="1" ht="18.75" customHeight="1">
      <c r="A9" s="254" t="s">
        <v>109</v>
      </c>
      <c r="B9" s="254"/>
      <c r="C9" s="254"/>
      <c r="D9" s="254"/>
      <c r="E9" s="255"/>
      <c r="F9" s="255"/>
      <c r="G9" s="255"/>
      <c r="H9" s="255"/>
    </row>
    <row r="10" spans="1:8" s="116" customFormat="1" ht="17.25" customHeight="1">
      <c r="A10" s="256" t="s">
        <v>99</v>
      </c>
      <c r="B10" s="256"/>
      <c r="C10" s="256"/>
      <c r="D10" s="256"/>
      <c r="E10" s="257"/>
      <c r="F10" s="257"/>
      <c r="G10" s="257"/>
      <c r="H10" s="257"/>
    </row>
    <row r="11" spans="1:8" s="115" customFormat="1" ht="30" customHeight="1" thickBot="1">
      <c r="A11" s="258" t="s">
        <v>34</v>
      </c>
      <c r="B11" s="258"/>
      <c r="C11" s="258"/>
      <c r="D11" s="258"/>
      <c r="E11" s="259"/>
      <c r="F11" s="259"/>
      <c r="G11" s="259"/>
      <c r="H11" s="259"/>
    </row>
    <row r="12" spans="1:11" s="6" customFormat="1" ht="139.5" customHeight="1" thickBot="1">
      <c r="A12" s="117" t="s">
        <v>0</v>
      </c>
      <c r="B12" s="118" t="s">
        <v>35</v>
      </c>
      <c r="C12" s="119" t="s">
        <v>36</v>
      </c>
      <c r="D12" s="119" t="s">
        <v>5</v>
      </c>
      <c r="E12" s="119" t="s">
        <v>36</v>
      </c>
      <c r="F12" s="94" t="s">
        <v>37</v>
      </c>
      <c r="G12" s="119" t="s">
        <v>36</v>
      </c>
      <c r="H12" s="94" t="s">
        <v>37</v>
      </c>
      <c r="K12" s="120"/>
    </row>
    <row r="13" spans="1:11" s="7" customFormat="1" ht="12.75">
      <c r="A13" s="121">
        <v>1</v>
      </c>
      <c r="B13" s="122">
        <v>2</v>
      </c>
      <c r="C13" s="122">
        <v>3</v>
      </c>
      <c r="D13" s="123"/>
      <c r="E13" s="122">
        <v>3</v>
      </c>
      <c r="F13" s="95">
        <v>4</v>
      </c>
      <c r="G13" s="124">
        <v>3</v>
      </c>
      <c r="H13" s="125">
        <v>4</v>
      </c>
      <c r="K13" s="126"/>
    </row>
    <row r="14" spans="1:11" s="7" customFormat="1" ht="49.5" customHeight="1">
      <c r="A14" s="260" t="s">
        <v>1</v>
      </c>
      <c r="B14" s="261"/>
      <c r="C14" s="261"/>
      <c r="D14" s="261"/>
      <c r="E14" s="261"/>
      <c r="F14" s="261"/>
      <c r="G14" s="262"/>
      <c r="H14" s="263"/>
      <c r="K14" s="126"/>
    </row>
    <row r="15" spans="1:11" s="6" customFormat="1" ht="15">
      <c r="A15" s="127" t="s">
        <v>38</v>
      </c>
      <c r="B15" s="8"/>
      <c r="C15" s="16">
        <f>F15*12</f>
        <v>0</v>
      </c>
      <c r="D15" s="17">
        <f>G15*I15</f>
        <v>117558.72</v>
      </c>
      <c r="E15" s="16">
        <f>H15*12</f>
        <v>28.8</v>
      </c>
      <c r="F15" s="96"/>
      <c r="G15" s="16">
        <f>H15*12</f>
        <v>28.8</v>
      </c>
      <c r="H15" s="96">
        <v>2.4</v>
      </c>
      <c r="I15" s="6">
        <v>4081.9</v>
      </c>
      <c r="J15" s="6">
        <v>1.07</v>
      </c>
      <c r="K15" s="120">
        <v>2.24</v>
      </c>
    </row>
    <row r="16" spans="1:11" s="12" customFormat="1" ht="29.25" customHeight="1">
      <c r="A16" s="151" t="s">
        <v>39</v>
      </c>
      <c r="B16" s="152" t="s">
        <v>40</v>
      </c>
      <c r="C16" s="153"/>
      <c r="D16" s="109"/>
      <c r="E16" s="110"/>
      <c r="F16" s="154"/>
      <c r="G16" s="110"/>
      <c r="H16" s="154"/>
      <c r="I16" s="6">
        <v>4081.9</v>
      </c>
      <c r="K16" s="155"/>
    </row>
    <row r="17" spans="1:11" s="12" customFormat="1" ht="15">
      <c r="A17" s="151" t="s">
        <v>41</v>
      </c>
      <c r="B17" s="152" t="s">
        <v>40</v>
      </c>
      <c r="C17" s="153"/>
      <c r="D17" s="109"/>
      <c r="E17" s="110"/>
      <c r="F17" s="154"/>
      <c r="G17" s="110"/>
      <c r="H17" s="154"/>
      <c r="I17" s="6">
        <v>4081.9</v>
      </c>
      <c r="K17" s="155"/>
    </row>
    <row r="18" spans="1:11" s="12" customFormat="1" ht="15">
      <c r="A18" s="151" t="s">
        <v>42</v>
      </c>
      <c r="B18" s="152" t="s">
        <v>43</v>
      </c>
      <c r="C18" s="153"/>
      <c r="D18" s="109"/>
      <c r="E18" s="110"/>
      <c r="F18" s="154"/>
      <c r="G18" s="110"/>
      <c r="H18" s="154"/>
      <c r="I18" s="6">
        <v>4081.9</v>
      </c>
      <c r="K18" s="155"/>
    </row>
    <row r="19" spans="1:11" s="12" customFormat="1" ht="15">
      <c r="A19" s="151" t="s">
        <v>44</v>
      </c>
      <c r="B19" s="152" t="s">
        <v>40</v>
      </c>
      <c r="C19" s="153"/>
      <c r="D19" s="109"/>
      <c r="E19" s="110"/>
      <c r="F19" s="154"/>
      <c r="G19" s="110"/>
      <c r="H19" s="154"/>
      <c r="I19" s="6">
        <v>4081.9</v>
      </c>
      <c r="K19" s="155"/>
    </row>
    <row r="20" spans="1:11" s="6" customFormat="1" ht="30">
      <c r="A20" s="127" t="s">
        <v>45</v>
      </c>
      <c r="B20" s="128"/>
      <c r="C20" s="16">
        <f>F20*12</f>
        <v>0</v>
      </c>
      <c r="D20" s="17">
        <f>G20*I20</f>
        <v>115599.41</v>
      </c>
      <c r="E20" s="16">
        <f>H20*12</f>
        <v>28.32</v>
      </c>
      <c r="F20" s="96"/>
      <c r="G20" s="16">
        <f>H20*12</f>
        <v>28.32</v>
      </c>
      <c r="H20" s="96">
        <v>2.36</v>
      </c>
      <c r="I20" s="6">
        <v>4081.9</v>
      </c>
      <c r="J20" s="6">
        <v>1.07</v>
      </c>
      <c r="K20" s="120">
        <v>2.2</v>
      </c>
    </row>
    <row r="21" spans="1:11" s="12" customFormat="1" ht="15">
      <c r="A21" s="140" t="s">
        <v>46</v>
      </c>
      <c r="B21" s="10" t="s">
        <v>47</v>
      </c>
      <c r="C21" s="156"/>
      <c r="D21" s="17"/>
      <c r="E21" s="16"/>
      <c r="F21" s="96"/>
      <c r="G21" s="16"/>
      <c r="H21" s="96"/>
      <c r="I21" s="6">
        <v>4081.9</v>
      </c>
      <c r="K21" s="155"/>
    </row>
    <row r="22" spans="1:11" s="12" customFormat="1" ht="15">
      <c r="A22" s="140" t="s">
        <v>48</v>
      </c>
      <c r="B22" s="10" t="s">
        <v>47</v>
      </c>
      <c r="C22" s="156"/>
      <c r="D22" s="17"/>
      <c r="E22" s="16"/>
      <c r="F22" s="96"/>
      <c r="G22" s="16"/>
      <c r="H22" s="96"/>
      <c r="I22" s="6">
        <v>4081.9</v>
      </c>
      <c r="K22" s="155"/>
    </row>
    <row r="23" spans="1:11" s="12" customFormat="1" ht="15">
      <c r="A23" s="157" t="s">
        <v>49</v>
      </c>
      <c r="B23" s="15" t="s">
        <v>105</v>
      </c>
      <c r="C23" s="156"/>
      <c r="D23" s="17"/>
      <c r="E23" s="16"/>
      <c r="F23" s="96"/>
      <c r="G23" s="16"/>
      <c r="H23" s="96"/>
      <c r="I23" s="6"/>
      <c r="K23" s="155"/>
    </row>
    <row r="24" spans="1:11" s="12" customFormat="1" ht="15">
      <c r="A24" s="140" t="s">
        <v>50</v>
      </c>
      <c r="B24" s="10" t="s">
        <v>47</v>
      </c>
      <c r="C24" s="156"/>
      <c r="D24" s="17"/>
      <c r="E24" s="16"/>
      <c r="F24" s="96"/>
      <c r="G24" s="16"/>
      <c r="H24" s="96"/>
      <c r="I24" s="6">
        <v>4081.9</v>
      </c>
      <c r="K24" s="155"/>
    </row>
    <row r="25" spans="1:11" s="12" customFormat="1" ht="25.5">
      <c r="A25" s="140" t="s">
        <v>51</v>
      </c>
      <c r="B25" s="10" t="s">
        <v>52</v>
      </c>
      <c r="C25" s="156"/>
      <c r="D25" s="17"/>
      <c r="E25" s="16"/>
      <c r="F25" s="96"/>
      <c r="G25" s="16"/>
      <c r="H25" s="96"/>
      <c r="I25" s="6">
        <v>4081.9</v>
      </c>
      <c r="K25" s="155"/>
    </row>
    <row r="26" spans="1:11" s="12" customFormat="1" ht="15">
      <c r="A26" s="140" t="s">
        <v>110</v>
      </c>
      <c r="B26" s="10" t="s">
        <v>47</v>
      </c>
      <c r="C26" s="156"/>
      <c r="D26" s="17"/>
      <c r="E26" s="16"/>
      <c r="F26" s="96"/>
      <c r="G26" s="16"/>
      <c r="H26" s="96"/>
      <c r="I26" s="6">
        <v>4081.9</v>
      </c>
      <c r="K26" s="155"/>
    </row>
    <row r="27" spans="1:11" s="12" customFormat="1" ht="15">
      <c r="A27" s="158" t="s">
        <v>111</v>
      </c>
      <c r="B27" s="74" t="s">
        <v>47</v>
      </c>
      <c r="C27" s="156"/>
      <c r="D27" s="17"/>
      <c r="E27" s="16"/>
      <c r="F27" s="96"/>
      <c r="G27" s="16"/>
      <c r="H27" s="96"/>
      <c r="I27" s="6">
        <v>4081.9</v>
      </c>
      <c r="K27" s="155"/>
    </row>
    <row r="28" spans="1:11" s="12" customFormat="1" ht="26.25" thickBot="1">
      <c r="A28" s="159" t="s">
        <v>112</v>
      </c>
      <c r="B28" s="160" t="s">
        <v>53</v>
      </c>
      <c r="C28" s="156"/>
      <c r="D28" s="17"/>
      <c r="E28" s="16"/>
      <c r="F28" s="96"/>
      <c r="G28" s="16"/>
      <c r="H28" s="96"/>
      <c r="I28" s="6">
        <v>4081.9</v>
      </c>
      <c r="K28" s="155"/>
    </row>
    <row r="29" spans="1:11" s="9" customFormat="1" ht="15">
      <c r="A29" s="60" t="s">
        <v>54</v>
      </c>
      <c r="B29" s="8" t="s">
        <v>55</v>
      </c>
      <c r="C29" s="16">
        <f>F29*12</f>
        <v>0</v>
      </c>
      <c r="D29" s="17">
        <f>G29*I29</f>
        <v>31348.99</v>
      </c>
      <c r="E29" s="16">
        <f aca="true" t="shared" si="0" ref="E29:E39">H29*12</f>
        <v>7.68</v>
      </c>
      <c r="F29" s="97"/>
      <c r="G29" s="16">
        <f>H29*12</f>
        <v>7.68</v>
      </c>
      <c r="H29" s="96">
        <v>0.64</v>
      </c>
      <c r="I29" s="6">
        <v>4081.9</v>
      </c>
      <c r="J29" s="6">
        <v>1.07</v>
      </c>
      <c r="K29" s="120">
        <v>0.6</v>
      </c>
    </row>
    <row r="30" spans="1:11" s="6" customFormat="1" ht="15">
      <c r="A30" s="60" t="s">
        <v>56</v>
      </c>
      <c r="B30" s="8" t="s">
        <v>57</v>
      </c>
      <c r="C30" s="16">
        <f>F30*12</f>
        <v>0</v>
      </c>
      <c r="D30" s="17">
        <f>G30*I30</f>
        <v>101884.22</v>
      </c>
      <c r="E30" s="16">
        <f t="shared" si="0"/>
        <v>24.96</v>
      </c>
      <c r="F30" s="97"/>
      <c r="G30" s="16">
        <f>H30*12</f>
        <v>24.96</v>
      </c>
      <c r="H30" s="96">
        <v>2.08</v>
      </c>
      <c r="I30" s="6">
        <v>4081.9</v>
      </c>
      <c r="J30" s="6">
        <v>1.07</v>
      </c>
      <c r="K30" s="120">
        <v>1.94</v>
      </c>
    </row>
    <row r="31" spans="1:11" s="6" customFormat="1" ht="15">
      <c r="A31" s="60" t="s">
        <v>100</v>
      </c>
      <c r="B31" s="8" t="s">
        <v>47</v>
      </c>
      <c r="C31" s="16">
        <f>F31*12</f>
        <v>0</v>
      </c>
      <c r="D31" s="17">
        <f>G31*I31</f>
        <v>68575.92</v>
      </c>
      <c r="E31" s="16">
        <f t="shared" si="0"/>
        <v>16.8</v>
      </c>
      <c r="F31" s="97"/>
      <c r="G31" s="16">
        <f>H31*12</f>
        <v>16.8</v>
      </c>
      <c r="H31" s="96">
        <v>1.4</v>
      </c>
      <c r="I31" s="6">
        <v>4081.9</v>
      </c>
      <c r="J31" s="6">
        <v>1.07</v>
      </c>
      <c r="K31" s="120">
        <v>1.31</v>
      </c>
    </row>
    <row r="32" spans="1:11" s="6" customFormat="1" ht="45">
      <c r="A32" s="60" t="s">
        <v>113</v>
      </c>
      <c r="B32" s="8" t="s">
        <v>52</v>
      </c>
      <c r="C32" s="16"/>
      <c r="D32" s="17">
        <v>3898.35</v>
      </c>
      <c r="E32" s="16"/>
      <c r="F32" s="97"/>
      <c r="G32" s="16">
        <f>D32/I32</f>
        <v>0.96</v>
      </c>
      <c r="H32" s="96">
        <f>G32/12</f>
        <v>0.08</v>
      </c>
      <c r="I32" s="6">
        <v>4081.9</v>
      </c>
      <c r="K32" s="120"/>
    </row>
    <row r="33" spans="1:11" s="6" customFormat="1" ht="15">
      <c r="A33" s="129" t="s">
        <v>114</v>
      </c>
      <c r="B33" s="8"/>
      <c r="C33" s="16"/>
      <c r="D33" s="17"/>
      <c r="E33" s="16"/>
      <c r="F33" s="97"/>
      <c r="G33" s="16"/>
      <c r="H33" s="96"/>
      <c r="I33" s="6">
        <v>4081.9</v>
      </c>
      <c r="K33" s="120"/>
    </row>
    <row r="34" spans="1:11" s="6" customFormat="1" ht="15">
      <c r="A34" s="129" t="s">
        <v>115</v>
      </c>
      <c r="B34" s="8"/>
      <c r="C34" s="16"/>
      <c r="D34" s="17"/>
      <c r="E34" s="16"/>
      <c r="F34" s="97"/>
      <c r="G34" s="16"/>
      <c r="H34" s="96"/>
      <c r="I34" s="6">
        <v>4081.9</v>
      </c>
      <c r="K34" s="120"/>
    </row>
    <row r="35" spans="1:11" s="6" customFormat="1" ht="45" hidden="1">
      <c r="A35" s="60" t="s">
        <v>116</v>
      </c>
      <c r="B35" s="8" t="s">
        <v>117</v>
      </c>
      <c r="C35" s="16"/>
      <c r="D35" s="17"/>
      <c r="E35" s="16"/>
      <c r="F35" s="97"/>
      <c r="G35" s="16"/>
      <c r="H35" s="96"/>
      <c r="I35" s="6">
        <v>4081.9</v>
      </c>
      <c r="K35" s="120"/>
    </row>
    <row r="36" spans="1:11" s="6" customFormat="1" ht="15">
      <c r="A36" s="60" t="s">
        <v>101</v>
      </c>
      <c r="B36" s="8" t="s">
        <v>47</v>
      </c>
      <c r="C36" s="16">
        <f>F36*12</f>
        <v>0</v>
      </c>
      <c r="D36" s="17">
        <f>G36*I36</f>
        <v>79841.96</v>
      </c>
      <c r="E36" s="16">
        <f t="shared" si="0"/>
        <v>19.56</v>
      </c>
      <c r="F36" s="97"/>
      <c r="G36" s="16">
        <f>H36*12</f>
        <v>19.56</v>
      </c>
      <c r="H36" s="96">
        <v>1.63</v>
      </c>
      <c r="I36" s="6">
        <v>4081.9</v>
      </c>
      <c r="J36" s="6">
        <v>1.07</v>
      </c>
      <c r="K36" s="120">
        <v>1.52</v>
      </c>
    </row>
    <row r="37" spans="1:11" s="6" customFormat="1" ht="28.5">
      <c r="A37" s="60" t="s">
        <v>102</v>
      </c>
      <c r="B37" s="131" t="s">
        <v>103</v>
      </c>
      <c r="C37" s="16">
        <f>F37*12</f>
        <v>0</v>
      </c>
      <c r="D37" s="17">
        <f>G37*I37</f>
        <v>169970.32</v>
      </c>
      <c r="E37" s="16">
        <f t="shared" si="0"/>
        <v>41.64</v>
      </c>
      <c r="F37" s="97"/>
      <c r="G37" s="16">
        <f>H37*12</f>
        <v>41.64</v>
      </c>
      <c r="H37" s="96">
        <v>3.47</v>
      </c>
      <c r="I37" s="6">
        <v>4081.9</v>
      </c>
      <c r="J37" s="6">
        <v>1.07</v>
      </c>
      <c r="K37" s="120">
        <v>3.24</v>
      </c>
    </row>
    <row r="38" spans="1:11" s="7" customFormat="1" ht="30">
      <c r="A38" s="60" t="s">
        <v>58</v>
      </c>
      <c r="B38" s="8" t="s">
        <v>59</v>
      </c>
      <c r="C38" s="98"/>
      <c r="D38" s="17">
        <v>1733.72</v>
      </c>
      <c r="E38" s="98">
        <f t="shared" si="0"/>
        <v>0.48</v>
      </c>
      <c r="F38" s="97"/>
      <c r="G38" s="16">
        <f aca="true" t="shared" si="1" ref="G38:G43">D38/I38</f>
        <v>0.42</v>
      </c>
      <c r="H38" s="96">
        <f aca="true" t="shared" si="2" ref="H38:H43">G38/12</f>
        <v>0.04</v>
      </c>
      <c r="I38" s="6">
        <v>4081.9</v>
      </c>
      <c r="J38" s="6">
        <v>1.07</v>
      </c>
      <c r="K38" s="120">
        <v>0.03</v>
      </c>
    </row>
    <row r="39" spans="1:11" s="7" customFormat="1" ht="30">
      <c r="A39" s="60" t="s">
        <v>60</v>
      </c>
      <c r="B39" s="8" t="s">
        <v>59</v>
      </c>
      <c r="C39" s="98"/>
      <c r="D39" s="17">
        <v>1733.72</v>
      </c>
      <c r="E39" s="98">
        <f t="shared" si="0"/>
        <v>0.48</v>
      </c>
      <c r="F39" s="97"/>
      <c r="G39" s="16">
        <f t="shared" si="1"/>
        <v>0.42</v>
      </c>
      <c r="H39" s="96">
        <f t="shared" si="2"/>
        <v>0.04</v>
      </c>
      <c r="I39" s="6">
        <v>4081.9</v>
      </c>
      <c r="J39" s="6">
        <v>1.07</v>
      </c>
      <c r="K39" s="120">
        <v>0.03</v>
      </c>
    </row>
    <row r="40" spans="1:11" s="7" customFormat="1" ht="15">
      <c r="A40" s="60" t="s">
        <v>61</v>
      </c>
      <c r="B40" s="8" t="s">
        <v>59</v>
      </c>
      <c r="C40" s="98"/>
      <c r="D40" s="17">
        <v>10948.1</v>
      </c>
      <c r="E40" s="98"/>
      <c r="F40" s="97"/>
      <c r="G40" s="16">
        <f t="shared" si="1"/>
        <v>2.68</v>
      </c>
      <c r="H40" s="96">
        <f t="shared" si="2"/>
        <v>0.22</v>
      </c>
      <c r="I40" s="6">
        <v>4081.9</v>
      </c>
      <c r="J40" s="6">
        <v>1.07</v>
      </c>
      <c r="K40" s="120">
        <v>0.21</v>
      </c>
    </row>
    <row r="41" spans="1:11" s="7" customFormat="1" ht="30" hidden="1">
      <c r="A41" s="60" t="s">
        <v>62</v>
      </c>
      <c r="B41" s="8" t="s">
        <v>52</v>
      </c>
      <c r="C41" s="98"/>
      <c r="D41" s="17">
        <f>G41*I41</f>
        <v>0</v>
      </c>
      <c r="E41" s="98"/>
      <c r="F41" s="97"/>
      <c r="G41" s="16">
        <f t="shared" si="1"/>
        <v>2.68</v>
      </c>
      <c r="H41" s="96">
        <f t="shared" si="2"/>
        <v>0.22</v>
      </c>
      <c r="I41" s="6">
        <v>4081.9</v>
      </c>
      <c r="J41" s="6">
        <v>1.07</v>
      </c>
      <c r="K41" s="120">
        <v>0</v>
      </c>
    </row>
    <row r="42" spans="1:11" s="7" customFormat="1" ht="30" hidden="1">
      <c r="A42" s="60" t="s">
        <v>63</v>
      </c>
      <c r="B42" s="8" t="s">
        <v>52</v>
      </c>
      <c r="C42" s="98"/>
      <c r="D42" s="17">
        <f>G42*I42</f>
        <v>0</v>
      </c>
      <c r="E42" s="98"/>
      <c r="F42" s="97"/>
      <c r="G42" s="16">
        <f t="shared" si="1"/>
        <v>2.68</v>
      </c>
      <c r="H42" s="96">
        <f t="shared" si="2"/>
        <v>0.22</v>
      </c>
      <c r="I42" s="6">
        <v>4081.9</v>
      </c>
      <c r="J42" s="6">
        <v>1.07</v>
      </c>
      <c r="K42" s="120">
        <v>0</v>
      </c>
    </row>
    <row r="43" spans="1:11" s="7" customFormat="1" ht="30">
      <c r="A43" s="60" t="s">
        <v>63</v>
      </c>
      <c r="B43" s="8" t="s">
        <v>52</v>
      </c>
      <c r="C43" s="98"/>
      <c r="D43" s="17">
        <v>3100.59</v>
      </c>
      <c r="E43" s="98"/>
      <c r="F43" s="97"/>
      <c r="G43" s="16">
        <f t="shared" si="1"/>
        <v>0.76</v>
      </c>
      <c r="H43" s="96">
        <f t="shared" si="2"/>
        <v>0.06</v>
      </c>
      <c r="I43" s="6">
        <v>4081.9</v>
      </c>
      <c r="J43" s="6">
        <v>1.07</v>
      </c>
      <c r="K43" s="120">
        <v>0</v>
      </c>
    </row>
    <row r="44" spans="1:11" s="7" customFormat="1" ht="30">
      <c r="A44" s="60" t="s">
        <v>104</v>
      </c>
      <c r="B44" s="8"/>
      <c r="C44" s="98">
        <f>F44*12</f>
        <v>0</v>
      </c>
      <c r="D44" s="17">
        <f>G44*I44</f>
        <v>8816.9</v>
      </c>
      <c r="E44" s="98">
        <f>H44*12</f>
        <v>2.16</v>
      </c>
      <c r="F44" s="97"/>
      <c r="G44" s="16">
        <f>H44*12</f>
        <v>2.16</v>
      </c>
      <c r="H44" s="96">
        <v>0.18</v>
      </c>
      <c r="I44" s="6">
        <v>4081.9</v>
      </c>
      <c r="J44" s="6">
        <v>1.07</v>
      </c>
      <c r="K44" s="120">
        <v>0.14</v>
      </c>
    </row>
    <row r="45" spans="1:11" s="6" customFormat="1" ht="15">
      <c r="A45" s="60" t="s">
        <v>64</v>
      </c>
      <c r="B45" s="8" t="s">
        <v>65</v>
      </c>
      <c r="C45" s="98">
        <f>F45*12</f>
        <v>0</v>
      </c>
      <c r="D45" s="17">
        <f>G45*I45</f>
        <v>1959.31</v>
      </c>
      <c r="E45" s="98">
        <f>H45*12</f>
        <v>0.48</v>
      </c>
      <c r="F45" s="97"/>
      <c r="G45" s="16">
        <f>H45*12</f>
        <v>0.48</v>
      </c>
      <c r="H45" s="96">
        <v>0.04</v>
      </c>
      <c r="I45" s="6">
        <v>4081.9</v>
      </c>
      <c r="J45" s="6">
        <v>1.07</v>
      </c>
      <c r="K45" s="120">
        <v>0.03</v>
      </c>
    </row>
    <row r="46" spans="1:11" s="6" customFormat="1" ht="15">
      <c r="A46" s="60" t="s">
        <v>66</v>
      </c>
      <c r="B46" s="132" t="s">
        <v>67</v>
      </c>
      <c r="C46" s="99">
        <f>F46*12</f>
        <v>0</v>
      </c>
      <c r="D46" s="17">
        <v>1048.66</v>
      </c>
      <c r="E46" s="99">
        <f>H46*12</f>
        <v>0.24</v>
      </c>
      <c r="F46" s="100"/>
      <c r="G46" s="16">
        <f>D46/I46</f>
        <v>0.26</v>
      </c>
      <c r="H46" s="96">
        <f>G46/12</f>
        <v>0.02</v>
      </c>
      <c r="I46" s="6">
        <v>4081.9</v>
      </c>
      <c r="J46" s="6">
        <v>1.07</v>
      </c>
      <c r="K46" s="120">
        <v>0.02</v>
      </c>
    </row>
    <row r="47" spans="1:11" s="9" customFormat="1" ht="30">
      <c r="A47" s="60" t="s">
        <v>68</v>
      </c>
      <c r="B47" s="8" t="s">
        <v>118</v>
      </c>
      <c r="C47" s="98">
        <f>F47*12</f>
        <v>0</v>
      </c>
      <c r="D47" s="17">
        <v>1573.01</v>
      </c>
      <c r="E47" s="98">
        <f>H47*12</f>
        <v>0.36</v>
      </c>
      <c r="F47" s="97"/>
      <c r="G47" s="16">
        <f>D47/I47</f>
        <v>0.39</v>
      </c>
      <c r="H47" s="96">
        <f>G47/12</f>
        <v>0.03</v>
      </c>
      <c r="I47" s="6">
        <v>4081.9</v>
      </c>
      <c r="J47" s="6">
        <v>1.07</v>
      </c>
      <c r="K47" s="120">
        <v>0.03</v>
      </c>
    </row>
    <row r="48" spans="1:11" s="9" customFormat="1" ht="15">
      <c r="A48" s="60" t="s">
        <v>69</v>
      </c>
      <c r="B48" s="8"/>
      <c r="C48" s="16"/>
      <c r="D48" s="16">
        <f>D50+D51+D52+D53+D54+D55+D56+D57+D58+D59+D62</f>
        <v>29179.51</v>
      </c>
      <c r="E48" s="16"/>
      <c r="F48" s="97"/>
      <c r="G48" s="16">
        <f>D48/I48</f>
        <v>7.15</v>
      </c>
      <c r="H48" s="96">
        <f>G48/12</f>
        <v>0.6</v>
      </c>
      <c r="I48" s="6">
        <v>4081.9</v>
      </c>
      <c r="J48" s="6">
        <v>1.07</v>
      </c>
      <c r="K48" s="120">
        <v>0.73</v>
      </c>
    </row>
    <row r="49" spans="1:11" s="7" customFormat="1" ht="15" hidden="1">
      <c r="A49" s="5"/>
      <c r="B49" s="10"/>
      <c r="C49" s="1"/>
      <c r="D49" s="18"/>
      <c r="E49" s="111"/>
      <c r="F49" s="112"/>
      <c r="G49" s="111"/>
      <c r="H49" s="112">
        <v>0</v>
      </c>
      <c r="I49" s="6">
        <v>4081.9</v>
      </c>
      <c r="J49" s="6">
        <v>1.07</v>
      </c>
      <c r="K49" s="120">
        <v>0</v>
      </c>
    </row>
    <row r="50" spans="1:11" s="7" customFormat="1" ht="15">
      <c r="A50" s="5" t="s">
        <v>71</v>
      </c>
      <c r="B50" s="10" t="s">
        <v>70</v>
      </c>
      <c r="C50" s="1"/>
      <c r="D50" s="18">
        <v>276.61</v>
      </c>
      <c r="E50" s="111"/>
      <c r="F50" s="112"/>
      <c r="G50" s="111"/>
      <c r="H50" s="112"/>
      <c r="I50" s="6">
        <v>4081.9</v>
      </c>
      <c r="J50" s="6">
        <v>1.07</v>
      </c>
      <c r="K50" s="120">
        <v>0.01</v>
      </c>
    </row>
    <row r="51" spans="1:11" s="7" customFormat="1" ht="15">
      <c r="A51" s="5" t="s">
        <v>72</v>
      </c>
      <c r="B51" s="10" t="s">
        <v>73</v>
      </c>
      <c r="C51" s="1">
        <f>F51*12</f>
        <v>0</v>
      </c>
      <c r="D51" s="18">
        <v>780.14</v>
      </c>
      <c r="E51" s="111">
        <f>H51*12</f>
        <v>0</v>
      </c>
      <c r="F51" s="112"/>
      <c r="G51" s="111"/>
      <c r="H51" s="112"/>
      <c r="I51" s="6">
        <v>4081.9</v>
      </c>
      <c r="J51" s="6">
        <v>1.07</v>
      </c>
      <c r="K51" s="120">
        <v>0.01</v>
      </c>
    </row>
    <row r="52" spans="1:11" s="7" customFormat="1" ht="15">
      <c r="A52" s="5" t="s">
        <v>119</v>
      </c>
      <c r="B52" s="10" t="s">
        <v>70</v>
      </c>
      <c r="C52" s="1">
        <f>F52*12</f>
        <v>0</v>
      </c>
      <c r="D52" s="18">
        <v>8573.04</v>
      </c>
      <c r="E52" s="111">
        <f>H52*12</f>
        <v>0</v>
      </c>
      <c r="F52" s="112"/>
      <c r="G52" s="111"/>
      <c r="H52" s="112"/>
      <c r="I52" s="6">
        <v>4081.9</v>
      </c>
      <c r="J52" s="6">
        <v>1.07</v>
      </c>
      <c r="K52" s="120">
        <v>0.27</v>
      </c>
    </row>
    <row r="53" spans="1:11" s="7" customFormat="1" ht="15">
      <c r="A53" s="5" t="s">
        <v>74</v>
      </c>
      <c r="B53" s="10" t="s">
        <v>70</v>
      </c>
      <c r="C53" s="1">
        <f>F53*12</f>
        <v>0</v>
      </c>
      <c r="D53" s="18">
        <v>1486.7</v>
      </c>
      <c r="E53" s="111">
        <f>H53*12</f>
        <v>0</v>
      </c>
      <c r="F53" s="112"/>
      <c r="G53" s="111"/>
      <c r="H53" s="112"/>
      <c r="I53" s="6">
        <v>4081.9</v>
      </c>
      <c r="J53" s="6">
        <v>1.07</v>
      </c>
      <c r="K53" s="120">
        <v>0.03</v>
      </c>
    </row>
    <row r="54" spans="1:11" s="7" customFormat="1" ht="15">
      <c r="A54" s="5" t="s">
        <v>75</v>
      </c>
      <c r="B54" s="10" t="s">
        <v>70</v>
      </c>
      <c r="C54" s="1">
        <f>F54*12</f>
        <v>0</v>
      </c>
      <c r="D54" s="18">
        <v>4971.09</v>
      </c>
      <c r="E54" s="111">
        <f>H54*12</f>
        <v>0</v>
      </c>
      <c r="F54" s="112"/>
      <c r="G54" s="111"/>
      <c r="H54" s="112"/>
      <c r="I54" s="6">
        <v>4081.9</v>
      </c>
      <c r="J54" s="6">
        <v>1.07</v>
      </c>
      <c r="K54" s="120">
        <v>0.1</v>
      </c>
    </row>
    <row r="55" spans="1:11" s="7" customFormat="1" ht="15">
      <c r="A55" s="5" t="s">
        <v>76</v>
      </c>
      <c r="B55" s="10" t="s">
        <v>70</v>
      </c>
      <c r="C55" s="1">
        <f>F55*12</f>
        <v>0</v>
      </c>
      <c r="D55" s="18">
        <v>780.14</v>
      </c>
      <c r="E55" s="111">
        <f>H55*12</f>
        <v>0</v>
      </c>
      <c r="F55" s="112"/>
      <c r="G55" s="111"/>
      <c r="H55" s="112"/>
      <c r="I55" s="6">
        <v>4081.9</v>
      </c>
      <c r="J55" s="6">
        <v>1.07</v>
      </c>
      <c r="K55" s="120">
        <v>0.01</v>
      </c>
    </row>
    <row r="56" spans="1:11" s="7" customFormat="1" ht="15">
      <c r="A56" s="5" t="s">
        <v>77</v>
      </c>
      <c r="B56" s="10" t="s">
        <v>70</v>
      </c>
      <c r="C56" s="1"/>
      <c r="D56" s="18">
        <v>743.32</v>
      </c>
      <c r="E56" s="111"/>
      <c r="F56" s="112"/>
      <c r="G56" s="111"/>
      <c r="H56" s="112"/>
      <c r="I56" s="6">
        <v>4081.9</v>
      </c>
      <c r="J56" s="6">
        <v>1.07</v>
      </c>
      <c r="K56" s="120">
        <v>0.01</v>
      </c>
    </row>
    <row r="57" spans="1:11" s="7" customFormat="1" ht="15">
      <c r="A57" s="5" t="s">
        <v>78</v>
      </c>
      <c r="B57" s="10" t="s">
        <v>73</v>
      </c>
      <c r="C57" s="1"/>
      <c r="D57" s="18">
        <v>2973.4</v>
      </c>
      <c r="E57" s="111"/>
      <c r="F57" s="112"/>
      <c r="G57" s="111"/>
      <c r="H57" s="112"/>
      <c r="I57" s="6">
        <v>4081.9</v>
      </c>
      <c r="J57" s="6">
        <v>1.07</v>
      </c>
      <c r="K57" s="120">
        <v>0.05</v>
      </c>
    </row>
    <row r="58" spans="1:11" s="7" customFormat="1" ht="25.5">
      <c r="A58" s="5" t="s">
        <v>79</v>
      </c>
      <c r="B58" s="10" t="s">
        <v>70</v>
      </c>
      <c r="C58" s="1">
        <f>F58*12</f>
        <v>0</v>
      </c>
      <c r="D58" s="18">
        <v>3452.52</v>
      </c>
      <c r="E58" s="111">
        <f>H58*12</f>
        <v>0</v>
      </c>
      <c r="F58" s="112"/>
      <c r="G58" s="111"/>
      <c r="H58" s="112"/>
      <c r="I58" s="6">
        <v>4081.9</v>
      </c>
      <c r="J58" s="6">
        <v>1.07</v>
      </c>
      <c r="K58" s="120">
        <v>0.06</v>
      </c>
    </row>
    <row r="59" spans="1:11" s="7" customFormat="1" ht="15">
      <c r="A59" s="5" t="s">
        <v>80</v>
      </c>
      <c r="B59" s="10" t="s">
        <v>70</v>
      </c>
      <c r="C59" s="1"/>
      <c r="D59" s="18">
        <v>5142.55</v>
      </c>
      <c r="E59" s="111"/>
      <c r="F59" s="112"/>
      <c r="G59" s="111"/>
      <c r="H59" s="112"/>
      <c r="I59" s="6">
        <v>4081.9</v>
      </c>
      <c r="J59" s="6">
        <v>1.07</v>
      </c>
      <c r="K59" s="120">
        <v>0.01</v>
      </c>
    </row>
    <row r="60" spans="1:11" s="7" customFormat="1" ht="15" hidden="1">
      <c r="A60" s="5"/>
      <c r="B60" s="10"/>
      <c r="C60" s="101"/>
      <c r="D60" s="18"/>
      <c r="E60" s="113"/>
      <c r="F60" s="112"/>
      <c r="G60" s="111"/>
      <c r="H60" s="112"/>
      <c r="I60" s="6">
        <v>4081.9</v>
      </c>
      <c r="J60" s="6">
        <v>1.07</v>
      </c>
      <c r="K60" s="120">
        <v>0</v>
      </c>
    </row>
    <row r="61" spans="1:11" s="7" customFormat="1" ht="15" hidden="1">
      <c r="A61" s="5" t="s">
        <v>120</v>
      </c>
      <c r="B61" s="10" t="s">
        <v>70</v>
      </c>
      <c r="C61" s="1"/>
      <c r="D61" s="18">
        <f>G61*I61</f>
        <v>0</v>
      </c>
      <c r="E61" s="111"/>
      <c r="F61" s="112"/>
      <c r="G61" s="111"/>
      <c r="H61" s="112"/>
      <c r="I61" s="6">
        <v>4081.9</v>
      </c>
      <c r="J61" s="6">
        <v>1.07</v>
      </c>
      <c r="K61" s="120">
        <v>0.01</v>
      </c>
    </row>
    <row r="62" spans="1:11" s="164" customFormat="1" ht="25.5" hidden="1">
      <c r="A62" s="5" t="s">
        <v>121</v>
      </c>
      <c r="B62" s="15" t="s">
        <v>122</v>
      </c>
      <c r="C62" s="161"/>
      <c r="D62" s="64"/>
      <c r="E62" s="162"/>
      <c r="F62" s="163"/>
      <c r="G62" s="162"/>
      <c r="H62" s="163"/>
      <c r="I62" s="6">
        <v>4081.9</v>
      </c>
      <c r="J62" s="6">
        <v>1.07</v>
      </c>
      <c r="K62" s="120">
        <v>0.05</v>
      </c>
    </row>
    <row r="63" spans="1:11" s="9" customFormat="1" ht="30">
      <c r="A63" s="60" t="s">
        <v>123</v>
      </c>
      <c r="B63" s="8"/>
      <c r="C63" s="16"/>
      <c r="D63" s="16">
        <f>D64+D65+D66+D67+D68+D72+D73+D74</f>
        <v>24825.16</v>
      </c>
      <c r="E63" s="16"/>
      <c r="F63" s="97"/>
      <c r="G63" s="16">
        <f>D63/I63</f>
        <v>6.08</v>
      </c>
      <c r="H63" s="96">
        <f>G63/12</f>
        <v>0.51</v>
      </c>
      <c r="I63" s="6">
        <v>4081.9</v>
      </c>
      <c r="J63" s="6">
        <v>1.07</v>
      </c>
      <c r="K63" s="120">
        <v>0.75</v>
      </c>
    </row>
    <row r="64" spans="1:11" s="7" customFormat="1" ht="15">
      <c r="A64" s="5" t="s">
        <v>124</v>
      </c>
      <c r="B64" s="10" t="s">
        <v>125</v>
      </c>
      <c r="C64" s="1"/>
      <c r="D64" s="18">
        <v>2230.05</v>
      </c>
      <c r="E64" s="111"/>
      <c r="F64" s="112"/>
      <c r="G64" s="111"/>
      <c r="H64" s="112"/>
      <c r="I64" s="6">
        <v>4081.9</v>
      </c>
      <c r="J64" s="6">
        <v>1.07</v>
      </c>
      <c r="K64" s="120">
        <v>0.04</v>
      </c>
    </row>
    <row r="65" spans="1:11" s="7" customFormat="1" ht="25.5">
      <c r="A65" s="5" t="s">
        <v>126</v>
      </c>
      <c r="B65" s="10" t="s">
        <v>127</v>
      </c>
      <c r="C65" s="1"/>
      <c r="D65" s="18">
        <v>1486.7</v>
      </c>
      <c r="E65" s="111"/>
      <c r="F65" s="112"/>
      <c r="G65" s="111"/>
      <c r="H65" s="112"/>
      <c r="I65" s="6">
        <v>4081.9</v>
      </c>
      <c r="J65" s="6">
        <v>1.07</v>
      </c>
      <c r="K65" s="120">
        <v>0.03</v>
      </c>
    </row>
    <row r="66" spans="1:11" s="7" customFormat="1" ht="15">
      <c r="A66" s="5" t="s">
        <v>128</v>
      </c>
      <c r="B66" s="10" t="s">
        <v>129</v>
      </c>
      <c r="C66" s="1"/>
      <c r="D66" s="18">
        <v>1560.23</v>
      </c>
      <c r="E66" s="111"/>
      <c r="F66" s="112"/>
      <c r="G66" s="111"/>
      <c r="H66" s="112"/>
      <c r="I66" s="6">
        <v>4081.9</v>
      </c>
      <c r="J66" s="6">
        <v>1.07</v>
      </c>
      <c r="K66" s="120">
        <v>0.03</v>
      </c>
    </row>
    <row r="67" spans="1:11" s="7" customFormat="1" ht="25.5">
      <c r="A67" s="5" t="s">
        <v>130</v>
      </c>
      <c r="B67" s="10" t="s">
        <v>131</v>
      </c>
      <c r="C67" s="1"/>
      <c r="D67" s="18">
        <v>1486.68</v>
      </c>
      <c r="E67" s="111"/>
      <c r="F67" s="112"/>
      <c r="G67" s="111"/>
      <c r="H67" s="112"/>
      <c r="I67" s="6">
        <v>4081.9</v>
      </c>
      <c r="J67" s="6">
        <v>1.07</v>
      </c>
      <c r="K67" s="120">
        <v>0.03</v>
      </c>
    </row>
    <row r="68" spans="1:11" s="173" customFormat="1" ht="25.5" hidden="1">
      <c r="A68" s="165" t="s">
        <v>132</v>
      </c>
      <c r="B68" s="166" t="s">
        <v>122</v>
      </c>
      <c r="C68" s="167"/>
      <c r="D68" s="168"/>
      <c r="E68" s="169"/>
      <c r="F68" s="170"/>
      <c r="G68" s="169"/>
      <c r="H68" s="170"/>
      <c r="I68" s="6">
        <v>4081.9</v>
      </c>
      <c r="J68" s="171">
        <v>1.07</v>
      </c>
      <c r="K68" s="172">
        <v>0.27</v>
      </c>
    </row>
    <row r="69" spans="1:11" s="7" customFormat="1" ht="15" hidden="1">
      <c r="A69" s="5"/>
      <c r="B69" s="10"/>
      <c r="C69" s="1"/>
      <c r="D69" s="18"/>
      <c r="E69" s="111"/>
      <c r="F69" s="112"/>
      <c r="G69" s="111"/>
      <c r="H69" s="112"/>
      <c r="I69" s="6">
        <v>4081.9</v>
      </c>
      <c r="J69" s="6">
        <v>1.07</v>
      </c>
      <c r="K69" s="120">
        <v>0</v>
      </c>
    </row>
    <row r="70" spans="1:11" s="7" customFormat="1" ht="15" hidden="1">
      <c r="A70" s="5"/>
      <c r="B70" s="10"/>
      <c r="C70" s="1"/>
      <c r="D70" s="18"/>
      <c r="E70" s="111"/>
      <c r="F70" s="112"/>
      <c r="G70" s="111"/>
      <c r="H70" s="112"/>
      <c r="I70" s="6">
        <v>4081.9</v>
      </c>
      <c r="J70" s="6">
        <v>1.07</v>
      </c>
      <c r="K70" s="120">
        <v>0</v>
      </c>
    </row>
    <row r="71" spans="1:11" s="7" customFormat="1" ht="15" hidden="1">
      <c r="A71" s="5"/>
      <c r="B71" s="10"/>
      <c r="C71" s="1"/>
      <c r="D71" s="18"/>
      <c r="E71" s="111"/>
      <c r="F71" s="112"/>
      <c r="G71" s="111"/>
      <c r="H71" s="112"/>
      <c r="I71" s="6">
        <v>4081.9</v>
      </c>
      <c r="J71" s="6">
        <v>1.07</v>
      </c>
      <c r="K71" s="120">
        <v>0</v>
      </c>
    </row>
    <row r="72" spans="1:11" s="7" customFormat="1" ht="15">
      <c r="A72" s="5" t="s">
        <v>133</v>
      </c>
      <c r="B72" s="15" t="s">
        <v>70</v>
      </c>
      <c r="C72" s="1"/>
      <c r="D72" s="18">
        <v>2413.26</v>
      </c>
      <c r="E72" s="111"/>
      <c r="F72" s="112"/>
      <c r="G72" s="111"/>
      <c r="H72" s="112"/>
      <c r="I72" s="6">
        <v>4081.9</v>
      </c>
      <c r="J72" s="6">
        <v>1.07</v>
      </c>
      <c r="K72" s="120">
        <v>0.05</v>
      </c>
    </row>
    <row r="73" spans="1:11" s="7" customFormat="1" ht="25.5">
      <c r="A73" s="5" t="s">
        <v>134</v>
      </c>
      <c r="B73" s="15" t="s">
        <v>52</v>
      </c>
      <c r="C73" s="1"/>
      <c r="D73" s="18">
        <v>10360.56</v>
      </c>
      <c r="E73" s="111"/>
      <c r="F73" s="112"/>
      <c r="G73" s="111"/>
      <c r="H73" s="112"/>
      <c r="I73" s="6">
        <v>4081.9</v>
      </c>
      <c r="J73" s="6">
        <v>1.07</v>
      </c>
      <c r="K73" s="120">
        <v>0.19</v>
      </c>
    </row>
    <row r="74" spans="1:11" s="7" customFormat="1" ht="15">
      <c r="A74" s="5" t="s">
        <v>135</v>
      </c>
      <c r="B74" s="10" t="s">
        <v>59</v>
      </c>
      <c r="C74" s="101"/>
      <c r="D74" s="18">
        <v>5287.68</v>
      </c>
      <c r="E74" s="113"/>
      <c r="F74" s="112"/>
      <c r="G74" s="111"/>
      <c r="H74" s="112"/>
      <c r="I74" s="6">
        <v>4081.9</v>
      </c>
      <c r="J74" s="6">
        <v>1.07</v>
      </c>
      <c r="K74" s="120">
        <v>0.1</v>
      </c>
    </row>
    <row r="75" spans="1:11" s="7" customFormat="1" ht="15" hidden="1">
      <c r="A75" s="5" t="s">
        <v>136</v>
      </c>
      <c r="B75" s="10" t="s">
        <v>70</v>
      </c>
      <c r="C75" s="1"/>
      <c r="D75" s="18">
        <v>30388.32</v>
      </c>
      <c r="E75" s="111"/>
      <c r="F75" s="112"/>
      <c r="G75" s="111">
        <f>H75*12</f>
        <v>0</v>
      </c>
      <c r="H75" s="112">
        <v>0</v>
      </c>
      <c r="I75" s="6">
        <v>4081.9</v>
      </c>
      <c r="J75" s="6">
        <v>1.07</v>
      </c>
      <c r="K75" s="120">
        <v>0</v>
      </c>
    </row>
    <row r="76" spans="1:11" s="7" customFormat="1" ht="30">
      <c r="A76" s="60" t="s">
        <v>81</v>
      </c>
      <c r="B76" s="10"/>
      <c r="C76" s="1"/>
      <c r="D76" s="16">
        <f>D77</f>
        <v>1057.5</v>
      </c>
      <c r="E76" s="111"/>
      <c r="F76" s="112"/>
      <c r="G76" s="16">
        <f>D76/I76</f>
        <v>0.26</v>
      </c>
      <c r="H76" s="96">
        <f>G76/12</f>
        <v>0.02</v>
      </c>
      <c r="I76" s="6">
        <v>4081.9</v>
      </c>
      <c r="J76" s="6">
        <v>1.07</v>
      </c>
      <c r="K76" s="120">
        <v>0.32</v>
      </c>
    </row>
    <row r="77" spans="1:11" s="7" customFormat="1" ht="15">
      <c r="A77" s="5" t="s">
        <v>137</v>
      </c>
      <c r="B77" s="15" t="s">
        <v>70</v>
      </c>
      <c r="C77" s="1"/>
      <c r="D77" s="18">
        <v>1057.5</v>
      </c>
      <c r="E77" s="111"/>
      <c r="F77" s="112"/>
      <c r="G77" s="111"/>
      <c r="H77" s="112"/>
      <c r="I77" s="6">
        <v>4081.9</v>
      </c>
      <c r="J77" s="6">
        <v>1.07</v>
      </c>
      <c r="K77" s="120">
        <v>0.1</v>
      </c>
    </row>
    <row r="78" spans="1:11" s="7" customFormat="1" ht="25.5" hidden="1">
      <c r="A78" s="5" t="s">
        <v>138</v>
      </c>
      <c r="B78" s="15" t="s">
        <v>52</v>
      </c>
      <c r="C78" s="1"/>
      <c r="D78" s="141"/>
      <c r="E78" s="111"/>
      <c r="F78" s="112"/>
      <c r="G78" s="113"/>
      <c r="H78" s="143"/>
      <c r="I78" s="6"/>
      <c r="J78" s="6"/>
      <c r="K78" s="120"/>
    </row>
    <row r="79" spans="1:11" s="7" customFormat="1" ht="15">
      <c r="A79" s="60" t="s">
        <v>82</v>
      </c>
      <c r="B79" s="10"/>
      <c r="C79" s="1"/>
      <c r="D79" s="16">
        <f>D80+D81+D82</f>
        <v>10446.63</v>
      </c>
      <c r="E79" s="111"/>
      <c r="F79" s="112"/>
      <c r="G79" s="16">
        <f>D79/I79</f>
        <v>2.56</v>
      </c>
      <c r="H79" s="96">
        <f>G79/12</f>
        <v>0.21</v>
      </c>
      <c r="I79" s="6">
        <v>4081.9</v>
      </c>
      <c r="J79" s="6">
        <v>1.07</v>
      </c>
      <c r="K79" s="120">
        <v>0.25</v>
      </c>
    </row>
    <row r="80" spans="1:11" s="7" customFormat="1" ht="15">
      <c r="A80" s="5" t="s">
        <v>83</v>
      </c>
      <c r="B80" s="10" t="s">
        <v>59</v>
      </c>
      <c r="C80" s="1"/>
      <c r="D80" s="18">
        <v>1036.08</v>
      </c>
      <c r="E80" s="111"/>
      <c r="F80" s="112"/>
      <c r="G80" s="111"/>
      <c r="H80" s="112"/>
      <c r="I80" s="6">
        <v>4081.9</v>
      </c>
      <c r="J80" s="6">
        <v>1.07</v>
      </c>
      <c r="K80" s="120">
        <v>0.02</v>
      </c>
    </row>
    <row r="81" spans="1:11" s="7" customFormat="1" ht="15">
      <c r="A81" s="5" t="s">
        <v>84</v>
      </c>
      <c r="B81" s="10" t="s">
        <v>70</v>
      </c>
      <c r="C81" s="1"/>
      <c r="D81" s="18">
        <v>8633.52</v>
      </c>
      <c r="E81" s="111"/>
      <c r="F81" s="112"/>
      <c r="G81" s="111"/>
      <c r="H81" s="112"/>
      <c r="I81" s="6">
        <v>4081.9</v>
      </c>
      <c r="J81" s="6">
        <v>1.07</v>
      </c>
      <c r="K81" s="120">
        <v>0.16</v>
      </c>
    </row>
    <row r="82" spans="1:11" s="7" customFormat="1" ht="15">
      <c r="A82" s="5" t="s">
        <v>85</v>
      </c>
      <c r="B82" s="10" t="s">
        <v>70</v>
      </c>
      <c r="C82" s="1"/>
      <c r="D82" s="18">
        <v>777.03</v>
      </c>
      <c r="E82" s="111"/>
      <c r="F82" s="112"/>
      <c r="G82" s="111"/>
      <c r="H82" s="112"/>
      <c r="I82" s="6">
        <v>4081.9</v>
      </c>
      <c r="J82" s="6">
        <v>1.07</v>
      </c>
      <c r="K82" s="120">
        <v>0.01</v>
      </c>
    </row>
    <row r="83" spans="1:11" s="7" customFormat="1" ht="27.75" customHeight="1" hidden="1">
      <c r="A83" s="5" t="s">
        <v>139</v>
      </c>
      <c r="B83" s="10" t="s">
        <v>52</v>
      </c>
      <c r="C83" s="1"/>
      <c r="D83" s="18">
        <f>G83*I83</f>
        <v>0</v>
      </c>
      <c r="E83" s="111"/>
      <c r="F83" s="112"/>
      <c r="G83" s="111"/>
      <c r="H83" s="112"/>
      <c r="I83" s="6">
        <v>4081.9</v>
      </c>
      <c r="J83" s="6">
        <v>1.07</v>
      </c>
      <c r="K83" s="120">
        <v>0</v>
      </c>
    </row>
    <row r="84" spans="1:11" s="7" customFormat="1" ht="25.5" hidden="1">
      <c r="A84" s="5" t="s">
        <v>86</v>
      </c>
      <c r="B84" s="10" t="s">
        <v>52</v>
      </c>
      <c r="C84" s="1"/>
      <c r="D84" s="18">
        <f>G84*I84</f>
        <v>0</v>
      </c>
      <c r="E84" s="111"/>
      <c r="F84" s="112"/>
      <c r="G84" s="111"/>
      <c r="H84" s="112"/>
      <c r="I84" s="6">
        <v>4081.9</v>
      </c>
      <c r="J84" s="6">
        <v>1.07</v>
      </c>
      <c r="K84" s="120">
        <v>0</v>
      </c>
    </row>
    <row r="85" spans="1:11" s="7" customFormat="1" ht="25.5" hidden="1">
      <c r="A85" s="5" t="s">
        <v>87</v>
      </c>
      <c r="B85" s="10" t="s">
        <v>52</v>
      </c>
      <c r="C85" s="1"/>
      <c r="D85" s="18">
        <f>G85*I85</f>
        <v>0</v>
      </c>
      <c r="E85" s="111"/>
      <c r="F85" s="112"/>
      <c r="G85" s="111"/>
      <c r="H85" s="112"/>
      <c r="I85" s="6">
        <v>4081.9</v>
      </c>
      <c r="J85" s="6">
        <v>1.07</v>
      </c>
      <c r="K85" s="120">
        <v>0</v>
      </c>
    </row>
    <row r="86" spans="1:11" s="7" customFormat="1" ht="25.5" hidden="1">
      <c r="A86" s="5" t="s">
        <v>88</v>
      </c>
      <c r="B86" s="10" t="s">
        <v>52</v>
      </c>
      <c r="C86" s="1"/>
      <c r="D86" s="18"/>
      <c r="E86" s="111"/>
      <c r="F86" s="112"/>
      <c r="G86" s="111"/>
      <c r="H86" s="112"/>
      <c r="I86" s="6">
        <v>4081.9</v>
      </c>
      <c r="J86" s="6">
        <v>1.07</v>
      </c>
      <c r="K86" s="120">
        <v>0.05</v>
      </c>
    </row>
    <row r="87" spans="1:11" s="7" customFormat="1" ht="25.5" hidden="1">
      <c r="A87" s="5" t="s">
        <v>140</v>
      </c>
      <c r="B87" s="15" t="s">
        <v>141</v>
      </c>
      <c r="C87" s="1"/>
      <c r="D87" s="141"/>
      <c r="E87" s="111"/>
      <c r="F87" s="112"/>
      <c r="G87" s="113"/>
      <c r="H87" s="143"/>
      <c r="I87" s="6">
        <v>4081.9</v>
      </c>
      <c r="J87" s="6"/>
      <c r="K87" s="120"/>
    </row>
    <row r="88" spans="1:11" s="7" customFormat="1" ht="15" hidden="1">
      <c r="A88" s="60" t="s">
        <v>89</v>
      </c>
      <c r="B88" s="10"/>
      <c r="C88" s="1"/>
      <c r="D88" s="16">
        <f>D89+D91</f>
        <v>0</v>
      </c>
      <c r="E88" s="111"/>
      <c r="F88" s="112"/>
      <c r="G88" s="16">
        <f>D88/I88</f>
        <v>0</v>
      </c>
      <c r="H88" s="96">
        <f>G88/12</f>
        <v>0</v>
      </c>
      <c r="I88" s="6">
        <v>4081.9</v>
      </c>
      <c r="J88" s="6">
        <v>1.07</v>
      </c>
      <c r="K88" s="120">
        <v>0.03</v>
      </c>
    </row>
    <row r="89" spans="1:11" s="7" customFormat="1" ht="15" hidden="1">
      <c r="A89" s="5" t="s">
        <v>90</v>
      </c>
      <c r="B89" s="10" t="s">
        <v>70</v>
      </c>
      <c r="C89" s="1"/>
      <c r="D89" s="18"/>
      <c r="E89" s="111"/>
      <c r="F89" s="112"/>
      <c r="G89" s="111"/>
      <c r="H89" s="112"/>
      <c r="I89" s="6">
        <v>4081.9</v>
      </c>
      <c r="J89" s="6">
        <v>1.07</v>
      </c>
      <c r="K89" s="120">
        <v>0.02</v>
      </c>
    </row>
    <row r="90" spans="1:11" s="7" customFormat="1" ht="15" hidden="1">
      <c r="A90" s="5" t="s">
        <v>142</v>
      </c>
      <c r="B90" s="10" t="s">
        <v>70</v>
      </c>
      <c r="C90" s="1"/>
      <c r="D90" s="18"/>
      <c r="E90" s="111"/>
      <c r="F90" s="112"/>
      <c r="G90" s="111"/>
      <c r="H90" s="112"/>
      <c r="I90" s="6">
        <v>4081.9</v>
      </c>
      <c r="J90" s="6">
        <v>1.07</v>
      </c>
      <c r="K90" s="120">
        <v>0</v>
      </c>
    </row>
    <row r="91" spans="1:11" s="7" customFormat="1" ht="15" hidden="1">
      <c r="A91" s="5" t="s">
        <v>91</v>
      </c>
      <c r="B91" s="10" t="s">
        <v>70</v>
      </c>
      <c r="C91" s="1"/>
      <c r="D91" s="18"/>
      <c r="E91" s="111"/>
      <c r="F91" s="112"/>
      <c r="G91" s="111"/>
      <c r="H91" s="112"/>
      <c r="I91" s="6">
        <v>4081.9</v>
      </c>
      <c r="J91" s="6">
        <v>1.07</v>
      </c>
      <c r="K91" s="120">
        <v>0.01</v>
      </c>
    </row>
    <row r="92" spans="1:11" s="6" customFormat="1" ht="15">
      <c r="A92" s="60" t="s">
        <v>143</v>
      </c>
      <c r="B92" s="8"/>
      <c r="C92" s="16"/>
      <c r="D92" s="16">
        <f>D93+D95</f>
        <v>1381.39</v>
      </c>
      <c r="E92" s="16"/>
      <c r="F92" s="97"/>
      <c r="G92" s="16">
        <f>D92/I92</f>
        <v>0.34</v>
      </c>
      <c r="H92" s="96">
        <f>G92/12</f>
        <v>0.03</v>
      </c>
      <c r="I92" s="6">
        <v>4081.9</v>
      </c>
      <c r="J92" s="6">
        <v>1.07</v>
      </c>
      <c r="K92" s="120">
        <v>0.02</v>
      </c>
    </row>
    <row r="93" spans="1:11" s="7" customFormat="1" ht="25.5">
      <c r="A93" s="5" t="s">
        <v>144</v>
      </c>
      <c r="B93" s="15" t="s">
        <v>52</v>
      </c>
      <c r="C93" s="1"/>
      <c r="D93" s="18">
        <v>1381.39</v>
      </c>
      <c r="E93" s="111"/>
      <c r="F93" s="112"/>
      <c r="G93" s="111"/>
      <c r="H93" s="112"/>
      <c r="I93" s="6">
        <v>4081.9</v>
      </c>
      <c r="J93" s="6">
        <v>1.07</v>
      </c>
      <c r="K93" s="120">
        <v>0.02</v>
      </c>
    </row>
    <row r="94" spans="1:11" s="7" customFormat="1" ht="25.5" hidden="1">
      <c r="A94" s="5" t="s">
        <v>145</v>
      </c>
      <c r="B94" s="10" t="s">
        <v>52</v>
      </c>
      <c r="C94" s="1">
        <f>F94*12</f>
        <v>0</v>
      </c>
      <c r="D94" s="18"/>
      <c r="E94" s="111"/>
      <c r="F94" s="112"/>
      <c r="G94" s="111"/>
      <c r="H94" s="112"/>
      <c r="I94" s="6">
        <v>4081.9</v>
      </c>
      <c r="J94" s="6">
        <v>1.07</v>
      </c>
      <c r="K94" s="120">
        <v>0</v>
      </c>
    </row>
    <row r="95" spans="1:11" s="7" customFormat="1" ht="25.5" hidden="1">
      <c r="A95" s="5" t="s">
        <v>145</v>
      </c>
      <c r="B95" s="15" t="s">
        <v>52</v>
      </c>
      <c r="C95" s="101"/>
      <c r="D95" s="141"/>
      <c r="E95" s="113"/>
      <c r="F95" s="112"/>
      <c r="G95" s="113"/>
      <c r="H95" s="143"/>
      <c r="I95" s="6">
        <v>4081.9</v>
      </c>
      <c r="J95" s="6"/>
      <c r="K95" s="120"/>
    </row>
    <row r="96" spans="1:11" s="6" customFormat="1" ht="15" hidden="1">
      <c r="A96" s="60" t="s">
        <v>146</v>
      </c>
      <c r="B96" s="8"/>
      <c r="C96" s="16"/>
      <c r="D96" s="16">
        <f>D97+D98</f>
        <v>0</v>
      </c>
      <c r="E96" s="16"/>
      <c r="F96" s="97"/>
      <c r="G96" s="16">
        <f>D96/I96</f>
        <v>0</v>
      </c>
      <c r="H96" s="96">
        <f>G96/12</f>
        <v>0</v>
      </c>
      <c r="I96" s="6">
        <v>4081.9</v>
      </c>
      <c r="J96" s="6">
        <v>1.07</v>
      </c>
      <c r="K96" s="120">
        <v>0.04</v>
      </c>
    </row>
    <row r="97" spans="1:11" s="7" customFormat="1" ht="15" hidden="1">
      <c r="A97" s="5" t="s">
        <v>147</v>
      </c>
      <c r="B97" s="10" t="s">
        <v>125</v>
      </c>
      <c r="C97" s="1"/>
      <c r="D97" s="18"/>
      <c r="E97" s="111"/>
      <c r="F97" s="112"/>
      <c r="G97" s="111"/>
      <c r="H97" s="112"/>
      <c r="I97" s="6">
        <v>4081.9</v>
      </c>
      <c r="J97" s="6">
        <v>1.07</v>
      </c>
      <c r="K97" s="120">
        <v>0.04</v>
      </c>
    </row>
    <row r="98" spans="1:11" s="7" customFormat="1" ht="15" hidden="1">
      <c r="A98" s="5" t="s">
        <v>148</v>
      </c>
      <c r="B98" s="10" t="s">
        <v>125</v>
      </c>
      <c r="C98" s="1"/>
      <c r="D98" s="18"/>
      <c r="E98" s="111"/>
      <c r="F98" s="112"/>
      <c r="G98" s="111"/>
      <c r="H98" s="112"/>
      <c r="I98" s="6">
        <v>4081.9</v>
      </c>
      <c r="J98" s="6">
        <v>1.07</v>
      </c>
      <c r="K98" s="120">
        <v>0</v>
      </c>
    </row>
    <row r="99" spans="1:11" s="6" customFormat="1" ht="30">
      <c r="A99" s="142" t="s">
        <v>92</v>
      </c>
      <c r="B99" s="8" t="s">
        <v>52</v>
      </c>
      <c r="C99" s="98">
        <f>F99*12</f>
        <v>0</v>
      </c>
      <c r="D99" s="98">
        <f>G99*I99</f>
        <v>18123.64</v>
      </c>
      <c r="E99" s="98">
        <f>H99*12</f>
        <v>4.44</v>
      </c>
      <c r="F99" s="98"/>
      <c r="G99" s="98">
        <f>H99*12</f>
        <v>4.44</v>
      </c>
      <c r="H99" s="97">
        <v>0.37</v>
      </c>
      <c r="I99" s="6">
        <v>4081.9</v>
      </c>
      <c r="J99" s="6">
        <v>1.07</v>
      </c>
      <c r="K99" s="120">
        <v>0.3</v>
      </c>
    </row>
    <row r="100" spans="1:11" s="6" customFormat="1" ht="18.75" hidden="1">
      <c r="A100" s="142" t="s">
        <v>3</v>
      </c>
      <c r="B100" s="8"/>
      <c r="C100" s="98">
        <f>F100*12</f>
        <v>0</v>
      </c>
      <c r="D100" s="98">
        <f aca="true" t="shared" si="3" ref="D100:D108">G100*I100</f>
        <v>0</v>
      </c>
      <c r="E100" s="98">
        <f aca="true" t="shared" si="4" ref="E100:E108">H100*12</f>
        <v>0</v>
      </c>
      <c r="F100" s="98"/>
      <c r="G100" s="98">
        <f aca="true" t="shared" si="5" ref="G100:G108">H100*12</f>
        <v>0</v>
      </c>
      <c r="H100" s="97">
        <f>H101+H102+H103+H104+H105+H106+H107</f>
        <v>0</v>
      </c>
      <c r="I100" s="6">
        <v>4081.9</v>
      </c>
      <c r="J100" s="6">
        <v>1.07</v>
      </c>
      <c r="K100" s="120"/>
    </row>
    <row r="101" spans="1:11" s="6" customFormat="1" ht="15" hidden="1">
      <c r="A101" s="174"/>
      <c r="B101" s="130"/>
      <c r="C101" s="175"/>
      <c r="D101" s="98">
        <f t="shared" si="3"/>
        <v>0</v>
      </c>
      <c r="E101" s="98">
        <f t="shared" si="4"/>
        <v>0</v>
      </c>
      <c r="F101" s="98"/>
      <c r="G101" s="98">
        <f t="shared" si="5"/>
        <v>0</v>
      </c>
      <c r="H101" s="97"/>
      <c r="I101" s="6">
        <v>4081.9</v>
      </c>
      <c r="J101" s="6">
        <v>1.07</v>
      </c>
      <c r="K101" s="120"/>
    </row>
    <row r="102" spans="1:11" s="6" customFormat="1" ht="15" hidden="1">
      <c r="A102" s="174"/>
      <c r="B102" s="130"/>
      <c r="C102" s="175"/>
      <c r="D102" s="98">
        <f t="shared" si="3"/>
        <v>0</v>
      </c>
      <c r="E102" s="98">
        <f t="shared" si="4"/>
        <v>0</v>
      </c>
      <c r="F102" s="98"/>
      <c r="G102" s="98">
        <f t="shared" si="5"/>
        <v>0</v>
      </c>
      <c r="H102" s="97"/>
      <c r="I102" s="6">
        <v>4081.9</v>
      </c>
      <c r="J102" s="6">
        <v>1.07</v>
      </c>
      <c r="K102" s="120"/>
    </row>
    <row r="103" spans="1:11" s="6" customFormat="1" ht="15" hidden="1">
      <c r="A103" s="174"/>
      <c r="B103" s="130"/>
      <c r="C103" s="175"/>
      <c r="D103" s="98">
        <f t="shared" si="3"/>
        <v>0</v>
      </c>
      <c r="E103" s="98">
        <f t="shared" si="4"/>
        <v>0</v>
      </c>
      <c r="F103" s="98"/>
      <c r="G103" s="98">
        <f t="shared" si="5"/>
        <v>0</v>
      </c>
      <c r="H103" s="97"/>
      <c r="I103" s="6">
        <v>4081.9</v>
      </c>
      <c r="J103" s="6">
        <v>1.07</v>
      </c>
      <c r="K103" s="120"/>
    </row>
    <row r="104" spans="1:11" s="6" customFormat="1" ht="15" hidden="1">
      <c r="A104" s="174"/>
      <c r="B104" s="130"/>
      <c r="C104" s="175"/>
      <c r="D104" s="98">
        <f t="shared" si="3"/>
        <v>0</v>
      </c>
      <c r="E104" s="98">
        <f t="shared" si="4"/>
        <v>0</v>
      </c>
      <c r="F104" s="98"/>
      <c r="G104" s="98">
        <f t="shared" si="5"/>
        <v>0</v>
      </c>
      <c r="H104" s="97"/>
      <c r="I104" s="6">
        <v>4081.9</v>
      </c>
      <c r="J104" s="6">
        <v>1.07</v>
      </c>
      <c r="K104" s="120"/>
    </row>
    <row r="105" spans="1:11" s="6" customFormat="1" ht="15" hidden="1">
      <c r="A105" s="174"/>
      <c r="B105" s="130"/>
      <c r="C105" s="175"/>
      <c r="D105" s="98">
        <f t="shared" si="3"/>
        <v>0</v>
      </c>
      <c r="E105" s="98">
        <f t="shared" si="4"/>
        <v>0</v>
      </c>
      <c r="F105" s="98"/>
      <c r="G105" s="98">
        <f t="shared" si="5"/>
        <v>0</v>
      </c>
      <c r="H105" s="97"/>
      <c r="I105" s="6">
        <v>4081.9</v>
      </c>
      <c r="J105" s="6">
        <v>1.07</v>
      </c>
      <c r="K105" s="120"/>
    </row>
    <row r="106" spans="1:11" s="6" customFormat="1" ht="15" hidden="1">
      <c r="A106" s="174"/>
      <c r="B106" s="130"/>
      <c r="C106" s="175"/>
      <c r="D106" s="98">
        <f t="shared" si="3"/>
        <v>0</v>
      </c>
      <c r="E106" s="98">
        <f t="shared" si="4"/>
        <v>0</v>
      </c>
      <c r="F106" s="98"/>
      <c r="G106" s="98">
        <f t="shared" si="5"/>
        <v>0</v>
      </c>
      <c r="H106" s="97"/>
      <c r="I106" s="6">
        <v>4081.9</v>
      </c>
      <c r="J106" s="6">
        <v>1.07</v>
      </c>
      <c r="K106" s="120"/>
    </row>
    <row r="107" spans="1:11" s="6" customFormat="1" ht="17.25" customHeight="1" hidden="1">
      <c r="A107" s="174"/>
      <c r="B107" s="130"/>
      <c r="C107" s="175"/>
      <c r="D107" s="98">
        <f t="shared" si="3"/>
        <v>0</v>
      </c>
      <c r="E107" s="98">
        <f t="shared" si="4"/>
        <v>0</v>
      </c>
      <c r="F107" s="98"/>
      <c r="G107" s="98">
        <f t="shared" si="5"/>
        <v>0</v>
      </c>
      <c r="H107" s="97"/>
      <c r="I107" s="6">
        <v>4081.9</v>
      </c>
      <c r="J107" s="6">
        <v>1.07</v>
      </c>
      <c r="K107" s="120"/>
    </row>
    <row r="108" spans="1:11" s="6" customFormat="1" ht="17.25" customHeight="1" hidden="1">
      <c r="A108" s="174"/>
      <c r="B108" s="130"/>
      <c r="C108" s="175"/>
      <c r="D108" s="98">
        <f t="shared" si="3"/>
        <v>0</v>
      </c>
      <c r="E108" s="98">
        <f t="shared" si="4"/>
        <v>0</v>
      </c>
      <c r="F108" s="98"/>
      <c r="G108" s="98">
        <f t="shared" si="5"/>
        <v>0</v>
      </c>
      <c r="H108" s="97"/>
      <c r="I108" s="6">
        <v>4081.9</v>
      </c>
      <c r="J108" s="6">
        <v>1.07</v>
      </c>
      <c r="K108" s="120"/>
    </row>
    <row r="109" spans="1:11" s="6" customFormat="1" ht="17.25" customHeight="1" hidden="1">
      <c r="A109" s="176" t="s">
        <v>149</v>
      </c>
      <c r="B109" s="130"/>
      <c r="C109" s="177"/>
      <c r="D109" s="98"/>
      <c r="E109" s="98"/>
      <c r="F109" s="98"/>
      <c r="G109" s="98"/>
      <c r="H109" s="97"/>
      <c r="I109" s="6">
        <v>4081.9</v>
      </c>
      <c r="K109" s="120"/>
    </row>
    <row r="110" spans="1:11" s="6" customFormat="1" ht="19.5" thickBot="1">
      <c r="A110" s="133" t="s">
        <v>150</v>
      </c>
      <c r="B110" s="178" t="s">
        <v>47</v>
      </c>
      <c r="C110" s="99"/>
      <c r="D110" s="134">
        <f>G110*I110</f>
        <v>69065.75</v>
      </c>
      <c r="E110" s="134">
        <f>H110*12</f>
        <v>16.92</v>
      </c>
      <c r="F110" s="179"/>
      <c r="G110" s="134">
        <f>H110*12</f>
        <v>16.92</v>
      </c>
      <c r="H110" s="179">
        <v>1.41</v>
      </c>
      <c r="I110" s="6">
        <v>4081.9</v>
      </c>
      <c r="K110" s="120"/>
    </row>
    <row r="111" spans="1:11" s="6" customFormat="1" ht="20.25" thickBot="1">
      <c r="A111" s="180" t="s">
        <v>151</v>
      </c>
      <c r="B111" s="181"/>
      <c r="C111" s="182"/>
      <c r="D111" s="182">
        <f>D110+D99+D96+D92+D88+D79+D76+D63+D48+D47+D46+D45+D44+D43+D40+D39+D38+D37+D36+D32+D31+D30+D29+D20+D15+D35</f>
        <v>873671.48</v>
      </c>
      <c r="E111" s="182">
        <f>E110+E99+E96+E92+E88+E79+E76+E63+E48+E47+E46+E45+E44+E43+E40+E39+E38+E37+E36+E32+E31+E30+E29+E20+E15+E35</f>
        <v>193.32</v>
      </c>
      <c r="F111" s="182">
        <f>F110+F99+F96+F92+F88+F79+F76+F63+F48+F47+F46+F45+F44+F43+F40+F39+F38+F37+F36+F32+F31+F30+F29+F20+F15+F35</f>
        <v>0</v>
      </c>
      <c r="G111" s="182">
        <f>G110+G99+G96+G92+G88+G79+G76+G63+G48+G47+G46+G45+G44+G43+G40+G39+G38+G37+G36+G32+G31+G30+G29+G20+G15+G35</f>
        <v>214.04</v>
      </c>
      <c r="H111" s="183">
        <f>H110+H99+H96+H92+H88+H79+H76+H63+H48+H47+H46+H45+H44+H43+H40+H39+H38+H37+H36+H32+H31+H30+H29+H20+H15+H35</f>
        <v>17.84</v>
      </c>
      <c r="I111" s="6">
        <v>4081.9</v>
      </c>
      <c r="K111" s="120"/>
    </row>
    <row r="112" spans="1:11" s="11" customFormat="1" ht="20.25" hidden="1" thickBot="1">
      <c r="A112" s="4" t="s">
        <v>2</v>
      </c>
      <c r="B112" s="184" t="s">
        <v>47</v>
      </c>
      <c r="C112" s="184" t="s">
        <v>94</v>
      </c>
      <c r="D112" s="185"/>
      <c r="E112" s="184" t="s">
        <v>94</v>
      </c>
      <c r="F112" s="186"/>
      <c r="G112" s="184" t="s">
        <v>94</v>
      </c>
      <c r="H112" s="186"/>
      <c r="I112" s="6">
        <v>4081.9</v>
      </c>
      <c r="K112" s="135"/>
    </row>
    <row r="113" spans="1:11" s="2" customFormat="1" ht="15.75" thickBot="1">
      <c r="A113" s="136"/>
      <c r="I113" s="6"/>
      <c r="K113" s="137"/>
    </row>
    <row r="114" spans="1:11" s="2" customFormat="1" ht="28.5" customHeight="1" thickBot="1">
      <c r="A114" s="180" t="s">
        <v>152</v>
      </c>
      <c r="B114" s="181"/>
      <c r="C114" s="182">
        <f>F114*12</f>
        <v>0</v>
      </c>
      <c r="D114" s="182">
        <f>D115+D137+D140+D145+D147</f>
        <v>366464.33</v>
      </c>
      <c r="E114" s="182">
        <f>SUM(E115:E136)</f>
        <v>0</v>
      </c>
      <c r="F114" s="182">
        <f>SUM(F115:F136)</f>
        <v>0</v>
      </c>
      <c r="G114" s="182">
        <f>D114/I114</f>
        <v>89.78</v>
      </c>
      <c r="H114" s="182">
        <v>7.49</v>
      </c>
      <c r="I114" s="6">
        <v>4081.9</v>
      </c>
      <c r="J114" s="137"/>
      <c r="K114" s="137"/>
    </row>
    <row r="115" spans="1:11" s="7" customFormat="1" ht="15">
      <c r="A115" s="5" t="s">
        <v>153</v>
      </c>
      <c r="B115" s="10"/>
      <c r="C115" s="1"/>
      <c r="D115" s="187">
        <v>297079.47</v>
      </c>
      <c r="E115" s="188"/>
      <c r="F115" s="112"/>
      <c r="G115" s="1">
        <f>D115/I115</f>
        <v>72.78</v>
      </c>
      <c r="H115" s="112">
        <f>G115/12</f>
        <v>6.07</v>
      </c>
      <c r="I115" s="6">
        <v>4081.9</v>
      </c>
      <c r="J115" s="6"/>
      <c r="K115" s="120"/>
    </row>
    <row r="116" spans="1:11" s="7" customFormat="1" ht="15" hidden="1">
      <c r="A116" s="5" t="s">
        <v>154</v>
      </c>
      <c r="B116" s="10"/>
      <c r="C116" s="1"/>
      <c r="D116" s="18"/>
      <c r="E116" s="1"/>
      <c r="F116" s="112"/>
      <c r="G116" s="1">
        <f>D116/I116</f>
        <v>0</v>
      </c>
      <c r="H116" s="112">
        <f>G116/12</f>
        <v>0</v>
      </c>
      <c r="I116" s="6">
        <v>4081.9</v>
      </c>
      <c r="J116" s="6"/>
      <c r="K116" s="120"/>
    </row>
    <row r="117" spans="1:11" s="7" customFormat="1" ht="15" hidden="1">
      <c r="A117" s="5" t="s">
        <v>155</v>
      </c>
      <c r="B117" s="10"/>
      <c r="C117" s="1"/>
      <c r="D117" s="18"/>
      <c r="E117" s="1"/>
      <c r="F117" s="112"/>
      <c r="G117" s="1"/>
      <c r="H117" s="112"/>
      <c r="I117" s="6">
        <v>4081.9</v>
      </c>
      <c r="J117" s="6"/>
      <c r="K117" s="120"/>
    </row>
    <row r="118" spans="1:11" s="7" customFormat="1" ht="15" hidden="1">
      <c r="A118" s="5" t="s">
        <v>156</v>
      </c>
      <c r="B118" s="10"/>
      <c r="C118" s="1"/>
      <c r="D118" s="18"/>
      <c r="E118" s="1"/>
      <c r="F118" s="112"/>
      <c r="G118" s="1"/>
      <c r="H118" s="112"/>
      <c r="I118" s="6">
        <v>4081.9</v>
      </c>
      <c r="J118" s="6"/>
      <c r="K118" s="120"/>
    </row>
    <row r="119" spans="1:11" s="7" customFormat="1" ht="15" hidden="1">
      <c r="A119" s="5" t="s">
        <v>157</v>
      </c>
      <c r="B119" s="10"/>
      <c r="C119" s="1"/>
      <c r="D119" s="18"/>
      <c r="E119" s="1"/>
      <c r="F119" s="112"/>
      <c r="G119" s="1"/>
      <c r="H119" s="112"/>
      <c r="I119" s="6">
        <v>4081.9</v>
      </c>
      <c r="J119" s="6"/>
      <c r="K119" s="120"/>
    </row>
    <row r="120" spans="1:11" s="7" customFormat="1" ht="15" hidden="1">
      <c r="A120" s="5" t="s">
        <v>158</v>
      </c>
      <c r="B120" s="10"/>
      <c r="C120" s="1"/>
      <c r="D120" s="18"/>
      <c r="E120" s="1"/>
      <c r="F120" s="112"/>
      <c r="G120" s="1"/>
      <c r="H120" s="112"/>
      <c r="I120" s="6">
        <v>4081.9</v>
      </c>
      <c r="J120" s="6"/>
      <c r="K120" s="120"/>
    </row>
    <row r="121" spans="1:11" s="7" customFormat="1" ht="15" hidden="1">
      <c r="A121" s="5" t="s">
        <v>159</v>
      </c>
      <c r="B121" s="10"/>
      <c r="C121" s="1"/>
      <c r="D121" s="18"/>
      <c r="E121" s="1"/>
      <c r="F121" s="112"/>
      <c r="G121" s="1"/>
      <c r="H121" s="112"/>
      <c r="I121" s="6">
        <v>4081.9</v>
      </c>
      <c r="J121" s="6"/>
      <c r="K121" s="120"/>
    </row>
    <row r="122" spans="1:11" s="7" customFormat="1" ht="15" hidden="1">
      <c r="A122" s="5" t="s">
        <v>160</v>
      </c>
      <c r="B122" s="10"/>
      <c r="C122" s="1"/>
      <c r="D122" s="18"/>
      <c r="E122" s="1"/>
      <c r="F122" s="112"/>
      <c r="G122" s="1"/>
      <c r="H122" s="112"/>
      <c r="I122" s="6">
        <v>4081.9</v>
      </c>
      <c r="J122" s="6"/>
      <c r="K122" s="120"/>
    </row>
    <row r="123" spans="1:11" s="7" customFormat="1" ht="15" hidden="1">
      <c r="A123" s="5"/>
      <c r="B123" s="10"/>
      <c r="C123" s="1"/>
      <c r="D123" s="18"/>
      <c r="E123" s="1"/>
      <c r="F123" s="112"/>
      <c r="G123" s="1"/>
      <c r="H123" s="112"/>
      <c r="I123" s="6">
        <v>4081.9</v>
      </c>
      <c r="J123" s="6"/>
      <c r="K123" s="120"/>
    </row>
    <row r="124" spans="1:11" s="7" customFormat="1" ht="15" hidden="1">
      <c r="A124" s="5" t="s">
        <v>161</v>
      </c>
      <c r="B124" s="10"/>
      <c r="C124" s="1"/>
      <c r="D124" s="18"/>
      <c r="E124" s="1"/>
      <c r="F124" s="112"/>
      <c r="G124" s="1"/>
      <c r="H124" s="112"/>
      <c r="I124" s="6">
        <v>4081.9</v>
      </c>
      <c r="J124" s="6"/>
      <c r="K124" s="120"/>
    </row>
    <row r="125" spans="1:11" s="7" customFormat="1" ht="15" hidden="1">
      <c r="A125" s="5"/>
      <c r="B125" s="10"/>
      <c r="C125" s="1"/>
      <c r="D125" s="18"/>
      <c r="E125" s="1"/>
      <c r="F125" s="112"/>
      <c r="G125" s="1"/>
      <c r="H125" s="112"/>
      <c r="I125" s="6">
        <v>4081.9</v>
      </c>
      <c r="J125" s="6"/>
      <c r="K125" s="120"/>
    </row>
    <row r="126" spans="1:11" s="7" customFormat="1" ht="15" hidden="1">
      <c r="A126" s="5" t="s">
        <v>162</v>
      </c>
      <c r="B126" s="10"/>
      <c r="C126" s="1"/>
      <c r="D126" s="18"/>
      <c r="E126" s="1"/>
      <c r="F126" s="112"/>
      <c r="G126" s="1"/>
      <c r="H126" s="112"/>
      <c r="I126" s="6">
        <v>4081.9</v>
      </c>
      <c r="J126" s="6"/>
      <c r="K126" s="120"/>
    </row>
    <row r="127" spans="1:11" s="7" customFormat="1" ht="15" hidden="1">
      <c r="A127" s="5" t="s">
        <v>163</v>
      </c>
      <c r="B127" s="10"/>
      <c r="C127" s="1"/>
      <c r="D127" s="18"/>
      <c r="E127" s="1"/>
      <c r="F127" s="112"/>
      <c r="G127" s="1"/>
      <c r="H127" s="112"/>
      <c r="I127" s="6">
        <v>4081.9</v>
      </c>
      <c r="J127" s="6"/>
      <c r="K127" s="120"/>
    </row>
    <row r="128" spans="1:11" s="7" customFormat="1" ht="25.5" hidden="1">
      <c r="A128" s="5" t="s">
        <v>164</v>
      </c>
      <c r="B128" s="10"/>
      <c r="C128" s="1"/>
      <c r="D128" s="18"/>
      <c r="E128" s="1"/>
      <c r="F128" s="112"/>
      <c r="G128" s="1"/>
      <c r="H128" s="112"/>
      <c r="I128" s="6">
        <v>4081.9</v>
      </c>
      <c r="J128" s="6"/>
      <c r="K128" s="120"/>
    </row>
    <row r="129" spans="1:11" s="7" customFormat="1" ht="15" hidden="1">
      <c r="A129" s="5" t="s">
        <v>165</v>
      </c>
      <c r="B129" s="10"/>
      <c r="C129" s="1"/>
      <c r="D129" s="18"/>
      <c r="E129" s="1"/>
      <c r="F129" s="112"/>
      <c r="G129" s="1"/>
      <c r="H129" s="112"/>
      <c r="I129" s="6">
        <v>4081.9</v>
      </c>
      <c r="J129" s="6"/>
      <c r="K129" s="120"/>
    </row>
    <row r="130" spans="1:11" s="7" customFormat="1" ht="15" hidden="1">
      <c r="A130" s="5" t="s">
        <v>166</v>
      </c>
      <c r="B130" s="10"/>
      <c r="C130" s="1"/>
      <c r="D130" s="18"/>
      <c r="E130" s="1"/>
      <c r="F130" s="112"/>
      <c r="G130" s="1"/>
      <c r="H130" s="112"/>
      <c r="I130" s="6">
        <v>4081.9</v>
      </c>
      <c r="J130" s="6"/>
      <c r="K130" s="120"/>
    </row>
    <row r="131" spans="1:11" s="7" customFormat="1" ht="15" hidden="1">
      <c r="A131" s="5" t="s">
        <v>167</v>
      </c>
      <c r="B131" s="10"/>
      <c r="C131" s="1"/>
      <c r="D131" s="18"/>
      <c r="E131" s="1"/>
      <c r="F131" s="112"/>
      <c r="G131" s="1"/>
      <c r="H131" s="112"/>
      <c r="I131" s="6">
        <v>4081.9</v>
      </c>
      <c r="J131" s="6"/>
      <c r="K131" s="120"/>
    </row>
    <row r="132" spans="1:11" s="7" customFormat="1" ht="15" hidden="1">
      <c r="A132" s="5" t="s">
        <v>168</v>
      </c>
      <c r="B132" s="10"/>
      <c r="C132" s="1"/>
      <c r="D132" s="18"/>
      <c r="E132" s="1"/>
      <c r="F132" s="112"/>
      <c r="G132" s="1"/>
      <c r="H132" s="112"/>
      <c r="I132" s="6">
        <v>4081.9</v>
      </c>
      <c r="J132" s="6"/>
      <c r="K132" s="120"/>
    </row>
    <row r="133" spans="1:11" s="7" customFormat="1" ht="15" hidden="1">
      <c r="A133" s="5" t="s">
        <v>169</v>
      </c>
      <c r="B133" s="10"/>
      <c r="C133" s="1"/>
      <c r="D133" s="18"/>
      <c r="E133" s="1"/>
      <c r="F133" s="112"/>
      <c r="G133" s="1"/>
      <c r="H133" s="112"/>
      <c r="I133" s="6">
        <v>4081.9</v>
      </c>
      <c r="J133" s="6"/>
      <c r="K133" s="120"/>
    </row>
    <row r="134" spans="1:11" s="7" customFormat="1" ht="15" hidden="1">
      <c r="A134" s="5"/>
      <c r="B134" s="10"/>
      <c r="C134" s="1"/>
      <c r="D134" s="18"/>
      <c r="E134" s="1"/>
      <c r="F134" s="112"/>
      <c r="G134" s="1"/>
      <c r="H134" s="112"/>
      <c r="I134" s="6">
        <v>4081.9</v>
      </c>
      <c r="J134" s="6"/>
      <c r="K134" s="120"/>
    </row>
    <row r="135" spans="1:11" s="7" customFormat="1" ht="15" hidden="1">
      <c r="A135" s="5" t="s">
        <v>170</v>
      </c>
      <c r="B135" s="10"/>
      <c r="C135" s="1"/>
      <c r="D135" s="18"/>
      <c r="E135" s="1"/>
      <c r="F135" s="112"/>
      <c r="G135" s="1"/>
      <c r="H135" s="112"/>
      <c r="I135" s="6">
        <v>4081.9</v>
      </c>
      <c r="J135" s="6"/>
      <c r="K135" s="120"/>
    </row>
    <row r="136" spans="1:11" s="7" customFormat="1" ht="15" hidden="1">
      <c r="A136" s="5" t="s">
        <v>171</v>
      </c>
      <c r="B136" s="10"/>
      <c r="C136" s="1"/>
      <c r="D136" s="18"/>
      <c r="E136" s="1"/>
      <c r="F136" s="112"/>
      <c r="G136" s="1"/>
      <c r="H136" s="112"/>
      <c r="I136" s="6">
        <v>4081.9</v>
      </c>
      <c r="J136" s="6"/>
      <c r="K136" s="120"/>
    </row>
    <row r="137" spans="1:11" s="7" customFormat="1" ht="15">
      <c r="A137" s="5" t="s">
        <v>172</v>
      </c>
      <c r="B137" s="10"/>
      <c r="C137" s="1"/>
      <c r="D137" s="111">
        <v>57312.07</v>
      </c>
      <c r="E137" s="1"/>
      <c r="F137" s="1"/>
      <c r="G137" s="1">
        <f>D137/I137</f>
        <v>14.04</v>
      </c>
      <c r="H137" s="112">
        <f>G137/12</f>
        <v>1.17</v>
      </c>
      <c r="I137" s="6">
        <v>4081.9</v>
      </c>
      <c r="J137" s="6"/>
      <c r="K137" s="120"/>
    </row>
    <row r="138" spans="1:11" s="7" customFormat="1" ht="15" hidden="1">
      <c r="A138" s="5" t="s">
        <v>173</v>
      </c>
      <c r="B138" s="10"/>
      <c r="C138" s="1"/>
      <c r="D138" s="111"/>
      <c r="E138" s="1"/>
      <c r="F138" s="1"/>
      <c r="G138" s="1"/>
      <c r="H138" s="112"/>
      <c r="I138" s="6">
        <v>4081.9</v>
      </c>
      <c r="J138" s="6"/>
      <c r="K138" s="120"/>
    </row>
    <row r="139" spans="1:11" s="7" customFormat="1" ht="15" hidden="1">
      <c r="A139" s="5" t="s">
        <v>174</v>
      </c>
      <c r="B139" s="10"/>
      <c r="C139" s="1"/>
      <c r="D139" s="111"/>
      <c r="E139" s="1"/>
      <c r="F139" s="1"/>
      <c r="G139" s="1"/>
      <c r="H139" s="112"/>
      <c r="I139" s="6">
        <v>4081.9</v>
      </c>
      <c r="J139" s="6"/>
      <c r="K139" s="120"/>
    </row>
    <row r="140" spans="1:11" s="7" customFormat="1" ht="15">
      <c r="A140" s="5" t="s">
        <v>175</v>
      </c>
      <c r="B140" s="10"/>
      <c r="C140" s="1"/>
      <c r="D140" s="111">
        <v>667.5</v>
      </c>
      <c r="E140" s="1"/>
      <c r="F140" s="1"/>
      <c r="G140" s="1">
        <f>D140/I140</f>
        <v>0.16</v>
      </c>
      <c r="H140" s="112">
        <f>G140/12</f>
        <v>0.01</v>
      </c>
      <c r="I140" s="6">
        <v>4081.9</v>
      </c>
      <c r="J140" s="6"/>
      <c r="K140" s="120"/>
    </row>
    <row r="141" spans="1:11" s="7" customFormat="1" ht="15" hidden="1">
      <c r="A141" s="5" t="s">
        <v>176</v>
      </c>
      <c r="B141" s="10"/>
      <c r="C141" s="1"/>
      <c r="D141" s="111"/>
      <c r="E141" s="1"/>
      <c r="F141" s="1"/>
      <c r="G141" s="1"/>
      <c r="H141" s="112"/>
      <c r="I141" s="6">
        <v>4081.9</v>
      </c>
      <c r="J141" s="6"/>
      <c r="K141" s="120"/>
    </row>
    <row r="142" spans="1:11" s="7" customFormat="1" ht="15" hidden="1">
      <c r="A142" s="5" t="s">
        <v>177</v>
      </c>
      <c r="B142" s="10"/>
      <c r="C142" s="1"/>
      <c r="D142" s="111"/>
      <c r="E142" s="1"/>
      <c r="F142" s="1"/>
      <c r="G142" s="1"/>
      <c r="H142" s="112"/>
      <c r="I142" s="6">
        <v>4081.9</v>
      </c>
      <c r="J142" s="6"/>
      <c r="K142" s="120"/>
    </row>
    <row r="143" spans="1:11" s="7" customFormat="1" ht="15" hidden="1">
      <c r="A143" s="5" t="s">
        <v>178</v>
      </c>
      <c r="B143" s="10"/>
      <c r="C143" s="1"/>
      <c r="D143" s="111"/>
      <c r="E143" s="1"/>
      <c r="F143" s="1"/>
      <c r="G143" s="1"/>
      <c r="H143" s="112"/>
      <c r="I143" s="6">
        <v>4081.9</v>
      </c>
      <c r="J143" s="6"/>
      <c r="K143" s="120"/>
    </row>
    <row r="144" spans="1:11" s="7" customFormat="1" ht="30" customHeight="1" hidden="1">
      <c r="A144" s="5" t="s">
        <v>179</v>
      </c>
      <c r="B144" s="10"/>
      <c r="C144" s="1"/>
      <c r="D144" s="111"/>
      <c r="E144" s="1"/>
      <c r="F144" s="1"/>
      <c r="G144" s="1"/>
      <c r="H144" s="112"/>
      <c r="I144" s="6">
        <v>4081.9</v>
      </c>
      <c r="J144" s="6"/>
      <c r="K144" s="120"/>
    </row>
    <row r="145" spans="1:11" s="7" customFormat="1" ht="21" customHeight="1">
      <c r="A145" s="5" t="s">
        <v>180</v>
      </c>
      <c r="B145" s="10"/>
      <c r="C145" s="1"/>
      <c r="D145" s="111">
        <v>9076.71</v>
      </c>
      <c r="E145" s="1"/>
      <c r="F145" s="1"/>
      <c r="G145" s="1">
        <v>2.23</v>
      </c>
      <c r="H145" s="112">
        <f>G145/12</f>
        <v>0.19</v>
      </c>
      <c r="I145" s="6">
        <v>4081.9</v>
      </c>
      <c r="J145" s="6"/>
      <c r="K145" s="120"/>
    </row>
    <row r="146" spans="1:11" s="2" customFormat="1" ht="15.75" customHeight="1" hidden="1">
      <c r="A146" s="189" t="s">
        <v>181</v>
      </c>
      <c r="B146" s="190"/>
      <c r="C146" s="190"/>
      <c r="D146" s="191"/>
      <c r="E146" s="190"/>
      <c r="F146" s="190"/>
      <c r="G146" s="1"/>
      <c r="H146" s="112"/>
      <c r="I146" s="6">
        <v>4081.9</v>
      </c>
      <c r="K146" s="137"/>
    </row>
    <row r="147" spans="1:11" s="2" customFormat="1" ht="15.75" customHeight="1" thickBot="1">
      <c r="A147" s="189" t="s">
        <v>182</v>
      </c>
      <c r="B147" s="190"/>
      <c r="C147" s="190"/>
      <c r="D147" s="191">
        <v>2328.58</v>
      </c>
      <c r="E147" s="190"/>
      <c r="F147" s="190"/>
      <c r="G147" s="1">
        <f>D147/I147</f>
        <v>0.57</v>
      </c>
      <c r="H147" s="112">
        <f>G147/12</f>
        <v>0.05</v>
      </c>
      <c r="I147" s="6">
        <v>4081.9</v>
      </c>
      <c r="K147" s="137"/>
    </row>
    <row r="148" spans="1:11" s="2" customFormat="1" ht="15.75" customHeight="1" hidden="1">
      <c r="A148" s="189" t="s">
        <v>183</v>
      </c>
      <c r="B148" s="190"/>
      <c r="C148" s="190"/>
      <c r="D148" s="191"/>
      <c r="E148" s="190"/>
      <c r="F148" s="190"/>
      <c r="G148" s="1"/>
      <c r="H148" s="112"/>
      <c r="I148" s="6">
        <v>4081.9</v>
      </c>
      <c r="K148" s="137"/>
    </row>
    <row r="149" spans="1:11" s="2" customFormat="1" ht="15.75" customHeight="1" hidden="1">
      <c r="A149" s="189" t="s">
        <v>184</v>
      </c>
      <c r="B149" s="190"/>
      <c r="C149" s="190"/>
      <c r="D149" s="191"/>
      <c r="E149" s="190"/>
      <c r="F149" s="190"/>
      <c r="G149" s="1"/>
      <c r="H149" s="112"/>
      <c r="I149" s="6">
        <v>4081.9</v>
      </c>
      <c r="K149" s="137"/>
    </row>
    <row r="150" spans="1:11" s="2" customFormat="1" ht="15.75" customHeight="1" hidden="1">
      <c r="A150" s="189" t="s">
        <v>185</v>
      </c>
      <c r="B150" s="190"/>
      <c r="C150" s="190"/>
      <c r="D150" s="191"/>
      <c r="E150" s="190"/>
      <c r="F150" s="190"/>
      <c r="G150" s="1"/>
      <c r="H150" s="112"/>
      <c r="I150" s="6">
        <v>4081.9</v>
      </c>
      <c r="K150" s="137"/>
    </row>
    <row r="151" spans="1:11" s="2" customFormat="1" ht="15.75" customHeight="1" hidden="1">
      <c r="A151" s="189" t="s">
        <v>186</v>
      </c>
      <c r="B151" s="190"/>
      <c r="C151" s="190"/>
      <c r="D151" s="191"/>
      <c r="E151" s="190"/>
      <c r="F151" s="190"/>
      <c r="G151" s="1"/>
      <c r="H151" s="112"/>
      <c r="I151" s="6">
        <v>4081.9</v>
      </c>
      <c r="K151" s="137"/>
    </row>
    <row r="152" spans="1:11" s="2" customFormat="1" ht="15.75" customHeight="1" hidden="1">
      <c r="A152" s="189" t="s">
        <v>187</v>
      </c>
      <c r="B152" s="190"/>
      <c r="C152" s="190"/>
      <c r="D152" s="191"/>
      <c r="E152" s="190"/>
      <c r="F152" s="190"/>
      <c r="G152" s="1"/>
      <c r="H152" s="112"/>
      <c r="I152" s="6">
        <v>4081.9</v>
      </c>
      <c r="K152" s="137"/>
    </row>
    <row r="153" spans="1:11" s="2" customFormat="1" ht="15.75" customHeight="1" hidden="1">
      <c r="A153" s="189" t="s">
        <v>188</v>
      </c>
      <c r="B153" s="190"/>
      <c r="C153" s="190"/>
      <c r="D153" s="191"/>
      <c r="E153" s="190"/>
      <c r="F153" s="190"/>
      <c r="G153" s="1"/>
      <c r="H153" s="112"/>
      <c r="I153" s="6">
        <v>4081.9</v>
      </c>
      <c r="K153" s="137"/>
    </row>
    <row r="154" spans="1:11" s="2" customFormat="1" ht="15.75" customHeight="1" hidden="1" thickBot="1">
      <c r="A154" s="189" t="s">
        <v>189</v>
      </c>
      <c r="B154" s="190"/>
      <c r="C154" s="190"/>
      <c r="D154" s="191"/>
      <c r="E154" s="190"/>
      <c r="F154" s="190"/>
      <c r="G154" s="1"/>
      <c r="H154" s="112"/>
      <c r="I154" s="6">
        <v>4081.9</v>
      </c>
      <c r="K154" s="137"/>
    </row>
    <row r="155" spans="1:11" s="2" customFormat="1" ht="20.25" thickBot="1">
      <c r="A155" s="192" t="s">
        <v>6</v>
      </c>
      <c r="B155" s="193"/>
      <c r="C155" s="193"/>
      <c r="D155" s="194">
        <f>D111+D114</f>
        <v>1240135.81</v>
      </c>
      <c r="E155" s="193"/>
      <c r="F155" s="193"/>
      <c r="G155" s="194">
        <f>G111+G114</f>
        <v>303.82</v>
      </c>
      <c r="H155" s="195">
        <f>H111+H114</f>
        <v>25.33</v>
      </c>
      <c r="K155" s="137"/>
    </row>
    <row r="156" spans="1:11" s="2" customFormat="1" ht="19.5">
      <c r="A156" s="138"/>
      <c r="B156" s="139"/>
      <c r="C156" s="139"/>
      <c r="D156" s="102"/>
      <c r="E156" s="139"/>
      <c r="F156" s="139"/>
      <c r="G156" s="102"/>
      <c r="H156" s="102"/>
      <c r="K156" s="137"/>
    </row>
    <row r="157" spans="1:11" s="2" customFormat="1" ht="19.5">
      <c r="A157" s="138"/>
      <c r="B157" s="139"/>
      <c r="C157" s="139"/>
      <c r="D157" s="102"/>
      <c r="E157" s="139"/>
      <c r="F157" s="139"/>
      <c r="G157" s="102"/>
      <c r="H157" s="102"/>
      <c r="K157" s="137"/>
    </row>
    <row r="158" spans="1:11" s="2" customFormat="1" ht="12.75">
      <c r="A158" s="136"/>
      <c r="K158" s="137"/>
    </row>
    <row r="159" spans="1:11" s="2" customFormat="1" ht="14.25">
      <c r="A159" s="253" t="s">
        <v>95</v>
      </c>
      <c r="B159" s="253"/>
      <c r="C159" s="253"/>
      <c r="D159" s="253"/>
      <c r="E159" s="253"/>
      <c r="F159" s="253"/>
      <c r="K159" s="137"/>
    </row>
    <row r="160" spans="7:11" s="2" customFormat="1" ht="20.25" hidden="1" thickBot="1">
      <c r="G160" s="193" t="s">
        <v>94</v>
      </c>
      <c r="H160" s="196">
        <v>24.94</v>
      </c>
      <c r="K160" s="137"/>
    </row>
    <row r="161" spans="1:11" s="2" customFormat="1" ht="12.75">
      <c r="A161" s="136" t="s">
        <v>96</v>
      </c>
      <c r="K161" s="137"/>
    </row>
    <row r="162" spans="1:11" s="199" customFormat="1" ht="18.75">
      <c r="A162" s="144"/>
      <c r="B162" s="197"/>
      <c r="C162" s="198"/>
      <c r="D162" s="198"/>
      <c r="E162" s="198"/>
      <c r="F162" s="198"/>
      <c r="G162" s="198"/>
      <c r="H162" s="198"/>
      <c r="K162" s="200"/>
    </row>
    <row r="163" spans="1:11" s="11" customFormat="1" ht="19.5">
      <c r="A163" s="138"/>
      <c r="B163" s="139"/>
      <c r="C163" s="102"/>
      <c r="D163" s="102"/>
      <c r="E163" s="102"/>
      <c r="F163" s="102"/>
      <c r="G163" s="102"/>
      <c r="H163" s="102"/>
      <c r="K163" s="135"/>
    </row>
    <row r="164" spans="1:11" s="2" customFormat="1" ht="14.25">
      <c r="A164" s="253"/>
      <c r="B164" s="253"/>
      <c r="C164" s="253"/>
      <c r="D164" s="253"/>
      <c r="E164" s="253"/>
      <c r="F164" s="253"/>
      <c r="K164" s="137"/>
    </row>
    <row r="165" s="2" customFormat="1" ht="12.75">
      <c r="K165" s="137"/>
    </row>
    <row r="166" spans="1:11" s="2" customFormat="1" ht="12.75">
      <c r="A166" s="136"/>
      <c r="K166" s="137"/>
    </row>
    <row r="167" s="2" customFormat="1" ht="12.75">
      <c r="K167" s="137"/>
    </row>
    <row r="168" s="2" customFormat="1" ht="12.75">
      <c r="K168" s="137"/>
    </row>
    <row r="169" s="2" customFormat="1" ht="12.75">
      <c r="K169" s="137"/>
    </row>
    <row r="170" s="2" customFormat="1" ht="12.75">
      <c r="K170" s="137"/>
    </row>
    <row r="171" s="2" customFormat="1" ht="12.75">
      <c r="K171" s="137"/>
    </row>
    <row r="172" s="2" customFormat="1" ht="12.75">
      <c r="K172" s="137"/>
    </row>
    <row r="173" s="2" customFormat="1" ht="12.75">
      <c r="K173" s="137"/>
    </row>
    <row r="174" s="2" customFormat="1" ht="12.75">
      <c r="K174" s="137"/>
    </row>
    <row r="175" s="2" customFormat="1" ht="12.75">
      <c r="K175" s="137"/>
    </row>
    <row r="176" s="2" customFormat="1" ht="12.75">
      <c r="K176" s="137"/>
    </row>
    <row r="177" s="2" customFormat="1" ht="12.75">
      <c r="K177" s="137"/>
    </row>
    <row r="178" s="2" customFormat="1" ht="12.75">
      <c r="K178" s="137"/>
    </row>
    <row r="179" s="2" customFormat="1" ht="12.75">
      <c r="K179" s="137"/>
    </row>
    <row r="180" s="2" customFormat="1" ht="12.75">
      <c r="K180" s="137"/>
    </row>
    <row r="181" s="2" customFormat="1" ht="12.75">
      <c r="K181" s="137"/>
    </row>
    <row r="182" s="2" customFormat="1" ht="12.75">
      <c r="K182" s="137"/>
    </row>
  </sheetData>
  <sheetProtection/>
  <mergeCells count="13">
    <mergeCell ref="A164:F164"/>
    <mergeCell ref="A8:H8"/>
    <mergeCell ref="A9:H9"/>
    <mergeCell ref="A10:H10"/>
    <mergeCell ref="A11:H11"/>
    <mergeCell ref="A14:H14"/>
    <mergeCell ref="A159:F159"/>
    <mergeCell ref="A1:H1"/>
    <mergeCell ref="B2:H2"/>
    <mergeCell ref="B3:H3"/>
    <mergeCell ref="B4:H4"/>
    <mergeCell ref="A6:H6"/>
    <mergeCell ref="A7:H7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tabSelected="1" zoomScale="80" zoomScaleNormal="80" zoomScalePageLayoutView="0" workbookViewId="0" topLeftCell="A1">
      <pane xSplit="1" ySplit="2" topLeftCell="G10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25" sqref="O125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94" t="s">
        <v>192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2" spans="1:15" s="6" customFormat="1" ht="79.5" customHeight="1" thickBot="1">
      <c r="A2" s="206" t="s">
        <v>0</v>
      </c>
      <c r="B2" s="298" t="s">
        <v>204</v>
      </c>
      <c r="C2" s="299"/>
      <c r="D2" s="300"/>
      <c r="E2" s="299" t="s">
        <v>205</v>
      </c>
      <c r="F2" s="299"/>
      <c r="G2" s="299"/>
      <c r="H2" s="298" t="s">
        <v>206</v>
      </c>
      <c r="I2" s="299"/>
      <c r="J2" s="300"/>
      <c r="K2" s="298" t="s">
        <v>207</v>
      </c>
      <c r="L2" s="299"/>
      <c r="M2" s="300"/>
      <c r="N2" s="50" t="s">
        <v>10</v>
      </c>
      <c r="O2" s="23" t="s">
        <v>5</v>
      </c>
    </row>
    <row r="3" spans="1:15" s="7" customFormat="1" ht="12.75">
      <c r="A3" s="43"/>
      <c r="B3" s="32" t="s">
        <v>7</v>
      </c>
      <c r="C3" s="15" t="s">
        <v>8</v>
      </c>
      <c r="D3" s="39" t="s">
        <v>9</v>
      </c>
      <c r="E3" s="49" t="s">
        <v>7</v>
      </c>
      <c r="F3" s="15" t="s">
        <v>8</v>
      </c>
      <c r="G3" s="21" t="s">
        <v>9</v>
      </c>
      <c r="H3" s="32" t="s">
        <v>7</v>
      </c>
      <c r="I3" s="15" t="s">
        <v>8</v>
      </c>
      <c r="J3" s="39" t="s">
        <v>9</v>
      </c>
      <c r="K3" s="32" t="s">
        <v>7</v>
      </c>
      <c r="L3" s="15" t="s">
        <v>8</v>
      </c>
      <c r="M3" s="39" t="s">
        <v>9</v>
      </c>
      <c r="N3" s="53"/>
      <c r="O3" s="24"/>
    </row>
    <row r="4" spans="1:15" s="7" customFormat="1" ht="49.5" customHeight="1">
      <c r="A4" s="280" t="s">
        <v>1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2"/>
    </row>
    <row r="5" spans="1:15" s="6" customFormat="1" ht="14.25" customHeight="1">
      <c r="A5" s="62" t="s">
        <v>38</v>
      </c>
      <c r="B5" s="33"/>
      <c r="C5" s="8"/>
      <c r="D5" s="63">
        <f>O5/4</f>
        <v>29389.68</v>
      </c>
      <c r="E5" s="50"/>
      <c r="F5" s="8"/>
      <c r="G5" s="63">
        <f>O5/4</f>
        <v>29389.68</v>
      </c>
      <c r="H5" s="33"/>
      <c r="I5" s="8"/>
      <c r="J5" s="63">
        <f>O5/4</f>
        <v>29389.68</v>
      </c>
      <c r="K5" s="33"/>
      <c r="L5" s="8"/>
      <c r="M5" s="63">
        <f>O5/4</f>
        <v>29389.68</v>
      </c>
      <c r="N5" s="54">
        <f>M5+J5+G5+D5</f>
        <v>117558.72</v>
      </c>
      <c r="O5" s="17">
        <v>117558.72</v>
      </c>
    </row>
    <row r="6" spans="1:15" s="6" customFormat="1" ht="30">
      <c r="A6" s="62" t="s">
        <v>45</v>
      </c>
      <c r="B6" s="33"/>
      <c r="C6" s="8"/>
      <c r="D6" s="63">
        <f aca="true" t="shared" si="0" ref="D6:D22">O6/4</f>
        <v>28899.85</v>
      </c>
      <c r="E6" s="50"/>
      <c r="F6" s="8"/>
      <c r="G6" s="63">
        <f aca="true" t="shared" si="1" ref="G6:G22">O6/4</f>
        <v>28899.85</v>
      </c>
      <c r="H6" s="33"/>
      <c r="I6" s="8"/>
      <c r="J6" s="63">
        <f aca="true" t="shared" si="2" ref="J6:J22">O6/4</f>
        <v>28899.85</v>
      </c>
      <c r="K6" s="33"/>
      <c r="L6" s="8"/>
      <c r="M6" s="63">
        <f aca="true" t="shared" si="3" ref="M6:M21">O6/4</f>
        <v>28899.85</v>
      </c>
      <c r="N6" s="54">
        <f aca="true" t="shared" si="4" ref="N6:N65">M6+J6+G6+D6</f>
        <v>115599.4</v>
      </c>
      <c r="O6" s="17">
        <v>115599.41</v>
      </c>
    </row>
    <row r="7" spans="1:15" s="6" customFormat="1" ht="15">
      <c r="A7" s="61" t="s">
        <v>54</v>
      </c>
      <c r="B7" s="33"/>
      <c r="C7" s="8"/>
      <c r="D7" s="63">
        <f t="shared" si="0"/>
        <v>7837.25</v>
      </c>
      <c r="E7" s="50"/>
      <c r="F7" s="8"/>
      <c r="G7" s="63">
        <f t="shared" si="1"/>
        <v>7837.25</v>
      </c>
      <c r="H7" s="33"/>
      <c r="I7" s="8"/>
      <c r="J7" s="63">
        <f t="shared" si="2"/>
        <v>7837.25</v>
      </c>
      <c r="K7" s="33"/>
      <c r="L7" s="8"/>
      <c r="M7" s="63">
        <f t="shared" si="3"/>
        <v>7837.25</v>
      </c>
      <c r="N7" s="54">
        <f t="shared" si="4"/>
        <v>31349</v>
      </c>
      <c r="O7" s="17">
        <v>31348.99</v>
      </c>
    </row>
    <row r="8" spans="1:15" s="6" customFormat="1" ht="15">
      <c r="A8" s="61" t="s">
        <v>56</v>
      </c>
      <c r="B8" s="33"/>
      <c r="C8" s="8"/>
      <c r="D8" s="63">
        <f t="shared" si="0"/>
        <v>25471.06</v>
      </c>
      <c r="E8" s="50"/>
      <c r="F8" s="8"/>
      <c r="G8" s="63">
        <f t="shared" si="1"/>
        <v>25471.06</v>
      </c>
      <c r="H8" s="33"/>
      <c r="I8" s="8"/>
      <c r="J8" s="63">
        <f t="shared" si="2"/>
        <v>25471.06</v>
      </c>
      <c r="K8" s="33"/>
      <c r="L8" s="8"/>
      <c r="M8" s="63">
        <f t="shared" si="3"/>
        <v>25471.06</v>
      </c>
      <c r="N8" s="54">
        <f t="shared" si="4"/>
        <v>101884.24</v>
      </c>
      <c r="O8" s="17">
        <v>101884.22</v>
      </c>
    </row>
    <row r="9" spans="1:15" s="6" customFormat="1" ht="15">
      <c r="A9" s="61" t="s">
        <v>100</v>
      </c>
      <c r="B9" s="33"/>
      <c r="C9" s="8"/>
      <c r="D9" s="63">
        <f t="shared" si="0"/>
        <v>17143.98</v>
      </c>
      <c r="E9" s="50"/>
      <c r="F9" s="8"/>
      <c r="G9" s="63">
        <f t="shared" si="1"/>
        <v>17143.98</v>
      </c>
      <c r="H9" s="33"/>
      <c r="I9" s="8"/>
      <c r="J9" s="63">
        <f t="shared" si="2"/>
        <v>17143.98</v>
      </c>
      <c r="K9" s="33"/>
      <c r="L9" s="8"/>
      <c r="M9" s="63">
        <f t="shared" si="3"/>
        <v>17143.98</v>
      </c>
      <c r="N9" s="54">
        <f t="shared" si="4"/>
        <v>68575.92</v>
      </c>
      <c r="O9" s="17">
        <v>68575.92</v>
      </c>
    </row>
    <row r="10" spans="1:15" s="6" customFormat="1" ht="45">
      <c r="A10" s="60" t="s">
        <v>113</v>
      </c>
      <c r="B10" s="33"/>
      <c r="C10" s="8"/>
      <c r="D10" s="63">
        <f t="shared" si="0"/>
        <v>0</v>
      </c>
      <c r="E10" s="50"/>
      <c r="F10" s="8"/>
      <c r="G10" s="63">
        <f t="shared" si="1"/>
        <v>0</v>
      </c>
      <c r="H10" s="33"/>
      <c r="I10" s="8"/>
      <c r="J10" s="63">
        <f t="shared" si="2"/>
        <v>0</v>
      </c>
      <c r="K10" s="33"/>
      <c r="L10" s="8"/>
      <c r="M10" s="63">
        <f t="shared" si="3"/>
        <v>0</v>
      </c>
      <c r="N10" s="54">
        <f t="shared" si="4"/>
        <v>0</v>
      </c>
      <c r="O10" s="17"/>
    </row>
    <row r="11" spans="1:15" s="6" customFormat="1" ht="17.25" customHeight="1">
      <c r="A11" s="129" t="s">
        <v>114</v>
      </c>
      <c r="B11" s="33"/>
      <c r="C11" s="8"/>
      <c r="D11" s="63">
        <f t="shared" si="0"/>
        <v>0</v>
      </c>
      <c r="E11" s="50"/>
      <c r="F11" s="8"/>
      <c r="G11" s="63">
        <f t="shared" si="1"/>
        <v>0</v>
      </c>
      <c r="H11" s="274" t="s">
        <v>254</v>
      </c>
      <c r="I11" s="276" t="s">
        <v>255</v>
      </c>
      <c r="J11" s="278">
        <v>3898.35</v>
      </c>
      <c r="K11" s="33"/>
      <c r="L11" s="8"/>
      <c r="M11" s="63">
        <f t="shared" si="3"/>
        <v>0</v>
      </c>
      <c r="N11" s="54">
        <f t="shared" si="4"/>
        <v>3898.35</v>
      </c>
      <c r="O11" s="17"/>
    </row>
    <row r="12" spans="1:15" s="6" customFormat="1" ht="15">
      <c r="A12" s="129" t="s">
        <v>115</v>
      </c>
      <c r="B12" s="33"/>
      <c r="C12" s="8"/>
      <c r="D12" s="63">
        <f t="shared" si="0"/>
        <v>0</v>
      </c>
      <c r="E12" s="50"/>
      <c r="F12" s="8"/>
      <c r="G12" s="63">
        <f t="shared" si="1"/>
        <v>0</v>
      </c>
      <c r="H12" s="275"/>
      <c r="I12" s="277"/>
      <c r="J12" s="279"/>
      <c r="K12" s="33"/>
      <c r="L12" s="8"/>
      <c r="M12" s="63">
        <f t="shared" si="3"/>
        <v>0</v>
      </c>
      <c r="N12" s="54">
        <f t="shared" si="4"/>
        <v>0</v>
      </c>
      <c r="O12" s="17"/>
    </row>
    <row r="13" spans="1:15" s="6" customFormat="1" ht="15">
      <c r="A13" s="61" t="s">
        <v>101</v>
      </c>
      <c r="B13" s="33"/>
      <c r="C13" s="8"/>
      <c r="D13" s="63">
        <f t="shared" si="0"/>
        <v>19960.49</v>
      </c>
      <c r="E13" s="50"/>
      <c r="F13" s="8"/>
      <c r="G13" s="63">
        <f t="shared" si="1"/>
        <v>19960.49</v>
      </c>
      <c r="H13" s="33"/>
      <c r="I13" s="8"/>
      <c r="J13" s="63">
        <f t="shared" si="2"/>
        <v>19960.49</v>
      </c>
      <c r="K13" s="33"/>
      <c r="L13" s="8"/>
      <c r="M13" s="63">
        <f t="shared" si="3"/>
        <v>19960.49</v>
      </c>
      <c r="N13" s="54">
        <f t="shared" si="4"/>
        <v>79841.96</v>
      </c>
      <c r="O13" s="17">
        <v>79841.96</v>
      </c>
    </row>
    <row r="14" spans="1:15" s="6" customFormat="1" ht="15">
      <c r="A14" s="61" t="s">
        <v>102</v>
      </c>
      <c r="B14" s="33"/>
      <c r="C14" s="8"/>
      <c r="D14" s="63">
        <f t="shared" si="0"/>
        <v>42492.58</v>
      </c>
      <c r="E14" s="50"/>
      <c r="F14" s="8"/>
      <c r="G14" s="63">
        <f t="shared" si="1"/>
        <v>42492.58</v>
      </c>
      <c r="H14" s="33"/>
      <c r="I14" s="8"/>
      <c r="J14" s="63">
        <f t="shared" si="2"/>
        <v>42492.58</v>
      </c>
      <c r="K14" s="33"/>
      <c r="L14" s="8"/>
      <c r="M14" s="63">
        <f t="shared" si="3"/>
        <v>42492.58</v>
      </c>
      <c r="N14" s="54">
        <f t="shared" si="4"/>
        <v>169970.32</v>
      </c>
      <c r="O14" s="17">
        <v>169970.32</v>
      </c>
    </row>
    <row r="15" spans="1:15" s="6" customFormat="1" ht="30">
      <c r="A15" s="61" t="s">
        <v>58</v>
      </c>
      <c r="B15" s="33"/>
      <c r="C15" s="8"/>
      <c r="D15" s="63">
        <f t="shared" si="0"/>
        <v>433.43</v>
      </c>
      <c r="E15" s="50"/>
      <c r="F15" s="8"/>
      <c r="G15" s="63">
        <f t="shared" si="1"/>
        <v>433.43</v>
      </c>
      <c r="H15" s="33"/>
      <c r="I15" s="8"/>
      <c r="J15" s="63">
        <f t="shared" si="2"/>
        <v>433.43</v>
      </c>
      <c r="K15" s="33"/>
      <c r="L15" s="8"/>
      <c r="M15" s="63">
        <f t="shared" si="3"/>
        <v>433.43</v>
      </c>
      <c r="N15" s="54">
        <f t="shared" si="4"/>
        <v>1733.72</v>
      </c>
      <c r="O15" s="17">
        <v>1733.72</v>
      </c>
    </row>
    <row r="16" spans="1:15" s="6" customFormat="1" ht="30">
      <c r="A16" s="61" t="s">
        <v>60</v>
      </c>
      <c r="B16" s="33"/>
      <c r="C16" s="8"/>
      <c r="D16" s="63">
        <f t="shared" si="0"/>
        <v>433.43</v>
      </c>
      <c r="E16" s="50"/>
      <c r="F16" s="8"/>
      <c r="G16" s="63">
        <f t="shared" si="1"/>
        <v>433.43</v>
      </c>
      <c r="H16" s="33"/>
      <c r="I16" s="8"/>
      <c r="J16" s="63">
        <f t="shared" si="2"/>
        <v>433.43</v>
      </c>
      <c r="K16" s="33"/>
      <c r="L16" s="8"/>
      <c r="M16" s="63">
        <f t="shared" si="3"/>
        <v>433.43</v>
      </c>
      <c r="N16" s="54">
        <f t="shared" si="4"/>
        <v>1733.72</v>
      </c>
      <c r="O16" s="17">
        <v>1733.72</v>
      </c>
    </row>
    <row r="17" spans="1:15" s="6" customFormat="1" ht="15">
      <c r="A17" s="61" t="s">
        <v>61</v>
      </c>
      <c r="B17" s="33"/>
      <c r="C17" s="8"/>
      <c r="D17" s="63">
        <f t="shared" si="0"/>
        <v>2737.03</v>
      </c>
      <c r="E17" s="50"/>
      <c r="F17" s="8"/>
      <c r="G17" s="63">
        <f t="shared" si="1"/>
        <v>2737.03</v>
      </c>
      <c r="H17" s="33"/>
      <c r="I17" s="8"/>
      <c r="J17" s="63">
        <f t="shared" si="2"/>
        <v>2737.03</v>
      </c>
      <c r="K17" s="33"/>
      <c r="L17" s="8"/>
      <c r="M17" s="63">
        <f t="shared" si="3"/>
        <v>2737.03</v>
      </c>
      <c r="N17" s="54">
        <f t="shared" si="4"/>
        <v>10948.12</v>
      </c>
      <c r="O17" s="17">
        <v>10948.1</v>
      </c>
    </row>
    <row r="18" spans="1:15" s="235" customFormat="1" ht="30">
      <c r="A18" s="226" t="s">
        <v>222</v>
      </c>
      <c r="B18" s="227"/>
      <c r="C18" s="228"/>
      <c r="D18" s="229">
        <f t="shared" si="0"/>
        <v>0</v>
      </c>
      <c r="E18" s="230" t="s">
        <v>223</v>
      </c>
      <c r="F18" s="231">
        <v>41547</v>
      </c>
      <c r="G18" s="232">
        <v>3100.59</v>
      </c>
      <c r="H18" s="227"/>
      <c r="I18" s="228"/>
      <c r="J18" s="229">
        <f t="shared" si="2"/>
        <v>0</v>
      </c>
      <c r="K18" s="227"/>
      <c r="L18" s="228"/>
      <c r="M18" s="229">
        <f t="shared" si="3"/>
        <v>0</v>
      </c>
      <c r="N18" s="233">
        <f t="shared" si="4"/>
        <v>3100.59</v>
      </c>
      <c r="O18" s="234"/>
    </row>
    <row r="19" spans="1:15" s="6" customFormat="1" ht="30">
      <c r="A19" s="61" t="s">
        <v>104</v>
      </c>
      <c r="B19" s="33"/>
      <c r="C19" s="8"/>
      <c r="D19" s="63">
        <f t="shared" si="0"/>
        <v>2204.23</v>
      </c>
      <c r="E19" s="50"/>
      <c r="F19" s="8"/>
      <c r="G19" s="63">
        <f t="shared" si="1"/>
        <v>2204.23</v>
      </c>
      <c r="H19" s="33"/>
      <c r="I19" s="8"/>
      <c r="J19" s="63">
        <f t="shared" si="2"/>
        <v>2204.23</v>
      </c>
      <c r="K19" s="33"/>
      <c r="L19" s="8"/>
      <c r="M19" s="63">
        <f t="shared" si="3"/>
        <v>2204.23</v>
      </c>
      <c r="N19" s="54">
        <f t="shared" si="4"/>
        <v>8816.92</v>
      </c>
      <c r="O19" s="17">
        <v>8816.9</v>
      </c>
    </row>
    <row r="20" spans="1:15" s="12" customFormat="1" ht="15">
      <c r="A20" s="61" t="s">
        <v>64</v>
      </c>
      <c r="B20" s="34"/>
      <c r="C20" s="30"/>
      <c r="D20" s="63">
        <f t="shared" si="0"/>
        <v>489.83</v>
      </c>
      <c r="E20" s="51"/>
      <c r="F20" s="30"/>
      <c r="G20" s="63">
        <f t="shared" si="1"/>
        <v>489.83</v>
      </c>
      <c r="H20" s="34"/>
      <c r="I20" s="30"/>
      <c r="J20" s="63">
        <f t="shared" si="2"/>
        <v>489.83</v>
      </c>
      <c r="K20" s="34"/>
      <c r="L20" s="30"/>
      <c r="M20" s="63">
        <f t="shared" si="3"/>
        <v>489.83</v>
      </c>
      <c r="N20" s="54">
        <f t="shared" si="4"/>
        <v>1959.32</v>
      </c>
      <c r="O20" s="17">
        <v>1959.31</v>
      </c>
    </row>
    <row r="21" spans="1:15" s="6" customFormat="1" ht="15">
      <c r="A21" s="61" t="s">
        <v>66</v>
      </c>
      <c r="B21" s="33"/>
      <c r="C21" s="8"/>
      <c r="D21" s="63">
        <f t="shared" si="0"/>
        <v>262.17</v>
      </c>
      <c r="E21" s="50"/>
      <c r="F21" s="8"/>
      <c r="G21" s="63">
        <f t="shared" si="1"/>
        <v>262.17</v>
      </c>
      <c r="H21" s="33"/>
      <c r="I21" s="8"/>
      <c r="J21" s="63">
        <f t="shared" si="2"/>
        <v>262.17</v>
      </c>
      <c r="K21" s="33"/>
      <c r="L21" s="8"/>
      <c r="M21" s="63">
        <f t="shared" si="3"/>
        <v>262.17</v>
      </c>
      <c r="N21" s="54">
        <f t="shared" si="4"/>
        <v>1048.68</v>
      </c>
      <c r="O21" s="17">
        <v>1048.66</v>
      </c>
    </row>
    <row r="22" spans="1:15" s="9" customFormat="1" ht="30">
      <c r="A22" s="60" t="s">
        <v>68</v>
      </c>
      <c r="B22" s="35"/>
      <c r="C22" s="31"/>
      <c r="D22" s="63">
        <f t="shared" si="0"/>
        <v>0</v>
      </c>
      <c r="E22" s="52"/>
      <c r="F22" s="31"/>
      <c r="G22" s="63">
        <f t="shared" si="1"/>
        <v>0</v>
      </c>
      <c r="H22" s="35"/>
      <c r="I22" s="31"/>
      <c r="J22" s="63">
        <f t="shared" si="2"/>
        <v>0</v>
      </c>
      <c r="K22" s="204" t="s">
        <v>275</v>
      </c>
      <c r="L22" s="205">
        <v>41717</v>
      </c>
      <c r="M22" s="203">
        <v>2133.33</v>
      </c>
      <c r="N22" s="54">
        <f t="shared" si="4"/>
        <v>2133.33</v>
      </c>
      <c r="O22" s="17"/>
    </row>
    <row r="23" spans="1:15" s="6" customFormat="1" ht="15">
      <c r="A23" s="61" t="s">
        <v>69</v>
      </c>
      <c r="B23" s="33"/>
      <c r="C23" s="8"/>
      <c r="D23" s="63"/>
      <c r="E23" s="50"/>
      <c r="F23" s="8"/>
      <c r="G23" s="19"/>
      <c r="H23" s="33"/>
      <c r="I23" s="8"/>
      <c r="J23" s="40"/>
      <c r="K23" s="33"/>
      <c r="L23" s="8"/>
      <c r="M23" s="40"/>
      <c r="N23" s="54">
        <f t="shared" si="4"/>
        <v>0</v>
      </c>
      <c r="O23" s="17"/>
    </row>
    <row r="24" spans="1:15" s="6" customFormat="1" ht="15">
      <c r="A24" s="14" t="s">
        <v>71</v>
      </c>
      <c r="B24" s="204" t="s">
        <v>193</v>
      </c>
      <c r="C24" s="205">
        <v>41402</v>
      </c>
      <c r="D24" s="203">
        <v>276.61</v>
      </c>
      <c r="E24" s="204" t="s">
        <v>210</v>
      </c>
      <c r="F24" s="205">
        <v>41509</v>
      </c>
      <c r="G24" s="203">
        <v>276.61</v>
      </c>
      <c r="H24" s="33"/>
      <c r="I24" s="8"/>
      <c r="J24" s="40"/>
      <c r="K24" s="224">
        <v>50</v>
      </c>
      <c r="L24" s="225">
        <v>41759</v>
      </c>
      <c r="M24" s="40">
        <v>276.61</v>
      </c>
      <c r="N24" s="54">
        <f t="shared" si="4"/>
        <v>829.83</v>
      </c>
      <c r="O24" s="17"/>
    </row>
    <row r="25" spans="1:15" s="6" customFormat="1" ht="15">
      <c r="A25" s="286" t="s">
        <v>72</v>
      </c>
      <c r="B25" s="204" t="s">
        <v>194</v>
      </c>
      <c r="C25" s="205">
        <v>41411</v>
      </c>
      <c r="D25" s="203">
        <v>390.07</v>
      </c>
      <c r="E25" s="204" t="s">
        <v>219</v>
      </c>
      <c r="F25" s="205">
        <v>41537</v>
      </c>
      <c r="G25" s="203">
        <v>390.07</v>
      </c>
      <c r="H25" s="33"/>
      <c r="I25" s="8"/>
      <c r="J25" s="40"/>
      <c r="K25" s="33"/>
      <c r="L25" s="8"/>
      <c r="M25" s="40"/>
      <c r="N25" s="54">
        <f t="shared" si="4"/>
        <v>780.14</v>
      </c>
      <c r="O25" s="17"/>
    </row>
    <row r="26" spans="1:15" s="6" customFormat="1" ht="15">
      <c r="A26" s="287"/>
      <c r="B26" s="204" t="s">
        <v>202</v>
      </c>
      <c r="C26" s="205">
        <v>41481</v>
      </c>
      <c r="D26" s="203">
        <v>780.12</v>
      </c>
      <c r="E26" s="50"/>
      <c r="F26" s="8"/>
      <c r="G26" s="19"/>
      <c r="H26" s="33"/>
      <c r="I26" s="8"/>
      <c r="J26" s="40"/>
      <c r="K26" s="33"/>
      <c r="L26" s="8"/>
      <c r="M26" s="40"/>
      <c r="N26" s="54">
        <f t="shared" si="4"/>
        <v>780.12</v>
      </c>
      <c r="O26" s="17"/>
    </row>
    <row r="27" spans="1:15" s="6" customFormat="1" ht="15">
      <c r="A27" s="5" t="s">
        <v>119</v>
      </c>
      <c r="B27" s="33"/>
      <c r="C27" s="8"/>
      <c r="D27" s="63"/>
      <c r="E27" s="204" t="s">
        <v>215</v>
      </c>
      <c r="F27" s="205">
        <v>41488</v>
      </c>
      <c r="G27" s="203">
        <v>12859.56</v>
      </c>
      <c r="H27" s="33"/>
      <c r="I27" s="8"/>
      <c r="J27" s="40"/>
      <c r="K27" s="33"/>
      <c r="L27" s="8"/>
      <c r="M27" s="40"/>
      <c r="N27" s="54">
        <f t="shared" si="4"/>
        <v>12859.56</v>
      </c>
      <c r="O27" s="17"/>
    </row>
    <row r="28" spans="1:15" s="6" customFormat="1" ht="15">
      <c r="A28" s="14" t="s">
        <v>74</v>
      </c>
      <c r="B28" s="33"/>
      <c r="C28" s="8"/>
      <c r="D28" s="63"/>
      <c r="E28" s="204" t="s">
        <v>215</v>
      </c>
      <c r="F28" s="205">
        <v>41488</v>
      </c>
      <c r="G28" s="203">
        <v>1486.7</v>
      </c>
      <c r="H28" s="33"/>
      <c r="I28" s="8"/>
      <c r="J28" s="40"/>
      <c r="K28" s="33"/>
      <c r="L28" s="8"/>
      <c r="M28" s="40"/>
      <c r="N28" s="54">
        <f t="shared" si="4"/>
        <v>1486.7</v>
      </c>
      <c r="O28" s="17"/>
    </row>
    <row r="29" spans="1:15" s="6" customFormat="1" ht="15">
      <c r="A29" s="14" t="s">
        <v>75</v>
      </c>
      <c r="B29" s="204" t="s">
        <v>202</v>
      </c>
      <c r="C29" s="205">
        <v>41481</v>
      </c>
      <c r="D29" s="203">
        <v>4971.09</v>
      </c>
      <c r="E29" s="50"/>
      <c r="F29" s="8"/>
      <c r="G29" s="19"/>
      <c r="H29" s="33"/>
      <c r="I29" s="8"/>
      <c r="J29" s="40"/>
      <c r="K29" s="33"/>
      <c r="L29" s="8"/>
      <c r="M29" s="40"/>
      <c r="N29" s="54">
        <f t="shared" si="4"/>
        <v>4971.09</v>
      </c>
      <c r="O29" s="17"/>
    </row>
    <row r="30" spans="1:15" s="6" customFormat="1" ht="15">
      <c r="A30" s="14" t="s">
        <v>76</v>
      </c>
      <c r="B30" s="204" t="s">
        <v>202</v>
      </c>
      <c r="C30" s="205">
        <v>41481</v>
      </c>
      <c r="D30" s="203">
        <v>780.14</v>
      </c>
      <c r="E30" s="50"/>
      <c r="F30" s="8"/>
      <c r="G30" s="19"/>
      <c r="H30" s="33"/>
      <c r="I30" s="8"/>
      <c r="J30" s="40"/>
      <c r="K30" s="33"/>
      <c r="L30" s="8"/>
      <c r="M30" s="40"/>
      <c r="N30" s="54">
        <f t="shared" si="4"/>
        <v>780.14</v>
      </c>
      <c r="O30" s="17"/>
    </row>
    <row r="31" spans="1:15" s="6" customFormat="1" ht="15">
      <c r="A31" s="14" t="s">
        <v>77</v>
      </c>
      <c r="B31" s="33"/>
      <c r="C31" s="8"/>
      <c r="D31" s="63"/>
      <c r="E31" s="204" t="s">
        <v>215</v>
      </c>
      <c r="F31" s="205">
        <v>41488</v>
      </c>
      <c r="G31" s="203">
        <v>743.32</v>
      </c>
      <c r="H31" s="33"/>
      <c r="I31" s="8"/>
      <c r="J31" s="40"/>
      <c r="K31" s="33"/>
      <c r="L31" s="8"/>
      <c r="M31" s="40"/>
      <c r="N31" s="54">
        <f t="shared" si="4"/>
        <v>743.32</v>
      </c>
      <c r="O31" s="17"/>
    </row>
    <row r="32" spans="1:15" s="6" customFormat="1" ht="15">
      <c r="A32" s="14" t="s">
        <v>78</v>
      </c>
      <c r="B32" s="33"/>
      <c r="C32" s="8"/>
      <c r="D32" s="63"/>
      <c r="E32" s="50"/>
      <c r="F32" s="8"/>
      <c r="G32" s="19"/>
      <c r="H32" s="33"/>
      <c r="I32" s="8"/>
      <c r="J32" s="40"/>
      <c r="K32" s="33"/>
      <c r="L32" s="8"/>
      <c r="M32" s="40"/>
      <c r="N32" s="54">
        <f t="shared" si="4"/>
        <v>0</v>
      </c>
      <c r="O32" s="17"/>
    </row>
    <row r="33" spans="1:15" s="7" customFormat="1" ht="25.5">
      <c r="A33" s="14" t="s">
        <v>79</v>
      </c>
      <c r="B33" s="204" t="s">
        <v>202</v>
      </c>
      <c r="C33" s="205">
        <v>41481</v>
      </c>
      <c r="D33" s="203">
        <v>3452.52</v>
      </c>
      <c r="E33" s="53"/>
      <c r="F33" s="10"/>
      <c r="G33" s="20"/>
      <c r="H33" s="36"/>
      <c r="I33" s="10"/>
      <c r="J33" s="41"/>
      <c r="K33" s="36"/>
      <c r="L33" s="10"/>
      <c r="M33" s="41"/>
      <c r="N33" s="54">
        <f t="shared" si="4"/>
        <v>3452.52</v>
      </c>
      <c r="O33" s="17"/>
    </row>
    <row r="34" spans="1:15" s="7" customFormat="1" ht="15">
      <c r="A34" s="14" t="s">
        <v>80</v>
      </c>
      <c r="B34" s="36"/>
      <c r="C34" s="10"/>
      <c r="D34" s="63"/>
      <c r="E34" s="204" t="s">
        <v>225</v>
      </c>
      <c r="F34" s="205">
        <v>41544</v>
      </c>
      <c r="G34" s="203">
        <v>5142.55</v>
      </c>
      <c r="H34" s="36"/>
      <c r="I34" s="10"/>
      <c r="J34" s="41"/>
      <c r="K34" s="36"/>
      <c r="L34" s="10"/>
      <c r="M34" s="41"/>
      <c r="N34" s="54">
        <f t="shared" si="4"/>
        <v>5142.55</v>
      </c>
      <c r="O34" s="17"/>
    </row>
    <row r="35" spans="1:15" s="7" customFormat="1" ht="30">
      <c r="A35" s="60" t="s">
        <v>123</v>
      </c>
      <c r="B35" s="36"/>
      <c r="C35" s="10"/>
      <c r="D35" s="63"/>
      <c r="E35" s="53"/>
      <c r="F35" s="10"/>
      <c r="G35" s="20"/>
      <c r="H35" s="36"/>
      <c r="I35" s="10"/>
      <c r="J35" s="41"/>
      <c r="K35" s="36"/>
      <c r="L35" s="10"/>
      <c r="M35" s="41"/>
      <c r="N35" s="54">
        <f t="shared" si="4"/>
        <v>0</v>
      </c>
      <c r="O35" s="17"/>
    </row>
    <row r="36" spans="1:15" s="7" customFormat="1" ht="25.5">
      <c r="A36" s="5" t="s">
        <v>124</v>
      </c>
      <c r="B36" s="204" t="s">
        <v>191</v>
      </c>
      <c r="C36" s="205">
        <v>41425</v>
      </c>
      <c r="D36" s="203">
        <v>743.35</v>
      </c>
      <c r="E36" s="53"/>
      <c r="F36" s="10"/>
      <c r="G36" s="20"/>
      <c r="H36" s="204" t="s">
        <v>254</v>
      </c>
      <c r="I36" s="205" t="s">
        <v>255</v>
      </c>
      <c r="J36" s="203">
        <v>743.35</v>
      </c>
      <c r="K36" s="204" t="s">
        <v>281</v>
      </c>
      <c r="L36" s="205">
        <v>41740</v>
      </c>
      <c r="M36" s="203">
        <v>743.35</v>
      </c>
      <c r="N36" s="54">
        <f t="shared" si="4"/>
        <v>2230.05</v>
      </c>
      <c r="O36" s="17"/>
    </row>
    <row r="37" spans="1:15" s="7" customFormat="1" ht="25.5">
      <c r="A37" s="5" t="s">
        <v>126</v>
      </c>
      <c r="B37" s="36"/>
      <c r="C37" s="10"/>
      <c r="D37" s="63"/>
      <c r="E37" s="53"/>
      <c r="F37" s="10"/>
      <c r="G37" s="20"/>
      <c r="H37" s="65"/>
      <c r="I37" s="221"/>
      <c r="J37" s="55"/>
      <c r="K37" s="204" t="s">
        <v>276</v>
      </c>
      <c r="L37" s="205">
        <v>41719</v>
      </c>
      <c r="M37" s="203">
        <v>1486.7</v>
      </c>
      <c r="N37" s="54">
        <f t="shared" si="4"/>
        <v>1486.7</v>
      </c>
      <c r="O37" s="17"/>
    </row>
    <row r="38" spans="1:15" s="7" customFormat="1" ht="15">
      <c r="A38" s="5" t="s">
        <v>128</v>
      </c>
      <c r="B38" s="204" t="s">
        <v>202</v>
      </c>
      <c r="C38" s="205">
        <v>41481</v>
      </c>
      <c r="D38" s="203">
        <v>1560.23</v>
      </c>
      <c r="E38" s="53"/>
      <c r="F38" s="10"/>
      <c r="G38" s="20"/>
      <c r="H38" s="65"/>
      <c r="I38" s="221"/>
      <c r="J38" s="55"/>
      <c r="K38" s="36"/>
      <c r="L38" s="10"/>
      <c r="M38" s="41"/>
      <c r="N38" s="54">
        <f t="shared" si="4"/>
        <v>1560.23</v>
      </c>
      <c r="O38" s="17"/>
    </row>
    <row r="39" spans="1:15" s="7" customFormat="1" ht="25.5">
      <c r="A39" s="5" t="s">
        <v>130</v>
      </c>
      <c r="B39" s="36"/>
      <c r="C39" s="10"/>
      <c r="D39" s="63"/>
      <c r="E39" s="204" t="s">
        <v>218</v>
      </c>
      <c r="F39" s="205">
        <v>41516</v>
      </c>
      <c r="G39" s="203">
        <v>371.67</v>
      </c>
      <c r="H39" s="204" t="s">
        <v>254</v>
      </c>
      <c r="I39" s="205" t="s">
        <v>255</v>
      </c>
      <c r="J39" s="203">
        <v>371.67</v>
      </c>
      <c r="K39" s="36"/>
      <c r="L39" s="10"/>
      <c r="M39" s="41"/>
      <c r="N39" s="54">
        <f t="shared" si="4"/>
        <v>743.34</v>
      </c>
      <c r="O39" s="17"/>
    </row>
    <row r="40" spans="1:15" s="7" customFormat="1" ht="15">
      <c r="A40" s="5" t="s">
        <v>133</v>
      </c>
      <c r="B40" s="36"/>
      <c r="C40" s="10"/>
      <c r="D40" s="63"/>
      <c r="E40" s="204" t="s">
        <v>215</v>
      </c>
      <c r="F40" s="205">
        <v>41488</v>
      </c>
      <c r="G40" s="203">
        <v>2300.67</v>
      </c>
      <c r="H40" s="36"/>
      <c r="I40" s="10"/>
      <c r="J40" s="41"/>
      <c r="K40" s="36"/>
      <c r="L40" s="10"/>
      <c r="M40" s="41"/>
      <c r="N40" s="54">
        <f t="shared" si="4"/>
        <v>2300.67</v>
      </c>
      <c r="O40" s="17"/>
    </row>
    <row r="41" spans="1:15" s="7" customFormat="1" ht="15">
      <c r="A41" s="5" t="s">
        <v>134</v>
      </c>
      <c r="B41" s="36"/>
      <c r="C41" s="10"/>
      <c r="D41" s="63"/>
      <c r="E41" s="53"/>
      <c r="F41" s="10"/>
      <c r="G41" s="20"/>
      <c r="H41" s="36"/>
      <c r="I41" s="10"/>
      <c r="J41" s="41"/>
      <c r="K41" s="36"/>
      <c r="L41" s="10"/>
      <c r="M41" s="41"/>
      <c r="N41" s="54">
        <f t="shared" si="4"/>
        <v>0</v>
      </c>
      <c r="O41" s="17"/>
    </row>
    <row r="42" spans="1:15" s="7" customFormat="1" ht="15">
      <c r="A42" s="5" t="s">
        <v>135</v>
      </c>
      <c r="B42" s="36"/>
      <c r="C42" s="10"/>
      <c r="D42" s="63">
        <f>O42/4</f>
        <v>1321.92</v>
      </c>
      <c r="E42" s="53"/>
      <c r="F42" s="10"/>
      <c r="G42" s="63">
        <f>O42/4</f>
        <v>1321.92</v>
      </c>
      <c r="H42" s="36"/>
      <c r="I42" s="10"/>
      <c r="J42" s="63">
        <f>O42/4</f>
        <v>1321.92</v>
      </c>
      <c r="K42" s="36"/>
      <c r="L42" s="10"/>
      <c r="M42" s="63">
        <f>O42/4</f>
        <v>1321.92</v>
      </c>
      <c r="N42" s="54">
        <f t="shared" si="4"/>
        <v>5287.68</v>
      </c>
      <c r="O42" s="17">
        <v>5287.68</v>
      </c>
    </row>
    <row r="43" spans="1:15" s="7" customFormat="1" ht="30">
      <c r="A43" s="61" t="s">
        <v>81</v>
      </c>
      <c r="B43" s="36"/>
      <c r="C43" s="10"/>
      <c r="D43" s="63"/>
      <c r="E43" s="53"/>
      <c r="F43" s="10"/>
      <c r="G43" s="63"/>
      <c r="H43" s="36"/>
      <c r="I43" s="10"/>
      <c r="J43" s="63"/>
      <c r="K43" s="36"/>
      <c r="L43" s="10"/>
      <c r="M43" s="63"/>
      <c r="N43" s="54">
        <f t="shared" si="4"/>
        <v>0</v>
      </c>
      <c r="O43" s="17"/>
    </row>
    <row r="44" spans="1:15" s="7" customFormat="1" ht="15">
      <c r="A44" s="5" t="s">
        <v>137</v>
      </c>
      <c r="B44" s="36"/>
      <c r="C44" s="10"/>
      <c r="D44" s="63"/>
      <c r="E44" s="204" t="s">
        <v>215</v>
      </c>
      <c r="F44" s="205">
        <v>41488</v>
      </c>
      <c r="G44" s="203">
        <v>4972.68</v>
      </c>
      <c r="H44" s="36"/>
      <c r="I44" s="10"/>
      <c r="J44" s="63"/>
      <c r="K44" s="36"/>
      <c r="L44" s="10"/>
      <c r="M44" s="63"/>
      <c r="N44" s="54">
        <f t="shared" si="4"/>
        <v>4972.68</v>
      </c>
      <c r="O44" s="17"/>
    </row>
    <row r="45" spans="1:15" s="7" customFormat="1" ht="15">
      <c r="A45" s="61" t="s">
        <v>82</v>
      </c>
      <c r="B45" s="36"/>
      <c r="C45" s="10"/>
      <c r="D45" s="63"/>
      <c r="E45" s="53"/>
      <c r="F45" s="10"/>
      <c r="G45" s="63"/>
      <c r="H45" s="36"/>
      <c r="I45" s="10"/>
      <c r="J45" s="63"/>
      <c r="K45" s="36"/>
      <c r="L45" s="10"/>
      <c r="M45" s="63"/>
      <c r="N45" s="54">
        <f t="shared" si="4"/>
        <v>0</v>
      </c>
      <c r="O45" s="17"/>
    </row>
    <row r="46" spans="1:15" s="7" customFormat="1" ht="25.5">
      <c r="A46" s="286" t="s">
        <v>83</v>
      </c>
      <c r="B46" s="201">
        <v>107</v>
      </c>
      <c r="C46" s="202">
        <v>41402</v>
      </c>
      <c r="D46" s="203">
        <v>86.34</v>
      </c>
      <c r="E46" s="204" t="s">
        <v>224</v>
      </c>
      <c r="F46" s="205">
        <v>41537</v>
      </c>
      <c r="G46" s="203">
        <v>86.34</v>
      </c>
      <c r="H46" s="204" t="s">
        <v>254</v>
      </c>
      <c r="I46" s="205" t="s">
        <v>259</v>
      </c>
      <c r="J46" s="203">
        <v>86.34</v>
      </c>
      <c r="K46" s="204" t="s">
        <v>267</v>
      </c>
      <c r="L46" s="205">
        <v>41677</v>
      </c>
      <c r="M46" s="203">
        <v>86.34</v>
      </c>
      <c r="N46" s="54">
        <f t="shared" si="4"/>
        <v>345.36</v>
      </c>
      <c r="O46" s="17"/>
    </row>
    <row r="47" spans="1:15" s="7" customFormat="1" ht="15">
      <c r="A47" s="303"/>
      <c r="B47" s="204" t="s">
        <v>190</v>
      </c>
      <c r="C47" s="205">
        <v>41418</v>
      </c>
      <c r="D47" s="203">
        <v>86.34</v>
      </c>
      <c r="E47" s="204" t="s">
        <v>229</v>
      </c>
      <c r="F47" s="205">
        <v>41558</v>
      </c>
      <c r="G47" s="203">
        <v>86.34</v>
      </c>
      <c r="H47" s="204" t="s">
        <v>263</v>
      </c>
      <c r="I47" s="205">
        <v>41656</v>
      </c>
      <c r="J47" s="203">
        <v>86.34</v>
      </c>
      <c r="K47" s="204" t="s">
        <v>268</v>
      </c>
      <c r="L47" s="205">
        <v>41692</v>
      </c>
      <c r="M47" s="203">
        <v>86.34</v>
      </c>
      <c r="N47" s="54">
        <f t="shared" si="4"/>
        <v>345.36</v>
      </c>
      <c r="O47" s="17"/>
    </row>
    <row r="48" spans="1:15" s="7" customFormat="1" ht="15">
      <c r="A48" s="303"/>
      <c r="B48" s="204" t="s">
        <v>201</v>
      </c>
      <c r="C48" s="205">
        <v>41486</v>
      </c>
      <c r="D48" s="203">
        <v>86.34</v>
      </c>
      <c r="E48" s="204" t="s">
        <v>232</v>
      </c>
      <c r="F48" s="205">
        <v>41547</v>
      </c>
      <c r="G48" s="203">
        <v>86.34</v>
      </c>
      <c r="H48" s="36"/>
      <c r="I48" s="10"/>
      <c r="J48" s="63"/>
      <c r="K48" s="204" t="s">
        <v>271</v>
      </c>
      <c r="L48" s="205">
        <v>41712</v>
      </c>
      <c r="M48" s="203">
        <v>86.34</v>
      </c>
      <c r="N48" s="54">
        <f t="shared" si="4"/>
        <v>259.02</v>
      </c>
      <c r="O48" s="17"/>
    </row>
    <row r="49" spans="1:15" s="7" customFormat="1" ht="15">
      <c r="A49" s="303"/>
      <c r="B49" s="204"/>
      <c r="C49" s="205"/>
      <c r="D49" s="203"/>
      <c r="E49" s="220"/>
      <c r="F49" s="205"/>
      <c r="G49" s="203"/>
      <c r="H49" s="36"/>
      <c r="I49" s="10"/>
      <c r="J49" s="63"/>
      <c r="K49" s="204" t="s">
        <v>277</v>
      </c>
      <c r="L49" s="205">
        <v>41726</v>
      </c>
      <c r="M49" s="203">
        <v>86.34</v>
      </c>
      <c r="N49" s="54">
        <f t="shared" si="4"/>
        <v>86.34</v>
      </c>
      <c r="O49" s="17"/>
    </row>
    <row r="50" spans="1:15" s="7" customFormat="1" ht="15">
      <c r="A50" s="303"/>
      <c r="B50" s="204"/>
      <c r="C50" s="205"/>
      <c r="D50" s="203"/>
      <c r="E50" s="220"/>
      <c r="F50" s="205"/>
      <c r="G50" s="203"/>
      <c r="H50" s="36"/>
      <c r="I50" s="10"/>
      <c r="J50" s="63"/>
      <c r="K50" s="204" t="s">
        <v>283</v>
      </c>
      <c r="L50" s="205">
        <v>41747</v>
      </c>
      <c r="M50" s="203">
        <v>86.34</v>
      </c>
      <c r="N50" s="54">
        <f t="shared" si="4"/>
        <v>86.34</v>
      </c>
      <c r="O50" s="17"/>
    </row>
    <row r="51" spans="1:15" s="7" customFormat="1" ht="15">
      <c r="A51" s="287"/>
      <c r="B51" s="204"/>
      <c r="C51" s="205"/>
      <c r="D51" s="203"/>
      <c r="E51" s="220"/>
      <c r="F51" s="205"/>
      <c r="G51" s="203"/>
      <c r="H51" s="36"/>
      <c r="I51" s="10"/>
      <c r="J51" s="63"/>
      <c r="K51" s="204" t="s">
        <v>284</v>
      </c>
      <c r="L51" s="205">
        <v>41759</v>
      </c>
      <c r="M51" s="203">
        <v>86.34</v>
      </c>
      <c r="N51" s="54">
        <f t="shared" si="4"/>
        <v>86.34</v>
      </c>
      <c r="O51" s="17"/>
    </row>
    <row r="52" spans="1:15" s="7" customFormat="1" ht="15">
      <c r="A52" s="14" t="s">
        <v>84</v>
      </c>
      <c r="B52" s="36"/>
      <c r="C52" s="10"/>
      <c r="D52" s="63"/>
      <c r="E52" s="53"/>
      <c r="F52" s="10"/>
      <c r="G52" s="63"/>
      <c r="H52" s="36"/>
      <c r="I52" s="10"/>
      <c r="J52" s="63"/>
      <c r="K52" s="204" t="s">
        <v>268</v>
      </c>
      <c r="L52" s="205">
        <v>41692</v>
      </c>
      <c r="M52" s="203">
        <v>8633.52</v>
      </c>
      <c r="N52" s="54">
        <f t="shared" si="4"/>
        <v>8633.52</v>
      </c>
      <c r="O52" s="17"/>
    </row>
    <row r="53" spans="1:15" s="7" customFormat="1" ht="15">
      <c r="A53" s="14" t="s">
        <v>85</v>
      </c>
      <c r="B53" s="36"/>
      <c r="C53" s="10"/>
      <c r="D53" s="63"/>
      <c r="E53" s="53"/>
      <c r="F53" s="10"/>
      <c r="G53" s="63"/>
      <c r="H53" s="36"/>
      <c r="I53" s="10"/>
      <c r="J53" s="63"/>
      <c r="K53" s="204" t="s">
        <v>276</v>
      </c>
      <c r="L53" s="205">
        <v>41719</v>
      </c>
      <c r="M53" s="63">
        <v>777.03</v>
      </c>
      <c r="N53" s="54">
        <f t="shared" si="4"/>
        <v>777.03</v>
      </c>
      <c r="O53" s="17"/>
    </row>
    <row r="54" spans="1:15" s="7" customFormat="1" ht="15">
      <c r="A54" s="60" t="s">
        <v>143</v>
      </c>
      <c r="B54" s="36"/>
      <c r="C54" s="10"/>
      <c r="D54" s="63"/>
      <c r="E54" s="53"/>
      <c r="F54" s="10"/>
      <c r="G54" s="63"/>
      <c r="H54" s="36"/>
      <c r="I54" s="10"/>
      <c r="J54" s="63"/>
      <c r="K54" s="36"/>
      <c r="L54" s="10"/>
      <c r="M54" s="63"/>
      <c r="N54" s="54">
        <f t="shared" si="4"/>
        <v>0</v>
      </c>
      <c r="O54" s="17"/>
    </row>
    <row r="55" spans="1:15" s="7" customFormat="1" ht="15.75" thickBot="1">
      <c r="A55" s="5" t="s">
        <v>144</v>
      </c>
      <c r="B55" s="36"/>
      <c r="C55" s="10"/>
      <c r="D55" s="63"/>
      <c r="E55" s="53"/>
      <c r="F55" s="10"/>
      <c r="G55" s="63"/>
      <c r="H55" s="36"/>
      <c r="I55" s="10"/>
      <c r="J55" s="63"/>
      <c r="K55" s="36"/>
      <c r="L55" s="10"/>
      <c r="M55" s="63"/>
      <c r="N55" s="54">
        <f t="shared" si="4"/>
        <v>0</v>
      </c>
      <c r="O55" s="17"/>
    </row>
    <row r="56" spans="1:15" s="7" customFormat="1" ht="19.5" thickBot="1">
      <c r="A56" s="4" t="s">
        <v>93</v>
      </c>
      <c r="B56" s="10"/>
      <c r="C56" s="10"/>
      <c r="D56" s="63">
        <f>O56/4</f>
        <v>16090.92</v>
      </c>
      <c r="E56" s="10"/>
      <c r="F56" s="10"/>
      <c r="G56" s="63">
        <f>O56/4</f>
        <v>16090.92</v>
      </c>
      <c r="H56" s="10"/>
      <c r="I56" s="10"/>
      <c r="J56" s="63">
        <f>O56/4</f>
        <v>16090.92</v>
      </c>
      <c r="K56" s="10"/>
      <c r="L56" s="10"/>
      <c r="M56" s="63">
        <f>O56/4</f>
        <v>16090.92</v>
      </c>
      <c r="N56" s="54">
        <f t="shared" si="4"/>
        <v>64363.68</v>
      </c>
      <c r="O56" s="98">
        <v>64363.68</v>
      </c>
    </row>
    <row r="57" spans="1:15" s="6" customFormat="1" ht="20.25" thickBot="1">
      <c r="A57" s="46" t="s">
        <v>4</v>
      </c>
      <c r="B57" s="103"/>
      <c r="C57" s="104"/>
      <c r="D57" s="107">
        <f>SUM(D5:D56)</f>
        <v>208381</v>
      </c>
      <c r="E57" s="105"/>
      <c r="F57" s="104"/>
      <c r="G57" s="107">
        <f>SUM(G5:G56)</f>
        <v>227071.29</v>
      </c>
      <c r="H57" s="106"/>
      <c r="I57" s="104"/>
      <c r="J57" s="107">
        <f>SUM(J5:J56)</f>
        <v>200353.9</v>
      </c>
      <c r="K57" s="106"/>
      <c r="L57" s="104"/>
      <c r="M57" s="107">
        <f>SUM(M5:M56)</f>
        <v>209736.43</v>
      </c>
      <c r="N57" s="54">
        <f t="shared" si="4"/>
        <v>845542.62</v>
      </c>
      <c r="O57" s="26">
        <f>SUM(O5:O55)</f>
        <v>716307.63</v>
      </c>
    </row>
    <row r="58" spans="1:15" s="11" customFormat="1" ht="20.25" hidden="1" thickBot="1">
      <c r="A58" s="47" t="s">
        <v>2</v>
      </c>
      <c r="B58" s="75"/>
      <c r="C58" s="76"/>
      <c r="D58" s="77"/>
      <c r="E58" s="78"/>
      <c r="F58" s="76"/>
      <c r="G58" s="79"/>
      <c r="H58" s="75"/>
      <c r="I58" s="76"/>
      <c r="J58" s="77"/>
      <c r="K58" s="75"/>
      <c r="L58" s="76"/>
      <c r="M58" s="77"/>
      <c r="N58" s="54">
        <f t="shared" si="4"/>
        <v>0</v>
      </c>
      <c r="O58" s="27"/>
    </row>
    <row r="59" spans="1:15" s="13" customFormat="1" ht="39.75" customHeight="1" thickBot="1">
      <c r="A59" s="283" t="s">
        <v>3</v>
      </c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5"/>
      <c r="O59" s="28"/>
    </row>
    <row r="60" spans="1:15" s="7" customFormat="1" ht="15" customHeight="1">
      <c r="A60" s="209" t="s">
        <v>153</v>
      </c>
      <c r="B60" s="36"/>
      <c r="C60" s="10"/>
      <c r="D60" s="41"/>
      <c r="E60" s="53"/>
      <c r="F60" s="10"/>
      <c r="G60" s="10"/>
      <c r="H60" s="301" t="s">
        <v>265</v>
      </c>
      <c r="I60" s="276">
        <v>41670</v>
      </c>
      <c r="J60" s="278">
        <v>322044.18</v>
      </c>
      <c r="K60" s="36"/>
      <c r="L60" s="10"/>
      <c r="M60" s="41"/>
      <c r="N60" s="54">
        <f t="shared" si="4"/>
        <v>322044.18</v>
      </c>
      <c r="O60" s="64"/>
    </row>
    <row r="61" spans="1:15" s="7" customFormat="1" ht="15" customHeight="1">
      <c r="A61" s="209" t="s">
        <v>175</v>
      </c>
      <c r="B61" s="66"/>
      <c r="C61" s="74"/>
      <c r="D61" s="41"/>
      <c r="E61" s="66"/>
      <c r="F61" s="74"/>
      <c r="G61" s="10"/>
      <c r="H61" s="302"/>
      <c r="I61" s="277"/>
      <c r="J61" s="279"/>
      <c r="K61" s="53"/>
      <c r="L61" s="74"/>
      <c r="M61" s="41"/>
      <c r="N61" s="54">
        <f t="shared" si="4"/>
        <v>0</v>
      </c>
      <c r="O61" s="64"/>
    </row>
    <row r="62" spans="1:15" s="7" customFormat="1" ht="15">
      <c r="A62" s="209" t="s">
        <v>214</v>
      </c>
      <c r="B62" s="66"/>
      <c r="C62" s="74"/>
      <c r="D62" s="41"/>
      <c r="E62" s="204" t="s">
        <v>213</v>
      </c>
      <c r="F62" s="205">
        <v>41495</v>
      </c>
      <c r="G62" s="203">
        <v>99149.72</v>
      </c>
      <c r="H62" s="53"/>
      <c r="I62" s="74"/>
      <c r="J62" s="41"/>
      <c r="K62" s="53"/>
      <c r="L62" s="74"/>
      <c r="M62" s="41"/>
      <c r="N62" s="54">
        <f t="shared" si="4"/>
        <v>99149.72</v>
      </c>
      <c r="O62" s="64"/>
    </row>
    <row r="63" spans="1:15" s="7" customFormat="1" ht="15" customHeight="1">
      <c r="A63" s="209" t="s">
        <v>180</v>
      </c>
      <c r="B63" s="66"/>
      <c r="C63" s="74"/>
      <c r="D63" s="41"/>
      <c r="E63" s="274" t="s">
        <v>215</v>
      </c>
      <c r="F63" s="276">
        <v>41488</v>
      </c>
      <c r="G63" s="292">
        <v>10378.84</v>
      </c>
      <c r="H63" s="10"/>
      <c r="I63" s="74"/>
      <c r="J63" s="41"/>
      <c r="K63" s="53"/>
      <c r="L63" s="74"/>
      <c r="M63" s="41"/>
      <c r="N63" s="54">
        <f t="shared" si="4"/>
        <v>10378.84</v>
      </c>
      <c r="O63" s="64"/>
    </row>
    <row r="64" spans="1:15" s="7" customFormat="1" ht="16.5" customHeight="1" thickBot="1">
      <c r="A64" s="209" t="s">
        <v>182</v>
      </c>
      <c r="B64" s="66"/>
      <c r="C64" s="74"/>
      <c r="D64" s="41"/>
      <c r="E64" s="290"/>
      <c r="F64" s="291"/>
      <c r="G64" s="293"/>
      <c r="H64" s="10"/>
      <c r="I64" s="74"/>
      <c r="J64" s="41"/>
      <c r="K64" s="53"/>
      <c r="L64" s="74"/>
      <c r="M64" s="41"/>
      <c r="N64" s="54">
        <f t="shared" si="4"/>
        <v>0</v>
      </c>
      <c r="O64" s="64"/>
    </row>
    <row r="65" spans="1:15" s="85" customFormat="1" ht="20.25" thickBot="1">
      <c r="A65" s="80" t="s">
        <v>4</v>
      </c>
      <c r="B65" s="81"/>
      <c r="C65" s="92"/>
      <c r="D65" s="92">
        <f>SUM(D60:D64)</f>
        <v>0</v>
      </c>
      <c r="E65" s="92"/>
      <c r="F65" s="92"/>
      <c r="G65" s="92">
        <f>SUM(G60:G64)</f>
        <v>109528.56</v>
      </c>
      <c r="H65" s="223"/>
      <c r="I65" s="92"/>
      <c r="J65" s="92">
        <f>SUM(J60:J64)</f>
        <v>322044.18</v>
      </c>
      <c r="K65" s="92"/>
      <c r="L65" s="92"/>
      <c r="M65" s="92">
        <f>SUM(M60:M64)</f>
        <v>0</v>
      </c>
      <c r="N65" s="54">
        <f t="shared" si="4"/>
        <v>431572.74</v>
      </c>
      <c r="O65" s="84">
        <f>M65+J65+G65+D65</f>
        <v>431572.74</v>
      </c>
    </row>
    <row r="66" spans="1:15" s="7" customFormat="1" ht="42" customHeight="1">
      <c r="A66" s="283" t="s">
        <v>28</v>
      </c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5"/>
      <c r="O66" s="18"/>
    </row>
    <row r="67" spans="1:15" s="7" customFormat="1" ht="15">
      <c r="A67" s="209" t="s">
        <v>196</v>
      </c>
      <c r="B67" s="204" t="s">
        <v>195</v>
      </c>
      <c r="C67" s="205">
        <v>41467</v>
      </c>
      <c r="D67" s="203">
        <v>3434.7</v>
      </c>
      <c r="E67" s="25"/>
      <c r="F67" s="1"/>
      <c r="G67" s="18"/>
      <c r="H67" s="37"/>
      <c r="I67" s="1"/>
      <c r="J67" s="42"/>
      <c r="K67" s="37"/>
      <c r="L67" s="1"/>
      <c r="M67" s="42"/>
      <c r="N67" s="53"/>
      <c r="O67" s="25"/>
    </row>
    <row r="68" spans="1:15" s="7" customFormat="1" ht="15">
      <c r="A68" s="44" t="s">
        <v>198</v>
      </c>
      <c r="B68" s="204" t="s">
        <v>197</v>
      </c>
      <c r="C68" s="205">
        <v>41481</v>
      </c>
      <c r="D68" s="203">
        <v>237.28</v>
      </c>
      <c r="E68" s="53"/>
      <c r="F68" s="10"/>
      <c r="G68" s="20"/>
      <c r="H68" s="36"/>
      <c r="I68" s="10"/>
      <c r="J68" s="41"/>
      <c r="K68" s="36"/>
      <c r="L68" s="10"/>
      <c r="M68" s="41"/>
      <c r="N68" s="53"/>
      <c r="O68" s="25"/>
    </row>
    <row r="69" spans="1:15" s="7" customFormat="1" ht="15">
      <c r="A69" s="44" t="s">
        <v>199</v>
      </c>
      <c r="B69" s="204" t="s">
        <v>200</v>
      </c>
      <c r="C69" s="205">
        <v>41467</v>
      </c>
      <c r="D69" s="203">
        <v>715.77</v>
      </c>
      <c r="E69" s="53"/>
      <c r="F69" s="10"/>
      <c r="G69" s="20"/>
      <c r="H69" s="36"/>
      <c r="I69" s="10"/>
      <c r="J69" s="41"/>
      <c r="K69" s="36">
        <v>50</v>
      </c>
      <c r="L69" s="202">
        <v>41759</v>
      </c>
      <c r="M69" s="40">
        <v>688.69</v>
      </c>
      <c r="N69" s="53"/>
      <c r="O69" s="25"/>
    </row>
    <row r="70" spans="1:15" s="7" customFormat="1" ht="15">
      <c r="A70" s="44" t="s">
        <v>203</v>
      </c>
      <c r="B70" s="204" t="s">
        <v>202</v>
      </c>
      <c r="C70" s="205">
        <v>41481</v>
      </c>
      <c r="D70" s="203">
        <v>932.06</v>
      </c>
      <c r="E70" s="53"/>
      <c r="F70" s="10"/>
      <c r="G70" s="20"/>
      <c r="H70" s="36"/>
      <c r="I70" s="10"/>
      <c r="J70" s="41"/>
      <c r="K70" s="36"/>
      <c r="L70" s="10"/>
      <c r="M70" s="41"/>
      <c r="N70" s="53"/>
      <c r="O70" s="25"/>
    </row>
    <row r="71" spans="1:15" s="7" customFormat="1" ht="15">
      <c r="A71" s="44" t="s">
        <v>208</v>
      </c>
      <c r="B71" s="204" t="s">
        <v>209</v>
      </c>
      <c r="C71" s="205">
        <v>41471</v>
      </c>
      <c r="D71" s="203">
        <v>800</v>
      </c>
      <c r="E71" s="53"/>
      <c r="F71" s="10"/>
      <c r="G71" s="20"/>
      <c r="H71" s="36"/>
      <c r="I71" s="10"/>
      <c r="J71" s="41"/>
      <c r="K71" s="36"/>
      <c r="L71" s="10"/>
      <c r="M71" s="41"/>
      <c r="N71" s="53"/>
      <c r="O71" s="25"/>
    </row>
    <row r="72" spans="1:15" s="7" customFormat="1" ht="15">
      <c r="A72" s="44" t="s">
        <v>211</v>
      </c>
      <c r="B72" s="36"/>
      <c r="C72" s="10"/>
      <c r="D72" s="41"/>
      <c r="E72" s="204" t="s">
        <v>210</v>
      </c>
      <c r="F72" s="205">
        <v>41509</v>
      </c>
      <c r="G72" s="203">
        <v>276.61</v>
      </c>
      <c r="H72" s="36"/>
      <c r="I72" s="10"/>
      <c r="J72" s="41"/>
      <c r="K72" s="36"/>
      <c r="L72" s="10"/>
      <c r="M72" s="41"/>
      <c r="N72" s="53"/>
      <c r="O72" s="25"/>
    </row>
    <row r="73" spans="1:15" s="7" customFormat="1" ht="15">
      <c r="A73" s="209" t="s">
        <v>212</v>
      </c>
      <c r="B73" s="36"/>
      <c r="C73" s="10"/>
      <c r="D73" s="41"/>
      <c r="E73" s="204" t="s">
        <v>210</v>
      </c>
      <c r="F73" s="205">
        <v>41509</v>
      </c>
      <c r="G73" s="203">
        <v>19036.74</v>
      </c>
      <c r="H73" s="36"/>
      <c r="I73" s="10"/>
      <c r="J73" s="41"/>
      <c r="K73" s="36"/>
      <c r="L73" s="10"/>
      <c r="M73" s="41"/>
      <c r="N73" s="53"/>
      <c r="O73" s="25"/>
    </row>
    <row r="74" spans="1:15" s="7" customFormat="1" ht="15">
      <c r="A74" s="44" t="s">
        <v>216</v>
      </c>
      <c r="B74" s="32" t="s">
        <v>217</v>
      </c>
      <c r="C74" s="202">
        <v>41439</v>
      </c>
      <c r="D74" s="203">
        <v>80</v>
      </c>
      <c r="E74" s="53"/>
      <c r="F74" s="10"/>
      <c r="G74" s="20"/>
      <c r="H74" s="36"/>
      <c r="I74" s="10"/>
      <c r="J74" s="41"/>
      <c r="K74" s="36"/>
      <c r="L74" s="10"/>
      <c r="M74" s="41"/>
      <c r="N74" s="53"/>
      <c r="O74" s="25"/>
    </row>
    <row r="75" spans="1:15" s="7" customFormat="1" ht="15">
      <c r="A75" s="209" t="s">
        <v>220</v>
      </c>
      <c r="B75" s="36"/>
      <c r="C75" s="10"/>
      <c r="D75" s="41"/>
      <c r="E75" s="204" t="s">
        <v>221</v>
      </c>
      <c r="F75" s="205">
        <v>41530</v>
      </c>
      <c r="G75" s="203">
        <v>7227.72</v>
      </c>
      <c r="H75" s="36"/>
      <c r="I75" s="10"/>
      <c r="J75" s="41"/>
      <c r="K75" s="36"/>
      <c r="L75" s="10"/>
      <c r="M75" s="41"/>
      <c r="N75" s="53"/>
      <c r="O75" s="25"/>
    </row>
    <row r="76" spans="1:15" s="7" customFormat="1" ht="15">
      <c r="A76" s="44" t="s">
        <v>226</v>
      </c>
      <c r="B76" s="36"/>
      <c r="C76" s="10"/>
      <c r="D76" s="41"/>
      <c r="E76" s="204" t="s">
        <v>225</v>
      </c>
      <c r="F76" s="205">
        <v>41544</v>
      </c>
      <c r="G76" s="203">
        <v>688.69</v>
      </c>
      <c r="H76" s="36"/>
      <c r="I76" s="10"/>
      <c r="J76" s="41"/>
      <c r="K76" s="36"/>
      <c r="L76" s="10"/>
      <c r="M76" s="41"/>
      <c r="N76" s="53"/>
      <c r="O76" s="25"/>
    </row>
    <row r="77" spans="1:15" s="7" customFormat="1" ht="15">
      <c r="A77" s="44" t="s">
        <v>227</v>
      </c>
      <c r="B77" s="36"/>
      <c r="C77" s="10"/>
      <c r="D77" s="41"/>
      <c r="E77" s="204" t="s">
        <v>228</v>
      </c>
      <c r="F77" s="205">
        <v>41544</v>
      </c>
      <c r="G77" s="203">
        <v>73.25</v>
      </c>
      <c r="H77" s="36"/>
      <c r="I77" s="10"/>
      <c r="J77" s="41"/>
      <c r="K77" s="36"/>
      <c r="L77" s="10"/>
      <c r="M77" s="41"/>
      <c r="N77" s="53"/>
      <c r="O77" s="25"/>
    </row>
    <row r="78" spans="1:15" s="7" customFormat="1" ht="15">
      <c r="A78" s="44" t="s">
        <v>230</v>
      </c>
      <c r="B78" s="36"/>
      <c r="C78" s="10"/>
      <c r="D78" s="41"/>
      <c r="E78" s="204" t="s">
        <v>231</v>
      </c>
      <c r="F78" s="205">
        <v>41565</v>
      </c>
      <c r="G78" s="203">
        <v>466.03</v>
      </c>
      <c r="H78" s="36"/>
      <c r="I78" s="10"/>
      <c r="J78" s="41"/>
      <c r="K78" s="36"/>
      <c r="L78" s="10"/>
      <c r="M78" s="41"/>
      <c r="N78" s="53"/>
      <c r="O78" s="25"/>
    </row>
    <row r="79" spans="1:15" s="7" customFormat="1" ht="17.25" customHeight="1">
      <c r="A79" s="209" t="s">
        <v>249</v>
      </c>
      <c r="B79" s="36"/>
      <c r="C79" s="10"/>
      <c r="D79" s="41"/>
      <c r="E79" s="204" t="s">
        <v>250</v>
      </c>
      <c r="F79" s="205">
        <v>41578</v>
      </c>
      <c r="G79" s="203">
        <v>6025</v>
      </c>
      <c r="H79" s="36"/>
      <c r="I79" s="10"/>
      <c r="J79" s="41"/>
      <c r="K79" s="36"/>
      <c r="L79" s="10"/>
      <c r="M79" s="41"/>
      <c r="N79" s="53"/>
      <c r="O79" s="25"/>
    </row>
    <row r="80" spans="1:15" s="7" customFormat="1" ht="15">
      <c r="A80" s="44" t="s">
        <v>251</v>
      </c>
      <c r="B80" s="65"/>
      <c r="C80" s="74"/>
      <c r="D80" s="55"/>
      <c r="E80" s="220"/>
      <c r="F80" s="205"/>
      <c r="G80" s="219"/>
      <c r="H80" s="220" t="s">
        <v>252</v>
      </c>
      <c r="I80" s="205">
        <v>41591</v>
      </c>
      <c r="J80" s="219">
        <v>3000</v>
      </c>
      <c r="K80" s="65"/>
      <c r="L80" s="74"/>
      <c r="M80" s="55"/>
      <c r="N80" s="53"/>
      <c r="O80" s="25"/>
    </row>
    <row r="81" spans="1:15" s="7" customFormat="1" ht="15">
      <c r="A81" s="44" t="s">
        <v>216</v>
      </c>
      <c r="B81" s="33"/>
      <c r="C81" s="8"/>
      <c r="D81" s="63"/>
      <c r="E81" s="220" t="s">
        <v>253</v>
      </c>
      <c r="F81" s="205">
        <v>41557</v>
      </c>
      <c r="G81" s="219">
        <v>124</v>
      </c>
      <c r="H81" s="65"/>
      <c r="I81" s="74"/>
      <c r="J81" s="55"/>
      <c r="K81" s="65"/>
      <c r="L81" s="74"/>
      <c r="M81" s="55"/>
      <c r="N81" s="53"/>
      <c r="O81" s="25"/>
    </row>
    <row r="82" spans="1:15" s="7" customFormat="1" ht="25.5">
      <c r="A82" s="209" t="s">
        <v>256</v>
      </c>
      <c r="B82" s="222"/>
      <c r="C82" s="132"/>
      <c r="D82" s="203"/>
      <c r="E82" s="220"/>
      <c r="F82" s="205"/>
      <c r="G82" s="219"/>
      <c r="H82" s="204" t="s">
        <v>254</v>
      </c>
      <c r="I82" s="205" t="s">
        <v>255</v>
      </c>
      <c r="J82" s="203">
        <v>14000</v>
      </c>
      <c r="K82" s="65"/>
      <c r="L82" s="74"/>
      <c r="M82" s="55"/>
      <c r="N82" s="53"/>
      <c r="O82" s="25"/>
    </row>
    <row r="83" spans="1:15" s="246" customFormat="1" ht="25.5">
      <c r="A83" s="236" t="s">
        <v>257</v>
      </c>
      <c r="B83" s="237"/>
      <c r="C83" s="238"/>
      <c r="D83" s="232"/>
      <c r="E83" s="239"/>
      <c r="F83" s="231"/>
      <c r="G83" s="240"/>
      <c r="H83" s="230" t="s">
        <v>254</v>
      </c>
      <c r="I83" s="231" t="s">
        <v>258</v>
      </c>
      <c r="J83" s="232">
        <v>3100.59</v>
      </c>
      <c r="K83" s="241"/>
      <c r="L83" s="242"/>
      <c r="M83" s="243"/>
      <c r="N83" s="244"/>
      <c r="O83" s="245"/>
    </row>
    <row r="84" spans="1:15" s="7" customFormat="1" ht="25.5">
      <c r="A84" s="44" t="s">
        <v>260</v>
      </c>
      <c r="B84" s="36"/>
      <c r="C84" s="10"/>
      <c r="D84" s="41"/>
      <c r="E84" s="53"/>
      <c r="F84" s="10"/>
      <c r="G84" s="20"/>
      <c r="H84" s="204" t="s">
        <v>254</v>
      </c>
      <c r="I84" s="205" t="s">
        <v>259</v>
      </c>
      <c r="J84" s="203">
        <v>237.28</v>
      </c>
      <c r="K84" s="65"/>
      <c r="L84" s="74"/>
      <c r="M84" s="55"/>
      <c r="N84" s="53"/>
      <c r="O84" s="25"/>
    </row>
    <row r="85" spans="1:15" s="7" customFormat="1" ht="15">
      <c r="A85" s="44" t="s">
        <v>261</v>
      </c>
      <c r="B85" s="65"/>
      <c r="C85" s="74"/>
      <c r="D85" s="55"/>
      <c r="E85" s="220"/>
      <c r="F85" s="205"/>
      <c r="G85" s="219"/>
      <c r="H85" s="204" t="s">
        <v>262</v>
      </c>
      <c r="I85" s="205">
        <v>41649</v>
      </c>
      <c r="J85" s="203">
        <v>146.5</v>
      </c>
      <c r="K85" s="65"/>
      <c r="L85" s="74"/>
      <c r="M85" s="55"/>
      <c r="N85" s="53"/>
      <c r="O85" s="25"/>
    </row>
    <row r="86" spans="1:15" s="7" customFormat="1" ht="15">
      <c r="A86" s="44" t="s">
        <v>264</v>
      </c>
      <c r="B86" s="65"/>
      <c r="C86" s="74"/>
      <c r="D86" s="55"/>
      <c r="E86" s="220"/>
      <c r="F86" s="205"/>
      <c r="G86" s="219"/>
      <c r="H86" s="204" t="s">
        <v>265</v>
      </c>
      <c r="I86" s="205">
        <v>41670</v>
      </c>
      <c r="J86" s="203">
        <v>1921.62</v>
      </c>
      <c r="K86" s="65"/>
      <c r="L86" s="74"/>
      <c r="M86" s="55"/>
      <c r="N86" s="53"/>
      <c r="O86" s="25"/>
    </row>
    <row r="87" spans="1:15" s="7" customFormat="1" ht="15">
      <c r="A87" s="45" t="s">
        <v>266</v>
      </c>
      <c r="B87" s="65"/>
      <c r="C87" s="74"/>
      <c r="D87" s="55"/>
      <c r="E87" s="66"/>
      <c r="F87" s="74"/>
      <c r="G87" s="22"/>
      <c r="H87" s="204" t="s">
        <v>265</v>
      </c>
      <c r="I87" s="205">
        <v>41670</v>
      </c>
      <c r="J87" s="203">
        <v>371.67</v>
      </c>
      <c r="K87" s="65"/>
      <c r="L87" s="74"/>
      <c r="M87" s="55"/>
      <c r="N87" s="53"/>
      <c r="O87" s="25"/>
    </row>
    <row r="88" spans="1:15" s="7" customFormat="1" ht="15">
      <c r="A88" s="44" t="s">
        <v>278</v>
      </c>
      <c r="B88" s="36"/>
      <c r="C88" s="10"/>
      <c r="D88" s="41"/>
      <c r="E88" s="53"/>
      <c r="F88" s="10"/>
      <c r="G88" s="20"/>
      <c r="H88" s="36"/>
      <c r="I88" s="10"/>
      <c r="J88" s="41"/>
      <c r="K88" s="204" t="s">
        <v>279</v>
      </c>
      <c r="L88" s="205">
        <v>41696</v>
      </c>
      <c r="M88" s="203">
        <v>1164.98</v>
      </c>
      <c r="N88" s="53"/>
      <c r="O88" s="25"/>
    </row>
    <row r="89" spans="1:15" s="7" customFormat="1" ht="15">
      <c r="A89" s="45" t="s">
        <v>269</v>
      </c>
      <c r="B89" s="65"/>
      <c r="C89" s="74"/>
      <c r="D89" s="55"/>
      <c r="E89" s="66"/>
      <c r="F89" s="74"/>
      <c r="G89" s="22"/>
      <c r="H89" s="204"/>
      <c r="I89" s="205"/>
      <c r="J89" s="203"/>
      <c r="K89" s="204" t="s">
        <v>270</v>
      </c>
      <c r="L89" s="205">
        <v>41698</v>
      </c>
      <c r="M89" s="203">
        <v>438.42</v>
      </c>
      <c r="N89" s="53"/>
      <c r="O89" s="25"/>
    </row>
    <row r="90" spans="1:15" s="7" customFormat="1" ht="15">
      <c r="A90" s="45" t="s">
        <v>280</v>
      </c>
      <c r="B90" s="65"/>
      <c r="C90" s="74"/>
      <c r="D90" s="55"/>
      <c r="E90" s="66"/>
      <c r="F90" s="74"/>
      <c r="G90" s="22"/>
      <c r="H90" s="204"/>
      <c r="I90" s="205"/>
      <c r="J90" s="203"/>
      <c r="K90" s="204" t="s">
        <v>281</v>
      </c>
      <c r="L90" s="205">
        <v>41740</v>
      </c>
      <c r="M90" s="203">
        <v>884.38</v>
      </c>
      <c r="N90" s="53"/>
      <c r="O90" s="25"/>
    </row>
    <row r="91" spans="1:15" s="7" customFormat="1" ht="15">
      <c r="A91" s="45" t="s">
        <v>282</v>
      </c>
      <c r="B91" s="65"/>
      <c r="C91" s="74"/>
      <c r="D91" s="55"/>
      <c r="E91" s="66"/>
      <c r="F91" s="74"/>
      <c r="G91" s="22"/>
      <c r="H91" s="204"/>
      <c r="I91" s="205"/>
      <c r="J91" s="203"/>
      <c r="K91" s="204" t="s">
        <v>281</v>
      </c>
      <c r="L91" s="205">
        <v>41740</v>
      </c>
      <c r="M91" s="203">
        <v>815.7</v>
      </c>
      <c r="N91" s="53"/>
      <c r="O91" s="25"/>
    </row>
    <row r="92" spans="1:15" s="7" customFormat="1" ht="15">
      <c r="A92" s="44" t="s">
        <v>261</v>
      </c>
      <c r="B92" s="65"/>
      <c r="C92" s="74"/>
      <c r="D92" s="55"/>
      <c r="E92" s="66"/>
      <c r="F92" s="74"/>
      <c r="G92" s="22"/>
      <c r="H92" s="204"/>
      <c r="I92" s="205"/>
      <c r="J92" s="203"/>
      <c r="K92" s="204" t="s">
        <v>283</v>
      </c>
      <c r="L92" s="205">
        <v>41747</v>
      </c>
      <c r="M92" s="203">
        <v>73.25</v>
      </c>
      <c r="N92" s="53"/>
      <c r="O92" s="25"/>
    </row>
    <row r="93" spans="1:15" s="7" customFormat="1" ht="13.5" thickBot="1">
      <c r="A93" s="45"/>
      <c r="B93" s="65"/>
      <c r="C93" s="74"/>
      <c r="D93" s="55"/>
      <c r="E93" s="66"/>
      <c r="F93" s="74"/>
      <c r="G93" s="22"/>
      <c r="H93" s="65"/>
      <c r="I93" s="74"/>
      <c r="J93" s="55"/>
      <c r="K93" s="65"/>
      <c r="L93" s="74"/>
      <c r="M93" s="55"/>
      <c r="N93" s="53"/>
      <c r="O93" s="25"/>
    </row>
    <row r="94" spans="1:15" s="85" customFormat="1" ht="20.25" thickBot="1">
      <c r="A94" s="80" t="s">
        <v>4</v>
      </c>
      <c r="B94" s="81"/>
      <c r="C94" s="82"/>
      <c r="D94" s="86">
        <f>SUM(D67:D93)</f>
        <v>6199.81</v>
      </c>
      <c r="E94" s="87"/>
      <c r="F94" s="82"/>
      <c r="G94" s="86">
        <f>SUM(G67:G93)</f>
        <v>33918.04</v>
      </c>
      <c r="H94" s="88"/>
      <c r="I94" s="82"/>
      <c r="J94" s="86">
        <f>SUM(J67:J93)</f>
        <v>22777.66</v>
      </c>
      <c r="K94" s="88"/>
      <c r="L94" s="82"/>
      <c r="M94" s="86">
        <f>SUM(M67:M93)</f>
        <v>4065.42</v>
      </c>
      <c r="N94" s="54">
        <f>M94+J94+G94+D94</f>
        <v>66960.93</v>
      </c>
      <c r="O94" s="89"/>
    </row>
    <row r="95" spans="1:15" s="7" customFormat="1" ht="40.5" customHeight="1" hidden="1" thickBot="1">
      <c r="A95" s="295" t="s">
        <v>29</v>
      </c>
      <c r="B95" s="296"/>
      <c r="C95" s="296"/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7"/>
      <c r="O95" s="67"/>
    </row>
    <row r="96" spans="1:15" s="7" customFormat="1" ht="12.75" hidden="1">
      <c r="A96" s="44"/>
      <c r="B96" s="36"/>
      <c r="C96" s="10"/>
      <c r="D96" s="41"/>
      <c r="E96" s="53"/>
      <c r="F96" s="10"/>
      <c r="G96" s="20"/>
      <c r="H96" s="36"/>
      <c r="I96" s="10"/>
      <c r="J96" s="41"/>
      <c r="K96" s="36"/>
      <c r="L96" s="10"/>
      <c r="M96" s="41"/>
      <c r="N96" s="53"/>
      <c r="O96" s="25"/>
    </row>
    <row r="97" spans="1:15" s="7" customFormat="1" ht="12.75" hidden="1">
      <c r="A97" s="44"/>
      <c r="B97" s="36"/>
      <c r="C97" s="10"/>
      <c r="D97" s="41"/>
      <c r="E97" s="53"/>
      <c r="F97" s="10"/>
      <c r="G97" s="20"/>
      <c r="H97" s="36"/>
      <c r="I97" s="10"/>
      <c r="J97" s="41"/>
      <c r="K97" s="36"/>
      <c r="L97" s="10"/>
      <c r="M97" s="41"/>
      <c r="N97" s="53"/>
      <c r="O97" s="25"/>
    </row>
    <row r="98" spans="1:15" s="7" customFormat="1" ht="12.75" hidden="1">
      <c r="A98" s="44"/>
      <c r="B98" s="36"/>
      <c r="C98" s="10"/>
      <c r="D98" s="41"/>
      <c r="E98" s="53"/>
      <c r="F98" s="10"/>
      <c r="G98" s="20"/>
      <c r="H98" s="36"/>
      <c r="I98" s="10"/>
      <c r="J98" s="41"/>
      <c r="K98" s="36"/>
      <c r="L98" s="10"/>
      <c r="M98" s="41"/>
      <c r="N98" s="53"/>
      <c r="O98" s="25"/>
    </row>
    <row r="99" spans="1:15" s="7" customFormat="1" ht="12.75" hidden="1">
      <c r="A99" s="44"/>
      <c r="B99" s="36"/>
      <c r="C99" s="10"/>
      <c r="D99" s="41"/>
      <c r="E99" s="53"/>
      <c r="F99" s="10"/>
      <c r="G99" s="20"/>
      <c r="H99" s="36"/>
      <c r="I99" s="10"/>
      <c r="J99" s="41"/>
      <c r="K99" s="36"/>
      <c r="L99" s="10"/>
      <c r="M99" s="41"/>
      <c r="N99" s="53"/>
      <c r="O99" s="25"/>
    </row>
    <row r="100" spans="1:15" s="7" customFormat="1" ht="13.5" hidden="1" thickBot="1">
      <c r="A100" s="44"/>
      <c r="B100" s="36"/>
      <c r="C100" s="10"/>
      <c r="D100" s="41"/>
      <c r="E100" s="53"/>
      <c r="F100" s="10"/>
      <c r="G100" s="20"/>
      <c r="H100" s="36"/>
      <c r="I100" s="10"/>
      <c r="J100" s="41"/>
      <c r="K100" s="36"/>
      <c r="L100" s="10"/>
      <c r="M100" s="41"/>
      <c r="N100" s="53"/>
      <c r="O100" s="25"/>
    </row>
    <row r="101" spans="1:15" s="85" customFormat="1" ht="20.25" hidden="1" thickBot="1">
      <c r="A101" s="80" t="s">
        <v>4</v>
      </c>
      <c r="B101" s="88"/>
      <c r="C101" s="90"/>
      <c r="D101" s="92">
        <f>SUM(D96:D100)</f>
        <v>0</v>
      </c>
      <c r="E101" s="93"/>
      <c r="F101" s="92"/>
      <c r="G101" s="92">
        <f>SUM(G96:G100)</f>
        <v>0</v>
      </c>
      <c r="H101" s="92"/>
      <c r="I101" s="92"/>
      <c r="J101" s="92">
        <f>SUM(J96:J100)</f>
        <v>0</v>
      </c>
      <c r="K101" s="92"/>
      <c r="L101" s="92"/>
      <c r="M101" s="92">
        <f>SUM(M96:M100)</f>
        <v>0</v>
      </c>
      <c r="N101" s="83"/>
      <c r="O101" s="91"/>
    </row>
    <row r="102" spans="1:15" s="7" customFormat="1" ht="20.25" thickBot="1">
      <c r="A102" s="70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67"/>
    </row>
    <row r="103" spans="1:15" s="2" customFormat="1" ht="20.25" thickBot="1">
      <c r="A103" s="48" t="s">
        <v>6</v>
      </c>
      <c r="B103" s="71"/>
      <c r="C103" s="68"/>
      <c r="D103" s="72">
        <f>D101+D94+D65+D57</f>
        <v>214580.81</v>
      </c>
      <c r="E103" s="69"/>
      <c r="F103" s="68"/>
      <c r="G103" s="72">
        <f>G101+G94+G65+G57</f>
        <v>370517.89</v>
      </c>
      <c r="H103" s="69"/>
      <c r="I103" s="68"/>
      <c r="J103" s="72">
        <f>J101+J94+J65+J57</f>
        <v>545175.74</v>
      </c>
      <c r="K103" s="69"/>
      <c r="L103" s="68"/>
      <c r="M103" s="72">
        <f>M101+M94+M65+M57</f>
        <v>213801.85</v>
      </c>
      <c r="N103" s="54">
        <f>M103+J103+G103+D103</f>
        <v>1344076.29</v>
      </c>
      <c r="O103" s="29">
        <f>M103+J103+G103+D103</f>
        <v>1344076.29</v>
      </c>
    </row>
    <row r="104" spans="1:13" s="2" customFormat="1" ht="13.5" thickBot="1">
      <c r="A104" s="58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</row>
    <row r="105" spans="1:14" s="2" customFormat="1" ht="13.5" thickBot="1">
      <c r="A105" s="56"/>
      <c r="B105" s="59" t="s">
        <v>18</v>
      </c>
      <c r="C105" s="59" t="s">
        <v>19</v>
      </c>
      <c r="D105" s="59" t="s">
        <v>20</v>
      </c>
      <c r="E105" s="59" t="s">
        <v>21</v>
      </c>
      <c r="F105" s="59" t="s">
        <v>22</v>
      </c>
      <c r="G105" s="59" t="s">
        <v>23</v>
      </c>
      <c r="H105" s="59" t="s">
        <v>24</v>
      </c>
      <c r="I105" s="59" t="s">
        <v>25</v>
      </c>
      <c r="J105" s="59" t="s">
        <v>14</v>
      </c>
      <c r="K105" s="59" t="s">
        <v>15</v>
      </c>
      <c r="L105" s="59" t="s">
        <v>16</v>
      </c>
      <c r="M105" s="59" t="s">
        <v>17</v>
      </c>
      <c r="N105" s="59" t="s">
        <v>27</v>
      </c>
    </row>
    <row r="106" spans="1:14" s="2" customFormat="1" ht="13.5" thickBot="1">
      <c r="A106" s="58" t="s">
        <v>13</v>
      </c>
      <c r="B106" s="218">
        <f>'[1]Лист1'!$FZ$69</f>
        <v>45662.35</v>
      </c>
      <c r="C106" s="56">
        <f>B115</f>
        <v>147947.35</v>
      </c>
      <c r="D106" s="56">
        <f aca="true" t="shared" si="5" ref="D106:M106">C115</f>
        <v>252521.46</v>
      </c>
      <c r="E106" s="57">
        <f>D115</f>
        <v>137390.93</v>
      </c>
      <c r="F106" s="56">
        <f t="shared" si="5"/>
        <v>241517.58</v>
      </c>
      <c r="G106" s="56">
        <f t="shared" si="5"/>
        <v>350498.31</v>
      </c>
      <c r="H106" s="57">
        <f t="shared" si="5"/>
        <v>81215.62</v>
      </c>
      <c r="I106" s="56">
        <f t="shared" si="5"/>
        <v>181332.22</v>
      </c>
      <c r="J106" s="56">
        <f t="shared" si="5"/>
        <v>287751.64</v>
      </c>
      <c r="K106" s="57">
        <f t="shared" si="5"/>
        <v>-154127.16</v>
      </c>
      <c r="L106" s="56">
        <f t="shared" si="5"/>
        <v>-52672.84</v>
      </c>
      <c r="M106" s="56">
        <f t="shared" si="5"/>
        <v>49797.49</v>
      </c>
      <c r="N106" s="56"/>
    </row>
    <row r="107" spans="1:14" s="2" customFormat="1" ht="13.5" thickBot="1">
      <c r="A107" s="58" t="s">
        <v>11</v>
      </c>
      <c r="B107" s="56">
        <f aca="true" t="shared" si="6" ref="B107:M107">SUM(B108:B109)</f>
        <v>103002.7</v>
      </c>
      <c r="C107" s="56">
        <f t="shared" si="6"/>
        <v>103002.7</v>
      </c>
      <c r="D107" s="56">
        <f t="shared" si="6"/>
        <v>103002.7</v>
      </c>
      <c r="E107" s="56">
        <f t="shared" si="6"/>
        <v>103002.7</v>
      </c>
      <c r="F107" s="56">
        <f t="shared" si="6"/>
        <v>103002.7</v>
      </c>
      <c r="G107" s="56">
        <f t="shared" si="6"/>
        <v>103002.7</v>
      </c>
      <c r="H107" s="56">
        <f t="shared" si="6"/>
        <v>103002.7</v>
      </c>
      <c r="I107" s="56">
        <f t="shared" si="6"/>
        <v>103002.7</v>
      </c>
      <c r="J107" s="56">
        <f t="shared" si="6"/>
        <v>103002.7</v>
      </c>
      <c r="K107" s="56">
        <f t="shared" si="6"/>
        <v>103002.7</v>
      </c>
      <c r="L107" s="56">
        <f t="shared" si="6"/>
        <v>103002.7</v>
      </c>
      <c r="M107" s="56">
        <f t="shared" si="6"/>
        <v>103002.7</v>
      </c>
      <c r="N107" s="56">
        <f>SUM(B107:M107)</f>
        <v>1236032.4</v>
      </c>
    </row>
    <row r="108" spans="1:14" s="208" customFormat="1" ht="13.5" thickBot="1">
      <c r="A108" s="108" t="s">
        <v>97</v>
      </c>
      <c r="B108" s="207">
        <v>96355.33</v>
      </c>
      <c r="C108" s="207">
        <v>96355.33</v>
      </c>
      <c r="D108" s="207">
        <v>96355.33</v>
      </c>
      <c r="E108" s="207">
        <v>96355.33</v>
      </c>
      <c r="F108" s="207">
        <v>96355.33</v>
      </c>
      <c r="G108" s="207">
        <v>96355.33</v>
      </c>
      <c r="H108" s="207">
        <v>96355.33</v>
      </c>
      <c r="I108" s="207">
        <v>96355.33</v>
      </c>
      <c r="J108" s="207">
        <v>96355.33</v>
      </c>
      <c r="K108" s="207">
        <v>96355.33</v>
      </c>
      <c r="L108" s="207">
        <v>96355.33</v>
      </c>
      <c r="M108" s="207">
        <v>96355.33</v>
      </c>
      <c r="N108" s="207">
        <f aca="true" t="shared" si="7" ref="N108:N113">SUM(B108:M108)</f>
        <v>1156263.96</v>
      </c>
    </row>
    <row r="109" spans="1:14" s="208" customFormat="1" ht="13.5" thickBot="1">
      <c r="A109" s="108" t="s">
        <v>106</v>
      </c>
      <c r="B109" s="207">
        <v>6647.37</v>
      </c>
      <c r="C109" s="207">
        <v>6647.37</v>
      </c>
      <c r="D109" s="207">
        <v>6647.37</v>
      </c>
      <c r="E109" s="207">
        <v>6647.37</v>
      </c>
      <c r="F109" s="207">
        <v>6647.37</v>
      </c>
      <c r="G109" s="207">
        <v>6647.37</v>
      </c>
      <c r="H109" s="207">
        <v>6647.37</v>
      </c>
      <c r="I109" s="207">
        <v>6647.37</v>
      </c>
      <c r="J109" s="207">
        <v>6647.37</v>
      </c>
      <c r="K109" s="207">
        <v>6647.37</v>
      </c>
      <c r="L109" s="207">
        <v>6647.37</v>
      </c>
      <c r="M109" s="207">
        <v>6647.37</v>
      </c>
      <c r="N109" s="207">
        <f t="shared" si="7"/>
        <v>79768.44</v>
      </c>
    </row>
    <row r="110" spans="1:14" s="2" customFormat="1" ht="13.5" thickBot="1">
      <c r="A110" s="58" t="s">
        <v>12</v>
      </c>
      <c r="B110" s="56">
        <f>SUM(B111:B112)</f>
        <v>102285</v>
      </c>
      <c r="C110" s="56">
        <f aca="true" t="shared" si="8" ref="C110:N110">SUM(C111:C112)</f>
        <v>104574.11</v>
      </c>
      <c r="D110" s="56">
        <f t="shared" si="8"/>
        <v>99450.28</v>
      </c>
      <c r="E110" s="56">
        <f t="shared" si="8"/>
        <v>104126.65</v>
      </c>
      <c r="F110" s="56">
        <f t="shared" si="8"/>
        <v>108980.73</v>
      </c>
      <c r="G110" s="56">
        <f t="shared" si="8"/>
        <v>101235.2</v>
      </c>
      <c r="H110" s="56">
        <f t="shared" si="8"/>
        <v>100116.6</v>
      </c>
      <c r="I110" s="56">
        <f t="shared" si="8"/>
        <v>106419.42</v>
      </c>
      <c r="J110" s="56">
        <f t="shared" si="8"/>
        <v>103296.94</v>
      </c>
      <c r="K110" s="56">
        <f t="shared" si="8"/>
        <v>101454.32</v>
      </c>
      <c r="L110" s="56">
        <f t="shared" si="8"/>
        <v>102470.33</v>
      </c>
      <c r="M110" s="56">
        <f t="shared" si="8"/>
        <v>100251.89</v>
      </c>
      <c r="N110" s="56">
        <f t="shared" si="8"/>
        <v>1234661.47</v>
      </c>
    </row>
    <row r="111" spans="1:14" s="208" customFormat="1" ht="13.5" thickBot="1">
      <c r="A111" s="108" t="s">
        <v>97</v>
      </c>
      <c r="B111" s="207">
        <v>95637.63</v>
      </c>
      <c r="C111" s="207">
        <v>97926.74</v>
      </c>
      <c r="D111" s="207">
        <v>92802.91</v>
      </c>
      <c r="E111" s="207">
        <v>97479.28</v>
      </c>
      <c r="F111" s="207">
        <v>102333.36</v>
      </c>
      <c r="G111" s="207">
        <v>94587.83</v>
      </c>
      <c r="H111" s="207">
        <v>93469.23</v>
      </c>
      <c r="I111" s="207">
        <v>99772.05</v>
      </c>
      <c r="J111" s="207">
        <v>96649.57</v>
      </c>
      <c r="K111" s="207">
        <v>94806.95</v>
      </c>
      <c r="L111" s="207">
        <v>95822.96</v>
      </c>
      <c r="M111" s="207">
        <v>93604.52</v>
      </c>
      <c r="N111" s="207">
        <f t="shared" si="7"/>
        <v>1154893.03</v>
      </c>
    </row>
    <row r="112" spans="1:14" s="208" customFormat="1" ht="13.5" thickBot="1">
      <c r="A112" s="108" t="s">
        <v>106</v>
      </c>
      <c r="B112" s="207">
        <v>6647.37</v>
      </c>
      <c r="C112" s="207">
        <v>6647.37</v>
      </c>
      <c r="D112" s="207">
        <v>6647.37</v>
      </c>
      <c r="E112" s="207">
        <v>6647.37</v>
      </c>
      <c r="F112" s="207">
        <v>6647.37</v>
      </c>
      <c r="G112" s="207">
        <v>6647.37</v>
      </c>
      <c r="H112" s="207">
        <v>6647.37</v>
      </c>
      <c r="I112" s="207">
        <v>6647.37</v>
      </c>
      <c r="J112" s="207">
        <v>6647.37</v>
      </c>
      <c r="K112" s="207">
        <v>6647.37</v>
      </c>
      <c r="L112" s="207">
        <v>6647.37</v>
      </c>
      <c r="M112" s="207">
        <v>6647.37</v>
      </c>
      <c r="N112" s="207">
        <f t="shared" si="7"/>
        <v>79768.44</v>
      </c>
    </row>
    <row r="113" spans="1:14" s="208" customFormat="1" ht="13.5" thickBot="1">
      <c r="A113" s="108" t="s">
        <v>233</v>
      </c>
      <c r="B113" s="210">
        <v>246</v>
      </c>
      <c r="C113" s="210">
        <v>246</v>
      </c>
      <c r="D113" s="210">
        <v>246</v>
      </c>
      <c r="E113" s="210">
        <v>246</v>
      </c>
      <c r="F113" s="210">
        <v>246</v>
      </c>
      <c r="G113" s="210">
        <v>246</v>
      </c>
      <c r="H113" s="210">
        <v>246</v>
      </c>
      <c r="I113" s="210">
        <v>246</v>
      </c>
      <c r="J113" s="210">
        <v>246</v>
      </c>
      <c r="K113" s="210">
        <v>246</v>
      </c>
      <c r="L113" s="210">
        <v>246</v>
      </c>
      <c r="M113" s="210">
        <v>246</v>
      </c>
      <c r="N113" s="210">
        <f t="shared" si="7"/>
        <v>2952</v>
      </c>
    </row>
    <row r="114" spans="1:14" s="2" customFormat="1" ht="13.5" thickBot="1">
      <c r="A114" s="58" t="s">
        <v>98</v>
      </c>
      <c r="B114" s="56">
        <f aca="true" t="shared" si="9" ref="B114:M114">B110-B107</f>
        <v>-717.699999999997</v>
      </c>
      <c r="C114" s="56">
        <f t="shared" si="9"/>
        <v>1571.41</v>
      </c>
      <c r="D114" s="56">
        <f t="shared" si="9"/>
        <v>-3552.42</v>
      </c>
      <c r="E114" s="56">
        <f t="shared" si="9"/>
        <v>1123.95</v>
      </c>
      <c r="F114" s="56">
        <f t="shared" si="9"/>
        <v>5978.03</v>
      </c>
      <c r="G114" s="56">
        <f t="shared" si="9"/>
        <v>-1767.5</v>
      </c>
      <c r="H114" s="56">
        <f t="shared" si="9"/>
        <v>-2886.09999999999</v>
      </c>
      <c r="I114" s="56">
        <f t="shared" si="9"/>
        <v>3416.72</v>
      </c>
      <c r="J114" s="56">
        <f t="shared" si="9"/>
        <v>294.240000000005</v>
      </c>
      <c r="K114" s="56">
        <f t="shared" si="9"/>
        <v>-1548.37999999999</v>
      </c>
      <c r="L114" s="56">
        <f t="shared" si="9"/>
        <v>-532.369999999995</v>
      </c>
      <c r="M114" s="56">
        <f t="shared" si="9"/>
        <v>-2750.81</v>
      </c>
      <c r="N114" s="56">
        <f>M114+L114+K114+J114+I114+H114+G114+F114+E114+D114+C114+B114</f>
        <v>-1370.92999999997</v>
      </c>
    </row>
    <row r="115" spans="1:14" s="2" customFormat="1" ht="13.5" thickBot="1">
      <c r="A115" s="58" t="s">
        <v>26</v>
      </c>
      <c r="B115" s="56">
        <f>B106+B110</f>
        <v>147947.35</v>
      </c>
      <c r="C115" s="56">
        <f>C106+C110</f>
        <v>252521.46</v>
      </c>
      <c r="D115" s="211">
        <f>D106+D110-D103</f>
        <v>137390.93</v>
      </c>
      <c r="E115" s="56">
        <f>E106+E110</f>
        <v>241517.58</v>
      </c>
      <c r="F115" s="56">
        <f>F106+F110</f>
        <v>350498.31</v>
      </c>
      <c r="G115" s="211">
        <f>G106+G110-G103</f>
        <v>81215.62</v>
      </c>
      <c r="H115" s="56">
        <f>H106+H110</f>
        <v>181332.22</v>
      </c>
      <c r="I115" s="56">
        <f>I106+I110</f>
        <v>287751.64</v>
      </c>
      <c r="J115" s="211">
        <f>J106+J110-J103</f>
        <v>-154127.16</v>
      </c>
      <c r="K115" s="56">
        <f>K106+K110</f>
        <v>-52672.84</v>
      </c>
      <c r="L115" s="56">
        <f>L106+L110</f>
        <v>49797.49</v>
      </c>
      <c r="M115" s="211">
        <f>M106+M110-M103</f>
        <v>-63752.47</v>
      </c>
      <c r="N115" s="247">
        <f>M115+N113</f>
        <v>-60800.47</v>
      </c>
    </row>
    <row r="116" spans="7:14" s="2" customFormat="1" ht="57" customHeight="1">
      <c r="G116" s="38"/>
      <c r="H116" s="264" t="s">
        <v>272</v>
      </c>
      <c r="I116" s="264"/>
      <c r="J116" s="264"/>
      <c r="K116" s="264"/>
      <c r="L116" s="269" t="s">
        <v>273</v>
      </c>
      <c r="M116" s="269"/>
      <c r="N116" s="269"/>
    </row>
    <row r="117" spans="8:14" s="2" customFormat="1" ht="72" customHeight="1">
      <c r="H117" s="288" t="s">
        <v>274</v>
      </c>
      <c r="I117" s="288"/>
      <c r="J117" s="288"/>
      <c r="K117" s="288"/>
      <c r="L117" s="289" t="s">
        <v>285</v>
      </c>
      <c r="M117" s="289"/>
      <c r="N117" s="289"/>
    </row>
    <row r="118" s="2" customFormat="1" ht="12.75"/>
    <row r="119" spans="8:13" s="2" customFormat="1" ht="15">
      <c r="H119" s="265" t="s">
        <v>234</v>
      </c>
      <c r="I119" s="265"/>
      <c r="J119" s="265"/>
      <c r="K119" s="212">
        <f>O103</f>
        <v>1344076.29</v>
      </c>
      <c r="L119" s="213"/>
      <c r="M119" s="213"/>
    </row>
    <row r="120" spans="8:13" s="2" customFormat="1" ht="15">
      <c r="H120" s="265" t="s">
        <v>235</v>
      </c>
      <c r="I120" s="265"/>
      <c r="J120" s="265"/>
      <c r="K120" s="212">
        <f>N107</f>
        <v>1236032.4</v>
      </c>
      <c r="L120" s="213"/>
      <c r="M120" s="213"/>
    </row>
    <row r="121" spans="8:13" s="2" customFormat="1" ht="15">
      <c r="H121" s="265" t="s">
        <v>236</v>
      </c>
      <c r="I121" s="265"/>
      <c r="J121" s="265"/>
      <c r="K121" s="212">
        <f>N111+N112</f>
        <v>1234661.47</v>
      </c>
      <c r="L121" s="213"/>
      <c r="M121" s="213"/>
    </row>
    <row r="122" spans="8:13" s="2" customFormat="1" ht="15">
      <c r="H122" s="265" t="s">
        <v>237</v>
      </c>
      <c r="I122" s="265"/>
      <c r="J122" s="265"/>
      <c r="K122" s="212">
        <f>K121-K120</f>
        <v>-1370.93</v>
      </c>
      <c r="L122" s="213"/>
      <c r="M122" s="213"/>
    </row>
    <row r="123" spans="8:13" s="2" customFormat="1" ht="15">
      <c r="H123" s="267" t="s">
        <v>238</v>
      </c>
      <c r="I123" s="267"/>
      <c r="J123" s="267"/>
      <c r="K123" s="212">
        <f>K120-K119</f>
        <v>-108043.89</v>
      </c>
      <c r="L123" s="214"/>
      <c r="M123" s="213"/>
    </row>
    <row r="124" spans="8:13" s="2" customFormat="1" ht="15">
      <c r="H124" s="270" t="s">
        <v>239</v>
      </c>
      <c r="I124" s="271"/>
      <c r="J124" s="272"/>
      <c r="K124" s="212">
        <f>B106</f>
        <v>45662.35</v>
      </c>
      <c r="L124" s="213"/>
      <c r="M124" s="213"/>
    </row>
    <row r="125" spans="8:13" s="2" customFormat="1" ht="15.75">
      <c r="H125" s="273" t="s">
        <v>240</v>
      </c>
      <c r="I125" s="273"/>
      <c r="J125" s="273"/>
      <c r="K125" s="215">
        <f>K124+K123+K122+K126</f>
        <v>-60800.47</v>
      </c>
      <c r="L125" s="213"/>
      <c r="M125" s="213"/>
    </row>
    <row r="126" spans="8:13" s="2" customFormat="1" ht="15">
      <c r="H126" s="266" t="s">
        <v>248</v>
      </c>
      <c r="I126" s="266"/>
      <c r="J126" s="266"/>
      <c r="K126" s="216">
        <f>N113</f>
        <v>2952</v>
      </c>
      <c r="L126" s="213"/>
      <c r="M126" s="213"/>
    </row>
    <row r="127" spans="8:13" s="2" customFormat="1" ht="15">
      <c r="H127" s="267" t="s">
        <v>241</v>
      </c>
      <c r="I127" s="267"/>
      <c r="J127" s="267"/>
      <c r="K127" s="216">
        <f>D94+G94+J94+M94</f>
        <v>66960.93</v>
      </c>
      <c r="L127" s="268" t="s">
        <v>247</v>
      </c>
      <c r="M127" s="268"/>
    </row>
    <row r="128" spans="8:13" s="2" customFormat="1" ht="15">
      <c r="H128" s="266" t="s">
        <v>242</v>
      </c>
      <c r="I128" s="266"/>
      <c r="J128" s="266"/>
      <c r="K128" s="216">
        <v>23426.88</v>
      </c>
      <c r="L128" s="213"/>
      <c r="M128" s="213"/>
    </row>
    <row r="129" spans="8:13" s="2" customFormat="1" ht="15">
      <c r="H129" s="266" t="s">
        <v>243</v>
      </c>
      <c r="I129" s="266"/>
      <c r="J129" s="266"/>
      <c r="K129" s="216">
        <v>-65108.41</v>
      </c>
      <c r="L129" s="213"/>
      <c r="M129" s="213"/>
    </row>
    <row r="130" spans="8:13" ht="15">
      <c r="H130" s="266" t="s">
        <v>244</v>
      </c>
      <c r="I130" s="266"/>
      <c r="J130" s="266"/>
      <c r="K130" s="216">
        <f>K128+K129</f>
        <v>-41681.53</v>
      </c>
      <c r="L130" s="213"/>
      <c r="M130" s="213"/>
    </row>
    <row r="131" spans="8:13" ht="15">
      <c r="H131" s="266" t="s">
        <v>245</v>
      </c>
      <c r="I131" s="266"/>
      <c r="J131" s="266"/>
      <c r="K131" s="216">
        <f>K130-K127</f>
        <v>-108642.46</v>
      </c>
      <c r="L131" s="214"/>
      <c r="M131" s="213"/>
    </row>
    <row r="132" spans="8:13" ht="15.75">
      <c r="H132" s="266" t="s">
        <v>246</v>
      </c>
      <c r="I132" s="266"/>
      <c r="J132" s="266"/>
      <c r="K132" s="217">
        <f>K123-K131</f>
        <v>598.57</v>
      </c>
      <c r="L132" s="213"/>
      <c r="M132" s="213"/>
    </row>
  </sheetData>
  <sheetProtection/>
  <mergeCells count="39">
    <mergeCell ref="A1:N1"/>
    <mergeCell ref="A95:N95"/>
    <mergeCell ref="A66:N66"/>
    <mergeCell ref="B2:D2"/>
    <mergeCell ref="E2:G2"/>
    <mergeCell ref="H2:J2"/>
    <mergeCell ref="K2:M2"/>
    <mergeCell ref="H60:H61"/>
    <mergeCell ref="A46:A51"/>
    <mergeCell ref="H123:J123"/>
    <mergeCell ref="A4:O4"/>
    <mergeCell ref="A59:N59"/>
    <mergeCell ref="A25:A26"/>
    <mergeCell ref="H119:J119"/>
    <mergeCell ref="H117:K117"/>
    <mergeCell ref="L117:N117"/>
    <mergeCell ref="E63:E64"/>
    <mergeCell ref="F63:F64"/>
    <mergeCell ref="G63:G64"/>
    <mergeCell ref="L116:N116"/>
    <mergeCell ref="H124:J124"/>
    <mergeCell ref="H122:J122"/>
    <mergeCell ref="H125:J125"/>
    <mergeCell ref="H126:J126"/>
    <mergeCell ref="H11:H12"/>
    <mergeCell ref="I11:I12"/>
    <mergeCell ref="J11:J12"/>
    <mergeCell ref="I60:I61"/>
    <mergeCell ref="J60:J61"/>
    <mergeCell ref="H116:K116"/>
    <mergeCell ref="H121:J121"/>
    <mergeCell ref="H120:J120"/>
    <mergeCell ref="H132:J132"/>
    <mergeCell ref="H127:J127"/>
    <mergeCell ref="L127:M127"/>
    <mergeCell ref="H128:J128"/>
    <mergeCell ref="H129:J129"/>
    <mergeCell ref="H130:J130"/>
    <mergeCell ref="H131:J131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2014-07-17T05:01:27Z</cp:lastPrinted>
  <dcterms:created xsi:type="dcterms:W3CDTF">2010-04-02T14:46:04Z</dcterms:created>
  <dcterms:modified xsi:type="dcterms:W3CDTF">2014-07-17T05:02:38Z</dcterms:modified>
  <cp:category/>
  <cp:version/>
  <cp:contentType/>
  <cp:contentStatus/>
</cp:coreProperties>
</file>