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 1.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голосованию'!$A$1:$H$120</definedName>
    <definedName name="_xlnm.Print_Area" localSheetId="1">'по заявлению'!$A$1:$H$122</definedName>
    <definedName name="_xlnm.Print_Area" localSheetId="0">'проект 1.'!$A$1:$H$137</definedName>
  </definedNames>
  <calcPr fullCalcOnLoad="1" fullPrecision="0"/>
</workbook>
</file>

<file path=xl/sharedStrings.xml><?xml version="1.0" encoding="utf-8"?>
<sst xmlns="http://schemas.openxmlformats.org/spreadsheetml/2006/main" count="525" uniqueCount="140">
  <si>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</si>
  <si>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</si>
  <si>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</si>
  <si>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</si>
  <si>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</si>
  <si>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</si>
  <si>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</si>
  <si>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</si>
  <si>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</si>
  <si>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</si>
  <si>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</si>
  <si>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</si>
  <si>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</si>
  <si>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</si>
  <si>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</si>
  <si>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</si>
  <si>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</si>
  <si>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</si>
  <si>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</si>
  <si>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</si>
  <si>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</si>
  <si>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</si>
  <si>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</si>
  <si>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</si>
  <si>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</si>
  <si>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</si>
  <si>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</si>
  <si>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</si>
  <si>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</si>
  <si>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</si>
  <si>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</si>
  <si>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</si>
  <si>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</si>
  <si>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</si>
  <si>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</si>
  <si>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</si>
  <si>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</si>
  <si>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</si>
  <si>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</si>
  <si>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</si>
  <si>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</si>
  <si>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</si>
  <si>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</si>
  <si>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</si>
  <si>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</si>
  <si>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</si>
  <si>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</si>
  <si>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</si>
  <si>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</si>
  <si>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</si>
  <si>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</si>
  <si>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</si>
  <si>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</si>
  <si>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</si>
  <si>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</si>
  <si>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</si>
  <si>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</si>
  <si>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</si>
  <si>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</si>
  <si>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</si>
  <si>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</si>
  <si>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</si>
  <si>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</si>
  <si>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</si>
  <si>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</si>
  <si>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</si>
  <si>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</si>
  <si>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</si>
  <si>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</si>
  <si>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</si>
  <si>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</si>
  <si>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</si>
  <si>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</si>
  <si>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</si>
  <si>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</si>
  <si>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</si>
  <si>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</si>
  <si>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Обслуживание общедомовых приборов учета горячего водоснабжения</t>
  </si>
  <si>
    <t>ревизия ШР, ЩЭ</t>
  </si>
  <si>
    <t>ремонт кровли</t>
  </si>
  <si>
    <t>заделка подвальных продухов</t>
  </si>
  <si>
    <t>ремонт канализации</t>
  </si>
  <si>
    <t>восстановление изоляции</t>
  </si>
  <si>
    <t>очистка от снега и наледи подъездных козырьков</t>
  </si>
  <si>
    <t>ремонт секций бойлера</t>
  </si>
  <si>
    <t>Расчет размера платы за содержание и ремонт общего имущества в многоквартирном доме</t>
  </si>
  <si>
    <t>по адресу: ул. Набережная, д.58 (S дома=4023,5;Sземли=2446,76м2)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</si>
  <si>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</si>
  <si>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</si>
  <si>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</si>
  <si>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</si>
  <si>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</si>
  <si>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</si>
  <si>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</si>
  <si>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</si>
  <si>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</si>
  <si>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</si>
  <si>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</si>
  <si>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</si>
  <si>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</si>
  <si>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</si>
  <si>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1 раз в 4 месяца</t>
  </si>
  <si>
    <t>ВСЕГО:</t>
  </si>
  <si>
    <t>Дополнительные работы по текущему ремонту, в т.ч.:</t>
  </si>
  <si>
    <t>Ремонт кровли пристройки</t>
  </si>
  <si>
    <t>замена насоса гвс / резерв /</t>
  </si>
  <si>
    <t>окос травы</t>
  </si>
  <si>
    <t>2-3 раза</t>
  </si>
  <si>
    <t>Сбор, вывоз и утилизация ТБО*, руб./м2</t>
  </si>
  <si>
    <t>Ремонт межпанельных швов  50 п.м.</t>
  </si>
  <si>
    <t>Ремонт козырька над входом в подъезд</t>
  </si>
  <si>
    <t>Установка насоса для откачки воды приямка (1 подъезд)</t>
  </si>
  <si>
    <t xml:space="preserve">Санобработка мусорокамер (согласно СанПиН 2.1.2.2645- 10 утвержденного Постановлением Главного госуд.санит.врача от 10.06.2010 г. № 64) </t>
  </si>
  <si>
    <t>1 раз в 3 года</t>
  </si>
  <si>
    <t>1 раз в год (апрель- сентябрь)</t>
  </si>
  <si>
    <t>пылеудаление и дезинфекция вентканалов без пробивки</t>
  </si>
  <si>
    <t>заполнение электронных паспортов</t>
  </si>
  <si>
    <t>учет работ по капремонту</t>
  </si>
  <si>
    <t xml:space="preserve">гидравлическое испытание элеваторных узлов и входной запорной арматуры </t>
  </si>
  <si>
    <t>Итого:</t>
  </si>
  <si>
    <t xml:space="preserve"> Замена насосов холодного водоснабжения /резерв/</t>
  </si>
  <si>
    <t>очистка  водоприемных воронок</t>
  </si>
  <si>
    <t>Управление многоквартирным домом, в т.ч</t>
  </si>
  <si>
    <t>устройство приямка для откачки грунтовых вод</t>
  </si>
  <si>
    <t>смена зажвижки ХВС на ВВП диам 50 мм - 1 шт</t>
  </si>
  <si>
    <t>установка шарового крана на ГВС диам.15 мм - 1 шт.</t>
  </si>
  <si>
    <t>ремонт освещения чердака</t>
  </si>
  <si>
    <t>выполнение работ экологом</t>
  </si>
  <si>
    <t>2015  - 2016 г.г.</t>
  </si>
  <si>
    <t>(стоимость услуг  увеличена на 10,5 % в соответствии с уровнем инфляции 2014 г.)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</si>
  <si>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</si>
  <si>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</si>
  <si>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ревизия заадвижек ГВС (диам.50мм-1шт, диам.100 мм - 3 шт))</t>
  </si>
  <si>
    <t>установка регуляторов температуры на ГВС</t>
  </si>
  <si>
    <t>Установка аварийного освещения кабины лифта (предписание Ростехнадзора по Костромской области № 9.2-0232 пл-П/0051 - 2014 от 18.07.2014 г)</t>
  </si>
  <si>
    <t>Работы заявочного характера, в т.ч работы по предписанию надзорных органов</t>
  </si>
  <si>
    <t xml:space="preserve">Проект 1 (с учетом поверки общедомового прибора учета ГВС) </t>
  </si>
  <si>
    <t>смена задвижек ХВС - общие на 4 дома диам 100 мм - 3 шт. Общая стоимость- 25541,05 руб.)</t>
  </si>
  <si>
    <t>смена задвижек ХВС  (диам.50 мм - 1 шт.)</t>
  </si>
  <si>
    <t>по адресу: ул. Набережная, д.58 (S жилые+ нежилые = 4029,9 м2 ;Sземли=2446,76м2)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</si>
</sst>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8" fillId="24" borderId="1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19" fillId="24" borderId="23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6" fillId="24" borderId="1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23" fillId="24" borderId="16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5" fillId="24" borderId="23" xfId="0" applyFont="1" applyFill="1" applyBorder="1" applyAlignment="1">
      <alignment horizontal="left" vertical="center" wrapText="1"/>
    </xf>
    <xf numFmtId="0" fontId="26" fillId="24" borderId="23" xfId="0" applyFont="1" applyFill="1" applyBorder="1" applyAlignment="1">
      <alignment horizontal="center" vertical="center" wrapText="1"/>
    </xf>
    <xf numFmtId="2" fontId="26" fillId="24" borderId="2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26" fillId="25" borderId="15" xfId="0" applyNumberFormat="1" applyFont="1" applyFill="1" applyBorder="1" applyAlignment="1">
      <alignment horizontal="center" vertical="center" wrapText="1"/>
    </xf>
    <xf numFmtId="2" fontId="26" fillId="25" borderId="27" xfId="0" applyNumberFormat="1" applyFont="1" applyFill="1" applyBorder="1" applyAlignment="1">
      <alignment horizontal="center" vertical="center" wrapText="1"/>
    </xf>
    <xf numFmtId="2" fontId="26" fillId="25" borderId="28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left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0" fillId="24" borderId="14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7" fillId="26" borderId="0" xfId="0" applyFont="1" applyFill="1" applyAlignment="1">
      <alignment horizontal="center"/>
    </xf>
    <xf numFmtId="0" fontId="18" fillId="0" borderId="22" xfId="0" applyFont="1" applyFill="1" applyBorder="1" applyAlignment="1">
      <alignment horizontal="left" vertical="center" wrapText="1"/>
    </xf>
    <xf numFmtId="2" fontId="26" fillId="25" borderId="12" xfId="0" applyNumberFormat="1" applyFont="1" applyFill="1" applyBorder="1" applyAlignment="1">
      <alignment horizontal="center" vertical="center" wrapText="1"/>
    </xf>
    <xf numFmtId="2" fontId="26" fillId="25" borderId="23" xfId="0" applyNumberFormat="1" applyFont="1" applyFill="1" applyBorder="1" applyAlignment="1">
      <alignment horizontal="center" vertical="center" wrapText="1"/>
    </xf>
    <xf numFmtId="0" fontId="18" fillId="25" borderId="33" xfId="0" applyFont="1" applyFill="1" applyBorder="1" applyAlignment="1">
      <alignment horizontal="center" vertical="center"/>
    </xf>
    <xf numFmtId="2" fontId="23" fillId="25" borderId="34" xfId="0" applyNumberFormat="1" applyFont="1" applyFill="1" applyBorder="1" applyAlignment="1">
      <alignment horizontal="center"/>
    </xf>
    <xf numFmtId="0" fontId="18" fillId="25" borderId="35" xfId="0" applyFont="1" applyFill="1" applyBorder="1" applyAlignment="1">
      <alignment horizontal="center" vertical="center"/>
    </xf>
    <xf numFmtId="0" fontId="18" fillId="25" borderId="16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23" fillId="25" borderId="16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2" fontId="19" fillId="0" borderId="3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8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0" fontId="20" fillId="25" borderId="0" xfId="0" applyFont="1" applyFill="1" applyAlignment="1">
      <alignment horizontal="center"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zoomScale="75" zoomScaleNormal="75" zoomScalePageLayoutView="0" workbookViewId="0" topLeftCell="A81">
      <selection activeCell="A1" sqref="A1:H124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5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5" hidden="1" customWidth="1"/>
    <col min="12" max="13" width="15.375" style="7" customWidth="1"/>
    <col min="14" max="16384" width="9.125" style="7" customWidth="1"/>
  </cols>
  <sheetData>
    <row r="1" spans="1:8" ht="16.5" customHeight="1">
      <c r="A1" s="129" t="s">
        <v>0</v>
      </c>
      <c r="B1" s="130"/>
      <c r="C1" s="130"/>
      <c r="D1" s="130"/>
      <c r="E1" s="130"/>
      <c r="F1" s="130"/>
      <c r="G1" s="130"/>
      <c r="H1" s="130"/>
    </row>
    <row r="2" spans="2:8" ht="12.75" customHeight="1">
      <c r="B2" s="131" t="s">
        <v>1</v>
      </c>
      <c r="C2" s="131"/>
      <c r="D2" s="131"/>
      <c r="E2" s="131"/>
      <c r="F2" s="131"/>
      <c r="G2" s="130"/>
      <c r="H2" s="130"/>
    </row>
    <row r="3" spans="1:8" ht="14.25" customHeight="1">
      <c r="A3" s="94"/>
      <c r="B3" s="131" t="s">
        <v>2</v>
      </c>
      <c r="C3" s="131"/>
      <c r="D3" s="131"/>
      <c r="E3" s="131"/>
      <c r="F3" s="131"/>
      <c r="G3" s="130"/>
      <c r="H3" s="130"/>
    </row>
    <row r="4" spans="1:8" ht="21" customHeight="1">
      <c r="A4" s="99" t="s">
        <v>128</v>
      </c>
      <c r="B4" s="131" t="s">
        <v>40</v>
      </c>
      <c r="C4" s="131"/>
      <c r="D4" s="131"/>
      <c r="E4" s="131"/>
      <c r="F4" s="131"/>
      <c r="G4" s="130"/>
      <c r="H4" s="130"/>
    </row>
    <row r="5" spans="1:8" ht="14.25" customHeight="1">
      <c r="A5" s="94"/>
      <c r="B5" s="98"/>
      <c r="C5" s="98"/>
      <c r="D5" s="98"/>
      <c r="E5" s="98"/>
      <c r="F5" s="98"/>
      <c r="G5" s="97"/>
      <c r="H5" s="97"/>
    </row>
    <row r="6" spans="1:9" ht="35.25" customHeight="1">
      <c r="A6" s="132" t="s">
        <v>136</v>
      </c>
      <c r="B6" s="132"/>
      <c r="C6" s="132"/>
      <c r="D6" s="132"/>
      <c r="E6" s="132"/>
      <c r="F6" s="132"/>
      <c r="G6" s="132"/>
      <c r="H6" s="132"/>
      <c r="I6" s="1"/>
    </row>
    <row r="7" spans="1:9" ht="21" customHeight="1">
      <c r="A7" s="135" t="s">
        <v>129</v>
      </c>
      <c r="B7" s="135"/>
      <c r="C7" s="135"/>
      <c r="D7" s="135"/>
      <c r="E7" s="135"/>
      <c r="F7" s="135"/>
      <c r="G7" s="135"/>
      <c r="H7" s="135"/>
      <c r="I7" s="1"/>
    </row>
    <row r="8" spans="1:11" s="11" customFormat="1" ht="22.5" customHeight="1">
      <c r="A8" s="133" t="s">
        <v>3</v>
      </c>
      <c r="B8" s="133"/>
      <c r="C8" s="133"/>
      <c r="D8" s="133"/>
      <c r="E8" s="134"/>
      <c r="F8" s="134"/>
      <c r="G8" s="134"/>
      <c r="H8" s="134"/>
      <c r="K8" s="66"/>
    </row>
    <row r="9" spans="1:8" s="12" customFormat="1" ht="18.75" customHeight="1">
      <c r="A9" s="133" t="s">
        <v>86</v>
      </c>
      <c r="B9" s="133"/>
      <c r="C9" s="133"/>
      <c r="D9" s="133"/>
      <c r="E9" s="134"/>
      <c r="F9" s="134"/>
      <c r="G9" s="134"/>
      <c r="H9" s="134"/>
    </row>
    <row r="10" spans="1:8" s="13" customFormat="1" ht="17.25" customHeight="1">
      <c r="A10" s="136" t="s">
        <v>33</v>
      </c>
      <c r="B10" s="136"/>
      <c r="C10" s="136"/>
      <c r="D10" s="136"/>
      <c r="E10" s="137"/>
      <c r="F10" s="137"/>
      <c r="G10" s="137"/>
      <c r="H10" s="137"/>
    </row>
    <row r="11" spans="1:8" s="12" customFormat="1" ht="30" customHeight="1" thickBot="1">
      <c r="A11" s="122" t="s">
        <v>85</v>
      </c>
      <c r="B11" s="122"/>
      <c r="C11" s="122"/>
      <c r="D11" s="122"/>
      <c r="E11" s="123"/>
      <c r="F11" s="123"/>
      <c r="G11" s="123"/>
      <c r="H11" s="123"/>
    </row>
    <row r="12" spans="1:11" s="17" customFormat="1" ht="139.5" customHeight="1" thickBot="1">
      <c r="A12" s="14" t="s">
        <v>4</v>
      </c>
      <c r="B12" s="15" t="s">
        <v>5</v>
      </c>
      <c r="C12" s="16" t="s">
        <v>6</v>
      </c>
      <c r="D12" s="16" t="s">
        <v>41</v>
      </c>
      <c r="E12" s="16" t="s">
        <v>6</v>
      </c>
      <c r="F12" s="2" t="s">
        <v>7</v>
      </c>
      <c r="G12" s="16" t="s">
        <v>6</v>
      </c>
      <c r="H12" s="2" t="s">
        <v>7</v>
      </c>
      <c r="K12" s="67"/>
    </row>
    <row r="13" spans="1:11" s="23" customFormat="1" ht="12.75">
      <c r="A13" s="18">
        <v>1</v>
      </c>
      <c r="B13" s="19">
        <v>2</v>
      </c>
      <c r="C13" s="19">
        <v>3</v>
      </c>
      <c r="D13" s="20"/>
      <c r="E13" s="19">
        <v>3</v>
      </c>
      <c r="F13" s="3">
        <v>4</v>
      </c>
      <c r="G13" s="21">
        <v>3</v>
      </c>
      <c r="H13" s="22">
        <v>4</v>
      </c>
      <c r="K13" s="68"/>
    </row>
    <row r="14" spans="1:11" s="23" customFormat="1" ht="49.5" customHeight="1">
      <c r="A14" s="124" t="s">
        <v>8</v>
      </c>
      <c r="B14" s="125"/>
      <c r="C14" s="125"/>
      <c r="D14" s="125"/>
      <c r="E14" s="125"/>
      <c r="F14" s="125"/>
      <c r="G14" s="126"/>
      <c r="H14" s="127"/>
      <c r="K14" s="68"/>
    </row>
    <row r="15" spans="1:11" s="17" customFormat="1" ht="15">
      <c r="A15" s="24" t="s">
        <v>122</v>
      </c>
      <c r="B15" s="25"/>
      <c r="C15" s="26">
        <f>F15*12</f>
        <v>0</v>
      </c>
      <c r="D15" s="77">
        <f>G15*I15</f>
        <v>153536.76</v>
      </c>
      <c r="E15" s="76">
        <f>H15*12</f>
        <v>38.16</v>
      </c>
      <c r="F15" s="78"/>
      <c r="G15" s="76">
        <f>H15*12</f>
        <v>38.16</v>
      </c>
      <c r="H15" s="76">
        <f>H20+H24</f>
        <v>3.18</v>
      </c>
      <c r="I15" s="17">
        <v>4023.5</v>
      </c>
      <c r="J15" s="17">
        <v>1.07</v>
      </c>
      <c r="K15" s="67">
        <v>2.24</v>
      </c>
    </row>
    <row r="16" spans="1:11" s="46" customFormat="1" ht="29.25" customHeight="1">
      <c r="A16" s="43" t="s">
        <v>87</v>
      </c>
      <c r="B16" s="44" t="s">
        <v>88</v>
      </c>
      <c r="C16" s="45"/>
      <c r="D16" s="80"/>
      <c r="E16" s="79"/>
      <c r="F16" s="81"/>
      <c r="G16" s="79"/>
      <c r="H16" s="79"/>
      <c r="K16" s="69"/>
    </row>
    <row r="17" spans="1:11" s="46" customFormat="1" ht="15">
      <c r="A17" s="43" t="s">
        <v>89</v>
      </c>
      <c r="B17" s="44" t="s">
        <v>88</v>
      </c>
      <c r="C17" s="45"/>
      <c r="D17" s="80"/>
      <c r="E17" s="79"/>
      <c r="F17" s="81"/>
      <c r="G17" s="79"/>
      <c r="H17" s="79"/>
      <c r="K17" s="69"/>
    </row>
    <row r="18" spans="1:11" s="46" customFormat="1" ht="15">
      <c r="A18" s="43" t="s">
        <v>90</v>
      </c>
      <c r="B18" s="44" t="s">
        <v>91</v>
      </c>
      <c r="C18" s="45"/>
      <c r="D18" s="80"/>
      <c r="E18" s="79"/>
      <c r="F18" s="81"/>
      <c r="G18" s="79"/>
      <c r="H18" s="79"/>
      <c r="K18" s="69"/>
    </row>
    <row r="19" spans="1:11" s="46" customFormat="1" ht="15">
      <c r="A19" s="43" t="s">
        <v>92</v>
      </c>
      <c r="B19" s="44" t="s">
        <v>88</v>
      </c>
      <c r="C19" s="45"/>
      <c r="D19" s="80"/>
      <c r="E19" s="79"/>
      <c r="F19" s="81"/>
      <c r="G19" s="79"/>
      <c r="H19" s="79"/>
      <c r="K19" s="69"/>
    </row>
    <row r="20" spans="1:11" s="46" customFormat="1" ht="15">
      <c r="A20" s="100" t="s">
        <v>119</v>
      </c>
      <c r="B20" s="44"/>
      <c r="C20" s="45"/>
      <c r="D20" s="80"/>
      <c r="E20" s="79"/>
      <c r="F20" s="81"/>
      <c r="G20" s="79"/>
      <c r="H20" s="76">
        <v>2.83</v>
      </c>
      <c r="K20" s="69"/>
    </row>
    <row r="21" spans="1:11" s="46" customFormat="1" ht="15">
      <c r="A21" s="43" t="s">
        <v>116</v>
      </c>
      <c r="B21" s="44" t="s">
        <v>88</v>
      </c>
      <c r="C21" s="45"/>
      <c r="D21" s="80"/>
      <c r="E21" s="79"/>
      <c r="F21" s="81"/>
      <c r="G21" s="79"/>
      <c r="H21" s="79">
        <v>0.12</v>
      </c>
      <c r="K21" s="69"/>
    </row>
    <row r="22" spans="1:11" s="46" customFormat="1" ht="15">
      <c r="A22" s="43" t="s">
        <v>117</v>
      </c>
      <c r="B22" s="44" t="s">
        <v>88</v>
      </c>
      <c r="C22" s="45"/>
      <c r="D22" s="80"/>
      <c r="E22" s="79"/>
      <c r="F22" s="81"/>
      <c r="G22" s="79"/>
      <c r="H22" s="79">
        <v>0.11</v>
      </c>
      <c r="K22" s="69"/>
    </row>
    <row r="23" spans="1:11" s="46" customFormat="1" ht="15">
      <c r="A23" s="43" t="s">
        <v>127</v>
      </c>
      <c r="B23" s="44"/>
      <c r="C23" s="45"/>
      <c r="D23" s="80"/>
      <c r="E23" s="79"/>
      <c r="F23" s="81"/>
      <c r="G23" s="79"/>
      <c r="H23" s="79">
        <v>0.12</v>
      </c>
      <c r="K23" s="69"/>
    </row>
    <row r="24" spans="1:11" s="46" customFormat="1" ht="15">
      <c r="A24" s="100" t="s">
        <v>119</v>
      </c>
      <c r="B24" s="44"/>
      <c r="C24" s="45"/>
      <c r="D24" s="80"/>
      <c r="E24" s="79"/>
      <c r="F24" s="81"/>
      <c r="G24" s="79"/>
      <c r="H24" s="76">
        <f>H21+H22+H23</f>
        <v>0.35</v>
      </c>
      <c r="K24" s="69"/>
    </row>
    <row r="25" spans="1:11" s="17" customFormat="1" ht="30">
      <c r="A25" s="24" t="s">
        <v>10</v>
      </c>
      <c r="B25" s="27"/>
      <c r="C25" s="26">
        <f>F25*12</f>
        <v>0</v>
      </c>
      <c r="D25" s="77">
        <f>G25*I25</f>
        <v>106703.22</v>
      </c>
      <c r="E25" s="76">
        <f>H25*12</f>
        <v>26.52</v>
      </c>
      <c r="F25" s="78"/>
      <c r="G25" s="76">
        <f>H25*12</f>
        <v>26.52</v>
      </c>
      <c r="H25" s="76">
        <v>2.21</v>
      </c>
      <c r="I25" s="17">
        <v>4023.5</v>
      </c>
      <c r="J25" s="17">
        <v>1.07</v>
      </c>
      <c r="K25" s="67">
        <v>1.75</v>
      </c>
    </row>
    <row r="26" spans="1:11" s="17" customFormat="1" ht="15">
      <c r="A26" s="47" t="s">
        <v>93</v>
      </c>
      <c r="B26" s="34" t="s">
        <v>11</v>
      </c>
      <c r="C26" s="26"/>
      <c r="D26" s="77"/>
      <c r="E26" s="76"/>
      <c r="F26" s="78"/>
      <c r="G26" s="76"/>
      <c r="H26" s="76"/>
      <c r="K26" s="67"/>
    </row>
    <row r="27" spans="1:11" s="17" customFormat="1" ht="15">
      <c r="A27" s="47" t="s">
        <v>94</v>
      </c>
      <c r="B27" s="34" t="s">
        <v>11</v>
      </c>
      <c r="C27" s="26"/>
      <c r="D27" s="77"/>
      <c r="E27" s="76"/>
      <c r="F27" s="78"/>
      <c r="G27" s="76"/>
      <c r="H27" s="76"/>
      <c r="K27" s="67"/>
    </row>
    <row r="28" spans="1:11" s="17" customFormat="1" ht="15">
      <c r="A28" s="95" t="s">
        <v>106</v>
      </c>
      <c r="B28" s="75" t="s">
        <v>107</v>
      </c>
      <c r="C28" s="26"/>
      <c r="D28" s="77"/>
      <c r="E28" s="76"/>
      <c r="F28" s="78"/>
      <c r="G28" s="76"/>
      <c r="H28" s="76"/>
      <c r="K28" s="67"/>
    </row>
    <row r="29" spans="1:11" s="17" customFormat="1" ht="15">
      <c r="A29" s="47" t="s">
        <v>95</v>
      </c>
      <c r="B29" s="34" t="s">
        <v>11</v>
      </c>
      <c r="C29" s="26"/>
      <c r="D29" s="77"/>
      <c r="E29" s="76"/>
      <c r="F29" s="78"/>
      <c r="G29" s="76"/>
      <c r="H29" s="76"/>
      <c r="K29" s="67"/>
    </row>
    <row r="30" spans="1:11" s="17" customFormat="1" ht="25.5">
      <c r="A30" s="47" t="s">
        <v>96</v>
      </c>
      <c r="B30" s="34" t="s">
        <v>12</v>
      </c>
      <c r="C30" s="26"/>
      <c r="D30" s="77"/>
      <c r="E30" s="76"/>
      <c r="F30" s="78"/>
      <c r="G30" s="76"/>
      <c r="H30" s="76"/>
      <c r="K30" s="67"/>
    </row>
    <row r="31" spans="1:11" s="17" customFormat="1" ht="15">
      <c r="A31" s="47" t="s">
        <v>97</v>
      </c>
      <c r="B31" s="34" t="s">
        <v>11</v>
      </c>
      <c r="C31" s="26"/>
      <c r="D31" s="77"/>
      <c r="E31" s="76"/>
      <c r="F31" s="78"/>
      <c r="G31" s="76"/>
      <c r="H31" s="76"/>
      <c r="K31" s="67"/>
    </row>
    <row r="32" spans="1:12" s="46" customFormat="1" ht="15">
      <c r="A32" s="48" t="s">
        <v>98</v>
      </c>
      <c r="B32" s="49" t="s">
        <v>11</v>
      </c>
      <c r="C32" s="50"/>
      <c r="D32" s="77"/>
      <c r="E32" s="76"/>
      <c r="F32" s="78"/>
      <c r="G32" s="76"/>
      <c r="H32" s="76"/>
      <c r="K32" s="69"/>
      <c r="L32" s="17"/>
    </row>
    <row r="33" spans="1:11" s="17" customFormat="1" ht="26.25" thickBot="1">
      <c r="A33" s="51" t="s">
        <v>99</v>
      </c>
      <c r="B33" s="52" t="s">
        <v>100</v>
      </c>
      <c r="C33" s="26"/>
      <c r="D33" s="77"/>
      <c r="E33" s="76"/>
      <c r="F33" s="78"/>
      <c r="G33" s="76"/>
      <c r="H33" s="76"/>
      <c r="K33" s="67"/>
    </row>
    <row r="34" spans="1:12" s="29" customFormat="1" ht="15">
      <c r="A34" s="28" t="s">
        <v>13</v>
      </c>
      <c r="B34" s="25" t="s">
        <v>14</v>
      </c>
      <c r="C34" s="26">
        <f>F34*12</f>
        <v>0</v>
      </c>
      <c r="D34" s="77">
        <f>G34*I34</f>
        <v>36211.5</v>
      </c>
      <c r="E34" s="76">
        <f aca="true" t="shared" si="0" ref="E34:E42">H34*12</f>
        <v>9</v>
      </c>
      <c r="F34" s="82"/>
      <c r="G34" s="76">
        <f>H34*12</f>
        <v>9</v>
      </c>
      <c r="H34" s="76">
        <v>0.75</v>
      </c>
      <c r="I34" s="17">
        <v>4023.5</v>
      </c>
      <c r="J34" s="17">
        <v>1.07</v>
      </c>
      <c r="K34" s="67">
        <v>0.6</v>
      </c>
      <c r="L34" s="17"/>
    </row>
    <row r="35" spans="1:11" s="17" customFormat="1" ht="15">
      <c r="A35" s="28" t="s">
        <v>15</v>
      </c>
      <c r="B35" s="25" t="s">
        <v>16</v>
      </c>
      <c r="C35" s="26">
        <f>F35*12</f>
        <v>0</v>
      </c>
      <c r="D35" s="77">
        <f>G35*I35</f>
        <v>118290.9</v>
      </c>
      <c r="E35" s="76">
        <f t="shared" si="0"/>
        <v>29.4</v>
      </c>
      <c r="F35" s="82"/>
      <c r="G35" s="76">
        <f>H35*12</f>
        <v>29.4</v>
      </c>
      <c r="H35" s="76">
        <v>2.45</v>
      </c>
      <c r="I35" s="17">
        <v>4023.5</v>
      </c>
      <c r="J35" s="17">
        <v>1.07</v>
      </c>
      <c r="K35" s="67">
        <v>1.94</v>
      </c>
    </row>
    <row r="36" spans="1:11" s="17" customFormat="1" ht="15">
      <c r="A36" s="28" t="s">
        <v>34</v>
      </c>
      <c r="B36" s="25" t="s">
        <v>11</v>
      </c>
      <c r="C36" s="26">
        <f>F36*12</f>
        <v>0</v>
      </c>
      <c r="D36" s="77">
        <f>G36*I36</f>
        <v>76285.56</v>
      </c>
      <c r="E36" s="76">
        <f t="shared" si="0"/>
        <v>18.96</v>
      </c>
      <c r="F36" s="82"/>
      <c r="G36" s="76">
        <f>H36*12</f>
        <v>18.96</v>
      </c>
      <c r="H36" s="76">
        <v>1.58</v>
      </c>
      <c r="I36" s="17">
        <v>4023.5</v>
      </c>
      <c r="J36" s="17">
        <v>1.07</v>
      </c>
      <c r="K36" s="67">
        <v>1.25</v>
      </c>
    </row>
    <row r="37" spans="1:11" s="17" customFormat="1" ht="45">
      <c r="A37" s="28" t="s">
        <v>112</v>
      </c>
      <c r="B37" s="25" t="s">
        <v>114</v>
      </c>
      <c r="C37" s="26"/>
      <c r="D37" s="77">
        <f>3407.5*1.105*2</f>
        <v>7530.58</v>
      </c>
      <c r="E37" s="76"/>
      <c r="F37" s="82"/>
      <c r="G37" s="76">
        <f>D37/I37</f>
        <v>1.87</v>
      </c>
      <c r="H37" s="76">
        <f>G37/12</f>
        <v>0.16</v>
      </c>
      <c r="I37" s="17">
        <v>4023.5</v>
      </c>
      <c r="K37" s="67"/>
    </row>
    <row r="38" spans="1:11" s="17" customFormat="1" ht="20.25" customHeight="1">
      <c r="A38" s="28" t="s">
        <v>35</v>
      </c>
      <c r="B38" s="25" t="s">
        <v>11</v>
      </c>
      <c r="C38" s="26">
        <f>F38*12</f>
        <v>0</v>
      </c>
      <c r="D38" s="77">
        <f>G38*I38</f>
        <v>87390.42</v>
      </c>
      <c r="E38" s="76">
        <f t="shared" si="0"/>
        <v>21.72</v>
      </c>
      <c r="F38" s="82"/>
      <c r="G38" s="76">
        <f>H38*12</f>
        <v>21.72</v>
      </c>
      <c r="H38" s="76">
        <v>1.81</v>
      </c>
      <c r="I38" s="17">
        <v>4023.5</v>
      </c>
      <c r="J38" s="17">
        <v>1.07</v>
      </c>
      <c r="K38" s="67">
        <v>1.44</v>
      </c>
    </row>
    <row r="39" spans="1:11" s="17" customFormat="1" ht="28.5">
      <c r="A39" s="28" t="s">
        <v>36</v>
      </c>
      <c r="B39" s="30" t="s">
        <v>37</v>
      </c>
      <c r="C39" s="26">
        <f>F39*12</f>
        <v>0</v>
      </c>
      <c r="D39" s="77">
        <f>G39*I39</f>
        <v>188299.8</v>
      </c>
      <c r="E39" s="76">
        <f t="shared" si="0"/>
        <v>46.8</v>
      </c>
      <c r="F39" s="82"/>
      <c r="G39" s="76">
        <f>H39*12</f>
        <v>46.8</v>
      </c>
      <c r="H39" s="76">
        <v>3.9</v>
      </c>
      <c r="I39" s="17">
        <v>4023.5</v>
      </c>
      <c r="J39" s="17">
        <v>1.07</v>
      </c>
      <c r="K39" s="67">
        <v>3.09</v>
      </c>
    </row>
    <row r="40" spans="1:11" s="17" customFormat="1" ht="45">
      <c r="A40" s="28" t="s">
        <v>134</v>
      </c>
      <c r="B40" s="30"/>
      <c r="C40" s="26"/>
      <c r="D40" s="77">
        <f>7400*2</f>
        <v>14800</v>
      </c>
      <c r="E40" s="76"/>
      <c r="F40" s="82"/>
      <c r="G40" s="76">
        <f aca="true" t="shared" si="1" ref="G40:G46">D40/I40</f>
        <v>3.68</v>
      </c>
      <c r="H40" s="76">
        <f aca="true" t="shared" si="2" ref="H40:H46">G40/12</f>
        <v>0.31</v>
      </c>
      <c r="I40" s="17">
        <v>4023.5</v>
      </c>
      <c r="K40" s="67"/>
    </row>
    <row r="41" spans="1:12" s="23" customFormat="1" ht="30">
      <c r="A41" s="28" t="s">
        <v>56</v>
      </c>
      <c r="B41" s="25" t="s">
        <v>9</v>
      </c>
      <c r="C41" s="31"/>
      <c r="D41" s="77">
        <v>2042.21</v>
      </c>
      <c r="E41" s="83">
        <f t="shared" si="0"/>
        <v>0.48</v>
      </c>
      <c r="F41" s="82"/>
      <c r="G41" s="76">
        <f t="shared" si="1"/>
        <v>0.51</v>
      </c>
      <c r="H41" s="76">
        <f t="shared" si="2"/>
        <v>0.04</v>
      </c>
      <c r="I41" s="17">
        <v>4023.5</v>
      </c>
      <c r="J41" s="17">
        <v>1.07</v>
      </c>
      <c r="K41" s="67">
        <v>0.03</v>
      </c>
      <c r="L41" s="17"/>
    </row>
    <row r="42" spans="1:12" s="23" customFormat="1" ht="30">
      <c r="A42" s="28" t="s">
        <v>77</v>
      </c>
      <c r="B42" s="25" t="s">
        <v>9</v>
      </c>
      <c r="C42" s="31"/>
      <c r="D42" s="77">
        <v>2042.21</v>
      </c>
      <c r="E42" s="83">
        <f t="shared" si="0"/>
        <v>0.48</v>
      </c>
      <c r="F42" s="82"/>
      <c r="G42" s="76">
        <f t="shared" si="1"/>
        <v>0.51</v>
      </c>
      <c r="H42" s="76">
        <f t="shared" si="2"/>
        <v>0.04</v>
      </c>
      <c r="I42" s="17">
        <v>4023.5</v>
      </c>
      <c r="J42" s="17">
        <v>1.07</v>
      </c>
      <c r="K42" s="67">
        <v>0.03</v>
      </c>
      <c r="L42" s="17"/>
    </row>
    <row r="43" spans="1:12" s="23" customFormat="1" ht="21" customHeight="1">
      <c r="A43" s="28" t="s">
        <v>57</v>
      </c>
      <c r="B43" s="25" t="s">
        <v>9</v>
      </c>
      <c r="C43" s="31"/>
      <c r="D43" s="77">
        <v>12896.1</v>
      </c>
      <c r="E43" s="83"/>
      <c r="F43" s="82"/>
      <c r="G43" s="76">
        <f t="shared" si="1"/>
        <v>3.21</v>
      </c>
      <c r="H43" s="76">
        <f t="shared" si="2"/>
        <v>0.27</v>
      </c>
      <c r="I43" s="17">
        <v>4023.5</v>
      </c>
      <c r="J43" s="17">
        <v>1.07</v>
      </c>
      <c r="K43" s="67">
        <v>0.21</v>
      </c>
      <c r="L43" s="17"/>
    </row>
    <row r="44" spans="1:12" s="23" customFormat="1" ht="30" hidden="1">
      <c r="A44" s="28" t="s">
        <v>58</v>
      </c>
      <c r="B44" s="25" t="s">
        <v>12</v>
      </c>
      <c r="C44" s="31"/>
      <c r="D44" s="77">
        <f aca="true" t="shared" si="3" ref="D44:D50">G44*I44</f>
        <v>0</v>
      </c>
      <c r="E44" s="83"/>
      <c r="F44" s="82"/>
      <c r="G44" s="76">
        <f t="shared" si="1"/>
        <v>3.21</v>
      </c>
      <c r="H44" s="76">
        <f t="shared" si="2"/>
        <v>0.27</v>
      </c>
      <c r="I44" s="17">
        <v>4023.5</v>
      </c>
      <c r="J44" s="17">
        <v>1.07</v>
      </c>
      <c r="K44" s="67">
        <v>0</v>
      </c>
      <c r="L44" s="17"/>
    </row>
    <row r="45" spans="1:12" s="23" customFormat="1" ht="30" hidden="1">
      <c r="A45" s="28" t="s">
        <v>59</v>
      </c>
      <c r="B45" s="25" t="s">
        <v>12</v>
      </c>
      <c r="C45" s="31"/>
      <c r="D45" s="77">
        <f t="shared" si="3"/>
        <v>0</v>
      </c>
      <c r="E45" s="83"/>
      <c r="F45" s="82"/>
      <c r="G45" s="76">
        <f t="shared" si="1"/>
        <v>3.21</v>
      </c>
      <c r="H45" s="76">
        <f t="shared" si="2"/>
        <v>0.27</v>
      </c>
      <c r="I45" s="17">
        <v>4023.5</v>
      </c>
      <c r="J45" s="17">
        <v>1.07</v>
      </c>
      <c r="K45" s="67">
        <v>0</v>
      </c>
      <c r="L45" s="17"/>
    </row>
    <row r="46" spans="1:12" s="23" customFormat="1" ht="30">
      <c r="A46" s="28" t="s">
        <v>58</v>
      </c>
      <c r="B46" s="25" t="s">
        <v>12</v>
      </c>
      <c r="C46" s="31"/>
      <c r="D46" s="77">
        <v>3652.28</v>
      </c>
      <c r="E46" s="83"/>
      <c r="F46" s="82"/>
      <c r="G46" s="76">
        <f t="shared" si="1"/>
        <v>0.91</v>
      </c>
      <c r="H46" s="76">
        <f t="shared" si="2"/>
        <v>0.08</v>
      </c>
      <c r="I46" s="17">
        <v>4023.5</v>
      </c>
      <c r="J46" s="17"/>
      <c r="K46" s="67"/>
      <c r="L46" s="17"/>
    </row>
    <row r="47" spans="1:12" s="23" customFormat="1" ht="30">
      <c r="A47" s="28" t="s">
        <v>23</v>
      </c>
      <c r="B47" s="25"/>
      <c r="C47" s="31">
        <f>F47*12</f>
        <v>0</v>
      </c>
      <c r="D47" s="77">
        <f t="shared" si="3"/>
        <v>10139.22</v>
      </c>
      <c r="E47" s="83">
        <f>H47*12</f>
        <v>2.52</v>
      </c>
      <c r="F47" s="82"/>
      <c r="G47" s="76">
        <f>H47*12</f>
        <v>2.52</v>
      </c>
      <c r="H47" s="76">
        <v>0.21</v>
      </c>
      <c r="I47" s="17">
        <v>4023.5</v>
      </c>
      <c r="J47" s="17">
        <v>1.07</v>
      </c>
      <c r="K47" s="67">
        <v>0.14</v>
      </c>
      <c r="L47" s="17"/>
    </row>
    <row r="48" spans="1:11" s="17" customFormat="1" ht="15">
      <c r="A48" s="28" t="s">
        <v>25</v>
      </c>
      <c r="B48" s="25" t="s">
        <v>26</v>
      </c>
      <c r="C48" s="31">
        <f>F48*12</f>
        <v>0</v>
      </c>
      <c r="D48" s="77">
        <f t="shared" si="3"/>
        <v>2896.92</v>
      </c>
      <c r="E48" s="83">
        <f>H48*12</f>
        <v>0.72</v>
      </c>
      <c r="F48" s="82"/>
      <c r="G48" s="76">
        <f>H48*12</f>
        <v>0.72</v>
      </c>
      <c r="H48" s="76">
        <v>0.06</v>
      </c>
      <c r="I48" s="17">
        <v>4023.5</v>
      </c>
      <c r="J48" s="17">
        <v>1.07</v>
      </c>
      <c r="K48" s="67">
        <v>0.03</v>
      </c>
    </row>
    <row r="49" spans="1:11" s="17" customFormat="1" ht="15">
      <c r="A49" s="28" t="s">
        <v>27</v>
      </c>
      <c r="B49" s="32" t="s">
        <v>28</v>
      </c>
      <c r="C49" s="33">
        <f>F49*12</f>
        <v>0</v>
      </c>
      <c r="D49" s="77">
        <f t="shared" si="3"/>
        <v>1931.28</v>
      </c>
      <c r="E49" s="84">
        <f>H49*12</f>
        <v>0.48</v>
      </c>
      <c r="F49" s="85"/>
      <c r="G49" s="76">
        <f>12*H49</f>
        <v>0.48</v>
      </c>
      <c r="H49" s="76">
        <v>0.04</v>
      </c>
      <c r="I49" s="17">
        <v>4023.5</v>
      </c>
      <c r="J49" s="17">
        <v>1.07</v>
      </c>
      <c r="K49" s="67">
        <v>0.02</v>
      </c>
    </row>
    <row r="50" spans="1:12" s="29" customFormat="1" ht="30">
      <c r="A50" s="28" t="s">
        <v>24</v>
      </c>
      <c r="B50" s="25" t="s">
        <v>101</v>
      </c>
      <c r="C50" s="31">
        <f>F50*12</f>
        <v>0</v>
      </c>
      <c r="D50" s="77">
        <f t="shared" si="3"/>
        <v>2414.1</v>
      </c>
      <c r="E50" s="83">
        <f>H50*12</f>
        <v>0.6</v>
      </c>
      <c r="F50" s="82"/>
      <c r="G50" s="76">
        <f>12*H50</f>
        <v>0.6</v>
      </c>
      <c r="H50" s="76">
        <v>0.05</v>
      </c>
      <c r="I50" s="17">
        <v>4023.5</v>
      </c>
      <c r="J50" s="17">
        <v>1.07</v>
      </c>
      <c r="K50" s="67">
        <v>0.03</v>
      </c>
      <c r="L50" s="17"/>
    </row>
    <row r="51" spans="1:12" s="29" customFormat="1" ht="15">
      <c r="A51" s="28" t="s">
        <v>42</v>
      </c>
      <c r="B51" s="25"/>
      <c r="C51" s="26"/>
      <c r="D51" s="76">
        <f>D53+D54+D55+D56+D57+D58+D59+D60+D61+D62</f>
        <v>26776.43</v>
      </c>
      <c r="E51" s="76"/>
      <c r="F51" s="82"/>
      <c r="G51" s="76">
        <f>D51/I51</f>
        <v>6.66</v>
      </c>
      <c r="H51" s="76">
        <v>0.55</v>
      </c>
      <c r="I51" s="17">
        <v>4023.5</v>
      </c>
      <c r="J51" s="17">
        <v>1.07</v>
      </c>
      <c r="K51" s="67">
        <v>0.73</v>
      </c>
      <c r="L51" s="17"/>
    </row>
    <row r="52" spans="1:12" s="23" customFormat="1" ht="15" hidden="1">
      <c r="A52" s="9" t="s">
        <v>67</v>
      </c>
      <c r="B52" s="34" t="s">
        <v>17</v>
      </c>
      <c r="C52" s="4"/>
      <c r="D52" s="88">
        <f>G52*I52</f>
        <v>0</v>
      </c>
      <c r="E52" s="87"/>
      <c r="F52" s="89"/>
      <c r="G52" s="87">
        <f>H52*12</f>
        <v>0</v>
      </c>
      <c r="H52" s="87">
        <v>0</v>
      </c>
      <c r="I52" s="17">
        <v>4023.5</v>
      </c>
      <c r="J52" s="17">
        <v>1.07</v>
      </c>
      <c r="K52" s="67">
        <v>0</v>
      </c>
      <c r="L52" s="17"/>
    </row>
    <row r="53" spans="1:12" s="23" customFormat="1" ht="27" customHeight="1">
      <c r="A53" s="9" t="s">
        <v>130</v>
      </c>
      <c r="B53" s="34" t="s">
        <v>17</v>
      </c>
      <c r="C53" s="4"/>
      <c r="D53" s="88">
        <v>731.44</v>
      </c>
      <c r="E53" s="87"/>
      <c r="F53" s="89"/>
      <c r="G53" s="87"/>
      <c r="H53" s="87"/>
      <c r="I53" s="17">
        <v>4023.5</v>
      </c>
      <c r="J53" s="17">
        <v>1.07</v>
      </c>
      <c r="K53" s="67">
        <v>0.01</v>
      </c>
      <c r="L53" s="17"/>
    </row>
    <row r="54" spans="1:12" s="23" customFormat="1" ht="15">
      <c r="A54" s="9" t="s">
        <v>18</v>
      </c>
      <c r="B54" s="34" t="s">
        <v>22</v>
      </c>
      <c r="C54" s="4">
        <f>F54*12</f>
        <v>0</v>
      </c>
      <c r="D54" s="88">
        <v>918.96</v>
      </c>
      <c r="E54" s="87">
        <f>H54*12</f>
        <v>0</v>
      </c>
      <c r="F54" s="89"/>
      <c r="G54" s="87"/>
      <c r="H54" s="87"/>
      <c r="I54" s="17">
        <v>4023.5</v>
      </c>
      <c r="J54" s="17">
        <v>1.07</v>
      </c>
      <c r="K54" s="67">
        <v>0.01</v>
      </c>
      <c r="L54" s="17"/>
    </row>
    <row r="55" spans="1:12" s="23" customFormat="1" ht="28.5" customHeight="1">
      <c r="A55" s="9" t="s">
        <v>118</v>
      </c>
      <c r="B55" s="75" t="s">
        <v>17</v>
      </c>
      <c r="C55" s="4"/>
      <c r="D55" s="88">
        <v>1637.48</v>
      </c>
      <c r="E55" s="87"/>
      <c r="F55" s="89"/>
      <c r="G55" s="87"/>
      <c r="H55" s="87"/>
      <c r="I55" s="17">
        <v>4023.5</v>
      </c>
      <c r="J55" s="17"/>
      <c r="K55" s="67"/>
      <c r="L55" s="17"/>
    </row>
    <row r="56" spans="1:12" s="23" customFormat="1" ht="15">
      <c r="A56" s="9" t="s">
        <v>65</v>
      </c>
      <c r="B56" s="34" t="s">
        <v>17</v>
      </c>
      <c r="C56" s="4">
        <f>F56*12</f>
        <v>0</v>
      </c>
      <c r="D56" s="88">
        <v>1751.22</v>
      </c>
      <c r="E56" s="87">
        <f>H56*12</f>
        <v>0</v>
      </c>
      <c r="F56" s="89"/>
      <c r="G56" s="87"/>
      <c r="H56" s="87"/>
      <c r="I56" s="17">
        <v>4023.5</v>
      </c>
      <c r="J56" s="17">
        <v>1.07</v>
      </c>
      <c r="K56" s="67">
        <v>0.03</v>
      </c>
      <c r="L56" s="17"/>
    </row>
    <row r="57" spans="1:12" s="23" customFormat="1" ht="15">
      <c r="A57" s="9" t="s">
        <v>19</v>
      </c>
      <c r="B57" s="34" t="s">
        <v>17</v>
      </c>
      <c r="C57" s="4">
        <f>F57*12</f>
        <v>0</v>
      </c>
      <c r="D57" s="88">
        <v>5855.59</v>
      </c>
      <c r="E57" s="87">
        <f>H57*12</f>
        <v>0</v>
      </c>
      <c r="F57" s="89"/>
      <c r="G57" s="87"/>
      <c r="H57" s="87"/>
      <c r="I57" s="17">
        <v>4023.5</v>
      </c>
      <c r="J57" s="17">
        <v>1.07</v>
      </c>
      <c r="K57" s="67">
        <v>0.1</v>
      </c>
      <c r="L57" s="17"/>
    </row>
    <row r="58" spans="1:12" s="23" customFormat="1" ht="15">
      <c r="A58" s="9" t="s">
        <v>20</v>
      </c>
      <c r="B58" s="34" t="s">
        <v>17</v>
      </c>
      <c r="C58" s="4">
        <f>F58*12</f>
        <v>0</v>
      </c>
      <c r="D58" s="88">
        <v>918.95</v>
      </c>
      <c r="E58" s="87">
        <f>H58*12</f>
        <v>0</v>
      </c>
      <c r="F58" s="89"/>
      <c r="G58" s="87"/>
      <c r="H58" s="87"/>
      <c r="I58" s="17">
        <v>4023.5</v>
      </c>
      <c r="J58" s="17">
        <v>1.07</v>
      </c>
      <c r="K58" s="67">
        <v>0.01</v>
      </c>
      <c r="L58" s="17"/>
    </row>
    <row r="59" spans="1:12" s="23" customFormat="1" ht="15">
      <c r="A59" s="9" t="s">
        <v>62</v>
      </c>
      <c r="B59" s="34" t="s">
        <v>17</v>
      </c>
      <c r="C59" s="4"/>
      <c r="D59" s="88">
        <v>875.58</v>
      </c>
      <c r="E59" s="87"/>
      <c r="F59" s="89"/>
      <c r="G59" s="87"/>
      <c r="H59" s="87"/>
      <c r="I59" s="17">
        <v>4023.5</v>
      </c>
      <c r="J59" s="17">
        <v>1.07</v>
      </c>
      <c r="K59" s="67">
        <v>0.01</v>
      </c>
      <c r="L59" s="17"/>
    </row>
    <row r="60" spans="1:12" s="23" customFormat="1" ht="15">
      <c r="A60" s="9" t="s">
        <v>63</v>
      </c>
      <c r="B60" s="34" t="s">
        <v>22</v>
      </c>
      <c r="C60" s="4"/>
      <c r="D60" s="88">
        <v>3502.46</v>
      </c>
      <c r="E60" s="87"/>
      <c r="F60" s="89"/>
      <c r="G60" s="87"/>
      <c r="H60" s="87"/>
      <c r="I60" s="17">
        <v>4023.5</v>
      </c>
      <c r="J60" s="17">
        <v>1.07</v>
      </c>
      <c r="K60" s="67">
        <v>0.05</v>
      </c>
      <c r="L60" s="17"/>
    </row>
    <row r="61" spans="1:12" s="23" customFormat="1" ht="25.5">
      <c r="A61" s="9" t="s">
        <v>21</v>
      </c>
      <c r="B61" s="34" t="s">
        <v>17</v>
      </c>
      <c r="C61" s="4">
        <f>F61*12</f>
        <v>0</v>
      </c>
      <c r="D61" s="88">
        <v>4121.57</v>
      </c>
      <c r="E61" s="87">
        <f>H61*12</f>
        <v>0</v>
      </c>
      <c r="F61" s="89"/>
      <c r="G61" s="87"/>
      <c r="H61" s="87"/>
      <c r="I61" s="17">
        <v>4023.5</v>
      </c>
      <c r="J61" s="17">
        <v>1.07</v>
      </c>
      <c r="K61" s="67">
        <v>0.06</v>
      </c>
      <c r="L61" s="17"/>
    </row>
    <row r="62" spans="1:12" s="23" customFormat="1" ht="25.5">
      <c r="A62" s="9" t="s">
        <v>131</v>
      </c>
      <c r="B62" s="34" t="s">
        <v>17</v>
      </c>
      <c r="C62" s="4"/>
      <c r="D62" s="88">
        <v>6463.18</v>
      </c>
      <c r="E62" s="87"/>
      <c r="F62" s="89"/>
      <c r="G62" s="87"/>
      <c r="H62" s="87"/>
      <c r="I62" s="17">
        <v>4023.5</v>
      </c>
      <c r="J62" s="17">
        <v>1.07</v>
      </c>
      <c r="K62" s="67">
        <v>0.01</v>
      </c>
      <c r="L62" s="17"/>
    </row>
    <row r="63" spans="1:12" s="23" customFormat="1" ht="15" hidden="1">
      <c r="A63" s="9" t="s">
        <v>68</v>
      </c>
      <c r="B63" s="34" t="s">
        <v>17</v>
      </c>
      <c r="C63" s="10"/>
      <c r="D63" s="88">
        <f>G63*I63</f>
        <v>0</v>
      </c>
      <c r="E63" s="90"/>
      <c r="F63" s="89"/>
      <c r="G63" s="87"/>
      <c r="H63" s="87"/>
      <c r="I63" s="17">
        <v>4023.5</v>
      </c>
      <c r="J63" s="17">
        <v>1.07</v>
      </c>
      <c r="K63" s="67">
        <v>0</v>
      </c>
      <c r="L63" s="17"/>
    </row>
    <row r="64" spans="1:12" s="23" customFormat="1" ht="15" hidden="1">
      <c r="A64" s="9"/>
      <c r="B64" s="34"/>
      <c r="C64" s="4"/>
      <c r="D64" s="88"/>
      <c r="E64" s="87"/>
      <c r="F64" s="89"/>
      <c r="G64" s="87"/>
      <c r="H64" s="87"/>
      <c r="I64" s="17"/>
      <c r="J64" s="17"/>
      <c r="K64" s="67"/>
      <c r="L64" s="17"/>
    </row>
    <row r="65" spans="1:12" s="29" customFormat="1" ht="30">
      <c r="A65" s="28" t="s">
        <v>48</v>
      </c>
      <c r="B65" s="25"/>
      <c r="C65" s="26"/>
      <c r="D65" s="76">
        <f>D66+D67+D68+D69+D73+D74+D75+D76</f>
        <v>34770.93</v>
      </c>
      <c r="E65" s="76"/>
      <c r="F65" s="82"/>
      <c r="G65" s="76">
        <f>D65/I65</f>
        <v>8.64</v>
      </c>
      <c r="H65" s="76">
        <f>G65/12</f>
        <v>0.72</v>
      </c>
      <c r="I65" s="17">
        <v>4023.5</v>
      </c>
      <c r="J65" s="17">
        <v>1.07</v>
      </c>
      <c r="K65" s="67">
        <v>0.76</v>
      </c>
      <c r="L65" s="17"/>
    </row>
    <row r="66" spans="1:12" s="23" customFormat="1" ht="15">
      <c r="A66" s="9" t="s">
        <v>43</v>
      </c>
      <c r="B66" s="34" t="s">
        <v>66</v>
      </c>
      <c r="C66" s="4"/>
      <c r="D66" s="88">
        <v>2626.83</v>
      </c>
      <c r="E66" s="87"/>
      <c r="F66" s="89"/>
      <c r="G66" s="87"/>
      <c r="H66" s="87"/>
      <c r="I66" s="17">
        <v>4023.5</v>
      </c>
      <c r="J66" s="17">
        <v>1.07</v>
      </c>
      <c r="K66" s="67">
        <v>0.04</v>
      </c>
      <c r="L66" s="17"/>
    </row>
    <row r="67" spans="1:12" s="23" customFormat="1" ht="25.5">
      <c r="A67" s="9" t="s">
        <v>44</v>
      </c>
      <c r="B67" s="34" t="s">
        <v>52</v>
      </c>
      <c r="C67" s="4"/>
      <c r="D67" s="88">
        <v>1751.23</v>
      </c>
      <c r="E67" s="87"/>
      <c r="F67" s="89"/>
      <c r="G67" s="87"/>
      <c r="H67" s="87"/>
      <c r="I67" s="17">
        <v>4023.5</v>
      </c>
      <c r="J67" s="17">
        <v>1.07</v>
      </c>
      <c r="K67" s="67">
        <v>0.03</v>
      </c>
      <c r="L67" s="17"/>
    </row>
    <row r="68" spans="1:12" s="23" customFormat="1" ht="15">
      <c r="A68" s="9" t="s">
        <v>72</v>
      </c>
      <c r="B68" s="34" t="s">
        <v>71</v>
      </c>
      <c r="C68" s="4"/>
      <c r="D68" s="88">
        <v>1837.85</v>
      </c>
      <c r="E68" s="87"/>
      <c r="F68" s="89"/>
      <c r="G68" s="87"/>
      <c r="H68" s="87"/>
      <c r="I68" s="17">
        <v>4023.5</v>
      </c>
      <c r="J68" s="17">
        <v>1.07</v>
      </c>
      <c r="K68" s="67">
        <v>0.03</v>
      </c>
      <c r="L68" s="17"/>
    </row>
    <row r="69" spans="1:12" s="23" customFormat="1" ht="25.5">
      <c r="A69" s="9" t="s">
        <v>69</v>
      </c>
      <c r="B69" s="34" t="s">
        <v>70</v>
      </c>
      <c r="C69" s="4"/>
      <c r="D69" s="88">
        <v>1751.2</v>
      </c>
      <c r="E69" s="87"/>
      <c r="F69" s="89"/>
      <c r="G69" s="87"/>
      <c r="H69" s="87"/>
      <c r="I69" s="17">
        <v>4023.5</v>
      </c>
      <c r="J69" s="17">
        <v>1.07</v>
      </c>
      <c r="K69" s="67">
        <v>0.03</v>
      </c>
      <c r="L69" s="17"/>
    </row>
    <row r="70" spans="1:12" s="23" customFormat="1" ht="15" hidden="1">
      <c r="A70" s="9" t="s">
        <v>54</v>
      </c>
      <c r="B70" s="34"/>
      <c r="C70" s="4"/>
      <c r="D70" s="88"/>
      <c r="E70" s="87"/>
      <c r="F70" s="89"/>
      <c r="G70" s="87"/>
      <c r="H70" s="87"/>
      <c r="I70" s="17">
        <v>4023.5</v>
      </c>
      <c r="J70" s="17">
        <v>1.07</v>
      </c>
      <c r="K70" s="67">
        <v>0</v>
      </c>
      <c r="L70" s="17"/>
    </row>
    <row r="71" spans="1:12" s="23" customFormat="1" ht="15" hidden="1">
      <c r="A71" s="9" t="s">
        <v>55</v>
      </c>
      <c r="B71" s="34"/>
      <c r="C71" s="4"/>
      <c r="D71" s="88"/>
      <c r="E71" s="87"/>
      <c r="F71" s="89"/>
      <c r="G71" s="87"/>
      <c r="H71" s="87"/>
      <c r="I71" s="17">
        <v>4023.5</v>
      </c>
      <c r="J71" s="17">
        <v>1.07</v>
      </c>
      <c r="K71" s="67">
        <v>0</v>
      </c>
      <c r="L71" s="17"/>
    </row>
    <row r="72" spans="1:12" s="23" customFormat="1" ht="25.5" hidden="1">
      <c r="A72" s="9" t="s">
        <v>53</v>
      </c>
      <c r="B72" s="34"/>
      <c r="C72" s="4"/>
      <c r="D72" s="88"/>
      <c r="E72" s="87"/>
      <c r="F72" s="89"/>
      <c r="G72" s="87"/>
      <c r="H72" s="87"/>
      <c r="I72" s="17">
        <v>4023.5</v>
      </c>
      <c r="J72" s="17">
        <v>1.07</v>
      </c>
      <c r="K72" s="67">
        <v>0</v>
      </c>
      <c r="L72" s="17"/>
    </row>
    <row r="73" spans="1:12" s="23" customFormat="1" ht="15">
      <c r="A73" s="9" t="s">
        <v>132</v>
      </c>
      <c r="B73" s="34" t="s">
        <v>17</v>
      </c>
      <c r="C73" s="4"/>
      <c r="D73" s="88">
        <v>3147.42</v>
      </c>
      <c r="E73" s="87"/>
      <c r="F73" s="89"/>
      <c r="G73" s="87"/>
      <c r="H73" s="87"/>
      <c r="I73" s="17">
        <v>4023.5</v>
      </c>
      <c r="J73" s="17">
        <v>1.07</v>
      </c>
      <c r="K73" s="67">
        <v>0.03</v>
      </c>
      <c r="L73" s="17"/>
    </row>
    <row r="74" spans="1:12" s="23" customFormat="1" ht="25.5">
      <c r="A74" s="86" t="s">
        <v>124</v>
      </c>
      <c r="B74" s="115" t="s">
        <v>12</v>
      </c>
      <c r="C74" s="87"/>
      <c r="D74" s="88">
        <v>5223.92</v>
      </c>
      <c r="E74" s="87"/>
      <c r="F74" s="89"/>
      <c r="G74" s="87"/>
      <c r="H74" s="87"/>
      <c r="I74" s="17"/>
      <c r="J74" s="17"/>
      <c r="K74" s="67"/>
      <c r="L74" s="17"/>
    </row>
    <row r="75" spans="1:12" s="23" customFormat="1" ht="25.5">
      <c r="A75" s="9" t="s">
        <v>105</v>
      </c>
      <c r="B75" s="34" t="s">
        <v>12</v>
      </c>
      <c r="C75" s="4"/>
      <c r="D75" s="88">
        <v>12204</v>
      </c>
      <c r="E75" s="87"/>
      <c r="F75" s="89"/>
      <c r="G75" s="87"/>
      <c r="H75" s="87"/>
      <c r="I75" s="17">
        <v>4023.5</v>
      </c>
      <c r="J75" s="17">
        <v>1.07</v>
      </c>
      <c r="K75" s="67">
        <v>0.2</v>
      </c>
      <c r="L75" s="17"/>
    </row>
    <row r="76" spans="1:12" s="23" customFormat="1" ht="15">
      <c r="A76" s="9" t="s">
        <v>64</v>
      </c>
      <c r="B76" s="34" t="s">
        <v>9</v>
      </c>
      <c r="C76" s="10"/>
      <c r="D76" s="88">
        <v>6228.48</v>
      </c>
      <c r="E76" s="90"/>
      <c r="F76" s="89"/>
      <c r="G76" s="87"/>
      <c r="H76" s="87"/>
      <c r="I76" s="17">
        <v>4023.5</v>
      </c>
      <c r="J76" s="17">
        <v>1.07</v>
      </c>
      <c r="K76" s="67">
        <v>0.11</v>
      </c>
      <c r="L76" s="17"/>
    </row>
    <row r="77" spans="1:12" s="23" customFormat="1" ht="15" hidden="1">
      <c r="A77" s="9" t="s">
        <v>76</v>
      </c>
      <c r="B77" s="34" t="s">
        <v>17</v>
      </c>
      <c r="C77" s="4"/>
      <c r="D77" s="88">
        <f>G77*I77</f>
        <v>0</v>
      </c>
      <c r="E77" s="87"/>
      <c r="F77" s="89"/>
      <c r="G77" s="87">
        <f>H77*12</f>
        <v>0</v>
      </c>
      <c r="H77" s="87">
        <v>0</v>
      </c>
      <c r="I77" s="17">
        <v>4023.5</v>
      </c>
      <c r="J77" s="17">
        <v>1.07</v>
      </c>
      <c r="K77" s="67">
        <v>0</v>
      </c>
      <c r="L77" s="17"/>
    </row>
    <row r="78" spans="1:12" s="23" customFormat="1" ht="30">
      <c r="A78" s="28" t="s">
        <v>49</v>
      </c>
      <c r="B78" s="34"/>
      <c r="C78" s="4"/>
      <c r="D78" s="76">
        <f>D80+D81+D79</f>
        <v>20314.21</v>
      </c>
      <c r="E78" s="87"/>
      <c r="F78" s="89"/>
      <c r="G78" s="76">
        <f>D78/I78</f>
        <v>5.05</v>
      </c>
      <c r="H78" s="76">
        <f>G78/12</f>
        <v>0.42</v>
      </c>
      <c r="I78" s="17">
        <v>4023.5</v>
      </c>
      <c r="J78" s="17">
        <v>1.07</v>
      </c>
      <c r="K78" s="67">
        <v>0.36</v>
      </c>
      <c r="L78" s="17"/>
    </row>
    <row r="79" spans="1:12" s="23" customFormat="1" ht="25.5">
      <c r="A79" s="117" t="s">
        <v>138</v>
      </c>
      <c r="B79" s="75" t="s">
        <v>12</v>
      </c>
      <c r="C79" s="4"/>
      <c r="D79" s="80">
        <v>5223.92</v>
      </c>
      <c r="E79" s="87"/>
      <c r="F79" s="89"/>
      <c r="G79" s="76"/>
      <c r="H79" s="76"/>
      <c r="I79" s="17"/>
      <c r="J79" s="17"/>
      <c r="K79" s="67"/>
      <c r="L79" s="17"/>
    </row>
    <row r="80" spans="1:12" s="23" customFormat="1" ht="25.5">
      <c r="A80" s="86" t="s">
        <v>137</v>
      </c>
      <c r="B80" s="115" t="s">
        <v>12</v>
      </c>
      <c r="C80" s="87"/>
      <c r="D80" s="88">
        <v>10211.19</v>
      </c>
      <c r="E80" s="87"/>
      <c r="F80" s="89"/>
      <c r="G80" s="87"/>
      <c r="H80" s="87"/>
      <c r="I80" s="17">
        <v>4023.5</v>
      </c>
      <c r="J80" s="17"/>
      <c r="K80" s="67"/>
      <c r="L80" s="17"/>
    </row>
    <row r="81" spans="1:12" s="23" customFormat="1" ht="25.5">
      <c r="A81" s="9" t="s">
        <v>120</v>
      </c>
      <c r="B81" s="75" t="s">
        <v>12</v>
      </c>
      <c r="C81" s="4"/>
      <c r="D81" s="88">
        <v>4879.1</v>
      </c>
      <c r="E81" s="87"/>
      <c r="F81" s="89"/>
      <c r="G81" s="87"/>
      <c r="H81" s="87"/>
      <c r="I81" s="17">
        <v>4023.5</v>
      </c>
      <c r="J81" s="17">
        <v>1.07</v>
      </c>
      <c r="K81" s="67">
        <v>0.2</v>
      </c>
      <c r="L81" s="17"/>
    </row>
    <row r="82" spans="1:12" s="23" customFormat="1" ht="15">
      <c r="A82" s="28" t="s">
        <v>50</v>
      </c>
      <c r="B82" s="34"/>
      <c r="C82" s="4"/>
      <c r="D82" s="76">
        <f>D83+D84+D85+D86</f>
        <v>15376.74</v>
      </c>
      <c r="E82" s="87"/>
      <c r="F82" s="89"/>
      <c r="G82" s="76">
        <f>D82/I82</f>
        <v>3.82</v>
      </c>
      <c r="H82" s="76">
        <f>G82/12</f>
        <v>0.32</v>
      </c>
      <c r="I82" s="17">
        <v>4023.5</v>
      </c>
      <c r="J82" s="17">
        <v>1.07</v>
      </c>
      <c r="K82" s="67">
        <v>0.26</v>
      </c>
      <c r="L82" s="17"/>
    </row>
    <row r="83" spans="1:12" s="23" customFormat="1" ht="15">
      <c r="A83" s="9" t="s">
        <v>45</v>
      </c>
      <c r="B83" s="34" t="s">
        <v>9</v>
      </c>
      <c r="C83" s="4"/>
      <c r="D83" s="88">
        <v>1220.4</v>
      </c>
      <c r="E83" s="87"/>
      <c r="F83" s="89"/>
      <c r="G83" s="87"/>
      <c r="H83" s="87"/>
      <c r="I83" s="17">
        <v>4023.5</v>
      </c>
      <c r="J83" s="17">
        <v>1.07</v>
      </c>
      <c r="K83" s="67">
        <v>0.02</v>
      </c>
      <c r="L83" s="17"/>
    </row>
    <row r="84" spans="1:12" s="23" customFormat="1" ht="15">
      <c r="A84" s="9" t="s">
        <v>78</v>
      </c>
      <c r="B84" s="34" t="s">
        <v>17</v>
      </c>
      <c r="C84" s="4"/>
      <c r="D84" s="88">
        <v>10169.56</v>
      </c>
      <c r="E84" s="87"/>
      <c r="F84" s="89"/>
      <c r="G84" s="87"/>
      <c r="H84" s="87"/>
      <c r="I84" s="17">
        <v>4023.5</v>
      </c>
      <c r="J84" s="17">
        <v>1.07</v>
      </c>
      <c r="K84" s="67">
        <v>0.17</v>
      </c>
      <c r="L84" s="17"/>
    </row>
    <row r="85" spans="1:12" s="23" customFormat="1" ht="15">
      <c r="A85" s="9" t="s">
        <v>46</v>
      </c>
      <c r="B85" s="34" t="s">
        <v>17</v>
      </c>
      <c r="C85" s="4"/>
      <c r="D85" s="88">
        <v>915.28</v>
      </c>
      <c r="E85" s="87"/>
      <c r="F85" s="89"/>
      <c r="G85" s="87"/>
      <c r="H85" s="87"/>
      <c r="I85" s="17">
        <v>4023.5</v>
      </c>
      <c r="J85" s="17">
        <v>1.07</v>
      </c>
      <c r="K85" s="67">
        <v>0.01</v>
      </c>
      <c r="L85" s="17"/>
    </row>
    <row r="86" spans="1:12" s="23" customFormat="1" ht="25.5">
      <c r="A86" s="9" t="s">
        <v>75</v>
      </c>
      <c r="B86" s="34" t="s">
        <v>12</v>
      </c>
      <c r="C86" s="4"/>
      <c r="D86" s="88">
        <v>3071.5</v>
      </c>
      <c r="E86" s="87"/>
      <c r="F86" s="89"/>
      <c r="G86" s="87"/>
      <c r="H86" s="87"/>
      <c r="I86" s="17">
        <v>4023.5</v>
      </c>
      <c r="J86" s="17">
        <v>1.07</v>
      </c>
      <c r="K86" s="67">
        <v>0.05</v>
      </c>
      <c r="L86" s="17"/>
    </row>
    <row r="87" spans="1:12" s="23" customFormat="1" ht="15">
      <c r="A87" s="28" t="s">
        <v>51</v>
      </c>
      <c r="B87" s="34"/>
      <c r="C87" s="4"/>
      <c r="D87" s="76">
        <f>D88</f>
        <v>1098.16</v>
      </c>
      <c r="E87" s="76" t="e">
        <f>E88+#REF!</f>
        <v>#REF!</v>
      </c>
      <c r="F87" s="76" t="e">
        <f>F88+#REF!</f>
        <v>#REF!</v>
      </c>
      <c r="G87" s="76">
        <f>D87/I87</f>
        <v>0.27</v>
      </c>
      <c r="H87" s="76">
        <f>G87/12</f>
        <v>0.02</v>
      </c>
      <c r="I87" s="17">
        <v>4023.5</v>
      </c>
      <c r="J87" s="17">
        <v>1.07</v>
      </c>
      <c r="K87" s="67">
        <v>0.03</v>
      </c>
      <c r="L87" s="17"/>
    </row>
    <row r="88" spans="1:12" s="23" customFormat="1" ht="15">
      <c r="A88" s="9" t="s">
        <v>47</v>
      </c>
      <c r="B88" s="34" t="s">
        <v>17</v>
      </c>
      <c r="C88" s="4"/>
      <c r="D88" s="88">
        <v>1098.16</v>
      </c>
      <c r="E88" s="87"/>
      <c r="F88" s="89"/>
      <c r="G88" s="87"/>
      <c r="H88" s="87"/>
      <c r="I88" s="17">
        <v>4023.5</v>
      </c>
      <c r="J88" s="17">
        <v>1.07</v>
      </c>
      <c r="K88" s="67">
        <v>0.02</v>
      </c>
      <c r="L88" s="17"/>
    </row>
    <row r="89" spans="1:11" s="17" customFormat="1" ht="15">
      <c r="A89" s="28" t="s">
        <v>61</v>
      </c>
      <c r="B89" s="25"/>
      <c r="C89" s="26"/>
      <c r="D89" s="76">
        <f>D90+D91</f>
        <v>28417.84</v>
      </c>
      <c r="E89" s="76">
        <f>E90+E91</f>
        <v>0</v>
      </c>
      <c r="F89" s="76">
        <f>F90+F91</f>
        <v>0</v>
      </c>
      <c r="G89" s="76">
        <f>D89/I89</f>
        <v>7.06</v>
      </c>
      <c r="H89" s="76">
        <f>G89/12</f>
        <v>0.59</v>
      </c>
      <c r="I89" s="17">
        <v>4023.5</v>
      </c>
      <c r="J89" s="17">
        <v>1.07</v>
      </c>
      <c r="K89" s="67">
        <v>0.02</v>
      </c>
    </row>
    <row r="90" spans="1:12" s="23" customFormat="1" ht="15">
      <c r="A90" s="9" t="s">
        <v>115</v>
      </c>
      <c r="B90" s="75" t="s">
        <v>113</v>
      </c>
      <c r="C90" s="4"/>
      <c r="D90" s="88">
        <v>12110.8</v>
      </c>
      <c r="E90" s="87"/>
      <c r="F90" s="89"/>
      <c r="G90" s="87"/>
      <c r="H90" s="87"/>
      <c r="I90" s="17">
        <v>4023.5</v>
      </c>
      <c r="J90" s="17">
        <v>1.07</v>
      </c>
      <c r="K90" s="67">
        <v>0.02</v>
      </c>
      <c r="L90" s="17"/>
    </row>
    <row r="91" spans="1:12" s="23" customFormat="1" ht="15">
      <c r="A91" s="74" t="s">
        <v>73</v>
      </c>
      <c r="B91" s="75" t="s">
        <v>22</v>
      </c>
      <c r="C91" s="4"/>
      <c r="D91" s="88">
        <v>16307.04</v>
      </c>
      <c r="E91" s="87"/>
      <c r="F91" s="89"/>
      <c r="G91" s="87"/>
      <c r="H91" s="87"/>
      <c r="I91" s="17">
        <v>4023.5</v>
      </c>
      <c r="J91" s="17">
        <v>1.07</v>
      </c>
      <c r="K91" s="67">
        <v>0</v>
      </c>
      <c r="L91" s="17"/>
    </row>
    <row r="92" spans="1:11" s="17" customFormat="1" ht="15">
      <c r="A92" s="28" t="s">
        <v>60</v>
      </c>
      <c r="B92" s="25"/>
      <c r="C92" s="26"/>
      <c r="D92" s="76">
        <f>D93+D94+D95</f>
        <v>8164.36</v>
      </c>
      <c r="E92" s="76">
        <f>E93+E94+E95</f>
        <v>0</v>
      </c>
      <c r="F92" s="76">
        <f>F93+F94+F95</f>
        <v>0</v>
      </c>
      <c r="G92" s="76">
        <f>D92/I92</f>
        <v>2.03</v>
      </c>
      <c r="H92" s="76">
        <f>G92/12</f>
        <v>0.17</v>
      </c>
      <c r="I92" s="17">
        <v>4023.5</v>
      </c>
      <c r="J92" s="17">
        <v>1.07</v>
      </c>
      <c r="K92" s="67">
        <v>0.04</v>
      </c>
    </row>
    <row r="93" spans="1:12" s="23" customFormat="1" ht="15">
      <c r="A93" s="9" t="s">
        <v>121</v>
      </c>
      <c r="B93" s="34" t="s">
        <v>66</v>
      </c>
      <c r="C93" s="4"/>
      <c r="D93" s="88">
        <v>2440.68</v>
      </c>
      <c r="E93" s="87"/>
      <c r="F93" s="89"/>
      <c r="G93" s="87"/>
      <c r="H93" s="87"/>
      <c r="I93" s="17">
        <v>4023.5</v>
      </c>
      <c r="J93" s="17">
        <v>1.07</v>
      </c>
      <c r="K93" s="67">
        <v>0.04</v>
      </c>
      <c r="L93" s="17"/>
    </row>
    <row r="94" spans="1:12" s="23" customFormat="1" ht="15">
      <c r="A94" s="9" t="s">
        <v>83</v>
      </c>
      <c r="B94" s="34" t="s">
        <v>66</v>
      </c>
      <c r="C94" s="4"/>
      <c r="D94" s="88">
        <v>5723.68</v>
      </c>
      <c r="E94" s="87"/>
      <c r="F94" s="89"/>
      <c r="G94" s="87"/>
      <c r="H94" s="87"/>
      <c r="I94" s="17">
        <v>4023.5</v>
      </c>
      <c r="J94" s="17">
        <v>1.07</v>
      </c>
      <c r="K94" s="67">
        <v>0</v>
      </c>
      <c r="L94" s="17"/>
    </row>
    <row r="95" spans="1:12" s="23" customFormat="1" ht="25.5" customHeight="1" hidden="1">
      <c r="A95" s="9" t="s">
        <v>74</v>
      </c>
      <c r="B95" s="34" t="s">
        <v>17</v>
      </c>
      <c r="C95" s="4"/>
      <c r="D95" s="88"/>
      <c r="E95" s="87"/>
      <c r="F95" s="89"/>
      <c r="G95" s="87"/>
      <c r="H95" s="87">
        <v>0</v>
      </c>
      <c r="I95" s="17">
        <v>4023.5</v>
      </c>
      <c r="J95" s="17">
        <v>1.07</v>
      </c>
      <c r="K95" s="67">
        <v>0</v>
      </c>
      <c r="L95" s="17"/>
    </row>
    <row r="96" spans="1:12" s="23" customFormat="1" ht="25.5" customHeight="1" hidden="1">
      <c r="A96" s="9"/>
      <c r="B96" s="34"/>
      <c r="C96" s="73"/>
      <c r="D96" s="92"/>
      <c r="E96" s="91"/>
      <c r="F96" s="93"/>
      <c r="G96" s="91"/>
      <c r="H96" s="91"/>
      <c r="I96" s="17">
        <v>4023.5</v>
      </c>
      <c r="J96" s="17"/>
      <c r="K96" s="67"/>
      <c r="L96" s="17"/>
    </row>
    <row r="97" spans="1:11" s="17" customFormat="1" ht="38.25" thickBot="1">
      <c r="A97" s="35" t="s">
        <v>135</v>
      </c>
      <c r="B97" s="25" t="s">
        <v>12</v>
      </c>
      <c r="C97" s="33">
        <f>F97*12</f>
        <v>0</v>
      </c>
      <c r="D97" s="83">
        <f>G97*I97</f>
        <v>18347.16</v>
      </c>
      <c r="E97" s="84">
        <f>H97*12</f>
        <v>4.56</v>
      </c>
      <c r="F97" s="85"/>
      <c r="G97" s="84">
        <f>H97*12</f>
        <v>4.56</v>
      </c>
      <c r="H97" s="84">
        <v>0.38</v>
      </c>
      <c r="I97" s="17">
        <v>4023.5</v>
      </c>
      <c r="J97" s="17">
        <v>1.07</v>
      </c>
      <c r="K97" s="67">
        <v>0.3</v>
      </c>
    </row>
    <row r="98" spans="1:11" s="17" customFormat="1" ht="19.5" hidden="1" thickBot="1">
      <c r="A98" s="39" t="s">
        <v>38</v>
      </c>
      <c r="B98" s="32"/>
      <c r="C98" s="33" t="e">
        <f>F98*12</f>
        <v>#REF!</v>
      </c>
      <c r="D98" s="84">
        <f>G98*I98</f>
        <v>0</v>
      </c>
      <c r="E98" s="84">
        <f>H98*12</f>
        <v>0</v>
      </c>
      <c r="F98" s="85" t="e">
        <f>#REF!+#REF!+#REF!+#REF!+#REF!+#REF!+#REF!+#REF!+#REF!+#REF!</f>
        <v>#REF!</v>
      </c>
      <c r="G98" s="84">
        <f>H98*12</f>
        <v>0</v>
      </c>
      <c r="H98" s="85">
        <f>H99+H100+H101+H102+H103</f>
        <v>0</v>
      </c>
      <c r="I98" s="17">
        <v>4023.5</v>
      </c>
      <c r="J98" s="17">
        <v>1.07</v>
      </c>
      <c r="K98" s="67"/>
    </row>
    <row r="99" spans="1:11" s="17" customFormat="1" ht="15.75" hidden="1" thickBot="1">
      <c r="A99" s="40" t="s">
        <v>79</v>
      </c>
      <c r="B99" s="41"/>
      <c r="C99" s="42"/>
      <c r="D99" s="84"/>
      <c r="E99" s="84"/>
      <c r="F99" s="85"/>
      <c r="G99" s="84"/>
      <c r="H99" s="101"/>
      <c r="I99" s="17">
        <v>4023.5</v>
      </c>
      <c r="J99" s="17">
        <v>1.07</v>
      </c>
      <c r="K99" s="67"/>
    </row>
    <row r="100" spans="1:11" s="17" customFormat="1" ht="15.75" hidden="1" thickBot="1">
      <c r="A100" s="40" t="s">
        <v>80</v>
      </c>
      <c r="B100" s="41"/>
      <c r="C100" s="42"/>
      <c r="D100" s="84"/>
      <c r="E100" s="84"/>
      <c r="F100" s="85"/>
      <c r="G100" s="84"/>
      <c r="H100" s="101"/>
      <c r="I100" s="17">
        <v>4023.5</v>
      </c>
      <c r="J100" s="17">
        <v>1.07</v>
      </c>
      <c r="K100" s="67"/>
    </row>
    <row r="101" spans="1:11" s="17" customFormat="1" ht="15.75" hidden="1" thickBot="1">
      <c r="A101" s="40" t="s">
        <v>84</v>
      </c>
      <c r="B101" s="41"/>
      <c r="C101" s="42"/>
      <c r="D101" s="84"/>
      <c r="E101" s="84"/>
      <c r="F101" s="85"/>
      <c r="G101" s="84"/>
      <c r="H101" s="101"/>
      <c r="I101" s="17">
        <v>4023.5</v>
      </c>
      <c r="J101" s="17">
        <v>1.07</v>
      </c>
      <c r="K101" s="67"/>
    </row>
    <row r="102" spans="1:11" s="17" customFormat="1" ht="15.75" hidden="1" thickBot="1">
      <c r="A102" s="40" t="s">
        <v>81</v>
      </c>
      <c r="B102" s="41"/>
      <c r="C102" s="42"/>
      <c r="D102" s="84"/>
      <c r="E102" s="84"/>
      <c r="F102" s="85"/>
      <c r="G102" s="84"/>
      <c r="H102" s="101"/>
      <c r="I102" s="17">
        <v>4023.5</v>
      </c>
      <c r="J102" s="17">
        <v>1.07</v>
      </c>
      <c r="K102" s="67"/>
    </row>
    <row r="103" spans="1:11" s="17" customFormat="1" ht="15.75" hidden="1" thickBot="1">
      <c r="A103" s="58" t="s">
        <v>82</v>
      </c>
      <c r="B103" s="59"/>
      <c r="C103" s="60"/>
      <c r="D103" s="84"/>
      <c r="E103" s="84"/>
      <c r="F103" s="85"/>
      <c r="G103" s="84"/>
      <c r="H103" s="102"/>
      <c r="I103" s="17">
        <v>4023.5</v>
      </c>
      <c r="J103" s="17">
        <v>1.07</v>
      </c>
      <c r="K103" s="67"/>
    </row>
    <row r="104" spans="1:11" s="17" customFormat="1" ht="20.25" thickBot="1">
      <c r="A104" s="53" t="s">
        <v>108</v>
      </c>
      <c r="B104" s="96" t="s">
        <v>11</v>
      </c>
      <c r="C104" s="64" t="s">
        <v>30</v>
      </c>
      <c r="D104" s="103">
        <f>G104*I104</f>
        <v>83527.86</v>
      </c>
      <c r="E104" s="83"/>
      <c r="F104" s="83"/>
      <c r="G104" s="83">
        <f>12*H104</f>
        <v>20.76</v>
      </c>
      <c r="H104" s="83">
        <v>1.73</v>
      </c>
      <c r="I104" s="17">
        <v>4023.5</v>
      </c>
      <c r="K104" s="67"/>
    </row>
    <row r="105" spans="1:11" s="17" customFormat="1" ht="20.25" thickBot="1">
      <c r="A105" s="53" t="s">
        <v>39</v>
      </c>
      <c r="B105" s="54"/>
      <c r="C105" s="55" t="e">
        <f>F105*12</f>
        <v>#REF!</v>
      </c>
      <c r="D105" s="104">
        <f>D97+D92+D89+D87+D82+D78+D65+D51+D50+D49+D48+D47+D46+D43+D42+D41+D40+D39+D38+D37+D36+D35+D34+D25+D15+D104</f>
        <v>1063856.75</v>
      </c>
      <c r="E105" s="104" t="e">
        <f>E97+E92+E89+E87+E82+E78+E65+E51+E50+E49+E48+E47+E46+E43+E42+E41+E40+E39+E38+E37+E36+E35+E34+E25+E15+E104</f>
        <v>#REF!</v>
      </c>
      <c r="F105" s="104" t="e">
        <f>F97+F92+F89+F87+F82+F78+F65+F51+F50+F49+F48+F47+F46+F43+F42+F41+F40+F39+F38+F37+F36+F35+F34+F25+F15+F104</f>
        <v>#REF!</v>
      </c>
      <c r="G105" s="104">
        <f>G97+G92+G89+G87+G82+G78+G65+G51+G50+G49+G48+G47+G46+G43+G42+G41+G40+G39+G38+G37+G36+G35+G34+G25+G15+G104</f>
        <v>264.42</v>
      </c>
      <c r="H105" s="104">
        <f>H97+H92+H89+H87+H82+H78+H65+H51+H50+H49+H48+H47+H46+H43+H42+H41+H40+H39+H38+H37+H36+H35+H34+H25+H15+H104</f>
        <v>22.04</v>
      </c>
      <c r="I105" s="17">
        <v>4023.5</v>
      </c>
      <c r="J105" s="17">
        <v>1.07</v>
      </c>
      <c r="K105" s="67"/>
    </row>
    <row r="106" spans="1:11" s="37" customFormat="1" ht="20.25" hidden="1" thickBot="1">
      <c r="A106" s="8" t="s">
        <v>29</v>
      </c>
      <c r="B106" s="36" t="s">
        <v>11</v>
      </c>
      <c r="C106" s="36" t="s">
        <v>30</v>
      </c>
      <c r="D106" s="105"/>
      <c r="E106" s="106" t="s">
        <v>30</v>
      </c>
      <c r="F106" s="107"/>
      <c r="G106" s="106" t="s">
        <v>30</v>
      </c>
      <c r="H106" s="107"/>
      <c r="J106" s="17">
        <v>1.07</v>
      </c>
      <c r="K106" s="70"/>
    </row>
    <row r="107" spans="1:11" s="5" customFormat="1" ht="15.75" thickBot="1">
      <c r="A107" s="38"/>
      <c r="D107" s="108"/>
      <c r="E107" s="108"/>
      <c r="F107" s="108"/>
      <c r="G107" s="108"/>
      <c r="H107" s="108"/>
      <c r="J107" s="17"/>
      <c r="K107" s="71"/>
    </row>
    <row r="108" spans="1:11" s="57" customFormat="1" ht="39.75" thickBot="1">
      <c r="A108" s="53" t="s">
        <v>103</v>
      </c>
      <c r="B108" s="54"/>
      <c r="C108" s="55">
        <f>F108*12</f>
        <v>0</v>
      </c>
      <c r="D108" s="109">
        <f>D109+D110+D111+D112+D113+D114+D115+D116</f>
        <v>272109.39</v>
      </c>
      <c r="E108" s="109">
        <f>E109+E110+E111+E112+E113+E114+E115+E116</f>
        <v>0</v>
      </c>
      <c r="F108" s="109">
        <f>F109+F110+F111+F112+F113+F114+F115+F116</f>
        <v>0</v>
      </c>
      <c r="G108" s="109">
        <f>G109+G110+G111+G112+G113+G114+G115+G116</f>
        <v>67.63</v>
      </c>
      <c r="H108" s="109">
        <f>H109+H110+H111+H112+H113+H114+H115+H116</f>
        <v>5.65</v>
      </c>
      <c r="I108" s="56">
        <v>4023.5</v>
      </c>
      <c r="J108" s="17">
        <v>1.07</v>
      </c>
      <c r="K108" s="72"/>
    </row>
    <row r="109" spans="1:13" s="114" customFormat="1" ht="15">
      <c r="A109" s="86" t="s">
        <v>109</v>
      </c>
      <c r="B109" s="110"/>
      <c r="C109" s="87"/>
      <c r="D109" s="88">
        <v>33754.7</v>
      </c>
      <c r="E109" s="87"/>
      <c r="F109" s="89"/>
      <c r="G109" s="87">
        <f aca="true" t="shared" si="4" ref="G109:G116">D109/I109</f>
        <v>8.39</v>
      </c>
      <c r="H109" s="87">
        <f aca="true" t="shared" si="5" ref="H109:H116">G109/12</f>
        <v>0.7</v>
      </c>
      <c r="I109" s="111">
        <v>4023.5</v>
      </c>
      <c r="J109" s="111"/>
      <c r="K109" s="112"/>
      <c r="L109" s="113"/>
      <c r="M109" s="114">
        <f>G109/12</f>
        <v>0.699166666666667</v>
      </c>
    </row>
    <row r="110" spans="1:13" s="114" customFormat="1" ht="15">
      <c r="A110" s="86" t="s">
        <v>104</v>
      </c>
      <c r="B110" s="110"/>
      <c r="C110" s="87"/>
      <c r="D110" s="88">
        <v>42866.65</v>
      </c>
      <c r="E110" s="87"/>
      <c r="F110" s="89"/>
      <c r="G110" s="87">
        <f t="shared" si="4"/>
        <v>10.65</v>
      </c>
      <c r="H110" s="87">
        <f t="shared" si="5"/>
        <v>0.89</v>
      </c>
      <c r="I110" s="111">
        <v>4023.5</v>
      </c>
      <c r="J110" s="111"/>
      <c r="K110" s="112"/>
      <c r="M110" s="114">
        <f aca="true" t="shared" si="6" ref="M110:M116">G110/12</f>
        <v>0.8875</v>
      </c>
    </row>
    <row r="111" spans="1:13" s="114" customFormat="1" ht="15">
      <c r="A111" s="86" t="s">
        <v>110</v>
      </c>
      <c r="B111" s="110"/>
      <c r="C111" s="87"/>
      <c r="D111" s="88">
        <v>25959</v>
      </c>
      <c r="E111" s="87"/>
      <c r="F111" s="89"/>
      <c r="G111" s="87">
        <f t="shared" si="4"/>
        <v>6.45</v>
      </c>
      <c r="H111" s="87">
        <f t="shared" si="5"/>
        <v>0.54</v>
      </c>
      <c r="I111" s="111">
        <v>4023.5</v>
      </c>
      <c r="J111" s="111"/>
      <c r="K111" s="112"/>
      <c r="M111" s="114">
        <f t="shared" si="6"/>
        <v>0.5375</v>
      </c>
    </row>
    <row r="112" spans="1:13" s="114" customFormat="1" ht="15">
      <c r="A112" s="86" t="s">
        <v>111</v>
      </c>
      <c r="B112" s="110"/>
      <c r="C112" s="87"/>
      <c r="D112" s="88">
        <v>23174.07</v>
      </c>
      <c r="E112" s="87"/>
      <c r="F112" s="89"/>
      <c r="G112" s="87">
        <f t="shared" si="4"/>
        <v>5.76</v>
      </c>
      <c r="H112" s="87">
        <f t="shared" si="5"/>
        <v>0.48</v>
      </c>
      <c r="I112" s="111">
        <v>4023.5</v>
      </c>
      <c r="J112" s="111"/>
      <c r="K112" s="112"/>
      <c r="M112" s="114">
        <f t="shared" si="6"/>
        <v>0.48</v>
      </c>
    </row>
    <row r="113" spans="1:13" s="114" customFormat="1" ht="15">
      <c r="A113" s="86" t="s">
        <v>123</v>
      </c>
      <c r="B113" s="110"/>
      <c r="C113" s="87"/>
      <c r="D113" s="88">
        <v>2407.21</v>
      </c>
      <c r="E113" s="87"/>
      <c r="F113" s="89"/>
      <c r="G113" s="87">
        <f t="shared" si="4"/>
        <v>0.6</v>
      </c>
      <c r="H113" s="87">
        <f t="shared" si="5"/>
        <v>0.05</v>
      </c>
      <c r="I113" s="111">
        <v>4023.5</v>
      </c>
      <c r="J113" s="111"/>
      <c r="K113" s="112"/>
      <c r="M113" s="114">
        <f t="shared" si="6"/>
        <v>0.05</v>
      </c>
    </row>
    <row r="114" spans="1:13" s="114" customFormat="1" ht="15">
      <c r="A114" s="86" t="s">
        <v>125</v>
      </c>
      <c r="B114" s="110"/>
      <c r="C114" s="87"/>
      <c r="D114" s="88">
        <v>722.42</v>
      </c>
      <c r="E114" s="87"/>
      <c r="F114" s="89"/>
      <c r="G114" s="87">
        <f t="shared" si="4"/>
        <v>0.18</v>
      </c>
      <c r="H114" s="87">
        <f t="shared" si="5"/>
        <v>0.02</v>
      </c>
      <c r="I114" s="111">
        <v>4023.5</v>
      </c>
      <c r="J114" s="111"/>
      <c r="K114" s="112"/>
      <c r="M114" s="114">
        <f t="shared" si="6"/>
        <v>0.015</v>
      </c>
    </row>
    <row r="115" spans="1:13" s="114" customFormat="1" ht="15">
      <c r="A115" s="86" t="s">
        <v>126</v>
      </c>
      <c r="B115" s="110"/>
      <c r="C115" s="87"/>
      <c r="D115" s="88">
        <v>31817.34</v>
      </c>
      <c r="E115" s="87"/>
      <c r="F115" s="89"/>
      <c r="G115" s="87">
        <f t="shared" si="4"/>
        <v>7.91</v>
      </c>
      <c r="H115" s="87">
        <f t="shared" si="5"/>
        <v>0.66</v>
      </c>
      <c r="I115" s="111">
        <v>4023.5</v>
      </c>
      <c r="J115" s="111"/>
      <c r="K115" s="112"/>
      <c r="M115" s="114">
        <f t="shared" si="6"/>
        <v>0.659166666666667</v>
      </c>
    </row>
    <row r="116" spans="1:13" s="114" customFormat="1" ht="15">
      <c r="A116" s="116" t="s">
        <v>133</v>
      </c>
      <c r="B116" s="110"/>
      <c r="C116" s="87"/>
      <c r="D116" s="87">
        <v>111408</v>
      </c>
      <c r="E116" s="87"/>
      <c r="F116" s="87"/>
      <c r="G116" s="87">
        <f t="shared" si="4"/>
        <v>27.69</v>
      </c>
      <c r="H116" s="87">
        <f t="shared" si="5"/>
        <v>2.31</v>
      </c>
      <c r="I116" s="111">
        <v>4023.5</v>
      </c>
      <c r="J116" s="111"/>
      <c r="K116" s="112"/>
      <c r="M116" s="114">
        <f t="shared" si="6"/>
        <v>2.3075</v>
      </c>
    </row>
    <row r="117" spans="1:11" s="5" customFormat="1" ht="12.75">
      <c r="A117" s="38"/>
      <c r="K117" s="71"/>
    </row>
    <row r="118" spans="1:11" s="5" customFormat="1" ht="13.5" thickBot="1">
      <c r="A118" s="38"/>
      <c r="K118" s="71"/>
    </row>
    <row r="119" spans="1:11" s="5" customFormat="1" ht="20.25" thickBot="1">
      <c r="A119" s="61" t="s">
        <v>102</v>
      </c>
      <c r="B119" s="62"/>
      <c r="C119" s="63"/>
      <c r="D119" s="63">
        <f>D105+D108</f>
        <v>1335966.14</v>
      </c>
      <c r="E119" s="63" t="e">
        <f>E105+E108</f>
        <v>#REF!</v>
      </c>
      <c r="F119" s="63" t="e">
        <f>F105+F108</f>
        <v>#REF!</v>
      </c>
      <c r="G119" s="63">
        <f>G105+G108</f>
        <v>332.05</v>
      </c>
      <c r="H119" s="63">
        <f>H105+H108</f>
        <v>27.69</v>
      </c>
      <c r="K119" s="71"/>
    </row>
    <row r="120" spans="1:11" s="5" customFormat="1" ht="12.75">
      <c r="A120" s="38"/>
      <c r="K120" s="71"/>
    </row>
    <row r="121" spans="1:11" s="37" customFormat="1" ht="19.5">
      <c r="A121" s="128" t="s">
        <v>31</v>
      </c>
      <c r="B121" s="128"/>
      <c r="C121" s="128"/>
      <c r="D121" s="128"/>
      <c r="E121" s="128"/>
      <c r="F121" s="128"/>
      <c r="G121" s="6"/>
      <c r="H121" s="6"/>
      <c r="K121" s="70"/>
    </row>
    <row r="122" spans="1:11" s="5" customFormat="1" ht="14.25">
      <c r="A122" s="128" t="s">
        <v>32</v>
      </c>
      <c r="B122" s="128"/>
      <c r="C122" s="128"/>
      <c r="D122" s="128"/>
      <c r="E122" s="128"/>
      <c r="F122" s="128"/>
      <c r="K122" s="71"/>
    </row>
    <row r="123" s="5" customFormat="1" ht="12.75">
      <c r="K123" s="71"/>
    </row>
    <row r="124" spans="1:11" s="5" customFormat="1" ht="12.75">
      <c r="A124" s="38"/>
      <c r="K124" s="71"/>
    </row>
    <row r="125" s="5" customFormat="1" ht="12.75">
      <c r="K125" s="71"/>
    </row>
    <row r="126" s="5" customFormat="1" ht="12.75">
      <c r="K126" s="71"/>
    </row>
    <row r="127" s="5" customFormat="1" ht="12.75">
      <c r="K127" s="71"/>
    </row>
    <row r="128" s="5" customFormat="1" ht="12.75">
      <c r="K128" s="71"/>
    </row>
    <row r="129" s="5" customFormat="1" ht="12.75">
      <c r="K129" s="71"/>
    </row>
    <row r="130" s="5" customFormat="1" ht="12.75">
      <c r="K130" s="71"/>
    </row>
    <row r="131" s="5" customFormat="1" ht="12.75">
      <c r="K131" s="71"/>
    </row>
    <row r="132" s="5" customFormat="1" ht="12.75">
      <c r="K132" s="71"/>
    </row>
    <row r="133" s="5" customFormat="1" ht="12.75">
      <c r="K133" s="71"/>
    </row>
    <row r="134" s="5" customFormat="1" ht="12.75">
      <c r="K134" s="71"/>
    </row>
    <row r="135" s="5" customFormat="1" ht="12.75">
      <c r="K135" s="71"/>
    </row>
    <row r="136" s="5" customFormat="1" ht="12.75">
      <c r="K136" s="71"/>
    </row>
    <row r="137" s="5" customFormat="1" ht="12.75">
      <c r="K137" s="71"/>
    </row>
    <row r="138" s="5" customFormat="1" ht="12.75">
      <c r="K138" s="71"/>
    </row>
    <row r="139" s="5" customFormat="1" ht="12.75">
      <c r="K139" s="71"/>
    </row>
    <row r="140" s="5" customFormat="1" ht="12.75">
      <c r="K140" s="71"/>
    </row>
    <row r="141" s="5" customFormat="1" ht="12.75">
      <c r="K141" s="71"/>
    </row>
    <row r="142" s="5" customFormat="1" ht="12.75">
      <c r="K142" s="71"/>
    </row>
  </sheetData>
  <sheetProtection/>
  <mergeCells count="13">
    <mergeCell ref="A7:H7"/>
    <mergeCell ref="A9:H9"/>
    <mergeCell ref="A10:H10"/>
    <mergeCell ref="A11:H11"/>
    <mergeCell ref="A14:H14"/>
    <mergeCell ref="A121:F121"/>
    <mergeCell ref="A122:F122"/>
    <mergeCell ref="A1:H1"/>
    <mergeCell ref="B2:H2"/>
    <mergeCell ref="B3:H3"/>
    <mergeCell ref="B4:H4"/>
    <mergeCell ref="A6:H6"/>
    <mergeCell ref="A8:H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zoomScale="75" zoomScaleNormal="75" zoomScalePageLayoutView="0" workbookViewId="0" topLeftCell="A1">
      <selection activeCell="L6" sqref="L6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5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5" hidden="1" customWidth="1"/>
    <col min="12" max="13" width="15.375" style="7" customWidth="1"/>
    <col min="14" max="16384" width="9.125" style="7" customWidth="1"/>
  </cols>
  <sheetData>
    <row r="1" spans="1:8" ht="16.5" customHeight="1">
      <c r="A1" s="129" t="s">
        <v>0</v>
      </c>
      <c r="B1" s="130"/>
      <c r="C1" s="130"/>
      <c r="D1" s="130"/>
      <c r="E1" s="130"/>
      <c r="F1" s="130"/>
      <c r="G1" s="130"/>
      <c r="H1" s="130"/>
    </row>
    <row r="2" spans="2:8" ht="12.75" customHeight="1">
      <c r="B2" s="131" t="s">
        <v>1</v>
      </c>
      <c r="C2" s="131"/>
      <c r="D2" s="131"/>
      <c r="E2" s="131"/>
      <c r="F2" s="131"/>
      <c r="G2" s="130"/>
      <c r="H2" s="130"/>
    </row>
    <row r="3" spans="1:8" ht="14.25" customHeight="1">
      <c r="A3" s="94"/>
      <c r="B3" s="131" t="s">
        <v>2</v>
      </c>
      <c r="C3" s="131"/>
      <c r="D3" s="131"/>
      <c r="E3" s="131"/>
      <c r="F3" s="131"/>
      <c r="G3" s="130"/>
      <c r="H3" s="130"/>
    </row>
    <row r="4" spans="1:8" ht="21" customHeight="1">
      <c r="A4" s="99" t="s">
        <v>128</v>
      </c>
      <c r="B4" s="131" t="s">
        <v>40</v>
      </c>
      <c r="C4" s="131"/>
      <c r="D4" s="131"/>
      <c r="E4" s="131"/>
      <c r="F4" s="131"/>
      <c r="G4" s="130"/>
      <c r="H4" s="130"/>
    </row>
    <row r="5" spans="1:8" ht="14.25" customHeight="1">
      <c r="A5" s="94"/>
      <c r="B5" s="119"/>
      <c r="C5" s="119"/>
      <c r="D5" s="119"/>
      <c r="E5" s="119"/>
      <c r="F5" s="119"/>
      <c r="G5" s="118"/>
      <c r="H5" s="118"/>
    </row>
    <row r="6" spans="1:9" ht="35.25" customHeight="1">
      <c r="A6" s="132"/>
      <c r="B6" s="132"/>
      <c r="C6" s="132"/>
      <c r="D6" s="132"/>
      <c r="E6" s="132"/>
      <c r="F6" s="132"/>
      <c r="G6" s="132"/>
      <c r="H6" s="132"/>
      <c r="I6" s="1"/>
    </row>
    <row r="7" spans="1:9" ht="21" customHeight="1">
      <c r="A7" s="135" t="s">
        <v>129</v>
      </c>
      <c r="B7" s="135"/>
      <c r="C7" s="135"/>
      <c r="D7" s="135"/>
      <c r="E7" s="135"/>
      <c r="F7" s="135"/>
      <c r="G7" s="135"/>
      <c r="H7" s="135"/>
      <c r="I7" s="1"/>
    </row>
    <row r="8" spans="1:11" s="11" customFormat="1" ht="22.5" customHeight="1">
      <c r="A8" s="133" t="s">
        <v>3</v>
      </c>
      <c r="B8" s="133"/>
      <c r="C8" s="133"/>
      <c r="D8" s="133"/>
      <c r="E8" s="134"/>
      <c r="F8" s="134"/>
      <c r="G8" s="134"/>
      <c r="H8" s="134"/>
      <c r="K8" s="66"/>
    </row>
    <row r="9" spans="1:8" s="12" customFormat="1" ht="18.75" customHeight="1">
      <c r="A9" s="133" t="s">
        <v>139</v>
      </c>
      <c r="B9" s="133"/>
      <c r="C9" s="133"/>
      <c r="D9" s="133"/>
      <c r="E9" s="134"/>
      <c r="F9" s="134"/>
      <c r="G9" s="134"/>
      <c r="H9" s="134"/>
    </row>
    <row r="10" spans="1:8" s="13" customFormat="1" ht="17.25" customHeight="1">
      <c r="A10" s="136" t="s">
        <v>33</v>
      </c>
      <c r="B10" s="136"/>
      <c r="C10" s="136"/>
      <c r="D10" s="136"/>
      <c r="E10" s="137"/>
      <c r="F10" s="137"/>
      <c r="G10" s="137"/>
      <c r="H10" s="137"/>
    </row>
    <row r="11" spans="1:8" s="12" customFormat="1" ht="30" customHeight="1" thickBot="1">
      <c r="A11" s="122" t="s">
        <v>85</v>
      </c>
      <c r="B11" s="122"/>
      <c r="C11" s="122"/>
      <c r="D11" s="122"/>
      <c r="E11" s="123"/>
      <c r="F11" s="123"/>
      <c r="G11" s="123"/>
      <c r="H11" s="123"/>
    </row>
    <row r="12" spans="1:11" s="17" customFormat="1" ht="139.5" customHeight="1" thickBot="1">
      <c r="A12" s="14" t="s">
        <v>4</v>
      </c>
      <c r="B12" s="15" t="s">
        <v>5</v>
      </c>
      <c r="C12" s="16" t="s">
        <v>6</v>
      </c>
      <c r="D12" s="16" t="s">
        <v>41</v>
      </c>
      <c r="E12" s="16" t="s">
        <v>6</v>
      </c>
      <c r="F12" s="2" t="s">
        <v>7</v>
      </c>
      <c r="G12" s="16" t="s">
        <v>6</v>
      </c>
      <c r="H12" s="2" t="s">
        <v>7</v>
      </c>
      <c r="K12" s="67"/>
    </row>
    <row r="13" spans="1:11" s="23" customFormat="1" ht="12.75">
      <c r="A13" s="18">
        <v>1</v>
      </c>
      <c r="B13" s="19">
        <v>2</v>
      </c>
      <c r="C13" s="19">
        <v>3</v>
      </c>
      <c r="D13" s="20"/>
      <c r="E13" s="19">
        <v>3</v>
      </c>
      <c r="F13" s="3">
        <v>4</v>
      </c>
      <c r="G13" s="21">
        <v>3</v>
      </c>
      <c r="H13" s="22">
        <v>4</v>
      </c>
      <c r="K13" s="68"/>
    </row>
    <row r="14" spans="1:11" s="23" customFormat="1" ht="49.5" customHeight="1">
      <c r="A14" s="124" t="s">
        <v>8</v>
      </c>
      <c r="B14" s="125"/>
      <c r="C14" s="125"/>
      <c r="D14" s="125"/>
      <c r="E14" s="125"/>
      <c r="F14" s="125"/>
      <c r="G14" s="126"/>
      <c r="H14" s="127"/>
      <c r="K14" s="68"/>
    </row>
    <row r="15" spans="1:11" s="17" customFormat="1" ht="15">
      <c r="A15" s="24" t="s">
        <v>122</v>
      </c>
      <c r="B15" s="25"/>
      <c r="C15" s="26">
        <f>F15*12</f>
        <v>0</v>
      </c>
      <c r="D15" s="77">
        <f>G15*I15</f>
        <v>148225.74</v>
      </c>
      <c r="E15" s="76">
        <f>H15*12</f>
        <v>36.84</v>
      </c>
      <c r="F15" s="78"/>
      <c r="G15" s="76">
        <f>H15*12</f>
        <v>36.84</v>
      </c>
      <c r="H15" s="76">
        <f>H20+H24</f>
        <v>3.07</v>
      </c>
      <c r="I15" s="17">
        <v>4023.5</v>
      </c>
      <c r="J15" s="17">
        <v>1.07</v>
      </c>
      <c r="K15" s="67">
        <v>2.24</v>
      </c>
    </row>
    <row r="16" spans="1:11" s="46" customFormat="1" ht="29.25" customHeight="1">
      <c r="A16" s="43" t="s">
        <v>87</v>
      </c>
      <c r="B16" s="44" t="s">
        <v>88</v>
      </c>
      <c r="C16" s="45"/>
      <c r="D16" s="80"/>
      <c r="E16" s="79"/>
      <c r="F16" s="81"/>
      <c r="G16" s="79"/>
      <c r="H16" s="79"/>
      <c r="K16" s="69"/>
    </row>
    <row r="17" spans="1:11" s="46" customFormat="1" ht="15">
      <c r="A17" s="43" t="s">
        <v>89</v>
      </c>
      <c r="B17" s="44" t="s">
        <v>88</v>
      </c>
      <c r="C17" s="45"/>
      <c r="D17" s="80"/>
      <c r="E17" s="79"/>
      <c r="F17" s="81"/>
      <c r="G17" s="79"/>
      <c r="H17" s="79"/>
      <c r="K17" s="69"/>
    </row>
    <row r="18" spans="1:11" s="46" customFormat="1" ht="15">
      <c r="A18" s="43" t="s">
        <v>90</v>
      </c>
      <c r="B18" s="44" t="s">
        <v>91</v>
      </c>
      <c r="C18" s="45"/>
      <c r="D18" s="80"/>
      <c r="E18" s="79"/>
      <c r="F18" s="81"/>
      <c r="G18" s="79"/>
      <c r="H18" s="79"/>
      <c r="K18" s="69"/>
    </row>
    <row r="19" spans="1:11" s="46" customFormat="1" ht="15">
      <c r="A19" s="43" t="s">
        <v>92</v>
      </c>
      <c r="B19" s="44" t="s">
        <v>88</v>
      </c>
      <c r="C19" s="45"/>
      <c r="D19" s="80"/>
      <c r="E19" s="79"/>
      <c r="F19" s="81"/>
      <c r="G19" s="79"/>
      <c r="H19" s="79"/>
      <c r="K19" s="69"/>
    </row>
    <row r="20" spans="1:11" s="46" customFormat="1" ht="15">
      <c r="A20" s="100" t="s">
        <v>119</v>
      </c>
      <c r="B20" s="44"/>
      <c r="C20" s="45"/>
      <c r="D20" s="80"/>
      <c r="E20" s="79"/>
      <c r="F20" s="81"/>
      <c r="G20" s="79"/>
      <c r="H20" s="76">
        <v>2.83</v>
      </c>
      <c r="K20" s="69"/>
    </row>
    <row r="21" spans="1:11" s="46" customFormat="1" ht="15">
      <c r="A21" s="43" t="s">
        <v>116</v>
      </c>
      <c r="B21" s="44" t="s">
        <v>88</v>
      </c>
      <c r="C21" s="45"/>
      <c r="D21" s="80"/>
      <c r="E21" s="79"/>
      <c r="F21" s="81"/>
      <c r="G21" s="79"/>
      <c r="H21" s="79">
        <v>0.12</v>
      </c>
      <c r="K21" s="69"/>
    </row>
    <row r="22" spans="1:11" s="46" customFormat="1" ht="15">
      <c r="A22" s="43" t="s">
        <v>117</v>
      </c>
      <c r="B22" s="44" t="s">
        <v>88</v>
      </c>
      <c r="C22" s="45"/>
      <c r="D22" s="80"/>
      <c r="E22" s="79"/>
      <c r="F22" s="81"/>
      <c r="G22" s="79"/>
      <c r="H22" s="79">
        <v>0</v>
      </c>
      <c r="K22" s="69"/>
    </row>
    <row r="23" spans="1:11" s="46" customFormat="1" ht="15">
      <c r="A23" s="43" t="s">
        <v>127</v>
      </c>
      <c r="B23" s="44"/>
      <c r="C23" s="45"/>
      <c r="D23" s="80"/>
      <c r="E23" s="79"/>
      <c r="F23" s="81"/>
      <c r="G23" s="79"/>
      <c r="H23" s="79">
        <v>0.12</v>
      </c>
      <c r="K23" s="69"/>
    </row>
    <row r="24" spans="1:11" s="46" customFormat="1" ht="15">
      <c r="A24" s="100" t="s">
        <v>119</v>
      </c>
      <c r="B24" s="44"/>
      <c r="C24" s="45"/>
      <c r="D24" s="80"/>
      <c r="E24" s="79"/>
      <c r="F24" s="81"/>
      <c r="G24" s="79"/>
      <c r="H24" s="76">
        <f>H21+H22+H23</f>
        <v>0.24</v>
      </c>
      <c r="K24" s="69"/>
    </row>
    <row r="25" spans="1:11" s="17" customFormat="1" ht="30">
      <c r="A25" s="24" t="s">
        <v>10</v>
      </c>
      <c r="B25" s="27"/>
      <c r="C25" s="26">
        <f>F25*12</f>
        <v>0</v>
      </c>
      <c r="D25" s="77">
        <f>G25*I25</f>
        <v>106703.22</v>
      </c>
      <c r="E25" s="76">
        <f>H25*12</f>
        <v>26.52</v>
      </c>
      <c r="F25" s="78"/>
      <c r="G25" s="76">
        <f>H25*12</f>
        <v>26.52</v>
      </c>
      <c r="H25" s="76">
        <v>2.21</v>
      </c>
      <c r="I25" s="17">
        <v>4023.5</v>
      </c>
      <c r="J25" s="17">
        <v>1.07</v>
      </c>
      <c r="K25" s="67">
        <v>1.75</v>
      </c>
    </row>
    <row r="26" spans="1:11" s="17" customFormat="1" ht="15">
      <c r="A26" s="47" t="s">
        <v>93</v>
      </c>
      <c r="B26" s="34" t="s">
        <v>11</v>
      </c>
      <c r="C26" s="26"/>
      <c r="D26" s="77"/>
      <c r="E26" s="76"/>
      <c r="F26" s="78"/>
      <c r="G26" s="76"/>
      <c r="H26" s="76"/>
      <c r="K26" s="67"/>
    </row>
    <row r="27" spans="1:11" s="17" customFormat="1" ht="15">
      <c r="A27" s="47" t="s">
        <v>94</v>
      </c>
      <c r="B27" s="34" t="s">
        <v>11</v>
      </c>
      <c r="C27" s="26"/>
      <c r="D27" s="77"/>
      <c r="E27" s="76"/>
      <c r="F27" s="78"/>
      <c r="G27" s="76"/>
      <c r="H27" s="76"/>
      <c r="K27" s="67"/>
    </row>
    <row r="28" spans="1:11" s="17" customFormat="1" ht="15">
      <c r="A28" s="95" t="s">
        <v>106</v>
      </c>
      <c r="B28" s="75" t="s">
        <v>107</v>
      </c>
      <c r="C28" s="26"/>
      <c r="D28" s="77"/>
      <c r="E28" s="76"/>
      <c r="F28" s="78"/>
      <c r="G28" s="76"/>
      <c r="H28" s="76"/>
      <c r="K28" s="67"/>
    </row>
    <row r="29" spans="1:11" s="17" customFormat="1" ht="15">
      <c r="A29" s="47" t="s">
        <v>95</v>
      </c>
      <c r="B29" s="34" t="s">
        <v>11</v>
      </c>
      <c r="C29" s="26"/>
      <c r="D29" s="77"/>
      <c r="E29" s="76"/>
      <c r="F29" s="78"/>
      <c r="G29" s="76"/>
      <c r="H29" s="76"/>
      <c r="K29" s="67"/>
    </row>
    <row r="30" spans="1:11" s="17" customFormat="1" ht="25.5">
      <c r="A30" s="47" t="s">
        <v>96</v>
      </c>
      <c r="B30" s="34" t="s">
        <v>12</v>
      </c>
      <c r="C30" s="26"/>
      <c r="D30" s="77"/>
      <c r="E30" s="76"/>
      <c r="F30" s="78"/>
      <c r="G30" s="76"/>
      <c r="H30" s="76"/>
      <c r="K30" s="67"/>
    </row>
    <row r="31" spans="1:11" s="17" customFormat="1" ht="15">
      <c r="A31" s="47" t="s">
        <v>97</v>
      </c>
      <c r="B31" s="34" t="s">
        <v>11</v>
      </c>
      <c r="C31" s="26"/>
      <c r="D31" s="77"/>
      <c r="E31" s="76"/>
      <c r="F31" s="78"/>
      <c r="G31" s="76"/>
      <c r="H31" s="76"/>
      <c r="K31" s="67"/>
    </row>
    <row r="32" spans="1:12" s="46" customFormat="1" ht="15">
      <c r="A32" s="48" t="s">
        <v>98</v>
      </c>
      <c r="B32" s="49" t="s">
        <v>11</v>
      </c>
      <c r="C32" s="50"/>
      <c r="D32" s="77"/>
      <c r="E32" s="76"/>
      <c r="F32" s="78"/>
      <c r="G32" s="76"/>
      <c r="H32" s="76"/>
      <c r="K32" s="69"/>
      <c r="L32" s="17"/>
    </row>
    <row r="33" spans="1:11" s="17" customFormat="1" ht="26.25" thickBot="1">
      <c r="A33" s="51" t="s">
        <v>99</v>
      </c>
      <c r="B33" s="52" t="s">
        <v>100</v>
      </c>
      <c r="C33" s="26"/>
      <c r="D33" s="77"/>
      <c r="E33" s="76"/>
      <c r="F33" s="78"/>
      <c r="G33" s="76"/>
      <c r="H33" s="76"/>
      <c r="K33" s="67"/>
    </row>
    <row r="34" spans="1:12" s="29" customFormat="1" ht="15">
      <c r="A34" s="28" t="s">
        <v>13</v>
      </c>
      <c r="B34" s="25" t="s">
        <v>14</v>
      </c>
      <c r="C34" s="26">
        <f>F34*12</f>
        <v>0</v>
      </c>
      <c r="D34" s="77">
        <f>G34*I34</f>
        <v>36211.5</v>
      </c>
      <c r="E34" s="76">
        <f aca="true" t="shared" si="0" ref="E34:E42">H34*12</f>
        <v>9</v>
      </c>
      <c r="F34" s="82"/>
      <c r="G34" s="76">
        <f>H34*12</f>
        <v>9</v>
      </c>
      <c r="H34" s="76">
        <v>0.75</v>
      </c>
      <c r="I34" s="17">
        <v>4023.5</v>
      </c>
      <c r="J34" s="17">
        <v>1.07</v>
      </c>
      <c r="K34" s="67">
        <v>0.6</v>
      </c>
      <c r="L34" s="17"/>
    </row>
    <row r="35" spans="1:11" s="17" customFormat="1" ht="15">
      <c r="A35" s="28" t="s">
        <v>15</v>
      </c>
      <c r="B35" s="25" t="s">
        <v>16</v>
      </c>
      <c r="C35" s="26">
        <f>F35*12</f>
        <v>0</v>
      </c>
      <c r="D35" s="77">
        <f>G35*I35</f>
        <v>118290.9</v>
      </c>
      <c r="E35" s="76">
        <f t="shared" si="0"/>
        <v>29.4</v>
      </c>
      <c r="F35" s="82"/>
      <c r="G35" s="76">
        <f>H35*12</f>
        <v>29.4</v>
      </c>
      <c r="H35" s="76">
        <v>2.45</v>
      </c>
      <c r="I35" s="17">
        <v>4023.5</v>
      </c>
      <c r="J35" s="17">
        <v>1.07</v>
      </c>
      <c r="K35" s="67">
        <v>1.94</v>
      </c>
    </row>
    <row r="36" spans="1:11" s="17" customFormat="1" ht="15">
      <c r="A36" s="28" t="s">
        <v>34</v>
      </c>
      <c r="B36" s="25" t="s">
        <v>11</v>
      </c>
      <c r="C36" s="26">
        <f>F36*12</f>
        <v>0</v>
      </c>
      <c r="D36" s="77">
        <f>G36*I36</f>
        <v>76285.56</v>
      </c>
      <c r="E36" s="76">
        <f t="shared" si="0"/>
        <v>18.96</v>
      </c>
      <c r="F36" s="82"/>
      <c r="G36" s="76">
        <f>H36*12</f>
        <v>18.96</v>
      </c>
      <c r="H36" s="76">
        <v>1.58</v>
      </c>
      <c r="I36" s="17">
        <v>4023.5</v>
      </c>
      <c r="J36" s="17">
        <v>1.07</v>
      </c>
      <c r="K36" s="67">
        <v>1.25</v>
      </c>
    </row>
    <row r="37" spans="1:11" s="17" customFormat="1" ht="45">
      <c r="A37" s="28" t="s">
        <v>112</v>
      </c>
      <c r="B37" s="25" t="s">
        <v>114</v>
      </c>
      <c r="C37" s="26"/>
      <c r="D37" s="77">
        <f>3407.5*1.105*2</f>
        <v>7530.58</v>
      </c>
      <c r="E37" s="76"/>
      <c r="F37" s="82"/>
      <c r="G37" s="76">
        <f>D37/I37</f>
        <v>1.87</v>
      </c>
      <c r="H37" s="76">
        <f>G37/12</f>
        <v>0.16</v>
      </c>
      <c r="I37" s="17">
        <v>4023.5</v>
      </c>
      <c r="K37" s="67"/>
    </row>
    <row r="38" spans="1:11" s="17" customFormat="1" ht="20.25" customHeight="1">
      <c r="A38" s="28" t="s">
        <v>35</v>
      </c>
      <c r="B38" s="25" t="s">
        <v>11</v>
      </c>
      <c r="C38" s="26">
        <f>F38*12</f>
        <v>0</v>
      </c>
      <c r="D38" s="77">
        <f>G38*I38</f>
        <v>87390.42</v>
      </c>
      <c r="E38" s="76">
        <f t="shared" si="0"/>
        <v>21.72</v>
      </c>
      <c r="F38" s="82"/>
      <c r="G38" s="76">
        <f>H38*12</f>
        <v>21.72</v>
      </c>
      <c r="H38" s="76">
        <v>1.81</v>
      </c>
      <c r="I38" s="17">
        <v>4023.5</v>
      </c>
      <c r="J38" s="17">
        <v>1.07</v>
      </c>
      <c r="K38" s="67">
        <v>1.44</v>
      </c>
    </row>
    <row r="39" spans="1:11" s="17" customFormat="1" ht="28.5">
      <c r="A39" s="28" t="s">
        <v>36</v>
      </c>
      <c r="B39" s="30" t="s">
        <v>37</v>
      </c>
      <c r="C39" s="26">
        <f>F39*12</f>
        <v>0</v>
      </c>
      <c r="D39" s="77">
        <f>G39*I39</f>
        <v>188299.8</v>
      </c>
      <c r="E39" s="76">
        <f t="shared" si="0"/>
        <v>46.8</v>
      </c>
      <c r="F39" s="82"/>
      <c r="G39" s="76">
        <f>H39*12</f>
        <v>46.8</v>
      </c>
      <c r="H39" s="76">
        <v>3.9</v>
      </c>
      <c r="I39" s="17">
        <v>4023.5</v>
      </c>
      <c r="J39" s="17">
        <v>1.07</v>
      </c>
      <c r="K39" s="67">
        <v>3.09</v>
      </c>
    </row>
    <row r="40" spans="1:11" s="17" customFormat="1" ht="45">
      <c r="A40" s="28" t="s">
        <v>134</v>
      </c>
      <c r="B40" s="30" t="s">
        <v>12</v>
      </c>
      <c r="C40" s="26"/>
      <c r="D40" s="77">
        <f>7400*2</f>
        <v>14800</v>
      </c>
      <c r="E40" s="76"/>
      <c r="F40" s="82"/>
      <c r="G40" s="76">
        <f aca="true" t="shared" si="1" ref="G40:G46">D40/I40</f>
        <v>3.68</v>
      </c>
      <c r="H40" s="76">
        <f aca="true" t="shared" si="2" ref="H40:H46">G40/12</f>
        <v>0.31</v>
      </c>
      <c r="I40" s="17">
        <v>4023.5</v>
      </c>
      <c r="K40" s="67"/>
    </row>
    <row r="41" spans="1:12" s="23" customFormat="1" ht="30">
      <c r="A41" s="28" t="s">
        <v>56</v>
      </c>
      <c r="B41" s="25" t="s">
        <v>9</v>
      </c>
      <c r="C41" s="31"/>
      <c r="D41" s="77">
        <v>2042.21</v>
      </c>
      <c r="E41" s="83">
        <f t="shared" si="0"/>
        <v>0.48</v>
      </c>
      <c r="F41" s="82"/>
      <c r="G41" s="76">
        <f t="shared" si="1"/>
        <v>0.51</v>
      </c>
      <c r="H41" s="76">
        <f t="shared" si="2"/>
        <v>0.04</v>
      </c>
      <c r="I41" s="17">
        <v>4023.5</v>
      </c>
      <c r="J41" s="17">
        <v>1.07</v>
      </c>
      <c r="K41" s="67">
        <v>0.03</v>
      </c>
      <c r="L41" s="17"/>
    </row>
    <row r="42" spans="1:12" s="23" customFormat="1" ht="30">
      <c r="A42" s="28" t="s">
        <v>77</v>
      </c>
      <c r="B42" s="25" t="s">
        <v>9</v>
      </c>
      <c r="C42" s="31"/>
      <c r="D42" s="77">
        <v>2042.21</v>
      </c>
      <c r="E42" s="83">
        <f t="shared" si="0"/>
        <v>0.48</v>
      </c>
      <c r="F42" s="82"/>
      <c r="G42" s="76">
        <f t="shared" si="1"/>
        <v>0.51</v>
      </c>
      <c r="H42" s="76">
        <f t="shared" si="2"/>
        <v>0.04</v>
      </c>
      <c r="I42" s="17">
        <v>4023.5</v>
      </c>
      <c r="J42" s="17">
        <v>1.07</v>
      </c>
      <c r="K42" s="67">
        <v>0.03</v>
      </c>
      <c r="L42" s="17"/>
    </row>
    <row r="43" spans="1:12" s="23" customFormat="1" ht="21" customHeight="1">
      <c r="A43" s="28" t="s">
        <v>57</v>
      </c>
      <c r="B43" s="25" t="s">
        <v>9</v>
      </c>
      <c r="C43" s="31"/>
      <c r="D43" s="77">
        <v>12896.1</v>
      </c>
      <c r="E43" s="83"/>
      <c r="F43" s="82"/>
      <c r="G43" s="76">
        <f t="shared" si="1"/>
        <v>3.21</v>
      </c>
      <c r="H43" s="76">
        <f t="shared" si="2"/>
        <v>0.27</v>
      </c>
      <c r="I43" s="17">
        <v>4023.5</v>
      </c>
      <c r="J43" s="17">
        <v>1.07</v>
      </c>
      <c r="K43" s="67">
        <v>0.21</v>
      </c>
      <c r="L43" s="17"/>
    </row>
    <row r="44" spans="1:12" s="23" customFormat="1" ht="30" hidden="1">
      <c r="A44" s="28" t="s">
        <v>58</v>
      </c>
      <c r="B44" s="25" t="s">
        <v>12</v>
      </c>
      <c r="C44" s="31"/>
      <c r="D44" s="77">
        <f aca="true" t="shared" si="3" ref="D44:D50">G44*I44</f>
        <v>0</v>
      </c>
      <c r="E44" s="83"/>
      <c r="F44" s="82"/>
      <c r="G44" s="76">
        <f t="shared" si="1"/>
        <v>3.21</v>
      </c>
      <c r="H44" s="76">
        <f t="shared" si="2"/>
        <v>0.27</v>
      </c>
      <c r="I44" s="17">
        <v>4023.5</v>
      </c>
      <c r="J44" s="17">
        <v>1.07</v>
      </c>
      <c r="K44" s="67">
        <v>0</v>
      </c>
      <c r="L44" s="17"/>
    </row>
    <row r="45" spans="1:12" s="23" customFormat="1" ht="30" hidden="1">
      <c r="A45" s="28" t="s">
        <v>59</v>
      </c>
      <c r="B45" s="25" t="s">
        <v>12</v>
      </c>
      <c r="C45" s="31"/>
      <c r="D45" s="77">
        <f t="shared" si="3"/>
        <v>0</v>
      </c>
      <c r="E45" s="83"/>
      <c r="F45" s="82"/>
      <c r="G45" s="76">
        <f t="shared" si="1"/>
        <v>3.21</v>
      </c>
      <c r="H45" s="76">
        <f t="shared" si="2"/>
        <v>0.27</v>
      </c>
      <c r="I45" s="17">
        <v>4023.5</v>
      </c>
      <c r="J45" s="17">
        <v>1.07</v>
      </c>
      <c r="K45" s="67">
        <v>0</v>
      </c>
      <c r="L45" s="17"/>
    </row>
    <row r="46" spans="1:12" s="23" customFormat="1" ht="30">
      <c r="A46" s="28" t="s">
        <v>58</v>
      </c>
      <c r="B46" s="25" t="s">
        <v>12</v>
      </c>
      <c r="C46" s="31"/>
      <c r="D46" s="77">
        <v>3652.28</v>
      </c>
      <c r="E46" s="83"/>
      <c r="F46" s="82"/>
      <c r="G46" s="76">
        <f t="shared" si="1"/>
        <v>0.91</v>
      </c>
      <c r="H46" s="76">
        <f t="shared" si="2"/>
        <v>0.08</v>
      </c>
      <c r="I46" s="17">
        <v>4023.5</v>
      </c>
      <c r="J46" s="17"/>
      <c r="K46" s="67"/>
      <c r="L46" s="17"/>
    </row>
    <row r="47" spans="1:12" s="23" customFormat="1" ht="30">
      <c r="A47" s="28" t="s">
        <v>23</v>
      </c>
      <c r="B47" s="25"/>
      <c r="C47" s="31">
        <f>F47*12</f>
        <v>0</v>
      </c>
      <c r="D47" s="77">
        <f t="shared" si="3"/>
        <v>10139.22</v>
      </c>
      <c r="E47" s="83">
        <f>H47*12</f>
        <v>2.52</v>
      </c>
      <c r="F47" s="82"/>
      <c r="G47" s="76">
        <f>H47*12</f>
        <v>2.52</v>
      </c>
      <c r="H47" s="76">
        <v>0.21</v>
      </c>
      <c r="I47" s="17">
        <v>4023.5</v>
      </c>
      <c r="J47" s="17">
        <v>1.07</v>
      </c>
      <c r="K47" s="67">
        <v>0.14</v>
      </c>
      <c r="L47" s="17"/>
    </row>
    <row r="48" spans="1:11" s="17" customFormat="1" ht="15">
      <c r="A48" s="28" t="s">
        <v>25</v>
      </c>
      <c r="B48" s="25" t="s">
        <v>26</v>
      </c>
      <c r="C48" s="31">
        <f>F48*12</f>
        <v>0</v>
      </c>
      <c r="D48" s="77">
        <f t="shared" si="3"/>
        <v>2896.92</v>
      </c>
      <c r="E48" s="83">
        <f>H48*12</f>
        <v>0.72</v>
      </c>
      <c r="F48" s="82"/>
      <c r="G48" s="76">
        <f>H48*12</f>
        <v>0.72</v>
      </c>
      <c r="H48" s="76">
        <v>0.06</v>
      </c>
      <c r="I48" s="17">
        <v>4023.5</v>
      </c>
      <c r="J48" s="17">
        <v>1.07</v>
      </c>
      <c r="K48" s="67">
        <v>0.03</v>
      </c>
    </row>
    <row r="49" spans="1:11" s="17" customFormat="1" ht="15">
      <c r="A49" s="28" t="s">
        <v>27</v>
      </c>
      <c r="B49" s="32" t="s">
        <v>28</v>
      </c>
      <c r="C49" s="33">
        <f>F49*12</f>
        <v>0</v>
      </c>
      <c r="D49" s="77">
        <f t="shared" si="3"/>
        <v>1931.28</v>
      </c>
      <c r="E49" s="84">
        <f>H49*12</f>
        <v>0.48</v>
      </c>
      <c r="F49" s="85"/>
      <c r="G49" s="76">
        <f>12*H49</f>
        <v>0.48</v>
      </c>
      <c r="H49" s="76">
        <v>0.04</v>
      </c>
      <c r="I49" s="17">
        <v>4023.5</v>
      </c>
      <c r="J49" s="17">
        <v>1.07</v>
      </c>
      <c r="K49" s="67">
        <v>0.02</v>
      </c>
    </row>
    <row r="50" spans="1:12" s="29" customFormat="1" ht="30">
      <c r="A50" s="28" t="s">
        <v>24</v>
      </c>
      <c r="B50" s="25" t="s">
        <v>101</v>
      </c>
      <c r="C50" s="31">
        <f>F50*12</f>
        <v>0</v>
      </c>
      <c r="D50" s="77">
        <f t="shared" si="3"/>
        <v>2414.1</v>
      </c>
      <c r="E50" s="83">
        <f>H50*12</f>
        <v>0.6</v>
      </c>
      <c r="F50" s="82"/>
      <c r="G50" s="76">
        <f>12*H50</f>
        <v>0.6</v>
      </c>
      <c r="H50" s="76">
        <v>0.05</v>
      </c>
      <c r="I50" s="17">
        <v>4023.5</v>
      </c>
      <c r="J50" s="17">
        <v>1.07</v>
      </c>
      <c r="K50" s="67">
        <v>0.03</v>
      </c>
      <c r="L50" s="17"/>
    </row>
    <row r="51" spans="1:12" s="29" customFormat="1" ht="15">
      <c r="A51" s="28" t="s">
        <v>42</v>
      </c>
      <c r="B51" s="25"/>
      <c r="C51" s="26"/>
      <c r="D51" s="76">
        <f>D53+D54+D55+D56+D57+D58+D59+D60+D61+D62</f>
        <v>26776.43</v>
      </c>
      <c r="E51" s="76"/>
      <c r="F51" s="82"/>
      <c r="G51" s="76">
        <f>D51/I51</f>
        <v>6.66</v>
      </c>
      <c r="H51" s="76">
        <v>0.55</v>
      </c>
      <c r="I51" s="17">
        <v>4023.5</v>
      </c>
      <c r="J51" s="17">
        <v>1.07</v>
      </c>
      <c r="K51" s="67">
        <v>0.73</v>
      </c>
      <c r="L51" s="17"/>
    </row>
    <row r="52" spans="1:12" s="23" customFormat="1" ht="15" hidden="1">
      <c r="A52" s="9" t="s">
        <v>67</v>
      </c>
      <c r="B52" s="34" t="s">
        <v>17</v>
      </c>
      <c r="C52" s="4"/>
      <c r="D52" s="88">
        <f>G52*I52</f>
        <v>0</v>
      </c>
      <c r="E52" s="87"/>
      <c r="F52" s="89"/>
      <c r="G52" s="87">
        <f>H52*12</f>
        <v>0</v>
      </c>
      <c r="H52" s="87">
        <v>0</v>
      </c>
      <c r="I52" s="17">
        <v>4023.5</v>
      </c>
      <c r="J52" s="17">
        <v>1.07</v>
      </c>
      <c r="K52" s="67">
        <v>0</v>
      </c>
      <c r="L52" s="17"/>
    </row>
    <row r="53" spans="1:12" s="23" customFormat="1" ht="27" customHeight="1">
      <c r="A53" s="9" t="s">
        <v>130</v>
      </c>
      <c r="B53" s="34" t="s">
        <v>17</v>
      </c>
      <c r="C53" s="4"/>
      <c r="D53" s="88">
        <v>731.44</v>
      </c>
      <c r="E53" s="87"/>
      <c r="F53" s="89"/>
      <c r="G53" s="87"/>
      <c r="H53" s="87"/>
      <c r="I53" s="17">
        <v>4023.5</v>
      </c>
      <c r="J53" s="17">
        <v>1.07</v>
      </c>
      <c r="K53" s="67">
        <v>0.01</v>
      </c>
      <c r="L53" s="17"/>
    </row>
    <row r="54" spans="1:12" s="23" customFormat="1" ht="15">
      <c r="A54" s="9" t="s">
        <v>18</v>
      </c>
      <c r="B54" s="34" t="s">
        <v>22</v>
      </c>
      <c r="C54" s="4">
        <f>F54*12</f>
        <v>0</v>
      </c>
      <c r="D54" s="88">
        <v>918.96</v>
      </c>
      <c r="E54" s="87">
        <f>H54*12</f>
        <v>0</v>
      </c>
      <c r="F54" s="89"/>
      <c r="G54" s="87"/>
      <c r="H54" s="87"/>
      <c r="I54" s="17">
        <v>4023.5</v>
      </c>
      <c r="J54" s="17">
        <v>1.07</v>
      </c>
      <c r="K54" s="67">
        <v>0.01</v>
      </c>
      <c r="L54" s="17"/>
    </row>
    <row r="55" spans="1:12" s="23" customFormat="1" ht="28.5" customHeight="1">
      <c r="A55" s="9" t="s">
        <v>118</v>
      </c>
      <c r="B55" s="75" t="s">
        <v>17</v>
      </c>
      <c r="C55" s="4"/>
      <c r="D55" s="88">
        <v>1637.48</v>
      </c>
      <c r="E55" s="87"/>
      <c r="F55" s="89"/>
      <c r="G55" s="87"/>
      <c r="H55" s="87"/>
      <c r="I55" s="17">
        <v>4023.5</v>
      </c>
      <c r="J55" s="17"/>
      <c r="K55" s="67"/>
      <c r="L55" s="17"/>
    </row>
    <row r="56" spans="1:12" s="23" customFormat="1" ht="15">
      <c r="A56" s="9" t="s">
        <v>65</v>
      </c>
      <c r="B56" s="34" t="s">
        <v>17</v>
      </c>
      <c r="C56" s="4">
        <f>F56*12</f>
        <v>0</v>
      </c>
      <c r="D56" s="88">
        <v>1751.22</v>
      </c>
      <c r="E56" s="87">
        <f>H56*12</f>
        <v>0</v>
      </c>
      <c r="F56" s="89"/>
      <c r="G56" s="87"/>
      <c r="H56" s="87"/>
      <c r="I56" s="17">
        <v>4023.5</v>
      </c>
      <c r="J56" s="17">
        <v>1.07</v>
      </c>
      <c r="K56" s="67">
        <v>0.03</v>
      </c>
      <c r="L56" s="17"/>
    </row>
    <row r="57" spans="1:12" s="23" customFormat="1" ht="15">
      <c r="A57" s="9" t="s">
        <v>19</v>
      </c>
      <c r="B57" s="34" t="s">
        <v>17</v>
      </c>
      <c r="C57" s="4">
        <f>F57*12</f>
        <v>0</v>
      </c>
      <c r="D57" s="88">
        <v>5855.59</v>
      </c>
      <c r="E57" s="87">
        <f>H57*12</f>
        <v>0</v>
      </c>
      <c r="F57" s="89"/>
      <c r="G57" s="87"/>
      <c r="H57" s="87"/>
      <c r="I57" s="17">
        <v>4023.5</v>
      </c>
      <c r="J57" s="17">
        <v>1.07</v>
      </c>
      <c r="K57" s="67">
        <v>0.1</v>
      </c>
      <c r="L57" s="17"/>
    </row>
    <row r="58" spans="1:12" s="23" customFormat="1" ht="15">
      <c r="A58" s="9" t="s">
        <v>20</v>
      </c>
      <c r="B58" s="34" t="s">
        <v>17</v>
      </c>
      <c r="C58" s="4">
        <f>F58*12</f>
        <v>0</v>
      </c>
      <c r="D58" s="88">
        <v>918.95</v>
      </c>
      <c r="E58" s="87">
        <f>H58*12</f>
        <v>0</v>
      </c>
      <c r="F58" s="89"/>
      <c r="G58" s="87"/>
      <c r="H58" s="87"/>
      <c r="I58" s="17">
        <v>4023.5</v>
      </c>
      <c r="J58" s="17">
        <v>1.07</v>
      </c>
      <c r="K58" s="67">
        <v>0.01</v>
      </c>
      <c r="L58" s="17"/>
    </row>
    <row r="59" spans="1:12" s="23" customFormat="1" ht="15">
      <c r="A59" s="9" t="s">
        <v>62</v>
      </c>
      <c r="B59" s="34" t="s">
        <v>17</v>
      </c>
      <c r="C59" s="4"/>
      <c r="D59" s="88">
        <v>875.58</v>
      </c>
      <c r="E59" s="87"/>
      <c r="F59" s="89"/>
      <c r="G59" s="87"/>
      <c r="H59" s="87"/>
      <c r="I59" s="17">
        <v>4023.5</v>
      </c>
      <c r="J59" s="17">
        <v>1.07</v>
      </c>
      <c r="K59" s="67">
        <v>0.01</v>
      </c>
      <c r="L59" s="17"/>
    </row>
    <row r="60" spans="1:12" s="23" customFormat="1" ht="15">
      <c r="A60" s="9" t="s">
        <v>63</v>
      </c>
      <c r="B60" s="34" t="s">
        <v>22</v>
      </c>
      <c r="C60" s="4"/>
      <c r="D60" s="88">
        <v>3502.46</v>
      </c>
      <c r="E60" s="87"/>
      <c r="F60" s="89"/>
      <c r="G60" s="87"/>
      <c r="H60" s="87"/>
      <c r="I60" s="17">
        <v>4023.5</v>
      </c>
      <c r="J60" s="17">
        <v>1.07</v>
      </c>
      <c r="K60" s="67">
        <v>0.05</v>
      </c>
      <c r="L60" s="17"/>
    </row>
    <row r="61" spans="1:12" s="23" customFormat="1" ht="25.5">
      <c r="A61" s="9" t="s">
        <v>21</v>
      </c>
      <c r="B61" s="34" t="s">
        <v>17</v>
      </c>
      <c r="C61" s="4">
        <f>F61*12</f>
        <v>0</v>
      </c>
      <c r="D61" s="88">
        <v>4121.57</v>
      </c>
      <c r="E61" s="87">
        <f>H61*12</f>
        <v>0</v>
      </c>
      <c r="F61" s="89"/>
      <c r="G61" s="87"/>
      <c r="H61" s="87"/>
      <c r="I61" s="17">
        <v>4023.5</v>
      </c>
      <c r="J61" s="17">
        <v>1.07</v>
      </c>
      <c r="K61" s="67">
        <v>0.06</v>
      </c>
      <c r="L61" s="17"/>
    </row>
    <row r="62" spans="1:12" s="23" customFormat="1" ht="25.5">
      <c r="A62" s="9" t="s">
        <v>131</v>
      </c>
      <c r="B62" s="34" t="s">
        <v>17</v>
      </c>
      <c r="C62" s="4"/>
      <c r="D62" s="88">
        <v>6463.18</v>
      </c>
      <c r="E62" s="87"/>
      <c r="F62" s="89"/>
      <c r="G62" s="87"/>
      <c r="H62" s="87"/>
      <c r="I62" s="17">
        <v>4023.5</v>
      </c>
      <c r="J62" s="17">
        <v>1.07</v>
      </c>
      <c r="K62" s="67">
        <v>0.01</v>
      </c>
      <c r="L62" s="17"/>
    </row>
    <row r="63" spans="1:12" s="23" customFormat="1" ht="15" hidden="1">
      <c r="A63" s="9" t="s">
        <v>68</v>
      </c>
      <c r="B63" s="34" t="s">
        <v>17</v>
      </c>
      <c r="C63" s="10"/>
      <c r="D63" s="88">
        <f>G63*I63</f>
        <v>0</v>
      </c>
      <c r="E63" s="90"/>
      <c r="F63" s="89"/>
      <c r="G63" s="87"/>
      <c r="H63" s="87"/>
      <c r="I63" s="17">
        <v>4023.5</v>
      </c>
      <c r="J63" s="17">
        <v>1.07</v>
      </c>
      <c r="K63" s="67">
        <v>0</v>
      </c>
      <c r="L63" s="17"/>
    </row>
    <row r="64" spans="1:12" s="23" customFormat="1" ht="15" hidden="1">
      <c r="A64" s="9"/>
      <c r="B64" s="34"/>
      <c r="C64" s="4"/>
      <c r="D64" s="88"/>
      <c r="E64" s="87"/>
      <c r="F64" s="89"/>
      <c r="G64" s="87"/>
      <c r="H64" s="87"/>
      <c r="I64" s="17"/>
      <c r="J64" s="17"/>
      <c r="K64" s="67"/>
      <c r="L64" s="17"/>
    </row>
    <row r="65" spans="1:12" s="29" customFormat="1" ht="30">
      <c r="A65" s="28" t="s">
        <v>48</v>
      </c>
      <c r="B65" s="25"/>
      <c r="C65" s="26"/>
      <c r="D65" s="76">
        <f>D66+D67+D68+D69+D73</f>
        <v>14195.59</v>
      </c>
      <c r="E65" s="76"/>
      <c r="F65" s="82"/>
      <c r="G65" s="76">
        <f>D65/I65</f>
        <v>3.53</v>
      </c>
      <c r="H65" s="76">
        <f>G65/12</f>
        <v>0.29</v>
      </c>
      <c r="I65" s="17">
        <v>4023.5</v>
      </c>
      <c r="J65" s="17">
        <v>1.07</v>
      </c>
      <c r="K65" s="67">
        <v>0.76</v>
      </c>
      <c r="L65" s="17"/>
    </row>
    <row r="66" spans="1:12" s="23" customFormat="1" ht="15">
      <c r="A66" s="9" t="s">
        <v>43</v>
      </c>
      <c r="B66" s="34" t="s">
        <v>66</v>
      </c>
      <c r="C66" s="4"/>
      <c r="D66" s="88">
        <v>2626.83</v>
      </c>
      <c r="E66" s="87"/>
      <c r="F66" s="89"/>
      <c r="G66" s="87"/>
      <c r="H66" s="87"/>
      <c r="I66" s="17">
        <v>4023.5</v>
      </c>
      <c r="J66" s="17">
        <v>1.07</v>
      </c>
      <c r="K66" s="67">
        <v>0.04</v>
      </c>
      <c r="L66" s="17"/>
    </row>
    <row r="67" spans="1:12" s="23" customFormat="1" ht="25.5">
      <c r="A67" s="9" t="s">
        <v>44</v>
      </c>
      <c r="B67" s="34" t="s">
        <v>52</v>
      </c>
      <c r="C67" s="4"/>
      <c r="D67" s="88">
        <v>1751.23</v>
      </c>
      <c r="E67" s="87"/>
      <c r="F67" s="89"/>
      <c r="G67" s="87"/>
      <c r="H67" s="87"/>
      <c r="I67" s="17">
        <v>4023.5</v>
      </c>
      <c r="J67" s="17">
        <v>1.07</v>
      </c>
      <c r="K67" s="67">
        <v>0.03</v>
      </c>
      <c r="L67" s="17"/>
    </row>
    <row r="68" spans="1:12" s="23" customFormat="1" ht="15">
      <c r="A68" s="9" t="s">
        <v>72</v>
      </c>
      <c r="B68" s="34" t="s">
        <v>71</v>
      </c>
      <c r="C68" s="4"/>
      <c r="D68" s="88">
        <v>1837.85</v>
      </c>
      <c r="E68" s="87"/>
      <c r="F68" s="89"/>
      <c r="G68" s="87"/>
      <c r="H68" s="87"/>
      <c r="I68" s="17">
        <v>4023.5</v>
      </c>
      <c r="J68" s="17">
        <v>1.07</v>
      </c>
      <c r="K68" s="67">
        <v>0.03</v>
      </c>
      <c r="L68" s="17"/>
    </row>
    <row r="69" spans="1:12" s="23" customFormat="1" ht="25.5">
      <c r="A69" s="9" t="s">
        <v>69</v>
      </c>
      <c r="B69" s="34" t="s">
        <v>70</v>
      </c>
      <c r="C69" s="4"/>
      <c r="D69" s="88">
        <v>1751.2</v>
      </c>
      <c r="E69" s="87"/>
      <c r="F69" s="89"/>
      <c r="G69" s="87"/>
      <c r="H69" s="87"/>
      <c r="I69" s="17">
        <v>4023.5</v>
      </c>
      <c r="J69" s="17">
        <v>1.07</v>
      </c>
      <c r="K69" s="67">
        <v>0.03</v>
      </c>
      <c r="L69" s="17"/>
    </row>
    <row r="70" spans="1:12" s="23" customFormat="1" ht="15" hidden="1">
      <c r="A70" s="9" t="s">
        <v>54</v>
      </c>
      <c r="B70" s="34"/>
      <c r="C70" s="4"/>
      <c r="D70" s="88"/>
      <c r="E70" s="87"/>
      <c r="F70" s="89"/>
      <c r="G70" s="87"/>
      <c r="H70" s="87"/>
      <c r="I70" s="17">
        <v>4023.5</v>
      </c>
      <c r="J70" s="17">
        <v>1.07</v>
      </c>
      <c r="K70" s="67">
        <v>0</v>
      </c>
      <c r="L70" s="17"/>
    </row>
    <row r="71" spans="1:12" s="23" customFormat="1" ht="15" hidden="1">
      <c r="A71" s="9" t="s">
        <v>55</v>
      </c>
      <c r="B71" s="34"/>
      <c r="C71" s="4"/>
      <c r="D71" s="88"/>
      <c r="E71" s="87"/>
      <c r="F71" s="89"/>
      <c r="G71" s="87"/>
      <c r="H71" s="87"/>
      <c r="I71" s="17">
        <v>4023.5</v>
      </c>
      <c r="J71" s="17">
        <v>1.07</v>
      </c>
      <c r="K71" s="67">
        <v>0</v>
      </c>
      <c r="L71" s="17"/>
    </row>
    <row r="72" spans="1:12" s="23" customFormat="1" ht="25.5" hidden="1">
      <c r="A72" s="9" t="s">
        <v>53</v>
      </c>
      <c r="B72" s="34"/>
      <c r="C72" s="4"/>
      <c r="D72" s="88"/>
      <c r="E72" s="87"/>
      <c r="F72" s="89"/>
      <c r="G72" s="87"/>
      <c r="H72" s="87"/>
      <c r="I72" s="17">
        <v>4023.5</v>
      </c>
      <c r="J72" s="17">
        <v>1.07</v>
      </c>
      <c r="K72" s="67">
        <v>0</v>
      </c>
      <c r="L72" s="17"/>
    </row>
    <row r="73" spans="1:12" s="23" customFormat="1" ht="15">
      <c r="A73" s="9" t="s">
        <v>64</v>
      </c>
      <c r="B73" s="34" t="s">
        <v>9</v>
      </c>
      <c r="C73" s="10"/>
      <c r="D73" s="88">
        <v>6228.48</v>
      </c>
      <c r="E73" s="90"/>
      <c r="F73" s="89"/>
      <c r="G73" s="87"/>
      <c r="H73" s="87"/>
      <c r="I73" s="17">
        <v>4023.5</v>
      </c>
      <c r="J73" s="17">
        <v>1.07</v>
      </c>
      <c r="K73" s="67">
        <v>0.11</v>
      </c>
      <c r="L73" s="17"/>
    </row>
    <row r="74" spans="1:12" s="23" customFormat="1" ht="15" hidden="1">
      <c r="A74" s="9" t="s">
        <v>76</v>
      </c>
      <c r="B74" s="34" t="s">
        <v>17</v>
      </c>
      <c r="C74" s="4"/>
      <c r="D74" s="88">
        <f>G74*I74</f>
        <v>0</v>
      </c>
      <c r="E74" s="87"/>
      <c r="F74" s="89"/>
      <c r="G74" s="87">
        <f>H74*12</f>
        <v>0</v>
      </c>
      <c r="H74" s="87">
        <v>0</v>
      </c>
      <c r="I74" s="17">
        <v>4023.5</v>
      </c>
      <c r="J74" s="17">
        <v>1.07</v>
      </c>
      <c r="K74" s="67">
        <v>0</v>
      </c>
      <c r="L74" s="17"/>
    </row>
    <row r="75" spans="1:12" s="23" customFormat="1" ht="30">
      <c r="A75" s="28" t="s">
        <v>49</v>
      </c>
      <c r="B75" s="34"/>
      <c r="C75" s="4"/>
      <c r="D75" s="76">
        <f>D76</f>
        <v>10211.19</v>
      </c>
      <c r="E75" s="87"/>
      <c r="F75" s="89"/>
      <c r="G75" s="76">
        <f>D75/I75</f>
        <v>2.54</v>
      </c>
      <c r="H75" s="76">
        <f>G75/12</f>
        <v>0.21</v>
      </c>
      <c r="I75" s="17">
        <v>4023.5</v>
      </c>
      <c r="J75" s="17">
        <v>1.07</v>
      </c>
      <c r="K75" s="67">
        <v>0.36</v>
      </c>
      <c r="L75" s="17"/>
    </row>
    <row r="76" spans="1:12" s="23" customFormat="1" ht="25.5">
      <c r="A76" s="86" t="s">
        <v>137</v>
      </c>
      <c r="B76" s="115" t="s">
        <v>12</v>
      </c>
      <c r="C76" s="87"/>
      <c r="D76" s="88">
        <v>10211.19</v>
      </c>
      <c r="E76" s="87"/>
      <c r="F76" s="89"/>
      <c r="G76" s="87"/>
      <c r="H76" s="87"/>
      <c r="I76" s="17">
        <v>4023.5</v>
      </c>
      <c r="J76" s="17"/>
      <c r="K76" s="67"/>
      <c r="L76" s="17"/>
    </row>
    <row r="77" spans="1:12" s="23" customFormat="1" ht="15">
      <c r="A77" s="28" t="s">
        <v>50</v>
      </c>
      <c r="B77" s="34"/>
      <c r="C77" s="4"/>
      <c r="D77" s="76">
        <f>D78+D79+D80+D81</f>
        <v>15376.74</v>
      </c>
      <c r="E77" s="87"/>
      <c r="F77" s="89"/>
      <c r="G77" s="76">
        <f>D77/I77</f>
        <v>3.82</v>
      </c>
      <c r="H77" s="76">
        <f>G77/12</f>
        <v>0.32</v>
      </c>
      <c r="I77" s="17">
        <v>4023.5</v>
      </c>
      <c r="J77" s="17">
        <v>1.07</v>
      </c>
      <c r="K77" s="67">
        <v>0.26</v>
      </c>
      <c r="L77" s="17"/>
    </row>
    <row r="78" spans="1:12" s="23" customFormat="1" ht="15">
      <c r="A78" s="9" t="s">
        <v>45</v>
      </c>
      <c r="B78" s="34" t="s">
        <v>9</v>
      </c>
      <c r="C78" s="4"/>
      <c r="D78" s="88">
        <v>1220.4</v>
      </c>
      <c r="E78" s="87"/>
      <c r="F78" s="89"/>
      <c r="G78" s="87"/>
      <c r="H78" s="87"/>
      <c r="I78" s="17">
        <v>4023.5</v>
      </c>
      <c r="J78" s="17">
        <v>1.07</v>
      </c>
      <c r="K78" s="67">
        <v>0.02</v>
      </c>
      <c r="L78" s="17"/>
    </row>
    <row r="79" spans="1:12" s="23" customFormat="1" ht="15">
      <c r="A79" s="9" t="s">
        <v>78</v>
      </c>
      <c r="B79" s="34" t="s">
        <v>17</v>
      </c>
      <c r="C79" s="4"/>
      <c r="D79" s="88">
        <v>10169.56</v>
      </c>
      <c r="E79" s="87"/>
      <c r="F79" s="89"/>
      <c r="G79" s="87"/>
      <c r="H79" s="87"/>
      <c r="I79" s="17">
        <v>4023.5</v>
      </c>
      <c r="J79" s="17">
        <v>1.07</v>
      </c>
      <c r="K79" s="67">
        <v>0.17</v>
      </c>
      <c r="L79" s="17"/>
    </row>
    <row r="80" spans="1:12" s="23" customFormat="1" ht="15">
      <c r="A80" s="9" t="s">
        <v>46</v>
      </c>
      <c r="B80" s="34" t="s">
        <v>17</v>
      </c>
      <c r="C80" s="4"/>
      <c r="D80" s="88">
        <v>915.28</v>
      </c>
      <c r="E80" s="87"/>
      <c r="F80" s="89"/>
      <c r="G80" s="87"/>
      <c r="H80" s="87"/>
      <c r="I80" s="17">
        <v>4023.5</v>
      </c>
      <c r="J80" s="17">
        <v>1.07</v>
      </c>
      <c r="K80" s="67">
        <v>0.01</v>
      </c>
      <c r="L80" s="17"/>
    </row>
    <row r="81" spans="1:12" s="23" customFormat="1" ht="25.5">
      <c r="A81" s="9" t="s">
        <v>75</v>
      </c>
      <c r="B81" s="34" t="s">
        <v>12</v>
      </c>
      <c r="C81" s="4"/>
      <c r="D81" s="88">
        <v>3071.5</v>
      </c>
      <c r="E81" s="87"/>
      <c r="F81" s="89"/>
      <c r="G81" s="87"/>
      <c r="H81" s="87"/>
      <c r="I81" s="17">
        <v>4023.5</v>
      </c>
      <c r="J81" s="17">
        <v>1.07</v>
      </c>
      <c r="K81" s="67">
        <v>0.05</v>
      </c>
      <c r="L81" s="17"/>
    </row>
    <row r="82" spans="1:12" s="23" customFormat="1" ht="15">
      <c r="A82" s="28" t="s">
        <v>51</v>
      </c>
      <c r="B82" s="34"/>
      <c r="C82" s="4"/>
      <c r="D82" s="76">
        <v>0</v>
      </c>
      <c r="E82" s="76" t="e">
        <f>#REF!+#REF!</f>
        <v>#REF!</v>
      </c>
      <c r="F82" s="76" t="e">
        <f>#REF!+#REF!</f>
        <v>#REF!</v>
      </c>
      <c r="G82" s="76">
        <f>D82/I82</f>
        <v>0</v>
      </c>
      <c r="H82" s="76">
        <f>G82/12</f>
        <v>0</v>
      </c>
      <c r="I82" s="17">
        <v>4023.5</v>
      </c>
      <c r="J82" s="17">
        <v>1.07</v>
      </c>
      <c r="K82" s="67">
        <v>0.03</v>
      </c>
      <c r="L82" s="17"/>
    </row>
    <row r="83" spans="1:11" s="17" customFormat="1" ht="15">
      <c r="A83" s="28" t="s">
        <v>61</v>
      </c>
      <c r="B83" s="25"/>
      <c r="C83" s="26"/>
      <c r="D83" s="76">
        <f>D84</f>
        <v>16307.04</v>
      </c>
      <c r="E83" s="76" t="e">
        <f>#REF!+E84</f>
        <v>#REF!</v>
      </c>
      <c r="F83" s="76" t="e">
        <f>#REF!+F84</f>
        <v>#REF!</v>
      </c>
      <c r="G83" s="76">
        <f>D83/I83</f>
        <v>4.05</v>
      </c>
      <c r="H83" s="76">
        <f>G83/12</f>
        <v>0.34</v>
      </c>
      <c r="I83" s="17">
        <v>4023.5</v>
      </c>
      <c r="J83" s="17">
        <v>1.07</v>
      </c>
      <c r="K83" s="67">
        <v>0.02</v>
      </c>
    </row>
    <row r="84" spans="1:12" s="23" customFormat="1" ht="15">
      <c r="A84" s="74" t="s">
        <v>73</v>
      </c>
      <c r="B84" s="75" t="s">
        <v>22</v>
      </c>
      <c r="C84" s="4"/>
      <c r="D84" s="88">
        <v>16307.04</v>
      </c>
      <c r="E84" s="87"/>
      <c r="F84" s="89"/>
      <c r="G84" s="87"/>
      <c r="H84" s="87"/>
      <c r="I84" s="17">
        <v>4023.5</v>
      </c>
      <c r="J84" s="17">
        <v>1.07</v>
      </c>
      <c r="K84" s="67">
        <v>0</v>
      </c>
      <c r="L84" s="17"/>
    </row>
    <row r="85" spans="1:11" s="17" customFormat="1" ht="15">
      <c r="A85" s="28" t="s">
        <v>60</v>
      </c>
      <c r="B85" s="25"/>
      <c r="C85" s="26"/>
      <c r="D85" s="76">
        <v>0</v>
      </c>
      <c r="E85" s="76" t="e">
        <f>#REF!+#REF!+E86</f>
        <v>#REF!</v>
      </c>
      <c r="F85" s="76" t="e">
        <f>#REF!+#REF!+F86</f>
        <v>#REF!</v>
      </c>
      <c r="G85" s="76">
        <f>D85/I85</f>
        <v>0</v>
      </c>
      <c r="H85" s="76">
        <f>G85/12</f>
        <v>0</v>
      </c>
      <c r="I85" s="17">
        <v>4023.5</v>
      </c>
      <c r="J85" s="17">
        <v>1.07</v>
      </c>
      <c r="K85" s="67">
        <v>0.04</v>
      </c>
    </row>
    <row r="86" spans="1:12" s="23" customFormat="1" ht="25.5" customHeight="1" hidden="1">
      <c r="A86" s="9" t="s">
        <v>74</v>
      </c>
      <c r="B86" s="34" t="s">
        <v>17</v>
      </c>
      <c r="C86" s="4"/>
      <c r="D86" s="88"/>
      <c r="E86" s="87"/>
      <c r="F86" s="89"/>
      <c r="G86" s="87"/>
      <c r="H86" s="87">
        <v>0</v>
      </c>
      <c r="I86" s="17">
        <v>4023.5</v>
      </c>
      <c r="J86" s="17">
        <v>1.07</v>
      </c>
      <c r="K86" s="67">
        <v>0</v>
      </c>
      <c r="L86" s="17"/>
    </row>
    <row r="87" spans="1:12" s="23" customFormat="1" ht="25.5" customHeight="1" hidden="1">
      <c r="A87" s="9"/>
      <c r="B87" s="34"/>
      <c r="C87" s="73"/>
      <c r="D87" s="92"/>
      <c r="E87" s="91"/>
      <c r="F87" s="93"/>
      <c r="G87" s="91"/>
      <c r="H87" s="91"/>
      <c r="I87" s="17">
        <v>4023.5</v>
      </c>
      <c r="J87" s="17"/>
      <c r="K87" s="67"/>
      <c r="L87" s="17"/>
    </row>
    <row r="88" spans="1:11" s="17" customFormat="1" ht="38.25" thickBot="1">
      <c r="A88" s="35" t="s">
        <v>135</v>
      </c>
      <c r="B88" s="25" t="s">
        <v>12</v>
      </c>
      <c r="C88" s="33">
        <f>F88*12</f>
        <v>0</v>
      </c>
      <c r="D88" s="83">
        <f>G88*I88</f>
        <v>96564</v>
      </c>
      <c r="E88" s="84">
        <f>H88*12</f>
        <v>24</v>
      </c>
      <c r="F88" s="85"/>
      <c r="G88" s="84">
        <f>H88*12</f>
        <v>24</v>
      </c>
      <c r="H88" s="84">
        <v>2</v>
      </c>
      <c r="I88" s="17">
        <v>4023.5</v>
      </c>
      <c r="J88" s="17">
        <v>1.07</v>
      </c>
      <c r="K88" s="67">
        <v>0.3</v>
      </c>
    </row>
    <row r="89" spans="1:11" s="17" customFormat="1" ht="19.5" hidden="1" thickBot="1">
      <c r="A89" s="39" t="s">
        <v>38</v>
      </c>
      <c r="B89" s="32"/>
      <c r="C89" s="33" t="e">
        <f>F89*12</f>
        <v>#REF!</v>
      </c>
      <c r="D89" s="84">
        <f>G89*I89</f>
        <v>0</v>
      </c>
      <c r="E89" s="84">
        <f>H89*12</f>
        <v>0</v>
      </c>
      <c r="F89" s="85" t="e">
        <f>#REF!+#REF!+#REF!+#REF!+#REF!+#REF!+#REF!+#REF!+#REF!+#REF!</f>
        <v>#REF!</v>
      </c>
      <c r="G89" s="84">
        <f>H89*12</f>
        <v>0</v>
      </c>
      <c r="H89" s="85">
        <f>H90+H91+H92+H93+H94</f>
        <v>0</v>
      </c>
      <c r="I89" s="17">
        <v>4023.5</v>
      </c>
      <c r="J89" s="17">
        <v>1.07</v>
      </c>
      <c r="K89" s="67"/>
    </row>
    <row r="90" spans="1:11" s="17" customFormat="1" ht="15.75" hidden="1" thickBot="1">
      <c r="A90" s="40" t="s">
        <v>79</v>
      </c>
      <c r="B90" s="41"/>
      <c r="C90" s="42"/>
      <c r="D90" s="84"/>
      <c r="E90" s="84"/>
      <c r="F90" s="85"/>
      <c r="G90" s="84"/>
      <c r="H90" s="101"/>
      <c r="I90" s="17">
        <v>4023.5</v>
      </c>
      <c r="J90" s="17">
        <v>1.07</v>
      </c>
      <c r="K90" s="67"/>
    </row>
    <row r="91" spans="1:11" s="17" customFormat="1" ht="15.75" hidden="1" thickBot="1">
      <c r="A91" s="40" t="s">
        <v>80</v>
      </c>
      <c r="B91" s="41"/>
      <c r="C91" s="42"/>
      <c r="D91" s="84"/>
      <c r="E91" s="84"/>
      <c r="F91" s="85"/>
      <c r="G91" s="84"/>
      <c r="H91" s="101"/>
      <c r="I91" s="17">
        <v>4023.5</v>
      </c>
      <c r="J91" s="17">
        <v>1.07</v>
      </c>
      <c r="K91" s="67"/>
    </row>
    <row r="92" spans="1:11" s="17" customFormat="1" ht="15.75" hidden="1" thickBot="1">
      <c r="A92" s="40" t="s">
        <v>84</v>
      </c>
      <c r="B92" s="41"/>
      <c r="C92" s="42"/>
      <c r="D92" s="84"/>
      <c r="E92" s="84"/>
      <c r="F92" s="85"/>
      <c r="G92" s="84"/>
      <c r="H92" s="101"/>
      <c r="I92" s="17">
        <v>4023.5</v>
      </c>
      <c r="J92" s="17">
        <v>1.07</v>
      </c>
      <c r="K92" s="67"/>
    </row>
    <row r="93" spans="1:11" s="17" customFormat="1" ht="15.75" hidden="1" thickBot="1">
      <c r="A93" s="40" t="s">
        <v>81</v>
      </c>
      <c r="B93" s="41"/>
      <c r="C93" s="42"/>
      <c r="D93" s="84"/>
      <c r="E93" s="84"/>
      <c r="F93" s="85"/>
      <c r="G93" s="84"/>
      <c r="H93" s="101"/>
      <c r="I93" s="17">
        <v>4023.5</v>
      </c>
      <c r="J93" s="17">
        <v>1.07</v>
      </c>
      <c r="K93" s="67"/>
    </row>
    <row r="94" spans="1:11" s="17" customFormat="1" ht="15.75" hidden="1" thickBot="1">
      <c r="A94" s="58" t="s">
        <v>82</v>
      </c>
      <c r="B94" s="59"/>
      <c r="C94" s="60"/>
      <c r="D94" s="84"/>
      <c r="E94" s="84"/>
      <c r="F94" s="85"/>
      <c r="G94" s="84"/>
      <c r="H94" s="102"/>
      <c r="I94" s="17">
        <v>4023.5</v>
      </c>
      <c r="J94" s="17">
        <v>1.07</v>
      </c>
      <c r="K94" s="67"/>
    </row>
    <row r="95" spans="1:11" s="17" customFormat="1" ht="20.25" thickBot="1">
      <c r="A95" s="53" t="s">
        <v>108</v>
      </c>
      <c r="B95" s="96" t="s">
        <v>11</v>
      </c>
      <c r="C95" s="64" t="s">
        <v>30</v>
      </c>
      <c r="D95" s="103">
        <f>G95*I95</f>
        <v>83527.86</v>
      </c>
      <c r="E95" s="83"/>
      <c r="F95" s="83"/>
      <c r="G95" s="83">
        <f>12*H95</f>
        <v>20.76</v>
      </c>
      <c r="H95" s="83">
        <v>1.73</v>
      </c>
      <c r="I95" s="17">
        <v>4023.5</v>
      </c>
      <c r="K95" s="67"/>
    </row>
    <row r="96" spans="1:11" s="17" customFormat="1" ht="20.25" thickBot="1">
      <c r="A96" s="53" t="s">
        <v>39</v>
      </c>
      <c r="B96" s="54"/>
      <c r="C96" s="55" t="e">
        <f>F96*12</f>
        <v>#REF!</v>
      </c>
      <c r="D96" s="104">
        <f>D88+D85+D83+D82+D77+D75+D65+D51+D50+D49+D48+D47+D46+D43+D42+D41+D40+D39+D38+D37+D36+D35+D34+D25+D15+D95</f>
        <v>1084710.89</v>
      </c>
      <c r="E96" s="104" t="e">
        <f>E88+E85+E83+E82+E77+E75+E65+E51+E50+E49+E48+E47+E46+E43+E42+E41+E40+E39+E38+E37+E36+E35+E34+E25+E15+E95</f>
        <v>#REF!</v>
      </c>
      <c r="F96" s="104" t="e">
        <f>F88+F85+F83+F82+F77+F75+F65+F51+F50+F49+F48+F47+F46+F43+F42+F41+F40+F39+F38+F37+F36+F35+F34+F25+F15+F95</f>
        <v>#REF!</v>
      </c>
      <c r="G96" s="104">
        <f>G88+G85+G83+G82+G77+G75+G65+G51+G50+G49+G48+G47+G46+G43+G42+G41+G40+G39+G38+G37+G36+G35+G34+G25+G15+G95</f>
        <v>269.61</v>
      </c>
      <c r="H96" s="104">
        <f>H88+H85+H83+H82+H77+H75+H65+H51+H50+H49+H48+H47+H46+H43+H42+H41+H40+H39+H38+H37+H36+H35+H34+H25+H15+H95</f>
        <v>22.47</v>
      </c>
      <c r="I96" s="17">
        <v>4023.5</v>
      </c>
      <c r="J96" s="17">
        <v>1.07</v>
      </c>
      <c r="K96" s="67"/>
    </row>
    <row r="97" spans="1:11" s="37" customFormat="1" ht="20.25" hidden="1" thickBot="1">
      <c r="A97" s="8" t="s">
        <v>29</v>
      </c>
      <c r="B97" s="36" t="s">
        <v>11</v>
      </c>
      <c r="C97" s="36" t="s">
        <v>30</v>
      </c>
      <c r="D97" s="105"/>
      <c r="E97" s="106" t="s">
        <v>30</v>
      </c>
      <c r="F97" s="107"/>
      <c r="G97" s="106" t="s">
        <v>30</v>
      </c>
      <c r="H97" s="107"/>
      <c r="J97" s="17">
        <v>1.07</v>
      </c>
      <c r="K97" s="70"/>
    </row>
    <row r="98" spans="1:11" s="5" customFormat="1" ht="15.75" thickBot="1">
      <c r="A98" s="38"/>
      <c r="D98" s="108"/>
      <c r="E98" s="108"/>
      <c r="F98" s="108"/>
      <c r="G98" s="108"/>
      <c r="H98" s="108"/>
      <c r="J98" s="17"/>
      <c r="K98" s="71"/>
    </row>
    <row r="99" spans="1:11" s="57" customFormat="1" ht="39.75" thickBot="1">
      <c r="A99" s="53" t="s">
        <v>103</v>
      </c>
      <c r="B99" s="54"/>
      <c r="C99" s="55">
        <f>F99*12</f>
        <v>0</v>
      </c>
      <c r="D99" s="109">
        <f>D100+D101</f>
        <v>34477.12</v>
      </c>
      <c r="E99" s="109">
        <f>E100+E101</f>
        <v>0</v>
      </c>
      <c r="F99" s="109">
        <f>F100+F101</f>
        <v>0</v>
      </c>
      <c r="G99" s="109">
        <f>G100+G101</f>
        <v>8.57</v>
      </c>
      <c r="H99" s="109">
        <f>H100+H101</f>
        <v>0.72</v>
      </c>
      <c r="I99" s="56">
        <v>4023.5</v>
      </c>
      <c r="J99" s="17">
        <v>1.07</v>
      </c>
      <c r="K99" s="72"/>
    </row>
    <row r="100" spans="1:13" s="114" customFormat="1" ht="15">
      <c r="A100" s="86" t="s">
        <v>109</v>
      </c>
      <c r="B100" s="110"/>
      <c r="C100" s="87"/>
      <c r="D100" s="88">
        <v>33754.7</v>
      </c>
      <c r="E100" s="87"/>
      <c r="F100" s="89"/>
      <c r="G100" s="87">
        <f>D100/I100</f>
        <v>8.39</v>
      </c>
      <c r="H100" s="87">
        <f>G100/12</f>
        <v>0.7</v>
      </c>
      <c r="I100" s="111">
        <v>4023.5</v>
      </c>
      <c r="J100" s="111"/>
      <c r="K100" s="112"/>
      <c r="L100" s="113"/>
      <c r="M100" s="114">
        <f>G100/12</f>
        <v>0.699166666666667</v>
      </c>
    </row>
    <row r="101" spans="1:13" s="114" customFormat="1" ht="15">
      <c r="A101" s="86" t="s">
        <v>125</v>
      </c>
      <c r="B101" s="110"/>
      <c r="C101" s="87"/>
      <c r="D101" s="88">
        <v>722.42</v>
      </c>
      <c r="E101" s="87"/>
      <c r="F101" s="89"/>
      <c r="G101" s="87">
        <f>D101/I101</f>
        <v>0.18</v>
      </c>
      <c r="H101" s="87">
        <f>G101/12</f>
        <v>0.02</v>
      </c>
      <c r="I101" s="111">
        <v>4023.5</v>
      </c>
      <c r="J101" s="111"/>
      <c r="K101" s="112"/>
      <c r="M101" s="114">
        <f>G101/12</f>
        <v>0.015</v>
      </c>
    </row>
    <row r="102" spans="1:11" s="5" customFormat="1" ht="12.75">
      <c r="A102" s="38"/>
      <c r="K102" s="71"/>
    </row>
    <row r="103" spans="1:11" s="5" customFormat="1" ht="13.5" thickBot="1">
      <c r="A103" s="38"/>
      <c r="K103" s="71"/>
    </row>
    <row r="104" spans="1:11" s="5" customFormat="1" ht="20.25" thickBot="1">
      <c r="A104" s="61" t="s">
        <v>102</v>
      </c>
      <c r="B104" s="62"/>
      <c r="C104" s="63"/>
      <c r="D104" s="63">
        <f>D96+D99</f>
        <v>1119188.01</v>
      </c>
      <c r="E104" s="63" t="e">
        <f>E96+E99</f>
        <v>#REF!</v>
      </c>
      <c r="F104" s="63" t="e">
        <f>F96+F99</f>
        <v>#REF!</v>
      </c>
      <c r="G104" s="63">
        <f>G96+G99</f>
        <v>278.18</v>
      </c>
      <c r="H104" s="63">
        <f>H96+H99</f>
        <v>23.19</v>
      </c>
      <c r="K104" s="71"/>
    </row>
    <row r="105" spans="1:11" s="5" customFormat="1" ht="12.75">
      <c r="A105" s="38"/>
      <c r="K105" s="71"/>
    </row>
    <row r="106" spans="1:11" s="37" customFormat="1" ht="19.5">
      <c r="A106" s="128" t="s">
        <v>31</v>
      </c>
      <c r="B106" s="128"/>
      <c r="C106" s="128"/>
      <c r="D106" s="128"/>
      <c r="E106" s="128"/>
      <c r="F106" s="128"/>
      <c r="G106" s="6"/>
      <c r="H106" s="6"/>
      <c r="K106" s="70"/>
    </row>
    <row r="107" spans="1:11" s="5" customFormat="1" ht="14.25">
      <c r="A107" s="128" t="s">
        <v>32</v>
      </c>
      <c r="B107" s="128"/>
      <c r="C107" s="128"/>
      <c r="D107" s="128"/>
      <c r="E107" s="128"/>
      <c r="F107" s="128"/>
      <c r="K107" s="71"/>
    </row>
    <row r="108" s="5" customFormat="1" ht="12.75">
      <c r="K108" s="71"/>
    </row>
    <row r="109" spans="1:11" s="5" customFormat="1" ht="12.75">
      <c r="A109" s="38"/>
      <c r="K109" s="71"/>
    </row>
    <row r="110" s="5" customFormat="1" ht="12.75">
      <c r="K110" s="71"/>
    </row>
    <row r="111" s="5" customFormat="1" ht="12.75">
      <c r="K111" s="71"/>
    </row>
    <row r="112" s="5" customFormat="1" ht="12.75">
      <c r="K112" s="71"/>
    </row>
    <row r="113" s="5" customFormat="1" ht="12.75">
      <c r="K113" s="71"/>
    </row>
    <row r="114" s="5" customFormat="1" ht="12.75">
      <c r="K114" s="71"/>
    </row>
    <row r="115" s="5" customFormat="1" ht="12.75">
      <c r="K115" s="71"/>
    </row>
    <row r="116" s="5" customFormat="1" ht="12.75">
      <c r="K116" s="71"/>
    </row>
    <row r="117" s="5" customFormat="1" ht="12.75">
      <c r="K117" s="71"/>
    </row>
    <row r="118" s="5" customFormat="1" ht="12.75">
      <c r="K118" s="71"/>
    </row>
    <row r="119" s="5" customFormat="1" ht="12.75">
      <c r="K119" s="71"/>
    </row>
    <row r="120" s="5" customFormat="1" ht="12.75">
      <c r="K120" s="71"/>
    </row>
    <row r="121" s="5" customFormat="1" ht="12.75">
      <c r="K121" s="71"/>
    </row>
    <row r="122" s="5" customFormat="1" ht="12.75">
      <c r="K122" s="71"/>
    </row>
    <row r="123" s="5" customFormat="1" ht="12.75">
      <c r="K123" s="71"/>
    </row>
    <row r="124" s="5" customFormat="1" ht="12.75">
      <c r="K124" s="71"/>
    </row>
    <row r="125" s="5" customFormat="1" ht="12.75">
      <c r="K125" s="71"/>
    </row>
    <row r="126" s="5" customFormat="1" ht="12.75">
      <c r="K126" s="71"/>
    </row>
    <row r="127" s="5" customFormat="1" ht="12.75">
      <c r="K127" s="71"/>
    </row>
  </sheetData>
  <sheetProtection/>
  <mergeCells count="13">
    <mergeCell ref="A1:H1"/>
    <mergeCell ref="B2:H2"/>
    <mergeCell ref="B3:H3"/>
    <mergeCell ref="B4:H4"/>
    <mergeCell ref="A6:H6"/>
    <mergeCell ref="A7:H7"/>
    <mergeCell ref="A107:F107"/>
    <mergeCell ref="A8:H8"/>
    <mergeCell ref="A9:H9"/>
    <mergeCell ref="A10:H10"/>
    <mergeCell ref="A11:H11"/>
    <mergeCell ref="A14:H14"/>
    <mergeCell ref="A106:F10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PageLayoutView="0" workbookViewId="0" topLeftCell="A28">
      <selection activeCell="D36" sqref="D36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5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5" hidden="1" customWidth="1"/>
    <col min="12" max="13" width="15.375" style="7" customWidth="1"/>
    <col min="14" max="16384" width="9.125" style="7" customWidth="1"/>
  </cols>
  <sheetData>
    <row r="1" spans="1:8" ht="16.5" customHeight="1">
      <c r="A1" s="129" t="s">
        <v>0</v>
      </c>
      <c r="B1" s="130"/>
      <c r="C1" s="130"/>
      <c r="D1" s="130"/>
      <c r="E1" s="130"/>
      <c r="F1" s="130"/>
      <c r="G1" s="130"/>
      <c r="H1" s="130"/>
    </row>
    <row r="2" spans="2:8" ht="12.75" customHeight="1">
      <c r="B2" s="131" t="s">
        <v>1</v>
      </c>
      <c r="C2" s="131"/>
      <c r="D2" s="131"/>
      <c r="E2" s="131"/>
      <c r="F2" s="131"/>
      <c r="G2" s="130"/>
      <c r="H2" s="130"/>
    </row>
    <row r="3" spans="1:8" ht="14.25" customHeight="1">
      <c r="A3" s="94"/>
      <c r="B3" s="131" t="s">
        <v>2</v>
      </c>
      <c r="C3" s="131"/>
      <c r="D3" s="131"/>
      <c r="E3" s="131"/>
      <c r="F3" s="131"/>
      <c r="G3" s="130"/>
      <c r="H3" s="130"/>
    </row>
    <row r="4" spans="1:8" ht="21" customHeight="1">
      <c r="A4" s="99" t="s">
        <v>128</v>
      </c>
      <c r="B4" s="131" t="s">
        <v>40</v>
      </c>
      <c r="C4" s="131"/>
      <c r="D4" s="131"/>
      <c r="E4" s="131"/>
      <c r="F4" s="131"/>
      <c r="G4" s="130"/>
      <c r="H4" s="130"/>
    </row>
    <row r="5" spans="1:8" ht="14.25" customHeight="1">
      <c r="A5" s="94"/>
      <c r="B5" s="121"/>
      <c r="C5" s="121"/>
      <c r="D5" s="121"/>
      <c r="E5" s="121"/>
      <c r="F5" s="121"/>
      <c r="G5" s="120"/>
      <c r="H5" s="120"/>
    </row>
    <row r="6" spans="1:9" ht="35.25" customHeight="1">
      <c r="A6" s="132"/>
      <c r="B6" s="132"/>
      <c r="C6" s="132"/>
      <c r="D6" s="132"/>
      <c r="E6" s="132"/>
      <c r="F6" s="132"/>
      <c r="G6" s="132"/>
      <c r="H6" s="132"/>
      <c r="I6" s="1"/>
    </row>
    <row r="7" spans="1:9" ht="21" customHeight="1">
      <c r="A7" s="135" t="s">
        <v>129</v>
      </c>
      <c r="B7" s="135"/>
      <c r="C7" s="135"/>
      <c r="D7" s="135"/>
      <c r="E7" s="135"/>
      <c r="F7" s="135"/>
      <c r="G7" s="135"/>
      <c r="H7" s="135"/>
      <c r="I7" s="1"/>
    </row>
    <row r="8" spans="1:11" s="11" customFormat="1" ht="22.5" customHeight="1">
      <c r="A8" s="133" t="s">
        <v>3</v>
      </c>
      <c r="B8" s="133"/>
      <c r="C8" s="133"/>
      <c r="D8" s="133"/>
      <c r="E8" s="134"/>
      <c r="F8" s="134"/>
      <c r="G8" s="134"/>
      <c r="H8" s="134"/>
      <c r="K8" s="66"/>
    </row>
    <row r="9" spans="1:8" s="12" customFormat="1" ht="18.75" customHeight="1">
      <c r="A9" s="133" t="s">
        <v>139</v>
      </c>
      <c r="B9" s="133"/>
      <c r="C9" s="133"/>
      <c r="D9" s="133"/>
      <c r="E9" s="134"/>
      <c r="F9" s="134"/>
      <c r="G9" s="134"/>
      <c r="H9" s="134"/>
    </row>
    <row r="10" spans="1:8" s="13" customFormat="1" ht="17.25" customHeight="1">
      <c r="A10" s="136" t="s">
        <v>33</v>
      </c>
      <c r="B10" s="136"/>
      <c r="C10" s="136"/>
      <c r="D10" s="136"/>
      <c r="E10" s="137"/>
      <c r="F10" s="137"/>
      <c r="G10" s="137"/>
      <c r="H10" s="137"/>
    </row>
    <row r="11" spans="1:8" s="12" customFormat="1" ht="30" customHeight="1" thickBot="1">
      <c r="A11" s="122" t="s">
        <v>85</v>
      </c>
      <c r="B11" s="122"/>
      <c r="C11" s="122"/>
      <c r="D11" s="122"/>
      <c r="E11" s="123"/>
      <c r="F11" s="123"/>
      <c r="G11" s="123"/>
      <c r="H11" s="123"/>
    </row>
    <row r="12" spans="1:11" s="17" customFormat="1" ht="139.5" customHeight="1" thickBot="1">
      <c r="A12" s="14" t="s">
        <v>4</v>
      </c>
      <c r="B12" s="15" t="s">
        <v>5</v>
      </c>
      <c r="C12" s="16" t="s">
        <v>6</v>
      </c>
      <c r="D12" s="16" t="s">
        <v>41</v>
      </c>
      <c r="E12" s="16" t="s">
        <v>6</v>
      </c>
      <c r="F12" s="2" t="s">
        <v>7</v>
      </c>
      <c r="G12" s="16" t="s">
        <v>6</v>
      </c>
      <c r="H12" s="2" t="s">
        <v>7</v>
      </c>
      <c r="K12" s="67"/>
    </row>
    <row r="13" spans="1:11" s="23" customFormat="1" ht="12.75">
      <c r="A13" s="18">
        <v>1</v>
      </c>
      <c r="B13" s="19">
        <v>2</v>
      </c>
      <c r="C13" s="19">
        <v>3</v>
      </c>
      <c r="D13" s="20"/>
      <c r="E13" s="19">
        <v>3</v>
      </c>
      <c r="F13" s="3">
        <v>4</v>
      </c>
      <c r="G13" s="21">
        <v>3</v>
      </c>
      <c r="H13" s="22">
        <v>4</v>
      </c>
      <c r="K13" s="68"/>
    </row>
    <row r="14" spans="1:11" s="23" customFormat="1" ht="49.5" customHeight="1">
      <c r="A14" s="124" t="s">
        <v>8</v>
      </c>
      <c r="B14" s="125"/>
      <c r="C14" s="125"/>
      <c r="D14" s="125"/>
      <c r="E14" s="125"/>
      <c r="F14" s="125"/>
      <c r="G14" s="126"/>
      <c r="H14" s="127"/>
      <c r="K14" s="68"/>
    </row>
    <row r="15" spans="1:11" s="17" customFormat="1" ht="15">
      <c r="A15" s="24" t="s">
        <v>122</v>
      </c>
      <c r="B15" s="25"/>
      <c r="C15" s="26">
        <f>F15*12</f>
        <v>0</v>
      </c>
      <c r="D15" s="77">
        <f>G15*I15</f>
        <v>142431.9</v>
      </c>
      <c r="E15" s="76">
        <f>H15*12</f>
        <v>35.4</v>
      </c>
      <c r="F15" s="78"/>
      <c r="G15" s="76">
        <f>H15*12</f>
        <v>35.4</v>
      </c>
      <c r="H15" s="76">
        <f>H20+H22</f>
        <v>2.95</v>
      </c>
      <c r="I15" s="17">
        <v>4023.5</v>
      </c>
      <c r="J15" s="17">
        <v>1.07</v>
      </c>
      <c r="K15" s="67">
        <v>2.24</v>
      </c>
    </row>
    <row r="16" spans="1:11" s="46" customFormat="1" ht="29.25" customHeight="1">
      <c r="A16" s="43" t="s">
        <v>87</v>
      </c>
      <c r="B16" s="44" t="s">
        <v>88</v>
      </c>
      <c r="C16" s="45"/>
      <c r="D16" s="80"/>
      <c r="E16" s="79"/>
      <c r="F16" s="81"/>
      <c r="G16" s="79"/>
      <c r="H16" s="79"/>
      <c r="K16" s="69"/>
    </row>
    <row r="17" spans="1:11" s="46" customFormat="1" ht="15">
      <c r="A17" s="43" t="s">
        <v>89</v>
      </c>
      <c r="B17" s="44" t="s">
        <v>88</v>
      </c>
      <c r="C17" s="45"/>
      <c r="D17" s="80"/>
      <c r="E17" s="79"/>
      <c r="F17" s="81"/>
      <c r="G17" s="79"/>
      <c r="H17" s="79"/>
      <c r="K17" s="69"/>
    </row>
    <row r="18" spans="1:11" s="46" customFormat="1" ht="15">
      <c r="A18" s="43" t="s">
        <v>90</v>
      </c>
      <c r="B18" s="44" t="s">
        <v>91</v>
      </c>
      <c r="C18" s="45"/>
      <c r="D18" s="80"/>
      <c r="E18" s="79"/>
      <c r="F18" s="81"/>
      <c r="G18" s="79"/>
      <c r="H18" s="79"/>
      <c r="K18" s="69"/>
    </row>
    <row r="19" spans="1:11" s="46" customFormat="1" ht="15">
      <c r="A19" s="43" t="s">
        <v>92</v>
      </c>
      <c r="B19" s="44" t="s">
        <v>88</v>
      </c>
      <c r="C19" s="45"/>
      <c r="D19" s="80"/>
      <c r="E19" s="79"/>
      <c r="F19" s="81"/>
      <c r="G19" s="79"/>
      <c r="H19" s="79"/>
      <c r="K19" s="69"/>
    </row>
    <row r="20" spans="1:11" s="46" customFormat="1" ht="15">
      <c r="A20" s="100" t="s">
        <v>119</v>
      </c>
      <c r="B20" s="44"/>
      <c r="C20" s="45"/>
      <c r="D20" s="80"/>
      <c r="E20" s="79"/>
      <c r="F20" s="81"/>
      <c r="G20" s="79"/>
      <c r="H20" s="76">
        <v>2.83</v>
      </c>
      <c r="K20" s="69"/>
    </row>
    <row r="21" spans="1:11" s="46" customFormat="1" ht="15">
      <c r="A21" s="43" t="s">
        <v>116</v>
      </c>
      <c r="B21" s="44" t="s">
        <v>88</v>
      </c>
      <c r="C21" s="45"/>
      <c r="D21" s="80"/>
      <c r="E21" s="79"/>
      <c r="F21" s="81"/>
      <c r="G21" s="79"/>
      <c r="H21" s="79">
        <v>0.12</v>
      </c>
      <c r="K21" s="69"/>
    </row>
    <row r="22" spans="1:11" s="46" customFormat="1" ht="15">
      <c r="A22" s="100" t="s">
        <v>119</v>
      </c>
      <c r="B22" s="44"/>
      <c r="C22" s="45"/>
      <c r="D22" s="80"/>
      <c r="E22" s="79"/>
      <c r="F22" s="81"/>
      <c r="G22" s="79"/>
      <c r="H22" s="76">
        <f>H21</f>
        <v>0.12</v>
      </c>
      <c r="K22" s="69"/>
    </row>
    <row r="23" spans="1:11" s="17" customFormat="1" ht="30">
      <c r="A23" s="24" t="s">
        <v>10</v>
      </c>
      <c r="B23" s="27"/>
      <c r="C23" s="26">
        <f>F23*12</f>
        <v>0</v>
      </c>
      <c r="D23" s="77">
        <f>G23*I23</f>
        <v>106703.22</v>
      </c>
      <c r="E23" s="76">
        <f>H23*12</f>
        <v>26.52</v>
      </c>
      <c r="F23" s="78"/>
      <c r="G23" s="76">
        <f>H23*12</f>
        <v>26.52</v>
      </c>
      <c r="H23" s="76">
        <v>2.21</v>
      </c>
      <c r="I23" s="17">
        <v>4023.5</v>
      </c>
      <c r="J23" s="17">
        <v>1.07</v>
      </c>
      <c r="K23" s="67">
        <v>1.75</v>
      </c>
    </row>
    <row r="24" spans="1:11" s="17" customFormat="1" ht="15">
      <c r="A24" s="47" t="s">
        <v>93</v>
      </c>
      <c r="B24" s="34" t="s">
        <v>11</v>
      </c>
      <c r="C24" s="26"/>
      <c r="D24" s="77"/>
      <c r="E24" s="76"/>
      <c r="F24" s="78"/>
      <c r="G24" s="76"/>
      <c r="H24" s="76"/>
      <c r="K24" s="67"/>
    </row>
    <row r="25" spans="1:11" s="17" customFormat="1" ht="15">
      <c r="A25" s="47" t="s">
        <v>94</v>
      </c>
      <c r="B25" s="34" t="s">
        <v>11</v>
      </c>
      <c r="C25" s="26"/>
      <c r="D25" s="77"/>
      <c r="E25" s="76"/>
      <c r="F25" s="78"/>
      <c r="G25" s="76"/>
      <c r="H25" s="76"/>
      <c r="K25" s="67"/>
    </row>
    <row r="26" spans="1:11" s="17" customFormat="1" ht="15">
      <c r="A26" s="95" t="s">
        <v>106</v>
      </c>
      <c r="B26" s="75" t="s">
        <v>107</v>
      </c>
      <c r="C26" s="26"/>
      <c r="D26" s="77"/>
      <c r="E26" s="76"/>
      <c r="F26" s="78"/>
      <c r="G26" s="76"/>
      <c r="H26" s="76"/>
      <c r="K26" s="67"/>
    </row>
    <row r="27" spans="1:11" s="17" customFormat="1" ht="15">
      <c r="A27" s="47" t="s">
        <v>95</v>
      </c>
      <c r="B27" s="34" t="s">
        <v>11</v>
      </c>
      <c r="C27" s="26"/>
      <c r="D27" s="77"/>
      <c r="E27" s="76"/>
      <c r="F27" s="78"/>
      <c r="G27" s="76"/>
      <c r="H27" s="76"/>
      <c r="K27" s="67"/>
    </row>
    <row r="28" spans="1:11" s="17" customFormat="1" ht="25.5">
      <c r="A28" s="47" t="s">
        <v>96</v>
      </c>
      <c r="B28" s="34" t="s">
        <v>12</v>
      </c>
      <c r="C28" s="26"/>
      <c r="D28" s="77"/>
      <c r="E28" s="76"/>
      <c r="F28" s="78"/>
      <c r="G28" s="76"/>
      <c r="H28" s="76"/>
      <c r="K28" s="67"/>
    </row>
    <row r="29" spans="1:11" s="17" customFormat="1" ht="15">
      <c r="A29" s="47" t="s">
        <v>97</v>
      </c>
      <c r="B29" s="34" t="s">
        <v>11</v>
      </c>
      <c r="C29" s="26"/>
      <c r="D29" s="77"/>
      <c r="E29" s="76"/>
      <c r="F29" s="78"/>
      <c r="G29" s="76"/>
      <c r="H29" s="76"/>
      <c r="K29" s="67"/>
    </row>
    <row r="30" spans="1:12" s="46" customFormat="1" ht="15">
      <c r="A30" s="48" t="s">
        <v>98</v>
      </c>
      <c r="B30" s="49" t="s">
        <v>11</v>
      </c>
      <c r="C30" s="50"/>
      <c r="D30" s="77"/>
      <c r="E30" s="76"/>
      <c r="F30" s="78"/>
      <c r="G30" s="76"/>
      <c r="H30" s="76"/>
      <c r="K30" s="69"/>
      <c r="L30" s="17"/>
    </row>
    <row r="31" spans="1:11" s="17" customFormat="1" ht="26.25" thickBot="1">
      <c r="A31" s="51" t="s">
        <v>99</v>
      </c>
      <c r="B31" s="52" t="s">
        <v>100</v>
      </c>
      <c r="C31" s="26"/>
      <c r="D31" s="77"/>
      <c r="E31" s="76"/>
      <c r="F31" s="78"/>
      <c r="G31" s="76"/>
      <c r="H31" s="76"/>
      <c r="K31" s="67"/>
    </row>
    <row r="32" spans="1:12" s="29" customFormat="1" ht="15">
      <c r="A32" s="28" t="s">
        <v>13</v>
      </c>
      <c r="B32" s="25" t="s">
        <v>14</v>
      </c>
      <c r="C32" s="26">
        <f>F32*12</f>
        <v>0</v>
      </c>
      <c r="D32" s="77">
        <f>G32*I32</f>
        <v>36211.5</v>
      </c>
      <c r="E32" s="76">
        <f aca="true" t="shared" si="0" ref="E32:E40">H32*12</f>
        <v>9</v>
      </c>
      <c r="F32" s="82"/>
      <c r="G32" s="76">
        <f>H32*12</f>
        <v>9</v>
      </c>
      <c r="H32" s="76">
        <v>0.75</v>
      </c>
      <c r="I32" s="17">
        <v>4023.5</v>
      </c>
      <c r="J32" s="17">
        <v>1.07</v>
      </c>
      <c r="K32" s="67">
        <v>0.6</v>
      </c>
      <c r="L32" s="17"/>
    </row>
    <row r="33" spans="1:11" s="17" customFormat="1" ht="15">
      <c r="A33" s="28" t="s">
        <v>15</v>
      </c>
      <c r="B33" s="25" t="s">
        <v>16</v>
      </c>
      <c r="C33" s="26">
        <f>F33*12</f>
        <v>0</v>
      </c>
      <c r="D33" s="77">
        <f>G33*I33</f>
        <v>118290.9</v>
      </c>
      <c r="E33" s="76">
        <f t="shared" si="0"/>
        <v>29.4</v>
      </c>
      <c r="F33" s="82"/>
      <c r="G33" s="76">
        <f>H33*12</f>
        <v>29.4</v>
      </c>
      <c r="H33" s="76">
        <v>2.45</v>
      </c>
      <c r="I33" s="17">
        <v>4023.5</v>
      </c>
      <c r="J33" s="17">
        <v>1.07</v>
      </c>
      <c r="K33" s="67">
        <v>1.94</v>
      </c>
    </row>
    <row r="34" spans="1:11" s="17" customFormat="1" ht="15">
      <c r="A34" s="28" t="s">
        <v>34</v>
      </c>
      <c r="B34" s="25" t="s">
        <v>11</v>
      </c>
      <c r="C34" s="26">
        <f>F34*12</f>
        <v>0</v>
      </c>
      <c r="D34" s="77">
        <f>G34*I34</f>
        <v>76285.56</v>
      </c>
      <c r="E34" s="76">
        <f t="shared" si="0"/>
        <v>18.96</v>
      </c>
      <c r="F34" s="82"/>
      <c r="G34" s="76">
        <f>H34*12</f>
        <v>18.96</v>
      </c>
      <c r="H34" s="76">
        <v>1.58</v>
      </c>
      <c r="I34" s="17">
        <v>4023.5</v>
      </c>
      <c r="J34" s="17">
        <v>1.07</v>
      </c>
      <c r="K34" s="67">
        <v>1.25</v>
      </c>
    </row>
    <row r="35" spans="1:11" s="17" customFormat="1" ht="45">
      <c r="A35" s="28" t="s">
        <v>112</v>
      </c>
      <c r="B35" s="25" t="s">
        <v>114</v>
      </c>
      <c r="C35" s="26"/>
      <c r="D35" s="77">
        <f>3407.5*1.105*2</f>
        <v>7530.58</v>
      </c>
      <c r="E35" s="76"/>
      <c r="F35" s="82"/>
      <c r="G35" s="76">
        <f>D35/I35</f>
        <v>1.87</v>
      </c>
      <c r="H35" s="76">
        <f>G35/12</f>
        <v>0.16</v>
      </c>
      <c r="I35" s="17">
        <v>4023.5</v>
      </c>
      <c r="K35" s="67"/>
    </row>
    <row r="36" spans="1:11" s="17" customFormat="1" ht="20.25" customHeight="1">
      <c r="A36" s="28" t="s">
        <v>35</v>
      </c>
      <c r="B36" s="25" t="s">
        <v>11</v>
      </c>
      <c r="C36" s="26">
        <f>F36*12</f>
        <v>0</v>
      </c>
      <c r="D36" s="77">
        <f>G36*I36</f>
        <v>87390.42</v>
      </c>
      <c r="E36" s="76">
        <f t="shared" si="0"/>
        <v>21.72</v>
      </c>
      <c r="F36" s="82"/>
      <c r="G36" s="76">
        <f>H36*12</f>
        <v>21.72</v>
      </c>
      <c r="H36" s="76">
        <v>1.81</v>
      </c>
      <c r="I36" s="17">
        <v>4023.5</v>
      </c>
      <c r="J36" s="17">
        <v>1.07</v>
      </c>
      <c r="K36" s="67">
        <v>1.44</v>
      </c>
    </row>
    <row r="37" spans="1:11" s="17" customFormat="1" ht="28.5">
      <c r="A37" s="28" t="s">
        <v>36</v>
      </c>
      <c r="B37" s="30" t="s">
        <v>37</v>
      </c>
      <c r="C37" s="26">
        <f>F37*12</f>
        <v>0</v>
      </c>
      <c r="D37" s="77">
        <f>G37*I37</f>
        <v>188299.8</v>
      </c>
      <c r="E37" s="76">
        <f t="shared" si="0"/>
        <v>46.8</v>
      </c>
      <c r="F37" s="82"/>
      <c r="G37" s="76">
        <f>H37*12</f>
        <v>46.8</v>
      </c>
      <c r="H37" s="76">
        <v>3.9</v>
      </c>
      <c r="I37" s="17">
        <v>4023.5</v>
      </c>
      <c r="J37" s="17">
        <v>1.07</v>
      </c>
      <c r="K37" s="67">
        <v>3.09</v>
      </c>
    </row>
    <row r="38" spans="1:11" s="17" customFormat="1" ht="45">
      <c r="A38" s="28" t="s">
        <v>134</v>
      </c>
      <c r="B38" s="30" t="s">
        <v>12</v>
      </c>
      <c r="C38" s="26"/>
      <c r="D38" s="77">
        <f>7400*2</f>
        <v>14800</v>
      </c>
      <c r="E38" s="76"/>
      <c r="F38" s="82"/>
      <c r="G38" s="76">
        <f aca="true" t="shared" si="1" ref="G38:G44">D38/I38</f>
        <v>3.68</v>
      </c>
      <c r="H38" s="76">
        <f aca="true" t="shared" si="2" ref="H38:H44">G38/12</f>
        <v>0.31</v>
      </c>
      <c r="I38" s="17">
        <v>4023.5</v>
      </c>
      <c r="K38" s="67"/>
    </row>
    <row r="39" spans="1:12" s="23" customFormat="1" ht="30">
      <c r="A39" s="28" t="s">
        <v>56</v>
      </c>
      <c r="B39" s="25" t="s">
        <v>9</v>
      </c>
      <c r="C39" s="31"/>
      <c r="D39" s="77">
        <v>2042.21</v>
      </c>
      <c r="E39" s="83">
        <f t="shared" si="0"/>
        <v>0.48</v>
      </c>
      <c r="F39" s="82"/>
      <c r="G39" s="76">
        <f t="shared" si="1"/>
        <v>0.51</v>
      </c>
      <c r="H39" s="76">
        <f t="shared" si="2"/>
        <v>0.04</v>
      </c>
      <c r="I39" s="17">
        <v>4023.5</v>
      </c>
      <c r="J39" s="17">
        <v>1.07</v>
      </c>
      <c r="K39" s="67">
        <v>0.03</v>
      </c>
      <c r="L39" s="17"/>
    </row>
    <row r="40" spans="1:12" s="23" customFormat="1" ht="30">
      <c r="A40" s="28" t="s">
        <v>77</v>
      </c>
      <c r="B40" s="25" t="s">
        <v>9</v>
      </c>
      <c r="C40" s="31"/>
      <c r="D40" s="77">
        <v>2042.21</v>
      </c>
      <c r="E40" s="83">
        <f t="shared" si="0"/>
        <v>0.48</v>
      </c>
      <c r="F40" s="82"/>
      <c r="G40" s="76">
        <f t="shared" si="1"/>
        <v>0.51</v>
      </c>
      <c r="H40" s="76">
        <f t="shared" si="2"/>
        <v>0.04</v>
      </c>
      <c r="I40" s="17">
        <v>4023.5</v>
      </c>
      <c r="J40" s="17">
        <v>1.07</v>
      </c>
      <c r="K40" s="67">
        <v>0.03</v>
      </c>
      <c r="L40" s="17"/>
    </row>
    <row r="41" spans="1:12" s="23" customFormat="1" ht="21" customHeight="1">
      <c r="A41" s="28" t="s">
        <v>57</v>
      </c>
      <c r="B41" s="25" t="s">
        <v>9</v>
      </c>
      <c r="C41" s="31"/>
      <c r="D41" s="77">
        <v>12896.1</v>
      </c>
      <c r="E41" s="83"/>
      <c r="F41" s="82"/>
      <c r="G41" s="76">
        <f t="shared" si="1"/>
        <v>3.21</v>
      </c>
      <c r="H41" s="76">
        <f t="shared" si="2"/>
        <v>0.27</v>
      </c>
      <c r="I41" s="17">
        <v>4023.5</v>
      </c>
      <c r="J41" s="17">
        <v>1.07</v>
      </c>
      <c r="K41" s="67">
        <v>0.21</v>
      </c>
      <c r="L41" s="17"/>
    </row>
    <row r="42" spans="1:12" s="23" customFormat="1" ht="30" hidden="1">
      <c r="A42" s="28" t="s">
        <v>58</v>
      </c>
      <c r="B42" s="25" t="s">
        <v>12</v>
      </c>
      <c r="C42" s="31"/>
      <c r="D42" s="77">
        <f aca="true" t="shared" si="3" ref="D42:D48">G42*I42</f>
        <v>0</v>
      </c>
      <c r="E42" s="83"/>
      <c r="F42" s="82"/>
      <c r="G42" s="76">
        <f t="shared" si="1"/>
        <v>3.21</v>
      </c>
      <c r="H42" s="76">
        <f t="shared" si="2"/>
        <v>0.27</v>
      </c>
      <c r="I42" s="17">
        <v>4023.5</v>
      </c>
      <c r="J42" s="17">
        <v>1.07</v>
      </c>
      <c r="K42" s="67">
        <v>0</v>
      </c>
      <c r="L42" s="17"/>
    </row>
    <row r="43" spans="1:12" s="23" customFormat="1" ht="30" hidden="1">
      <c r="A43" s="28" t="s">
        <v>59</v>
      </c>
      <c r="B43" s="25" t="s">
        <v>12</v>
      </c>
      <c r="C43" s="31"/>
      <c r="D43" s="77">
        <f t="shared" si="3"/>
        <v>0</v>
      </c>
      <c r="E43" s="83"/>
      <c r="F43" s="82"/>
      <c r="G43" s="76">
        <f t="shared" si="1"/>
        <v>3.21</v>
      </c>
      <c r="H43" s="76">
        <f t="shared" si="2"/>
        <v>0.27</v>
      </c>
      <c r="I43" s="17">
        <v>4023.5</v>
      </c>
      <c r="J43" s="17">
        <v>1.07</v>
      </c>
      <c r="K43" s="67">
        <v>0</v>
      </c>
      <c r="L43" s="17"/>
    </row>
    <row r="44" spans="1:12" s="23" customFormat="1" ht="30">
      <c r="A44" s="28" t="s">
        <v>58</v>
      </c>
      <c r="B44" s="25" t="s">
        <v>12</v>
      </c>
      <c r="C44" s="31"/>
      <c r="D44" s="77">
        <v>3652.28</v>
      </c>
      <c r="E44" s="83"/>
      <c r="F44" s="82"/>
      <c r="G44" s="76">
        <f t="shared" si="1"/>
        <v>0.91</v>
      </c>
      <c r="H44" s="76">
        <f t="shared" si="2"/>
        <v>0.08</v>
      </c>
      <c r="I44" s="17">
        <v>4023.5</v>
      </c>
      <c r="J44" s="17"/>
      <c r="K44" s="67"/>
      <c r="L44" s="17"/>
    </row>
    <row r="45" spans="1:12" s="23" customFormat="1" ht="30">
      <c r="A45" s="28" t="s">
        <v>23</v>
      </c>
      <c r="B45" s="25"/>
      <c r="C45" s="31">
        <f>F45*12</f>
        <v>0</v>
      </c>
      <c r="D45" s="77">
        <f t="shared" si="3"/>
        <v>10139.22</v>
      </c>
      <c r="E45" s="83">
        <f>H45*12</f>
        <v>2.52</v>
      </c>
      <c r="F45" s="82"/>
      <c r="G45" s="76">
        <f>H45*12</f>
        <v>2.52</v>
      </c>
      <c r="H45" s="76">
        <v>0.21</v>
      </c>
      <c r="I45" s="17">
        <v>4023.5</v>
      </c>
      <c r="J45" s="17">
        <v>1.07</v>
      </c>
      <c r="K45" s="67">
        <v>0.14</v>
      </c>
      <c r="L45" s="17"/>
    </row>
    <row r="46" spans="1:11" s="17" customFormat="1" ht="15">
      <c r="A46" s="28" t="s">
        <v>25</v>
      </c>
      <c r="B46" s="25" t="s">
        <v>26</v>
      </c>
      <c r="C46" s="31">
        <f>F46*12</f>
        <v>0</v>
      </c>
      <c r="D46" s="77">
        <f t="shared" si="3"/>
        <v>2896.92</v>
      </c>
      <c r="E46" s="83">
        <f>H46*12</f>
        <v>0.72</v>
      </c>
      <c r="F46" s="82"/>
      <c r="G46" s="76">
        <f>H46*12</f>
        <v>0.72</v>
      </c>
      <c r="H46" s="76">
        <v>0.06</v>
      </c>
      <c r="I46" s="17">
        <v>4023.5</v>
      </c>
      <c r="J46" s="17">
        <v>1.07</v>
      </c>
      <c r="K46" s="67">
        <v>0.03</v>
      </c>
    </row>
    <row r="47" spans="1:11" s="17" customFormat="1" ht="15">
      <c r="A47" s="28" t="s">
        <v>27</v>
      </c>
      <c r="B47" s="32" t="s">
        <v>28</v>
      </c>
      <c r="C47" s="33">
        <f>F47*12</f>
        <v>0</v>
      </c>
      <c r="D47" s="77">
        <f t="shared" si="3"/>
        <v>1931.28</v>
      </c>
      <c r="E47" s="84">
        <f>H47*12</f>
        <v>0.48</v>
      </c>
      <c r="F47" s="85"/>
      <c r="G47" s="76">
        <f>12*H47</f>
        <v>0.48</v>
      </c>
      <c r="H47" s="76">
        <v>0.04</v>
      </c>
      <c r="I47" s="17">
        <v>4023.5</v>
      </c>
      <c r="J47" s="17">
        <v>1.07</v>
      </c>
      <c r="K47" s="67">
        <v>0.02</v>
      </c>
    </row>
    <row r="48" spans="1:12" s="29" customFormat="1" ht="30">
      <c r="A48" s="28" t="s">
        <v>24</v>
      </c>
      <c r="B48" s="25" t="s">
        <v>101</v>
      </c>
      <c r="C48" s="31">
        <f>F48*12</f>
        <v>0</v>
      </c>
      <c r="D48" s="77">
        <f t="shared" si="3"/>
        <v>2414.1</v>
      </c>
      <c r="E48" s="83">
        <f>H48*12</f>
        <v>0.6</v>
      </c>
      <c r="F48" s="82"/>
      <c r="G48" s="76">
        <f>12*H48</f>
        <v>0.6</v>
      </c>
      <c r="H48" s="76">
        <v>0.05</v>
      </c>
      <c r="I48" s="17">
        <v>4023.5</v>
      </c>
      <c r="J48" s="17">
        <v>1.07</v>
      </c>
      <c r="K48" s="67">
        <v>0.03</v>
      </c>
      <c r="L48" s="17"/>
    </row>
    <row r="49" spans="1:12" s="29" customFormat="1" ht="15">
      <c r="A49" s="28" t="s">
        <v>42</v>
      </c>
      <c r="B49" s="25"/>
      <c r="C49" s="26"/>
      <c r="D49" s="76">
        <f>D51+D52+D53+D54+D55+D56+D57+D58+D59+D60</f>
        <v>26776.43</v>
      </c>
      <c r="E49" s="76"/>
      <c r="F49" s="82"/>
      <c r="G49" s="76">
        <f>D49/I49</f>
        <v>6.66</v>
      </c>
      <c r="H49" s="76">
        <v>0.55</v>
      </c>
      <c r="I49" s="17">
        <v>4023.5</v>
      </c>
      <c r="J49" s="17">
        <v>1.07</v>
      </c>
      <c r="K49" s="67">
        <v>0.73</v>
      </c>
      <c r="L49" s="17"/>
    </row>
    <row r="50" spans="1:12" s="23" customFormat="1" ht="15" hidden="1">
      <c r="A50" s="9" t="s">
        <v>67</v>
      </c>
      <c r="B50" s="34" t="s">
        <v>17</v>
      </c>
      <c r="C50" s="4"/>
      <c r="D50" s="88">
        <f>G50*I50</f>
        <v>0</v>
      </c>
      <c r="E50" s="87"/>
      <c r="F50" s="89"/>
      <c r="G50" s="87">
        <f>H50*12</f>
        <v>0</v>
      </c>
      <c r="H50" s="87">
        <v>0</v>
      </c>
      <c r="I50" s="17">
        <v>4023.5</v>
      </c>
      <c r="J50" s="17">
        <v>1.07</v>
      </c>
      <c r="K50" s="67">
        <v>0</v>
      </c>
      <c r="L50" s="17"/>
    </row>
    <row r="51" spans="1:12" s="23" customFormat="1" ht="27" customHeight="1">
      <c r="A51" s="9" t="s">
        <v>130</v>
      </c>
      <c r="B51" s="34" t="s">
        <v>17</v>
      </c>
      <c r="C51" s="4"/>
      <c r="D51" s="88">
        <v>731.44</v>
      </c>
      <c r="E51" s="87"/>
      <c r="F51" s="89"/>
      <c r="G51" s="87"/>
      <c r="H51" s="87"/>
      <c r="I51" s="17">
        <v>4023.5</v>
      </c>
      <c r="J51" s="17">
        <v>1.07</v>
      </c>
      <c r="K51" s="67">
        <v>0.01</v>
      </c>
      <c r="L51" s="17"/>
    </row>
    <row r="52" spans="1:12" s="23" customFormat="1" ht="15">
      <c r="A52" s="9" t="s">
        <v>18</v>
      </c>
      <c r="B52" s="34" t="s">
        <v>22</v>
      </c>
      <c r="C52" s="4">
        <f>F52*12</f>
        <v>0</v>
      </c>
      <c r="D52" s="88">
        <v>918.96</v>
      </c>
      <c r="E52" s="87">
        <f>H52*12</f>
        <v>0</v>
      </c>
      <c r="F52" s="89"/>
      <c r="G52" s="87"/>
      <c r="H52" s="87"/>
      <c r="I52" s="17">
        <v>4023.5</v>
      </c>
      <c r="J52" s="17">
        <v>1.07</v>
      </c>
      <c r="K52" s="67">
        <v>0.01</v>
      </c>
      <c r="L52" s="17"/>
    </row>
    <row r="53" spans="1:12" s="23" customFormat="1" ht="28.5" customHeight="1">
      <c r="A53" s="9" t="s">
        <v>118</v>
      </c>
      <c r="B53" s="75" t="s">
        <v>17</v>
      </c>
      <c r="C53" s="4"/>
      <c r="D53" s="88">
        <v>1637.48</v>
      </c>
      <c r="E53" s="87"/>
      <c r="F53" s="89"/>
      <c r="G53" s="87"/>
      <c r="H53" s="87"/>
      <c r="I53" s="17">
        <v>4023.5</v>
      </c>
      <c r="J53" s="17"/>
      <c r="K53" s="67"/>
      <c r="L53" s="17"/>
    </row>
    <row r="54" spans="1:12" s="23" customFormat="1" ht="15">
      <c r="A54" s="9" t="s">
        <v>65</v>
      </c>
      <c r="B54" s="34" t="s">
        <v>17</v>
      </c>
      <c r="C54" s="4">
        <f>F54*12</f>
        <v>0</v>
      </c>
      <c r="D54" s="88">
        <v>1751.22</v>
      </c>
      <c r="E54" s="87">
        <f>H54*12</f>
        <v>0</v>
      </c>
      <c r="F54" s="89"/>
      <c r="G54" s="87"/>
      <c r="H54" s="87"/>
      <c r="I54" s="17">
        <v>4023.5</v>
      </c>
      <c r="J54" s="17">
        <v>1.07</v>
      </c>
      <c r="K54" s="67">
        <v>0.03</v>
      </c>
      <c r="L54" s="17"/>
    </row>
    <row r="55" spans="1:12" s="23" customFormat="1" ht="15">
      <c r="A55" s="9" t="s">
        <v>19</v>
      </c>
      <c r="B55" s="34" t="s">
        <v>17</v>
      </c>
      <c r="C55" s="4">
        <f>F55*12</f>
        <v>0</v>
      </c>
      <c r="D55" s="88">
        <v>5855.59</v>
      </c>
      <c r="E55" s="87">
        <f>H55*12</f>
        <v>0</v>
      </c>
      <c r="F55" s="89"/>
      <c r="G55" s="87"/>
      <c r="H55" s="87"/>
      <c r="I55" s="17">
        <v>4023.5</v>
      </c>
      <c r="J55" s="17">
        <v>1.07</v>
      </c>
      <c r="K55" s="67">
        <v>0.1</v>
      </c>
      <c r="L55" s="17"/>
    </row>
    <row r="56" spans="1:12" s="23" customFormat="1" ht="15">
      <c r="A56" s="9" t="s">
        <v>20</v>
      </c>
      <c r="B56" s="34" t="s">
        <v>17</v>
      </c>
      <c r="C56" s="4">
        <f>F56*12</f>
        <v>0</v>
      </c>
      <c r="D56" s="88">
        <v>918.95</v>
      </c>
      <c r="E56" s="87">
        <f>H56*12</f>
        <v>0</v>
      </c>
      <c r="F56" s="89"/>
      <c r="G56" s="87"/>
      <c r="H56" s="87"/>
      <c r="I56" s="17">
        <v>4023.5</v>
      </c>
      <c r="J56" s="17">
        <v>1.07</v>
      </c>
      <c r="K56" s="67">
        <v>0.01</v>
      </c>
      <c r="L56" s="17"/>
    </row>
    <row r="57" spans="1:12" s="23" customFormat="1" ht="15">
      <c r="A57" s="9" t="s">
        <v>62</v>
      </c>
      <c r="B57" s="34" t="s">
        <v>17</v>
      </c>
      <c r="C57" s="4"/>
      <c r="D57" s="88">
        <v>875.58</v>
      </c>
      <c r="E57" s="87"/>
      <c r="F57" s="89"/>
      <c r="G57" s="87"/>
      <c r="H57" s="87"/>
      <c r="I57" s="17">
        <v>4023.5</v>
      </c>
      <c r="J57" s="17">
        <v>1.07</v>
      </c>
      <c r="K57" s="67">
        <v>0.01</v>
      </c>
      <c r="L57" s="17"/>
    </row>
    <row r="58" spans="1:12" s="23" customFormat="1" ht="15">
      <c r="A58" s="9" t="s">
        <v>63</v>
      </c>
      <c r="B58" s="34" t="s">
        <v>22</v>
      </c>
      <c r="C58" s="4"/>
      <c r="D58" s="88">
        <v>3502.46</v>
      </c>
      <c r="E58" s="87"/>
      <c r="F58" s="89"/>
      <c r="G58" s="87"/>
      <c r="H58" s="87"/>
      <c r="I58" s="17">
        <v>4023.5</v>
      </c>
      <c r="J58" s="17">
        <v>1.07</v>
      </c>
      <c r="K58" s="67">
        <v>0.05</v>
      </c>
      <c r="L58" s="17"/>
    </row>
    <row r="59" spans="1:12" s="23" customFormat="1" ht="25.5">
      <c r="A59" s="9" t="s">
        <v>21</v>
      </c>
      <c r="B59" s="34" t="s">
        <v>17</v>
      </c>
      <c r="C59" s="4">
        <f>F59*12</f>
        <v>0</v>
      </c>
      <c r="D59" s="88">
        <v>4121.57</v>
      </c>
      <c r="E59" s="87">
        <f>H59*12</f>
        <v>0</v>
      </c>
      <c r="F59" s="89"/>
      <c r="G59" s="87"/>
      <c r="H59" s="87"/>
      <c r="I59" s="17">
        <v>4023.5</v>
      </c>
      <c r="J59" s="17">
        <v>1.07</v>
      </c>
      <c r="K59" s="67">
        <v>0.06</v>
      </c>
      <c r="L59" s="17"/>
    </row>
    <row r="60" spans="1:12" s="23" customFormat="1" ht="25.5">
      <c r="A60" s="9" t="s">
        <v>131</v>
      </c>
      <c r="B60" s="34" t="s">
        <v>17</v>
      </c>
      <c r="C60" s="4"/>
      <c r="D60" s="88">
        <v>6463.18</v>
      </c>
      <c r="E60" s="87"/>
      <c r="F60" s="89"/>
      <c r="G60" s="87"/>
      <c r="H60" s="87"/>
      <c r="I60" s="17">
        <v>4023.5</v>
      </c>
      <c r="J60" s="17">
        <v>1.07</v>
      </c>
      <c r="K60" s="67">
        <v>0.01</v>
      </c>
      <c r="L60" s="17"/>
    </row>
    <row r="61" spans="1:12" s="23" customFormat="1" ht="15" hidden="1">
      <c r="A61" s="9" t="s">
        <v>68</v>
      </c>
      <c r="B61" s="34" t="s">
        <v>17</v>
      </c>
      <c r="C61" s="10"/>
      <c r="D61" s="88">
        <f>G61*I61</f>
        <v>0</v>
      </c>
      <c r="E61" s="90"/>
      <c r="F61" s="89"/>
      <c r="G61" s="87"/>
      <c r="H61" s="87"/>
      <c r="I61" s="17">
        <v>4023.5</v>
      </c>
      <c r="J61" s="17">
        <v>1.07</v>
      </c>
      <c r="K61" s="67">
        <v>0</v>
      </c>
      <c r="L61" s="17"/>
    </row>
    <row r="62" spans="1:12" s="23" customFormat="1" ht="15" hidden="1">
      <c r="A62" s="9"/>
      <c r="B62" s="34"/>
      <c r="C62" s="4"/>
      <c r="D62" s="88"/>
      <c r="E62" s="87"/>
      <c r="F62" s="89"/>
      <c r="G62" s="87"/>
      <c r="H62" s="87"/>
      <c r="I62" s="17"/>
      <c r="J62" s="17"/>
      <c r="K62" s="67"/>
      <c r="L62" s="17"/>
    </row>
    <row r="63" spans="1:12" s="29" customFormat="1" ht="30">
      <c r="A63" s="28" t="s">
        <v>48</v>
      </c>
      <c r="B63" s="25"/>
      <c r="C63" s="26"/>
      <c r="D63" s="76">
        <f>D64+D65+D66+D67+D71</f>
        <v>14195.59</v>
      </c>
      <c r="E63" s="76"/>
      <c r="F63" s="82"/>
      <c r="G63" s="76">
        <f>D63/I63</f>
        <v>3.53</v>
      </c>
      <c r="H63" s="76">
        <f>G63/12</f>
        <v>0.29</v>
      </c>
      <c r="I63" s="17">
        <v>4023.5</v>
      </c>
      <c r="J63" s="17">
        <v>1.07</v>
      </c>
      <c r="K63" s="67">
        <v>0.76</v>
      </c>
      <c r="L63" s="17"/>
    </row>
    <row r="64" spans="1:12" s="23" customFormat="1" ht="15">
      <c r="A64" s="9" t="s">
        <v>43</v>
      </c>
      <c r="B64" s="34" t="s">
        <v>66</v>
      </c>
      <c r="C64" s="4"/>
      <c r="D64" s="88">
        <v>2626.83</v>
      </c>
      <c r="E64" s="87"/>
      <c r="F64" s="89"/>
      <c r="G64" s="87"/>
      <c r="H64" s="87"/>
      <c r="I64" s="17">
        <v>4023.5</v>
      </c>
      <c r="J64" s="17">
        <v>1.07</v>
      </c>
      <c r="K64" s="67">
        <v>0.04</v>
      </c>
      <c r="L64" s="17"/>
    </row>
    <row r="65" spans="1:12" s="23" customFormat="1" ht="25.5">
      <c r="A65" s="9" t="s">
        <v>44</v>
      </c>
      <c r="B65" s="34" t="s">
        <v>52</v>
      </c>
      <c r="C65" s="4"/>
      <c r="D65" s="88">
        <v>1751.23</v>
      </c>
      <c r="E65" s="87"/>
      <c r="F65" s="89"/>
      <c r="G65" s="87"/>
      <c r="H65" s="87"/>
      <c r="I65" s="17">
        <v>4023.5</v>
      </c>
      <c r="J65" s="17">
        <v>1.07</v>
      </c>
      <c r="K65" s="67">
        <v>0.03</v>
      </c>
      <c r="L65" s="17"/>
    </row>
    <row r="66" spans="1:12" s="23" customFormat="1" ht="15">
      <c r="A66" s="9" t="s">
        <v>72</v>
      </c>
      <c r="B66" s="34" t="s">
        <v>71</v>
      </c>
      <c r="C66" s="4"/>
      <c r="D66" s="88">
        <v>1837.85</v>
      </c>
      <c r="E66" s="87"/>
      <c r="F66" s="89"/>
      <c r="G66" s="87"/>
      <c r="H66" s="87"/>
      <c r="I66" s="17">
        <v>4023.5</v>
      </c>
      <c r="J66" s="17">
        <v>1.07</v>
      </c>
      <c r="K66" s="67">
        <v>0.03</v>
      </c>
      <c r="L66" s="17"/>
    </row>
    <row r="67" spans="1:12" s="23" customFormat="1" ht="25.5">
      <c r="A67" s="9" t="s">
        <v>69</v>
      </c>
      <c r="B67" s="34" t="s">
        <v>70</v>
      </c>
      <c r="C67" s="4"/>
      <c r="D67" s="88">
        <v>1751.2</v>
      </c>
      <c r="E67" s="87"/>
      <c r="F67" s="89"/>
      <c r="G67" s="87"/>
      <c r="H67" s="87"/>
      <c r="I67" s="17">
        <v>4023.5</v>
      </c>
      <c r="J67" s="17">
        <v>1.07</v>
      </c>
      <c r="K67" s="67">
        <v>0.03</v>
      </c>
      <c r="L67" s="17"/>
    </row>
    <row r="68" spans="1:12" s="23" customFormat="1" ht="15" hidden="1">
      <c r="A68" s="9" t="s">
        <v>54</v>
      </c>
      <c r="B68" s="34"/>
      <c r="C68" s="4"/>
      <c r="D68" s="88"/>
      <c r="E68" s="87"/>
      <c r="F68" s="89"/>
      <c r="G68" s="87"/>
      <c r="H68" s="87"/>
      <c r="I68" s="17">
        <v>4023.5</v>
      </c>
      <c r="J68" s="17">
        <v>1.07</v>
      </c>
      <c r="K68" s="67">
        <v>0</v>
      </c>
      <c r="L68" s="17"/>
    </row>
    <row r="69" spans="1:12" s="23" customFormat="1" ht="15" hidden="1">
      <c r="A69" s="9" t="s">
        <v>55</v>
      </c>
      <c r="B69" s="34"/>
      <c r="C69" s="4"/>
      <c r="D69" s="88"/>
      <c r="E69" s="87"/>
      <c r="F69" s="89"/>
      <c r="G69" s="87"/>
      <c r="H69" s="87"/>
      <c r="I69" s="17">
        <v>4023.5</v>
      </c>
      <c r="J69" s="17">
        <v>1.07</v>
      </c>
      <c r="K69" s="67">
        <v>0</v>
      </c>
      <c r="L69" s="17"/>
    </row>
    <row r="70" spans="1:12" s="23" customFormat="1" ht="25.5" hidden="1">
      <c r="A70" s="9" t="s">
        <v>53</v>
      </c>
      <c r="B70" s="34"/>
      <c r="C70" s="4"/>
      <c r="D70" s="88"/>
      <c r="E70" s="87"/>
      <c r="F70" s="89"/>
      <c r="G70" s="87"/>
      <c r="H70" s="87"/>
      <c r="I70" s="17">
        <v>4023.5</v>
      </c>
      <c r="J70" s="17">
        <v>1.07</v>
      </c>
      <c r="K70" s="67">
        <v>0</v>
      </c>
      <c r="L70" s="17"/>
    </row>
    <row r="71" spans="1:12" s="23" customFormat="1" ht="15">
      <c r="A71" s="9" t="s">
        <v>64</v>
      </c>
      <c r="B71" s="34" t="s">
        <v>9</v>
      </c>
      <c r="C71" s="10"/>
      <c r="D71" s="88">
        <v>6228.48</v>
      </c>
      <c r="E71" s="90"/>
      <c r="F71" s="89"/>
      <c r="G71" s="87"/>
      <c r="H71" s="87"/>
      <c r="I71" s="17">
        <v>4023.5</v>
      </c>
      <c r="J71" s="17">
        <v>1.07</v>
      </c>
      <c r="K71" s="67">
        <v>0.11</v>
      </c>
      <c r="L71" s="17"/>
    </row>
    <row r="72" spans="1:12" s="23" customFormat="1" ht="15" hidden="1">
      <c r="A72" s="9" t="s">
        <v>76</v>
      </c>
      <c r="B72" s="34" t="s">
        <v>17</v>
      </c>
      <c r="C72" s="4"/>
      <c r="D72" s="88">
        <f>G72*I72</f>
        <v>0</v>
      </c>
      <c r="E72" s="87"/>
      <c r="F72" s="89"/>
      <c r="G72" s="87">
        <f>H72*12</f>
        <v>0</v>
      </c>
      <c r="H72" s="87">
        <v>0</v>
      </c>
      <c r="I72" s="17">
        <v>4023.5</v>
      </c>
      <c r="J72" s="17">
        <v>1.07</v>
      </c>
      <c r="K72" s="67">
        <v>0</v>
      </c>
      <c r="L72" s="17"/>
    </row>
    <row r="73" spans="1:12" s="23" customFormat="1" ht="30">
      <c r="A73" s="28" t="s">
        <v>49</v>
      </c>
      <c r="B73" s="34"/>
      <c r="C73" s="4"/>
      <c r="D73" s="76">
        <f>D74</f>
        <v>10211.19</v>
      </c>
      <c r="E73" s="87"/>
      <c r="F73" s="89"/>
      <c r="G73" s="76">
        <f>D73/I73</f>
        <v>2.54</v>
      </c>
      <c r="H73" s="76">
        <f>G73/12</f>
        <v>0.21</v>
      </c>
      <c r="I73" s="17">
        <v>4023.5</v>
      </c>
      <c r="J73" s="17">
        <v>1.07</v>
      </c>
      <c r="K73" s="67">
        <v>0.36</v>
      </c>
      <c r="L73" s="17"/>
    </row>
    <row r="74" spans="1:12" s="23" customFormat="1" ht="25.5">
      <c r="A74" s="86" t="s">
        <v>137</v>
      </c>
      <c r="B74" s="115" t="s">
        <v>12</v>
      </c>
      <c r="C74" s="87"/>
      <c r="D74" s="88">
        <v>10211.19</v>
      </c>
      <c r="E74" s="87"/>
      <c r="F74" s="89"/>
      <c r="G74" s="87"/>
      <c r="H74" s="87"/>
      <c r="I74" s="17">
        <v>4023.5</v>
      </c>
      <c r="J74" s="17"/>
      <c r="K74" s="67"/>
      <c r="L74" s="17"/>
    </row>
    <row r="75" spans="1:12" s="23" customFormat="1" ht="15">
      <c r="A75" s="28" t="s">
        <v>50</v>
      </c>
      <c r="B75" s="34"/>
      <c r="C75" s="4"/>
      <c r="D75" s="76">
        <f>D76+D77+D78+D79</f>
        <v>15376.74</v>
      </c>
      <c r="E75" s="87"/>
      <c r="F75" s="89"/>
      <c r="G75" s="76">
        <f>D75/I75</f>
        <v>3.82</v>
      </c>
      <c r="H75" s="76">
        <f>G75/12</f>
        <v>0.32</v>
      </c>
      <c r="I75" s="17">
        <v>4023.5</v>
      </c>
      <c r="J75" s="17">
        <v>1.07</v>
      </c>
      <c r="K75" s="67">
        <v>0.26</v>
      </c>
      <c r="L75" s="17"/>
    </row>
    <row r="76" spans="1:12" s="23" customFormat="1" ht="15">
      <c r="A76" s="9" t="s">
        <v>45</v>
      </c>
      <c r="B76" s="34" t="s">
        <v>9</v>
      </c>
      <c r="C76" s="4"/>
      <c r="D76" s="88">
        <v>1220.4</v>
      </c>
      <c r="E76" s="87"/>
      <c r="F76" s="89"/>
      <c r="G76" s="87"/>
      <c r="H76" s="87"/>
      <c r="I76" s="17">
        <v>4023.5</v>
      </c>
      <c r="J76" s="17">
        <v>1.07</v>
      </c>
      <c r="K76" s="67">
        <v>0.02</v>
      </c>
      <c r="L76" s="17"/>
    </row>
    <row r="77" spans="1:12" s="23" customFormat="1" ht="15">
      <c r="A77" s="9" t="s">
        <v>78</v>
      </c>
      <c r="B77" s="34" t="s">
        <v>17</v>
      </c>
      <c r="C77" s="4"/>
      <c r="D77" s="88">
        <v>10169.56</v>
      </c>
      <c r="E77" s="87"/>
      <c r="F77" s="89"/>
      <c r="G77" s="87"/>
      <c r="H77" s="87"/>
      <c r="I77" s="17">
        <v>4023.5</v>
      </c>
      <c r="J77" s="17">
        <v>1.07</v>
      </c>
      <c r="K77" s="67">
        <v>0.17</v>
      </c>
      <c r="L77" s="17"/>
    </row>
    <row r="78" spans="1:12" s="23" customFormat="1" ht="15">
      <c r="A78" s="9" t="s">
        <v>46</v>
      </c>
      <c r="B78" s="34" t="s">
        <v>17</v>
      </c>
      <c r="C78" s="4"/>
      <c r="D78" s="88">
        <v>915.28</v>
      </c>
      <c r="E78" s="87"/>
      <c r="F78" s="89"/>
      <c r="G78" s="87"/>
      <c r="H78" s="87"/>
      <c r="I78" s="17">
        <v>4023.5</v>
      </c>
      <c r="J78" s="17">
        <v>1.07</v>
      </c>
      <c r="K78" s="67">
        <v>0.01</v>
      </c>
      <c r="L78" s="17"/>
    </row>
    <row r="79" spans="1:12" s="23" customFormat="1" ht="25.5">
      <c r="A79" s="9" t="s">
        <v>75</v>
      </c>
      <c r="B79" s="34" t="s">
        <v>12</v>
      </c>
      <c r="C79" s="4"/>
      <c r="D79" s="88">
        <v>3071.5</v>
      </c>
      <c r="E79" s="87"/>
      <c r="F79" s="89"/>
      <c r="G79" s="87"/>
      <c r="H79" s="87"/>
      <c r="I79" s="17">
        <v>4023.5</v>
      </c>
      <c r="J79" s="17">
        <v>1.07</v>
      </c>
      <c r="K79" s="67">
        <v>0.05</v>
      </c>
      <c r="L79" s="17"/>
    </row>
    <row r="80" spans="1:12" s="23" customFormat="1" ht="15">
      <c r="A80" s="28" t="s">
        <v>51</v>
      </c>
      <c r="B80" s="34"/>
      <c r="C80" s="4"/>
      <c r="D80" s="76">
        <v>0</v>
      </c>
      <c r="E80" s="76" t="e">
        <f>#REF!+#REF!</f>
        <v>#REF!</v>
      </c>
      <c r="F80" s="76" t="e">
        <f>#REF!+#REF!</f>
        <v>#REF!</v>
      </c>
      <c r="G80" s="76">
        <f>D80/I80</f>
        <v>0</v>
      </c>
      <c r="H80" s="76">
        <f>G80/12</f>
        <v>0</v>
      </c>
      <c r="I80" s="17">
        <v>4023.5</v>
      </c>
      <c r="J80" s="17">
        <v>1.07</v>
      </c>
      <c r="K80" s="67">
        <v>0.03</v>
      </c>
      <c r="L80" s="17"/>
    </row>
    <row r="81" spans="1:11" s="17" customFormat="1" ht="15">
      <c r="A81" s="28" t="s">
        <v>61</v>
      </c>
      <c r="B81" s="25"/>
      <c r="C81" s="26"/>
      <c r="D81" s="76">
        <f>D82</f>
        <v>16307.04</v>
      </c>
      <c r="E81" s="76" t="e">
        <f>#REF!+E82</f>
        <v>#REF!</v>
      </c>
      <c r="F81" s="76" t="e">
        <f>#REF!+F82</f>
        <v>#REF!</v>
      </c>
      <c r="G81" s="76">
        <f>D81/I81</f>
        <v>4.05</v>
      </c>
      <c r="H81" s="76">
        <f>G81/12</f>
        <v>0.34</v>
      </c>
      <c r="I81" s="17">
        <v>4023.5</v>
      </c>
      <c r="J81" s="17">
        <v>1.07</v>
      </c>
      <c r="K81" s="67">
        <v>0.02</v>
      </c>
    </row>
    <row r="82" spans="1:12" s="23" customFormat="1" ht="15">
      <c r="A82" s="74" t="s">
        <v>73</v>
      </c>
      <c r="B82" s="75" t="s">
        <v>22</v>
      </c>
      <c r="C82" s="4"/>
      <c r="D82" s="88">
        <v>16307.04</v>
      </c>
      <c r="E82" s="87"/>
      <c r="F82" s="89"/>
      <c r="G82" s="87"/>
      <c r="H82" s="87"/>
      <c r="I82" s="17">
        <v>4023.5</v>
      </c>
      <c r="J82" s="17">
        <v>1.07</v>
      </c>
      <c r="K82" s="67">
        <v>0</v>
      </c>
      <c r="L82" s="17"/>
    </row>
    <row r="83" spans="1:11" s="17" customFormat="1" ht="15">
      <c r="A83" s="28" t="s">
        <v>60</v>
      </c>
      <c r="B83" s="25"/>
      <c r="C83" s="26"/>
      <c r="D83" s="76">
        <v>0</v>
      </c>
      <c r="E83" s="76" t="e">
        <f>#REF!+#REF!+E84</f>
        <v>#REF!</v>
      </c>
      <c r="F83" s="76" t="e">
        <f>#REF!+#REF!+F84</f>
        <v>#REF!</v>
      </c>
      <c r="G83" s="76">
        <f>D83/I83</f>
        <v>0</v>
      </c>
      <c r="H83" s="76">
        <f>G83/12</f>
        <v>0</v>
      </c>
      <c r="I83" s="17">
        <v>4023.5</v>
      </c>
      <c r="J83" s="17">
        <v>1.07</v>
      </c>
      <c r="K83" s="67">
        <v>0.04</v>
      </c>
    </row>
    <row r="84" spans="1:12" s="23" customFormat="1" ht="25.5" customHeight="1" hidden="1">
      <c r="A84" s="9" t="s">
        <v>74</v>
      </c>
      <c r="B84" s="34" t="s">
        <v>17</v>
      </c>
      <c r="C84" s="4"/>
      <c r="D84" s="88"/>
      <c r="E84" s="87"/>
      <c r="F84" s="89"/>
      <c r="G84" s="87"/>
      <c r="H84" s="87">
        <v>0</v>
      </c>
      <c r="I84" s="17">
        <v>4023.5</v>
      </c>
      <c r="J84" s="17">
        <v>1.07</v>
      </c>
      <c r="K84" s="67">
        <v>0</v>
      </c>
      <c r="L84" s="17"/>
    </row>
    <row r="85" spans="1:12" s="23" customFormat="1" ht="25.5" customHeight="1" hidden="1">
      <c r="A85" s="9"/>
      <c r="B85" s="34"/>
      <c r="C85" s="73"/>
      <c r="D85" s="92"/>
      <c r="E85" s="91"/>
      <c r="F85" s="93"/>
      <c r="G85" s="91"/>
      <c r="H85" s="91"/>
      <c r="I85" s="17">
        <v>4023.5</v>
      </c>
      <c r="J85" s="17"/>
      <c r="K85" s="67"/>
      <c r="L85" s="17"/>
    </row>
    <row r="86" spans="1:11" s="17" customFormat="1" ht="38.25" thickBot="1">
      <c r="A86" s="35" t="s">
        <v>135</v>
      </c>
      <c r="B86" s="25" t="s">
        <v>12</v>
      </c>
      <c r="C86" s="33">
        <f>F86*12</f>
        <v>0</v>
      </c>
      <c r="D86" s="83">
        <f>G86*I86</f>
        <v>102357.84</v>
      </c>
      <c r="E86" s="84">
        <f>H86*12</f>
        <v>25.44</v>
      </c>
      <c r="F86" s="85"/>
      <c r="G86" s="84">
        <f>H86*12</f>
        <v>25.44</v>
      </c>
      <c r="H86" s="84">
        <v>2.12</v>
      </c>
      <c r="I86" s="17">
        <v>4023.5</v>
      </c>
      <c r="J86" s="17">
        <v>1.07</v>
      </c>
      <c r="K86" s="67">
        <v>0.3</v>
      </c>
    </row>
    <row r="87" spans="1:11" s="17" customFormat="1" ht="19.5" hidden="1" thickBot="1">
      <c r="A87" s="39" t="s">
        <v>38</v>
      </c>
      <c r="B87" s="32"/>
      <c r="C87" s="33" t="e">
        <f>F87*12</f>
        <v>#REF!</v>
      </c>
      <c r="D87" s="84">
        <f>G87*I87</f>
        <v>0</v>
      </c>
      <c r="E87" s="84">
        <f>H87*12</f>
        <v>0</v>
      </c>
      <c r="F87" s="85" t="e">
        <f>#REF!+#REF!+#REF!+#REF!+#REF!+#REF!+#REF!+#REF!+#REF!+#REF!</f>
        <v>#REF!</v>
      </c>
      <c r="G87" s="84">
        <f>H87*12</f>
        <v>0</v>
      </c>
      <c r="H87" s="85">
        <f>H88+H89+H90+H91+H92</f>
        <v>0</v>
      </c>
      <c r="I87" s="17">
        <v>4023.5</v>
      </c>
      <c r="J87" s="17">
        <v>1.07</v>
      </c>
      <c r="K87" s="67"/>
    </row>
    <row r="88" spans="1:11" s="17" customFormat="1" ht="15.75" hidden="1" thickBot="1">
      <c r="A88" s="40" t="s">
        <v>79</v>
      </c>
      <c r="B88" s="41"/>
      <c r="C88" s="42"/>
      <c r="D88" s="84"/>
      <c r="E88" s="84"/>
      <c r="F88" s="85"/>
      <c r="G88" s="84"/>
      <c r="H88" s="101"/>
      <c r="I88" s="17">
        <v>4023.5</v>
      </c>
      <c r="J88" s="17">
        <v>1.07</v>
      </c>
      <c r="K88" s="67"/>
    </row>
    <row r="89" spans="1:11" s="17" customFormat="1" ht="15.75" hidden="1" thickBot="1">
      <c r="A89" s="40" t="s">
        <v>80</v>
      </c>
      <c r="B89" s="41"/>
      <c r="C89" s="42"/>
      <c r="D89" s="84"/>
      <c r="E89" s="84"/>
      <c r="F89" s="85"/>
      <c r="G89" s="84"/>
      <c r="H89" s="101"/>
      <c r="I89" s="17">
        <v>4023.5</v>
      </c>
      <c r="J89" s="17">
        <v>1.07</v>
      </c>
      <c r="K89" s="67"/>
    </row>
    <row r="90" spans="1:11" s="17" customFormat="1" ht="15.75" hidden="1" thickBot="1">
      <c r="A90" s="40" t="s">
        <v>84</v>
      </c>
      <c r="B90" s="41"/>
      <c r="C90" s="42"/>
      <c r="D90" s="84"/>
      <c r="E90" s="84"/>
      <c r="F90" s="85"/>
      <c r="G90" s="84"/>
      <c r="H90" s="101"/>
      <c r="I90" s="17">
        <v>4023.5</v>
      </c>
      <c r="J90" s="17">
        <v>1.07</v>
      </c>
      <c r="K90" s="67"/>
    </row>
    <row r="91" spans="1:11" s="17" customFormat="1" ht="15.75" hidden="1" thickBot="1">
      <c r="A91" s="40" t="s">
        <v>81</v>
      </c>
      <c r="B91" s="41"/>
      <c r="C91" s="42"/>
      <c r="D91" s="84"/>
      <c r="E91" s="84"/>
      <c r="F91" s="85"/>
      <c r="G91" s="84"/>
      <c r="H91" s="101"/>
      <c r="I91" s="17">
        <v>4023.5</v>
      </c>
      <c r="J91" s="17">
        <v>1.07</v>
      </c>
      <c r="K91" s="67"/>
    </row>
    <row r="92" spans="1:11" s="17" customFormat="1" ht="15.75" hidden="1" thickBot="1">
      <c r="A92" s="58" t="s">
        <v>82</v>
      </c>
      <c r="B92" s="59"/>
      <c r="C92" s="60"/>
      <c r="D92" s="84"/>
      <c r="E92" s="84"/>
      <c r="F92" s="85"/>
      <c r="G92" s="84"/>
      <c r="H92" s="102"/>
      <c r="I92" s="17">
        <v>4023.5</v>
      </c>
      <c r="J92" s="17">
        <v>1.07</v>
      </c>
      <c r="K92" s="67"/>
    </row>
    <row r="93" spans="1:11" s="17" customFormat="1" ht="20.25" thickBot="1">
      <c r="A93" s="53" t="s">
        <v>108</v>
      </c>
      <c r="B93" s="96" t="s">
        <v>11</v>
      </c>
      <c r="C93" s="64" t="s">
        <v>30</v>
      </c>
      <c r="D93" s="103">
        <f>G93*I93</f>
        <v>83527.86</v>
      </c>
      <c r="E93" s="83"/>
      <c r="F93" s="83"/>
      <c r="G93" s="83">
        <f>12*H93</f>
        <v>20.76</v>
      </c>
      <c r="H93" s="83">
        <v>1.73</v>
      </c>
      <c r="I93" s="17">
        <v>4023.5</v>
      </c>
      <c r="K93" s="67"/>
    </row>
    <row r="94" spans="1:11" s="17" customFormat="1" ht="20.25" thickBot="1">
      <c r="A94" s="53" t="s">
        <v>39</v>
      </c>
      <c r="B94" s="54"/>
      <c r="C94" s="55" t="e">
        <f>F94*12</f>
        <v>#REF!</v>
      </c>
      <c r="D94" s="104">
        <f>D86+D83+D81+D80+D75+D73+D63+D49+D48+D47+D46+D45+D44+D41+D40+D39+D38+D37+D36+D35+D34+D33+D32+D23+D15+D93</f>
        <v>1084710.89</v>
      </c>
      <c r="E94" s="104" t="e">
        <f>E86+E83+E81+E80+E75+E73+E63+E49+E48+E47+E46+E45+E44+E41+E40+E39+E38+E37+E36+E35+E34+E33+E32+E23+E15+E93</f>
        <v>#REF!</v>
      </c>
      <c r="F94" s="104" t="e">
        <f>F86+F83+F81+F80+F75+F73+F63+F49+F48+F47+F46+F45+F44+F41+F40+F39+F38+F37+F36+F35+F34+F33+F32+F23+F15+F93</f>
        <v>#REF!</v>
      </c>
      <c r="G94" s="104">
        <f>G86+G83+G81+G80+G75+G73+G63+G49+G48+G47+G46+G45+G44+G41+G40+G39+G38+G37+G36+G35+G34+G33+G32+G23+G15+G93</f>
        <v>269.61</v>
      </c>
      <c r="H94" s="104">
        <f>H86+H83+H81+H80+H75+H73+H63+H49+H48+H47+H46+H45+H44+H41+H40+H39+H38+H37+H36+H35+H34+H33+H32+H23+H15+H93</f>
        <v>22.47</v>
      </c>
      <c r="I94" s="17">
        <v>4023.5</v>
      </c>
      <c r="J94" s="17">
        <v>1.07</v>
      </c>
      <c r="K94" s="67"/>
    </row>
    <row r="95" spans="1:11" s="37" customFormat="1" ht="20.25" hidden="1" thickBot="1">
      <c r="A95" s="8" t="s">
        <v>29</v>
      </c>
      <c r="B95" s="36" t="s">
        <v>11</v>
      </c>
      <c r="C95" s="36" t="s">
        <v>30</v>
      </c>
      <c r="D95" s="105"/>
      <c r="E95" s="106" t="s">
        <v>30</v>
      </c>
      <c r="F95" s="107"/>
      <c r="G95" s="106" t="s">
        <v>30</v>
      </c>
      <c r="H95" s="107"/>
      <c r="J95" s="17">
        <v>1.07</v>
      </c>
      <c r="K95" s="70"/>
    </row>
    <row r="96" spans="1:11" s="5" customFormat="1" ht="15.75" thickBot="1">
      <c r="A96" s="38"/>
      <c r="D96" s="108"/>
      <c r="E96" s="108"/>
      <c r="F96" s="108"/>
      <c r="G96" s="108"/>
      <c r="H96" s="108"/>
      <c r="J96" s="17"/>
      <c r="K96" s="71"/>
    </row>
    <row r="97" spans="1:11" s="57" customFormat="1" ht="39.75" thickBot="1">
      <c r="A97" s="53" t="s">
        <v>103</v>
      </c>
      <c r="B97" s="54"/>
      <c r="C97" s="55">
        <f>F97*12</f>
        <v>0</v>
      </c>
      <c r="D97" s="109">
        <f>D98+D99</f>
        <v>34477.12</v>
      </c>
      <c r="E97" s="109">
        <f>E98+E99</f>
        <v>0</v>
      </c>
      <c r="F97" s="109">
        <f>F98+F99</f>
        <v>0</v>
      </c>
      <c r="G97" s="109">
        <f>G98+G99</f>
        <v>8.57</v>
      </c>
      <c r="H97" s="109">
        <f>H98+H99</f>
        <v>0.72</v>
      </c>
      <c r="I97" s="56">
        <v>4023.5</v>
      </c>
      <c r="J97" s="17">
        <v>1.07</v>
      </c>
      <c r="K97" s="72"/>
    </row>
    <row r="98" spans="1:13" s="114" customFormat="1" ht="15">
      <c r="A98" s="86" t="s">
        <v>109</v>
      </c>
      <c r="B98" s="110"/>
      <c r="C98" s="87"/>
      <c r="D98" s="88">
        <v>33754.7</v>
      </c>
      <c r="E98" s="87"/>
      <c r="F98" s="89"/>
      <c r="G98" s="87">
        <f>D98/I98</f>
        <v>8.39</v>
      </c>
      <c r="H98" s="87">
        <f>G98/12</f>
        <v>0.7</v>
      </c>
      <c r="I98" s="111">
        <v>4023.5</v>
      </c>
      <c r="J98" s="111"/>
      <c r="K98" s="112"/>
      <c r="L98" s="113"/>
      <c r="M98" s="114">
        <f>G98/12</f>
        <v>0.699166666666667</v>
      </c>
    </row>
    <row r="99" spans="1:13" s="114" customFormat="1" ht="15">
      <c r="A99" s="86" t="s">
        <v>125</v>
      </c>
      <c r="B99" s="110"/>
      <c r="C99" s="87"/>
      <c r="D99" s="88">
        <v>722.42</v>
      </c>
      <c r="E99" s="87"/>
      <c r="F99" s="89"/>
      <c r="G99" s="87">
        <f>D99/I99</f>
        <v>0.18</v>
      </c>
      <c r="H99" s="87">
        <f>G99/12</f>
        <v>0.02</v>
      </c>
      <c r="I99" s="111">
        <v>4023.5</v>
      </c>
      <c r="J99" s="111"/>
      <c r="K99" s="112"/>
      <c r="M99" s="114">
        <f>G99/12</f>
        <v>0.015</v>
      </c>
    </row>
    <row r="100" spans="1:11" s="5" customFormat="1" ht="12.75">
      <c r="A100" s="38"/>
      <c r="K100" s="71"/>
    </row>
    <row r="101" spans="1:11" s="5" customFormat="1" ht="13.5" thickBot="1">
      <c r="A101" s="38"/>
      <c r="K101" s="71"/>
    </row>
    <row r="102" spans="1:11" s="5" customFormat="1" ht="20.25" thickBot="1">
      <c r="A102" s="61" t="s">
        <v>102</v>
      </c>
      <c r="B102" s="62"/>
      <c r="C102" s="63"/>
      <c r="D102" s="63">
        <f>D94+D97</f>
        <v>1119188.01</v>
      </c>
      <c r="E102" s="63" t="e">
        <f>E94+E97</f>
        <v>#REF!</v>
      </c>
      <c r="F102" s="63" t="e">
        <f>F94+F97</f>
        <v>#REF!</v>
      </c>
      <c r="G102" s="63">
        <f>G94+G97</f>
        <v>278.18</v>
      </c>
      <c r="H102" s="63">
        <f>H94+H97</f>
        <v>23.19</v>
      </c>
      <c r="K102" s="71"/>
    </row>
    <row r="103" spans="1:11" s="5" customFormat="1" ht="12.75">
      <c r="A103" s="38"/>
      <c r="K103" s="71"/>
    </row>
    <row r="104" spans="1:11" s="37" customFormat="1" ht="19.5">
      <c r="A104" s="128" t="s">
        <v>31</v>
      </c>
      <c r="B104" s="128"/>
      <c r="C104" s="128"/>
      <c r="D104" s="128"/>
      <c r="E104" s="128"/>
      <c r="F104" s="128"/>
      <c r="G104" s="6"/>
      <c r="H104" s="6"/>
      <c r="K104" s="70"/>
    </row>
    <row r="105" spans="1:11" s="5" customFormat="1" ht="14.25">
      <c r="A105" s="128" t="s">
        <v>32</v>
      </c>
      <c r="B105" s="128"/>
      <c r="C105" s="128"/>
      <c r="D105" s="128"/>
      <c r="E105" s="128"/>
      <c r="F105" s="128"/>
      <c r="K105" s="71"/>
    </row>
    <row r="106" s="5" customFormat="1" ht="12.75">
      <c r="K106" s="71"/>
    </row>
    <row r="107" spans="1:11" s="5" customFormat="1" ht="12.75">
      <c r="A107" s="38"/>
      <c r="K107" s="71"/>
    </row>
    <row r="108" s="5" customFormat="1" ht="12.75">
      <c r="K108" s="71"/>
    </row>
    <row r="109" s="5" customFormat="1" ht="12.75">
      <c r="K109" s="71"/>
    </row>
    <row r="110" s="5" customFormat="1" ht="12.75">
      <c r="K110" s="71"/>
    </row>
    <row r="111" s="5" customFormat="1" ht="12.75">
      <c r="K111" s="71"/>
    </row>
    <row r="112" s="5" customFormat="1" ht="12.75">
      <c r="K112" s="71"/>
    </row>
    <row r="113" s="5" customFormat="1" ht="12.75">
      <c r="K113" s="71"/>
    </row>
    <row r="114" s="5" customFormat="1" ht="12.75">
      <c r="K114" s="71"/>
    </row>
    <row r="115" s="5" customFormat="1" ht="12.75">
      <c r="K115" s="71"/>
    </row>
    <row r="116" s="5" customFormat="1" ht="12.75">
      <c r="K116" s="71"/>
    </row>
    <row r="117" s="5" customFormat="1" ht="12.75">
      <c r="K117" s="71"/>
    </row>
    <row r="118" s="5" customFormat="1" ht="12.75">
      <c r="K118" s="71"/>
    </row>
    <row r="119" s="5" customFormat="1" ht="12.75">
      <c r="K119" s="71"/>
    </row>
    <row r="120" s="5" customFormat="1" ht="12.75">
      <c r="K120" s="71"/>
    </row>
    <row r="121" s="5" customFormat="1" ht="12.75">
      <c r="K121" s="71"/>
    </row>
    <row r="122" s="5" customFormat="1" ht="12.75">
      <c r="K122" s="71"/>
    </row>
    <row r="123" s="5" customFormat="1" ht="12.75">
      <c r="K123" s="71"/>
    </row>
    <row r="124" s="5" customFormat="1" ht="12.75">
      <c r="K124" s="71"/>
    </row>
    <row r="125" s="5" customFormat="1" ht="12.75">
      <c r="K125" s="71"/>
    </row>
  </sheetData>
  <sheetProtection/>
  <mergeCells count="13">
    <mergeCell ref="A105:F105"/>
    <mergeCell ref="A8:H8"/>
    <mergeCell ref="A9:H9"/>
    <mergeCell ref="A10:H10"/>
    <mergeCell ref="A11:H11"/>
    <mergeCell ref="A14:H14"/>
    <mergeCell ref="A104:F104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2015-05-25T08:43:51Z</cp:lastPrinted>
  <dcterms:created xsi:type="dcterms:W3CDTF">2010-04-02T14:46:04Z</dcterms:created>
  <dcterms:modified xsi:type="dcterms:W3CDTF">2015-06-18T06:47:37Z</dcterms:modified>
  <cp:category/>
  <cp:version/>
  <cp:contentType/>
  <cp:contentStatus/>
</cp:coreProperties>
</file>