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Рос" sheetId="3" r:id="rId3"/>
  </sheets>
  <definedNames/>
  <calcPr fullCalcOnLoad="1" fullPrecision="0"/>
</workbook>
</file>

<file path=xl/sharedStrings.xml><?xml version="1.0" encoding="utf-8"?>
<sst xmlns="http://schemas.openxmlformats.org/spreadsheetml/2006/main" count="349" uniqueCount="224">
  <si>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</si>
  <si>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</si>
  <si>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</si>
  <si>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</si>
  <si>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</si>
  <si>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</si>
  <si>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</si>
  <si>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</si>
  <si>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</si>
  <si>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</si>
  <si>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</si>
  <si>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</si>
  <si>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</si>
  <si>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</si>
  <si>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</si>
  <si>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</si>
  <si>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</si>
  <si>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</si>
  <si>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</si>
  <si>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</si>
  <si>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</si>
  <si>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</si>
  <si>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</si>
  <si>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</si>
  <si>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</si>
  <si>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</si>
  <si>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</si>
  <si>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</si>
  <si>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</si>
  <si>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</si>
  <si>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</si>
  <si>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</si>
  <si>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</si>
  <si>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</si>
  <si>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</si>
  <si>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</si>
  <si>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</si>
  <si>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</si>
  <si>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</si>
  <si>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</si>
  <si>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</si>
  <si>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</si>
  <si>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</si>
  <si>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</si>
  <si>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</si>
  <si>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</si>
  <si>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</si>
  <si>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</si>
  <si>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</si>
  <si>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</si>
  <si>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</si>
  <si>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</si>
  <si>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</si>
  <si>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</si>
  <si>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</si>
  <si>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</si>
  <si>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</si>
  <si>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</si>
  <si>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</si>
  <si>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</si>
  <si>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</si>
  <si>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</si>
  <si>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</si>
  <si>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</si>
  <si>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</si>
  <si>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</si>
  <si>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</si>
  <si>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</si>
  <si>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</si>
  <si>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</si>
  <si>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</si>
  <si>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</si>
  <si>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</si>
  <si>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</si>
  <si>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</si>
  <si>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</si>
  <si>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</si>
  <si>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</si>
  <si>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</si>
  <si>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</si>
  <si>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</si>
  <si>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</si>
  <si>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</si>
  <si>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</si>
  <si>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</si>
  <si>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</si>
  <si>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</si>
  <si>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</si>
  <si>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</si>
  <si>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</si>
  <si>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</si>
  <si>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</si>
  <si>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</si>
  <si>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</si>
  <si>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</si>
  <si>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</si>
  <si>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</si>
  <si>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Сбор, вывоз и утилизация ТБО, руб/м2</t>
  </si>
  <si>
    <t>1 раз в месяц</t>
  </si>
  <si>
    <t>Поверка общедомовых приборов учета горячего водоснабжения</t>
  </si>
  <si>
    <t>1 ра в год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</si>
  <si>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</si>
  <si>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</si>
  <si>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</si>
  <si>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</si>
  <si>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</si>
  <si>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подключение системы отопления в местах общего пользования</t>
  </si>
  <si>
    <t>(многоквартирный дом с газовыми плитами )</t>
  </si>
  <si>
    <t>2-3 раза</t>
  </si>
  <si>
    <t>очистка урн от мусора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</si>
  <si>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</si>
  <si>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</si>
  <si>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отключение системы отопления в местах общего пользования</t>
  </si>
  <si>
    <t>замена ( поверка ) КИП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</si>
  <si>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</si>
  <si>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</si>
  <si>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</si>
  <si>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</si>
  <si>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Регламентные работы по системе вентиляции в т.числе:</t>
  </si>
  <si>
    <t>Погашение задолженности прошлых периодов</t>
  </si>
  <si>
    <t>Сбор, вывоз и утилизация ТБО*, руб/м2</t>
  </si>
  <si>
    <t>ремонт отмостки</t>
  </si>
  <si>
    <t>ремонт цоколя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</si>
  <si>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</si>
  <si>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</si>
  <si>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по адресу: ул. Набережная, д.56 (Sобщ.=2859,8м2, Sзем.уч.=2602,45 м2)</t>
  </si>
  <si>
    <t>договорная и претензионно-исковая работа, взыскание задолженности по ЖКУ</t>
  </si>
  <si>
    <t>погрузка мусора на автотранспорт  вручную</t>
  </si>
  <si>
    <t>посыпка территории песко-соляной смесью</t>
  </si>
  <si>
    <t>восстановление подъездного освещения</t>
  </si>
  <si>
    <t>восстановление водостоков ( мелкий ремонт после очистки от снега и льда )</t>
  </si>
  <si>
    <t>по состоянию на 1.05.2012г.</t>
  </si>
  <si>
    <t>ремонт стеновых панельных швов</t>
  </si>
  <si>
    <t>смена запорной арматуры (водоснабжение по стоякам)</t>
  </si>
  <si>
    <t>смена задвижек системы отопления</t>
  </si>
  <si>
    <t>ремонт изоляции трубопроводов</t>
  </si>
  <si>
    <t>ремонт ситемы водоотведения</t>
  </si>
  <si>
    <t>ремонт бойлера</t>
  </si>
  <si>
    <t>ВСЕГО ;</t>
  </si>
  <si>
    <t>руб./чел.</t>
  </si>
  <si>
    <t>Дополнительные работы (текущий ремонт),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</si>
  <si>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</si>
  <si>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</si>
  <si>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</si>
  <si>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</si>
  <si>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</si>
  <si>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</si>
  <si>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</si>
  <si>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</si>
  <si>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</si>
  <si>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</si>
  <si>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</si>
  <si>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</si>
  <si>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</si>
  <si>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</si>
  <si>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</si>
  <si>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</si>
  <si>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</si>
  <si>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</si>
  <si>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</si>
  <si>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</si>
  <si>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</si>
  <si>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</si>
  <si>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 всего, в т.ч.:</t>
  </si>
  <si>
    <t>заполнение электронных паспортов</t>
  </si>
  <si>
    <t>гидравлическое испытание эл.узлов и запорной арматуры</t>
  </si>
  <si>
    <t>ревизия задвижек отопления ( д.80мм-10 шт.)</t>
  </si>
  <si>
    <r>
      <t>Работы заявочного характера(</t>
    </r>
    <r>
      <rPr>
        <sz val="11"/>
        <rFont val="Arial"/>
        <family val="2"/>
      </rPr>
      <t>в т.ч. прочистка вентканалов и канализационных вытяжек</t>
    </r>
    <r>
      <rPr>
        <sz val="11"/>
        <rFont val="Arial Black"/>
        <family val="2"/>
      </rPr>
      <t>)</t>
    </r>
  </si>
  <si>
    <t>Ремонт отмостки 159 м2</t>
  </si>
  <si>
    <t xml:space="preserve">Ремонт приямка входа в подвал </t>
  </si>
  <si>
    <t>гидроизоляция козырька входа над 1-ым подъездом</t>
  </si>
  <si>
    <t>Смена секций водоподогревателя диам.133 мм - 1 шт.</t>
  </si>
  <si>
    <t>Установка электронного регулятора температуры на ВВП</t>
  </si>
  <si>
    <t>Лицевой счет многоквартирного дома по адресу: ул. Набережная, д. 56 на период с 1 мая 2014 по 30 апреля 2015 года</t>
  </si>
  <si>
    <t>27797,26 (по тарифу)</t>
  </si>
  <si>
    <t>Остаток(+) / Долг(-) на 1.05.14г.</t>
  </si>
  <si>
    <t>53</t>
  </si>
  <si>
    <t>72</t>
  </si>
  <si>
    <t>Ревизия задвижек ХВС ф 80 мм ( 1 шт)</t>
  </si>
  <si>
    <t>55</t>
  </si>
  <si>
    <t>Материалы для покраски малых форм(ИП Частухина С.А.)</t>
  </si>
  <si>
    <t>Ц-79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</si>
  <si>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</si>
  <si>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</si>
  <si>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</si>
  <si>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</si>
  <si>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Поступления от Ростелекома ( 1 точка с июня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</si>
  <si>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</si>
  <si>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</si>
  <si>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</si>
  <si>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</si>
  <si>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</si>
  <si>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131</t>
  </si>
  <si>
    <t>134</t>
  </si>
  <si>
    <t>136</t>
  </si>
  <si>
    <t>Перевод ВВВ на зимнюю схему</t>
  </si>
  <si>
    <t>5/01899</t>
  </si>
  <si>
    <t>Освещение чердака для работы слесарей сантехников</t>
  </si>
  <si>
    <t>155</t>
  </si>
  <si>
    <t>Экономия(+) / Долг(-) на 1.05.2015</t>
  </si>
  <si>
    <t>168</t>
  </si>
  <si>
    <t>Установка шаровых кранов на батареи ( кв.53)</t>
  </si>
  <si>
    <t>6</t>
  </si>
  <si>
    <t>30</t>
  </si>
  <si>
    <t>Ремонт кух. Канализационного стояка в подвале</t>
  </si>
  <si>
    <t>47</t>
  </si>
  <si>
    <t>77</t>
  </si>
  <si>
    <t>Ремонт батареи ( кв.55)</t>
  </si>
  <si>
    <t>Ревизия ЩЭ ( кв.42)</t>
  </si>
  <si>
    <t>93</t>
  </si>
  <si>
    <t>Крепеж парапетных сливов</t>
  </si>
  <si>
    <t>Установка электронного регулятора температуры на ВВП (ООО "Энергоэффект")</t>
  </si>
  <si>
    <t>118</t>
  </si>
  <si>
    <t>Обслуживание вводных и внутренних газопроводов жилого фонда( Корректировка по выставленному счету фактуре № 8152 от 11.06.2014 г. на сумму 20494,33 руб.)</t>
  </si>
  <si>
    <t>145</t>
  </si>
  <si>
    <t>Смена плоской батареи на чугуннуб 6 секций ( 3 подъезд)</t>
  </si>
  <si>
    <t>Смена канализационного стояка ( 4 подъезд)</t>
  </si>
  <si>
    <t>Установка пробки на кран отопления в подвале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</si>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</sst>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0"/>
      <name val="Arial Black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2" fontId="20" fillId="25" borderId="51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2" fontId="20" fillId="25" borderId="49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8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9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0" fontId="33" fillId="25" borderId="45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28" fillId="24" borderId="45" xfId="0" applyNumberFormat="1" applyFont="1" applyFill="1" applyBorder="1" applyAlignment="1">
      <alignment horizontal="left" vertical="center" wrapText="1"/>
    </xf>
    <xf numFmtId="4" fontId="28" fillId="24" borderId="12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23" fillId="25" borderId="14" xfId="0" applyNumberFormat="1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59" xfId="0" applyFont="1" applyFill="1" applyBorder="1" applyAlignment="1">
      <alignment horizontal="left" vertical="center" wrapText="1"/>
    </xf>
    <xf numFmtId="0" fontId="28" fillId="24" borderId="35" xfId="0" applyFont="1" applyFill="1" applyBorder="1" applyAlignment="1">
      <alignment horizontal="center" vertical="center" wrapText="1"/>
    </xf>
    <xf numFmtId="2" fontId="28" fillId="24" borderId="60" xfId="0" applyNumberFormat="1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0" fontId="20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2" fontId="28" fillId="0" borderId="35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18" fillId="24" borderId="38" xfId="0" applyFont="1" applyFill="1" applyBorder="1" applyAlignment="1">
      <alignment horizontal="left" vertical="center"/>
    </xf>
    <xf numFmtId="0" fontId="18" fillId="24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vertical="center" wrapText="1"/>
    </xf>
    <xf numFmtId="2" fontId="0" fillId="25" borderId="26" xfId="0" applyNumberForma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14" fontId="28" fillId="24" borderId="35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49" fontId="0" fillId="26" borderId="27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9" fillId="24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30" fillId="24" borderId="63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left"/>
    </xf>
    <xf numFmtId="0" fontId="32" fillId="24" borderId="71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54">
      <selection activeCell="A111" sqref="A111:A115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5" hidden="1" customWidth="1"/>
    <col min="12" max="14" width="15.375" style="3" customWidth="1"/>
    <col min="15" max="16384" width="9.125" style="3" customWidth="1"/>
  </cols>
  <sheetData>
    <row r="1" spans="1:8" ht="16.5" customHeight="1">
      <c r="A1" s="260" t="s">
        <v>31</v>
      </c>
      <c r="B1" s="261"/>
      <c r="C1" s="261"/>
      <c r="D1" s="261"/>
      <c r="E1" s="261"/>
      <c r="F1" s="261"/>
      <c r="G1" s="261"/>
      <c r="H1" s="261"/>
    </row>
    <row r="2" spans="1:8" ht="21.75" customHeight="1">
      <c r="A2" s="106" t="s">
        <v>161</v>
      </c>
      <c r="B2" s="262" t="s">
        <v>32</v>
      </c>
      <c r="C2" s="262"/>
      <c r="D2" s="262"/>
      <c r="E2" s="262"/>
      <c r="F2" s="262"/>
      <c r="G2" s="261"/>
      <c r="H2" s="261"/>
    </row>
    <row r="3" spans="2:8" ht="14.25" customHeight="1">
      <c r="B3" s="262" t="s">
        <v>33</v>
      </c>
      <c r="C3" s="262"/>
      <c r="D3" s="262"/>
      <c r="E3" s="262"/>
      <c r="F3" s="262"/>
      <c r="G3" s="261"/>
      <c r="H3" s="261"/>
    </row>
    <row r="4" spans="2:8" ht="14.25" customHeight="1">
      <c r="B4" s="262" t="s">
        <v>34</v>
      </c>
      <c r="C4" s="262"/>
      <c r="D4" s="262"/>
      <c r="E4" s="262"/>
      <c r="F4" s="262"/>
      <c r="G4" s="261"/>
      <c r="H4" s="261"/>
    </row>
    <row r="5" spans="2:8" ht="14.25" customHeight="1">
      <c r="B5" s="117"/>
      <c r="C5" s="117"/>
      <c r="D5" s="117"/>
      <c r="E5" s="117"/>
      <c r="F5" s="117"/>
      <c r="G5" s="116"/>
      <c r="H5" s="116"/>
    </row>
    <row r="6" spans="1:8" s="118" customFormat="1" ht="33" customHeight="1">
      <c r="A6" s="263"/>
      <c r="B6" s="264"/>
      <c r="C6" s="264"/>
      <c r="D6" s="264"/>
      <c r="E6" s="264"/>
      <c r="F6" s="264"/>
      <c r="G6" s="264"/>
      <c r="H6" s="264"/>
    </row>
    <row r="7" spans="2:9" ht="35.25" customHeight="1" hidden="1">
      <c r="B7" s="107"/>
      <c r="C7" s="107"/>
      <c r="D7" s="107"/>
      <c r="E7" s="107"/>
      <c r="F7" s="107"/>
      <c r="G7" s="107"/>
      <c r="H7" s="107"/>
      <c r="I7" s="107"/>
    </row>
    <row r="8" spans="1:9" ht="19.5" customHeight="1">
      <c r="A8" s="265" t="s">
        <v>162</v>
      </c>
      <c r="B8" s="265"/>
      <c r="C8" s="265"/>
      <c r="D8" s="265"/>
      <c r="E8" s="265"/>
      <c r="F8" s="265"/>
      <c r="G8" s="265"/>
      <c r="H8" s="265"/>
      <c r="I8" s="107"/>
    </row>
    <row r="9" spans="1:11" s="108" customFormat="1" ht="22.5" customHeight="1">
      <c r="A9" s="249" t="s">
        <v>35</v>
      </c>
      <c r="B9" s="249"/>
      <c r="C9" s="249"/>
      <c r="D9" s="249"/>
      <c r="E9" s="250"/>
      <c r="F9" s="250"/>
      <c r="G9" s="250"/>
      <c r="H9" s="250"/>
      <c r="K9" s="109"/>
    </row>
    <row r="10" spans="1:8" s="110" customFormat="1" ht="18.75" customHeight="1">
      <c r="A10" s="249" t="s">
        <v>125</v>
      </c>
      <c r="B10" s="249"/>
      <c r="C10" s="249"/>
      <c r="D10" s="249"/>
      <c r="E10" s="250"/>
      <c r="F10" s="250"/>
      <c r="G10" s="250"/>
      <c r="H10" s="250"/>
    </row>
    <row r="11" spans="1:8" s="111" customFormat="1" ht="17.25" customHeight="1">
      <c r="A11" s="251" t="s">
        <v>107</v>
      </c>
      <c r="B11" s="251"/>
      <c r="C11" s="251"/>
      <c r="D11" s="251"/>
      <c r="E11" s="252"/>
      <c r="F11" s="252"/>
      <c r="G11" s="252"/>
      <c r="H11" s="252"/>
    </row>
    <row r="12" spans="1:8" s="110" customFormat="1" ht="30" customHeight="1" thickBot="1">
      <c r="A12" s="253" t="s">
        <v>36</v>
      </c>
      <c r="B12" s="253"/>
      <c r="C12" s="253"/>
      <c r="D12" s="253"/>
      <c r="E12" s="254"/>
      <c r="F12" s="254"/>
      <c r="G12" s="254"/>
      <c r="H12" s="254"/>
    </row>
    <row r="13" spans="1:11" s="5" customFormat="1" ht="139.5" customHeight="1" thickBot="1">
      <c r="A13" s="72" t="s">
        <v>0</v>
      </c>
      <c r="B13" s="168" t="s">
        <v>37</v>
      </c>
      <c r="C13" s="73" t="s">
        <v>38</v>
      </c>
      <c r="D13" s="73" t="s">
        <v>5</v>
      </c>
      <c r="E13" s="73" t="s">
        <v>38</v>
      </c>
      <c r="F13" s="169" t="s">
        <v>39</v>
      </c>
      <c r="G13" s="73" t="s">
        <v>38</v>
      </c>
      <c r="H13" s="169" t="s">
        <v>39</v>
      </c>
      <c r="K13" s="104"/>
    </row>
    <row r="14" spans="1:11" s="6" customFormat="1" ht="12.75">
      <c r="A14" s="170">
        <v>1</v>
      </c>
      <c r="B14" s="171">
        <v>2</v>
      </c>
      <c r="C14" s="171">
        <v>3</v>
      </c>
      <c r="D14" s="172"/>
      <c r="E14" s="171">
        <v>3</v>
      </c>
      <c r="F14" s="173">
        <v>4</v>
      </c>
      <c r="G14" s="174">
        <v>3</v>
      </c>
      <c r="H14" s="175">
        <v>4</v>
      </c>
      <c r="K14" s="112"/>
    </row>
    <row r="15" spans="1:11" s="6" customFormat="1" ht="49.5" customHeight="1">
      <c r="A15" s="255" t="s">
        <v>1</v>
      </c>
      <c r="B15" s="256"/>
      <c r="C15" s="256"/>
      <c r="D15" s="256"/>
      <c r="E15" s="256"/>
      <c r="F15" s="256"/>
      <c r="G15" s="257"/>
      <c r="H15" s="258"/>
      <c r="K15" s="112"/>
    </row>
    <row r="16" spans="1:11" s="5" customFormat="1" ht="15">
      <c r="A16" s="119" t="s">
        <v>163</v>
      </c>
      <c r="B16" s="120"/>
      <c r="C16" s="13">
        <f>F16*12</f>
        <v>0</v>
      </c>
      <c r="D16" s="14">
        <f>G16*I16</f>
        <v>91627.99</v>
      </c>
      <c r="E16" s="13">
        <f>H16*12</f>
        <v>32.04</v>
      </c>
      <c r="F16" s="92"/>
      <c r="G16" s="13">
        <f>H16*12</f>
        <v>32.04</v>
      </c>
      <c r="H16" s="13">
        <f>H21+H23</f>
        <v>2.67</v>
      </c>
      <c r="I16" s="5">
        <v>2859.8</v>
      </c>
      <c r="J16" s="5">
        <v>1.07</v>
      </c>
      <c r="K16" s="104">
        <v>2.24</v>
      </c>
    </row>
    <row r="17" spans="1:11" s="5" customFormat="1" ht="27" customHeight="1">
      <c r="A17" s="176" t="s">
        <v>126</v>
      </c>
      <c r="B17" s="177" t="s">
        <v>41</v>
      </c>
      <c r="C17" s="178"/>
      <c r="D17" s="179"/>
      <c r="E17" s="145"/>
      <c r="F17" s="146"/>
      <c r="G17" s="145"/>
      <c r="H17" s="145"/>
      <c r="K17" s="104"/>
    </row>
    <row r="18" spans="1:11" s="5" customFormat="1" ht="15">
      <c r="A18" s="176" t="s">
        <v>42</v>
      </c>
      <c r="B18" s="177" t="s">
        <v>41</v>
      </c>
      <c r="C18" s="178"/>
      <c r="D18" s="179"/>
      <c r="E18" s="145"/>
      <c r="F18" s="146"/>
      <c r="G18" s="145"/>
      <c r="H18" s="145"/>
      <c r="K18" s="104"/>
    </row>
    <row r="19" spans="1:11" s="5" customFormat="1" ht="15">
      <c r="A19" s="176" t="s">
        <v>43</v>
      </c>
      <c r="B19" s="177" t="s">
        <v>44</v>
      </c>
      <c r="C19" s="178"/>
      <c r="D19" s="179"/>
      <c r="E19" s="145"/>
      <c r="F19" s="146"/>
      <c r="G19" s="145"/>
      <c r="H19" s="145"/>
      <c r="K19" s="104"/>
    </row>
    <row r="20" spans="1:11" s="5" customFormat="1" ht="15">
      <c r="A20" s="176" t="s">
        <v>45</v>
      </c>
      <c r="B20" s="177" t="s">
        <v>41</v>
      </c>
      <c r="C20" s="178"/>
      <c r="D20" s="179"/>
      <c r="E20" s="145"/>
      <c r="F20" s="146"/>
      <c r="G20" s="145"/>
      <c r="H20" s="145"/>
      <c r="K20" s="104"/>
    </row>
    <row r="21" spans="1:11" s="5" customFormat="1" ht="15">
      <c r="A21" s="180" t="s">
        <v>4</v>
      </c>
      <c r="B21" s="144"/>
      <c r="C21" s="178"/>
      <c r="D21" s="179"/>
      <c r="E21" s="145"/>
      <c r="F21" s="146"/>
      <c r="G21" s="145"/>
      <c r="H21" s="13">
        <v>2.56</v>
      </c>
      <c r="K21" s="104"/>
    </row>
    <row r="22" spans="1:11" s="5" customFormat="1" ht="15">
      <c r="A22" s="143" t="s">
        <v>164</v>
      </c>
      <c r="B22" s="144" t="s">
        <v>41</v>
      </c>
      <c r="C22" s="178"/>
      <c r="D22" s="179"/>
      <c r="E22" s="145"/>
      <c r="F22" s="146"/>
      <c r="G22" s="145"/>
      <c r="H22" s="145"/>
      <c r="K22" s="104"/>
    </row>
    <row r="23" spans="1:11" s="5" customFormat="1" ht="15">
      <c r="A23" s="180" t="s">
        <v>4</v>
      </c>
      <c r="B23" s="144"/>
      <c r="C23" s="178"/>
      <c r="D23" s="179"/>
      <c r="E23" s="145"/>
      <c r="F23" s="146"/>
      <c r="G23" s="145"/>
      <c r="H23" s="13">
        <v>0.11</v>
      </c>
      <c r="K23" s="104"/>
    </row>
    <row r="24" spans="1:11" s="5" customFormat="1" ht="30">
      <c r="A24" s="91" t="s">
        <v>46</v>
      </c>
      <c r="B24" s="181"/>
      <c r="C24" s="13">
        <f>F24*12</f>
        <v>0</v>
      </c>
      <c r="D24" s="14">
        <f>G24*I24</f>
        <v>102952.8</v>
      </c>
      <c r="E24" s="13">
        <f>H24*12</f>
        <v>36</v>
      </c>
      <c r="F24" s="92"/>
      <c r="G24" s="13">
        <f>H24*12</f>
        <v>36</v>
      </c>
      <c r="H24" s="13">
        <v>3</v>
      </c>
      <c r="I24" s="5">
        <v>2859.8</v>
      </c>
      <c r="J24" s="5">
        <v>1.07</v>
      </c>
      <c r="K24" s="104">
        <v>2.63</v>
      </c>
    </row>
    <row r="25" spans="1:11" s="5" customFormat="1" ht="15">
      <c r="A25" s="182" t="s">
        <v>47</v>
      </c>
      <c r="B25" s="183" t="s">
        <v>48</v>
      </c>
      <c r="C25" s="13"/>
      <c r="D25" s="14"/>
      <c r="E25" s="13"/>
      <c r="F25" s="92"/>
      <c r="G25" s="13"/>
      <c r="H25" s="13"/>
      <c r="K25" s="104"/>
    </row>
    <row r="26" spans="1:11" s="5" customFormat="1" ht="15">
      <c r="A26" s="182" t="s">
        <v>49</v>
      </c>
      <c r="B26" s="183" t="s">
        <v>48</v>
      </c>
      <c r="C26" s="13"/>
      <c r="D26" s="14"/>
      <c r="E26" s="13"/>
      <c r="F26" s="92"/>
      <c r="G26" s="13"/>
      <c r="H26" s="13"/>
      <c r="K26" s="104"/>
    </row>
    <row r="27" spans="1:11" s="5" customFormat="1" ht="15">
      <c r="A27" s="182" t="s">
        <v>103</v>
      </c>
      <c r="B27" s="183" t="s">
        <v>108</v>
      </c>
      <c r="C27" s="13"/>
      <c r="D27" s="14"/>
      <c r="E27" s="13"/>
      <c r="F27" s="92"/>
      <c r="G27" s="13"/>
      <c r="H27" s="13"/>
      <c r="K27" s="104"/>
    </row>
    <row r="28" spans="1:11" s="5" customFormat="1" ht="15">
      <c r="A28" s="182" t="s">
        <v>50</v>
      </c>
      <c r="B28" s="183" t="s">
        <v>48</v>
      </c>
      <c r="C28" s="13"/>
      <c r="D28" s="14"/>
      <c r="E28" s="13"/>
      <c r="F28" s="92"/>
      <c r="G28" s="13"/>
      <c r="H28" s="13"/>
      <c r="K28" s="104"/>
    </row>
    <row r="29" spans="1:11" s="5" customFormat="1" ht="25.5">
      <c r="A29" s="182" t="s">
        <v>51</v>
      </c>
      <c r="B29" s="183" t="s">
        <v>52</v>
      </c>
      <c r="C29" s="13"/>
      <c r="D29" s="14"/>
      <c r="E29" s="13"/>
      <c r="F29" s="92"/>
      <c r="G29" s="13"/>
      <c r="H29" s="13"/>
      <c r="K29" s="104"/>
    </row>
    <row r="30" spans="1:11" s="5" customFormat="1" ht="15">
      <c r="A30" s="182" t="s">
        <v>127</v>
      </c>
      <c r="B30" s="183" t="s">
        <v>48</v>
      </c>
      <c r="C30" s="13"/>
      <c r="D30" s="14"/>
      <c r="E30" s="13"/>
      <c r="F30" s="92"/>
      <c r="G30" s="13"/>
      <c r="H30" s="13"/>
      <c r="K30" s="104"/>
    </row>
    <row r="31" spans="1:11" s="5" customFormat="1" ht="15">
      <c r="A31" s="182" t="s">
        <v>109</v>
      </c>
      <c r="B31" s="183" t="s">
        <v>48</v>
      </c>
      <c r="C31" s="13"/>
      <c r="D31" s="14"/>
      <c r="E31" s="13"/>
      <c r="F31" s="92"/>
      <c r="G31" s="13"/>
      <c r="H31" s="13"/>
      <c r="K31" s="104"/>
    </row>
    <row r="32" spans="1:11" s="5" customFormat="1" ht="25.5">
      <c r="A32" s="182" t="s">
        <v>128</v>
      </c>
      <c r="B32" s="183" t="s">
        <v>53</v>
      </c>
      <c r="C32" s="13"/>
      <c r="D32" s="14"/>
      <c r="E32" s="13"/>
      <c r="F32" s="92"/>
      <c r="G32" s="13"/>
      <c r="H32" s="13"/>
      <c r="K32" s="104"/>
    </row>
    <row r="33" spans="1:11" s="8" customFormat="1" ht="15">
      <c r="A33" s="93" t="s">
        <v>54</v>
      </c>
      <c r="B33" s="7" t="s">
        <v>98</v>
      </c>
      <c r="C33" s="13">
        <f>F33*12</f>
        <v>0</v>
      </c>
      <c r="D33" s="14">
        <f>G33*I33</f>
        <v>23335.97</v>
      </c>
      <c r="E33" s="13">
        <f>H33*12</f>
        <v>8.16</v>
      </c>
      <c r="F33" s="94"/>
      <c r="G33" s="13">
        <f>H33*12</f>
        <v>8.16</v>
      </c>
      <c r="H33" s="13">
        <v>0.68</v>
      </c>
      <c r="I33" s="5">
        <v>2859.8</v>
      </c>
      <c r="J33" s="5">
        <v>1.07</v>
      </c>
      <c r="K33" s="104">
        <v>0.6</v>
      </c>
    </row>
    <row r="34" spans="1:11" s="5" customFormat="1" ht="15">
      <c r="A34" s="93" t="s">
        <v>56</v>
      </c>
      <c r="B34" s="7" t="s">
        <v>57</v>
      </c>
      <c r="C34" s="13">
        <f>F34*12</f>
        <v>0</v>
      </c>
      <c r="D34" s="14">
        <f>G34*I34</f>
        <v>76185.07</v>
      </c>
      <c r="E34" s="13">
        <f>H34*12</f>
        <v>26.64</v>
      </c>
      <c r="F34" s="94"/>
      <c r="G34" s="13">
        <f>H34*12</f>
        <v>26.64</v>
      </c>
      <c r="H34" s="13">
        <v>2.22</v>
      </c>
      <c r="I34" s="5">
        <v>2859.8</v>
      </c>
      <c r="J34" s="5">
        <v>1.07</v>
      </c>
      <c r="K34" s="104">
        <v>1.94</v>
      </c>
    </row>
    <row r="35" spans="1:11" s="6" customFormat="1" ht="30">
      <c r="A35" s="93" t="s">
        <v>58</v>
      </c>
      <c r="B35" s="7" t="s">
        <v>55</v>
      </c>
      <c r="C35" s="95"/>
      <c r="D35" s="14">
        <v>1848.15</v>
      </c>
      <c r="E35" s="95">
        <f>H35*12</f>
        <v>0.6</v>
      </c>
      <c r="F35" s="94"/>
      <c r="G35" s="13">
        <f>D35/I35</f>
        <v>0.65</v>
      </c>
      <c r="H35" s="13">
        <f>D35/12/I35</f>
        <v>0.05</v>
      </c>
      <c r="I35" s="5">
        <v>2859.8</v>
      </c>
      <c r="J35" s="5">
        <v>1.07</v>
      </c>
      <c r="K35" s="104">
        <v>0.04</v>
      </c>
    </row>
    <row r="36" spans="1:11" s="6" customFormat="1" ht="30">
      <c r="A36" s="93" t="s">
        <v>59</v>
      </c>
      <c r="B36" s="7" t="s">
        <v>55</v>
      </c>
      <c r="C36" s="95"/>
      <c r="D36" s="14">
        <v>1848.15</v>
      </c>
      <c r="E36" s="95">
        <f>H36*12</f>
        <v>0.6</v>
      </c>
      <c r="F36" s="94"/>
      <c r="G36" s="13">
        <f>D36/I36</f>
        <v>0.65</v>
      </c>
      <c r="H36" s="13">
        <f>D36/12/I36</f>
        <v>0.05</v>
      </c>
      <c r="I36" s="5">
        <v>2859.8</v>
      </c>
      <c r="J36" s="5">
        <v>1.07</v>
      </c>
      <c r="K36" s="104">
        <v>0.04</v>
      </c>
    </row>
    <row r="37" spans="1:11" s="6" customFormat="1" ht="20.25" customHeight="1">
      <c r="A37" s="93" t="s">
        <v>60</v>
      </c>
      <c r="B37" s="7" t="s">
        <v>55</v>
      </c>
      <c r="C37" s="95"/>
      <c r="D37" s="14">
        <v>11670.68</v>
      </c>
      <c r="E37" s="95"/>
      <c r="F37" s="94"/>
      <c r="G37" s="13">
        <f>D37/I37</f>
        <v>4.08</v>
      </c>
      <c r="H37" s="13">
        <f>D37/12/I37</f>
        <v>0.34</v>
      </c>
      <c r="I37" s="5">
        <v>2859.8</v>
      </c>
      <c r="J37" s="5">
        <v>1.07</v>
      </c>
      <c r="K37" s="104">
        <v>0.3</v>
      </c>
    </row>
    <row r="38" spans="1:11" s="6" customFormat="1" ht="30" hidden="1">
      <c r="A38" s="93" t="s">
        <v>105</v>
      </c>
      <c r="B38" s="7" t="s">
        <v>52</v>
      </c>
      <c r="C38" s="95"/>
      <c r="D38" s="14">
        <f>G38*I38</f>
        <v>0</v>
      </c>
      <c r="E38" s="95"/>
      <c r="F38" s="94"/>
      <c r="G38" s="13">
        <f>H38*12</f>
        <v>0</v>
      </c>
      <c r="H38" s="13">
        <v>0</v>
      </c>
      <c r="I38" s="5">
        <v>2859.8</v>
      </c>
      <c r="J38" s="5">
        <v>1.07</v>
      </c>
      <c r="K38" s="104">
        <v>0</v>
      </c>
    </row>
    <row r="39" spans="1:11" s="6" customFormat="1" ht="30" hidden="1">
      <c r="A39" s="93" t="s">
        <v>99</v>
      </c>
      <c r="B39" s="7" t="s">
        <v>52</v>
      </c>
      <c r="C39" s="95"/>
      <c r="D39" s="14">
        <f>G39*I39</f>
        <v>0</v>
      </c>
      <c r="E39" s="95"/>
      <c r="F39" s="94"/>
      <c r="G39" s="13">
        <f>H39*12</f>
        <v>0</v>
      </c>
      <c r="H39" s="13">
        <v>0</v>
      </c>
      <c r="I39" s="5">
        <v>2859.8</v>
      </c>
      <c r="J39" s="5">
        <v>1.07</v>
      </c>
      <c r="K39" s="104">
        <v>0</v>
      </c>
    </row>
    <row r="40" spans="1:11" s="6" customFormat="1" ht="30" hidden="1">
      <c r="A40" s="93" t="s">
        <v>110</v>
      </c>
      <c r="B40" s="7" t="s">
        <v>52</v>
      </c>
      <c r="C40" s="95"/>
      <c r="D40" s="14">
        <f>G40*I40</f>
        <v>0</v>
      </c>
      <c r="E40" s="95"/>
      <c r="F40" s="94"/>
      <c r="G40" s="13">
        <f>H40*12</f>
        <v>0</v>
      </c>
      <c r="H40" s="13"/>
      <c r="I40" s="5">
        <v>2859.8</v>
      </c>
      <c r="J40" s="5">
        <v>1.07</v>
      </c>
      <c r="K40" s="104">
        <v>0.28</v>
      </c>
    </row>
    <row r="41" spans="1:11" s="6" customFormat="1" ht="30" customHeight="1">
      <c r="A41" s="93" t="s">
        <v>105</v>
      </c>
      <c r="B41" s="7" t="s">
        <v>52</v>
      </c>
      <c r="C41" s="95"/>
      <c r="D41" s="14">
        <v>3305.23</v>
      </c>
      <c r="E41" s="95"/>
      <c r="F41" s="94"/>
      <c r="G41" s="13">
        <f>D41/I41</f>
        <v>1.16</v>
      </c>
      <c r="H41" s="13">
        <f>D41/12/I41</f>
        <v>0.1</v>
      </c>
      <c r="I41" s="5">
        <v>2859.8</v>
      </c>
      <c r="J41" s="5"/>
      <c r="K41" s="104"/>
    </row>
    <row r="42" spans="1:11" s="6" customFormat="1" ht="30">
      <c r="A42" s="93" t="s">
        <v>111</v>
      </c>
      <c r="B42" s="7"/>
      <c r="C42" s="95">
        <f>F42*12</f>
        <v>0</v>
      </c>
      <c r="D42" s="14">
        <f>G42*I42</f>
        <v>6520.34</v>
      </c>
      <c r="E42" s="95">
        <f>H42*12</f>
        <v>2.28</v>
      </c>
      <c r="F42" s="94"/>
      <c r="G42" s="13">
        <f>H42*12</f>
        <v>2.28</v>
      </c>
      <c r="H42" s="13">
        <v>0.19</v>
      </c>
      <c r="I42" s="5">
        <v>2859.8</v>
      </c>
      <c r="J42" s="5">
        <v>1.07</v>
      </c>
      <c r="K42" s="104">
        <v>0.14</v>
      </c>
    </row>
    <row r="43" spans="1:11" s="5" customFormat="1" ht="15">
      <c r="A43" s="93" t="s">
        <v>61</v>
      </c>
      <c r="B43" s="7" t="s">
        <v>62</v>
      </c>
      <c r="C43" s="95">
        <f>F43*12</f>
        <v>0</v>
      </c>
      <c r="D43" s="14">
        <f>G43*I43</f>
        <v>1372.7</v>
      </c>
      <c r="E43" s="95">
        <f>H43*12</f>
        <v>0.48</v>
      </c>
      <c r="F43" s="94"/>
      <c r="G43" s="13">
        <f>12*H43</f>
        <v>0.48</v>
      </c>
      <c r="H43" s="13">
        <v>0.04</v>
      </c>
      <c r="I43" s="5">
        <v>2859.8</v>
      </c>
      <c r="J43" s="5">
        <v>1.07</v>
      </c>
      <c r="K43" s="104">
        <v>0.03</v>
      </c>
    </row>
    <row r="44" spans="1:11" s="5" customFormat="1" ht="15">
      <c r="A44" s="93" t="s">
        <v>63</v>
      </c>
      <c r="B44" s="184" t="s">
        <v>64</v>
      </c>
      <c r="C44" s="101">
        <f>F44*12</f>
        <v>0</v>
      </c>
      <c r="D44" s="14">
        <f>G44*I44</f>
        <v>1029.53</v>
      </c>
      <c r="E44" s="101">
        <f>H44*12</f>
        <v>0.36</v>
      </c>
      <c r="F44" s="102"/>
      <c r="G44" s="13">
        <f>H44*12</f>
        <v>0.36</v>
      </c>
      <c r="H44" s="13">
        <v>0.03</v>
      </c>
      <c r="I44" s="5">
        <v>2859.8</v>
      </c>
      <c r="J44" s="5">
        <v>1.07</v>
      </c>
      <c r="K44" s="104">
        <v>0.02</v>
      </c>
    </row>
    <row r="45" spans="1:11" s="8" customFormat="1" ht="30">
      <c r="A45" s="93" t="s">
        <v>65</v>
      </c>
      <c r="B45" s="7" t="s">
        <v>66</v>
      </c>
      <c r="C45" s="95">
        <f>F45*12</f>
        <v>0</v>
      </c>
      <c r="D45" s="14">
        <f>G45*I45</f>
        <v>1372.7</v>
      </c>
      <c r="E45" s="95">
        <f>H45*12</f>
        <v>0.48</v>
      </c>
      <c r="F45" s="94"/>
      <c r="G45" s="13">
        <f>12*H45</f>
        <v>0.48</v>
      </c>
      <c r="H45" s="13">
        <v>0.04</v>
      </c>
      <c r="I45" s="5">
        <v>2859.8</v>
      </c>
      <c r="J45" s="5">
        <v>1.07</v>
      </c>
      <c r="K45" s="104">
        <v>0.03</v>
      </c>
    </row>
    <row r="46" spans="1:11" s="8" customFormat="1" ht="15">
      <c r="A46" s="93" t="s">
        <v>67</v>
      </c>
      <c r="B46" s="7"/>
      <c r="C46" s="13"/>
      <c r="D46" s="13">
        <f>SUM(D48:D58)</f>
        <v>29838.85</v>
      </c>
      <c r="E46" s="13"/>
      <c r="F46" s="94"/>
      <c r="G46" s="13">
        <f>D46/I46</f>
        <v>10.43</v>
      </c>
      <c r="H46" s="13">
        <f>D46/12/I46</f>
        <v>0.87</v>
      </c>
      <c r="I46" s="5">
        <v>2859.8</v>
      </c>
      <c r="J46" s="5">
        <v>1.07</v>
      </c>
      <c r="K46" s="104">
        <v>1.08</v>
      </c>
    </row>
    <row r="47" spans="1:11" s="6" customFormat="1" ht="15" customHeight="1" hidden="1">
      <c r="A47" s="4" t="s">
        <v>112</v>
      </c>
      <c r="B47" s="9" t="s">
        <v>69</v>
      </c>
      <c r="C47" s="1"/>
      <c r="D47" s="15"/>
      <c r="E47" s="96"/>
      <c r="F47" s="97"/>
      <c r="G47" s="96"/>
      <c r="H47" s="96">
        <v>0</v>
      </c>
      <c r="I47" s="5">
        <v>2859.8</v>
      </c>
      <c r="J47" s="5">
        <v>1.07</v>
      </c>
      <c r="K47" s="104">
        <v>0</v>
      </c>
    </row>
    <row r="48" spans="1:11" s="6" customFormat="1" ht="15">
      <c r="A48" s="4" t="s">
        <v>68</v>
      </c>
      <c r="B48" s="9" t="s">
        <v>69</v>
      </c>
      <c r="C48" s="1"/>
      <c r="D48" s="15">
        <v>294.87</v>
      </c>
      <c r="E48" s="96"/>
      <c r="F48" s="97"/>
      <c r="G48" s="96"/>
      <c r="H48" s="96"/>
      <c r="I48" s="5">
        <v>2859.8</v>
      </c>
      <c r="J48" s="5">
        <v>1.07</v>
      </c>
      <c r="K48" s="104">
        <v>0.01</v>
      </c>
    </row>
    <row r="49" spans="1:11" s="6" customFormat="1" ht="15">
      <c r="A49" s="4" t="s">
        <v>70</v>
      </c>
      <c r="B49" s="9" t="s">
        <v>71</v>
      </c>
      <c r="C49" s="1">
        <f>F49*12</f>
        <v>0</v>
      </c>
      <c r="D49" s="15">
        <v>831.64</v>
      </c>
      <c r="E49" s="96">
        <f>H49*12</f>
        <v>0</v>
      </c>
      <c r="F49" s="97"/>
      <c r="G49" s="96"/>
      <c r="H49" s="96"/>
      <c r="I49" s="5">
        <v>2859.8</v>
      </c>
      <c r="J49" s="5">
        <v>1.07</v>
      </c>
      <c r="K49" s="104">
        <v>0.02</v>
      </c>
    </row>
    <row r="50" spans="1:11" s="6" customFormat="1" ht="15">
      <c r="A50" s="113" t="s">
        <v>165</v>
      </c>
      <c r="B50" s="121" t="s">
        <v>69</v>
      </c>
      <c r="C50" s="96"/>
      <c r="D50" s="185">
        <v>1481.88</v>
      </c>
      <c r="E50" s="96"/>
      <c r="F50" s="97"/>
      <c r="G50" s="96"/>
      <c r="H50" s="96"/>
      <c r="I50" s="5"/>
      <c r="J50" s="5"/>
      <c r="K50" s="104"/>
    </row>
    <row r="51" spans="1:11" s="6" customFormat="1" ht="15">
      <c r="A51" s="4" t="s">
        <v>166</v>
      </c>
      <c r="B51" s="9" t="s">
        <v>69</v>
      </c>
      <c r="C51" s="1">
        <f>F51*12</f>
        <v>0</v>
      </c>
      <c r="D51" s="15">
        <v>7615.7</v>
      </c>
      <c r="E51" s="96">
        <f>H51*12</f>
        <v>0</v>
      </c>
      <c r="F51" s="97"/>
      <c r="G51" s="96"/>
      <c r="H51" s="96"/>
      <c r="I51" s="5">
        <v>2859.8</v>
      </c>
      <c r="J51" s="5">
        <v>1.07</v>
      </c>
      <c r="K51" s="104">
        <v>0.52</v>
      </c>
    </row>
    <row r="52" spans="1:11" s="6" customFormat="1" ht="15">
      <c r="A52" s="4" t="s">
        <v>72</v>
      </c>
      <c r="B52" s="9" t="s">
        <v>69</v>
      </c>
      <c r="C52" s="1">
        <f>F52*12</f>
        <v>0</v>
      </c>
      <c r="D52" s="15">
        <v>1584.82</v>
      </c>
      <c r="E52" s="96">
        <f>H52*12</f>
        <v>0</v>
      </c>
      <c r="F52" s="97"/>
      <c r="G52" s="96"/>
      <c r="H52" s="96"/>
      <c r="I52" s="5">
        <v>2859.8</v>
      </c>
      <c r="J52" s="5">
        <v>1.07</v>
      </c>
      <c r="K52" s="104">
        <v>0.04</v>
      </c>
    </row>
    <row r="53" spans="1:11" s="6" customFormat="1" ht="15">
      <c r="A53" s="4" t="s">
        <v>73</v>
      </c>
      <c r="B53" s="9" t="s">
        <v>69</v>
      </c>
      <c r="C53" s="1">
        <f>F53*12</f>
        <v>0</v>
      </c>
      <c r="D53" s="15">
        <v>5299.18</v>
      </c>
      <c r="E53" s="96">
        <f>H53*12</f>
        <v>0</v>
      </c>
      <c r="F53" s="97"/>
      <c r="G53" s="96"/>
      <c r="H53" s="96"/>
      <c r="I53" s="5">
        <v>2859.8</v>
      </c>
      <c r="J53" s="5">
        <v>1.07</v>
      </c>
      <c r="K53" s="104">
        <v>0.14</v>
      </c>
    </row>
    <row r="54" spans="1:11" s="6" customFormat="1" ht="15">
      <c r="A54" s="4" t="s">
        <v>74</v>
      </c>
      <c r="B54" s="9" t="s">
        <v>69</v>
      </c>
      <c r="C54" s="1">
        <f>F54*12</f>
        <v>0</v>
      </c>
      <c r="D54" s="15">
        <v>831.63</v>
      </c>
      <c r="E54" s="96">
        <f>H54*12</f>
        <v>0</v>
      </c>
      <c r="F54" s="97"/>
      <c r="G54" s="96"/>
      <c r="H54" s="96"/>
      <c r="I54" s="5">
        <v>2859.8</v>
      </c>
      <c r="J54" s="5">
        <v>1.07</v>
      </c>
      <c r="K54" s="104">
        <v>0.02</v>
      </c>
    </row>
    <row r="55" spans="1:11" s="6" customFormat="1" ht="15">
      <c r="A55" s="4" t="s">
        <v>75</v>
      </c>
      <c r="B55" s="9" t="s">
        <v>69</v>
      </c>
      <c r="C55" s="1"/>
      <c r="D55" s="15">
        <v>792.38</v>
      </c>
      <c r="E55" s="96"/>
      <c r="F55" s="97"/>
      <c r="G55" s="96"/>
      <c r="H55" s="96"/>
      <c r="I55" s="5">
        <v>2859.8</v>
      </c>
      <c r="J55" s="5">
        <v>1.07</v>
      </c>
      <c r="K55" s="104">
        <v>0.02</v>
      </c>
    </row>
    <row r="56" spans="1:11" s="6" customFormat="1" ht="15">
      <c r="A56" s="4" t="s">
        <v>76</v>
      </c>
      <c r="B56" s="9" t="s">
        <v>71</v>
      </c>
      <c r="C56" s="1"/>
      <c r="D56" s="15">
        <v>3169.64</v>
      </c>
      <c r="E56" s="96"/>
      <c r="F56" s="97"/>
      <c r="G56" s="96"/>
      <c r="H56" s="96"/>
      <c r="I56" s="5">
        <v>2859.8</v>
      </c>
      <c r="J56" s="5">
        <v>1.07</v>
      </c>
      <c r="K56" s="104">
        <v>0.09</v>
      </c>
    </row>
    <row r="57" spans="1:11" s="6" customFormat="1" ht="25.5">
      <c r="A57" s="4" t="s">
        <v>77</v>
      </c>
      <c r="B57" s="9" t="s">
        <v>69</v>
      </c>
      <c r="C57" s="1">
        <f>F57*12</f>
        <v>0</v>
      </c>
      <c r="D57" s="15">
        <v>2455.14</v>
      </c>
      <c r="E57" s="96">
        <f>H57*12</f>
        <v>0</v>
      </c>
      <c r="F57" s="97"/>
      <c r="G57" s="96"/>
      <c r="H57" s="96"/>
      <c r="I57" s="5">
        <v>2859.8</v>
      </c>
      <c r="J57" s="5">
        <v>1.07</v>
      </c>
      <c r="K57" s="104">
        <v>0.06</v>
      </c>
    </row>
    <row r="58" spans="1:11" s="6" customFormat="1" ht="15">
      <c r="A58" s="4" t="s">
        <v>78</v>
      </c>
      <c r="B58" s="9" t="s">
        <v>69</v>
      </c>
      <c r="C58" s="1"/>
      <c r="D58" s="15">
        <v>5481.97</v>
      </c>
      <c r="E58" s="96"/>
      <c r="F58" s="97"/>
      <c r="G58" s="96"/>
      <c r="H58" s="96"/>
      <c r="I58" s="5">
        <v>2859.8</v>
      </c>
      <c r="J58" s="5">
        <v>1.07</v>
      </c>
      <c r="K58" s="104">
        <v>0.01</v>
      </c>
    </row>
    <row r="59" spans="1:11" s="6" customFormat="1" ht="15" customHeight="1" hidden="1">
      <c r="A59" s="4" t="s">
        <v>106</v>
      </c>
      <c r="B59" s="9" t="s">
        <v>69</v>
      </c>
      <c r="C59" s="98"/>
      <c r="D59" s="15"/>
      <c r="E59" s="98"/>
      <c r="F59" s="97"/>
      <c r="G59" s="96"/>
      <c r="H59" s="96"/>
      <c r="I59" s="5">
        <v>2859.8</v>
      </c>
      <c r="J59" s="5">
        <v>1.07</v>
      </c>
      <c r="K59" s="104">
        <v>0</v>
      </c>
    </row>
    <row r="60" spans="1:11" s="6" customFormat="1" ht="15" hidden="1">
      <c r="A60" s="4"/>
      <c r="B60" s="9"/>
      <c r="C60" s="1"/>
      <c r="D60" s="15"/>
      <c r="E60" s="96"/>
      <c r="F60" s="97"/>
      <c r="G60" s="96"/>
      <c r="H60" s="96"/>
      <c r="I60" s="5"/>
      <c r="J60" s="5"/>
      <c r="K60" s="104"/>
    </row>
    <row r="61" spans="1:11" s="6" customFormat="1" ht="15" hidden="1">
      <c r="A61" s="4" t="s">
        <v>113</v>
      </c>
      <c r="B61" s="9" t="s">
        <v>69</v>
      </c>
      <c r="C61" s="1"/>
      <c r="D61" s="15">
        <f>G61*I61</f>
        <v>0</v>
      </c>
      <c r="E61" s="96"/>
      <c r="F61" s="97"/>
      <c r="G61" s="96">
        <f>H61*12</f>
        <v>0</v>
      </c>
      <c r="H61" s="96">
        <v>0</v>
      </c>
      <c r="I61" s="5">
        <v>2859.8</v>
      </c>
      <c r="J61" s="5">
        <v>1.07</v>
      </c>
      <c r="K61" s="104">
        <v>0</v>
      </c>
    </row>
    <row r="62" spans="1:11" s="8" customFormat="1" ht="30">
      <c r="A62" s="93" t="s">
        <v>79</v>
      </c>
      <c r="B62" s="7"/>
      <c r="C62" s="13"/>
      <c r="D62" s="13">
        <f>D63+D64+D65+D66+D70</f>
        <v>12846.7</v>
      </c>
      <c r="E62" s="13"/>
      <c r="F62" s="94"/>
      <c r="G62" s="13">
        <f>D62/I62</f>
        <v>4.49</v>
      </c>
      <c r="H62" s="13">
        <f>D62/12/I62</f>
        <v>0.37</v>
      </c>
      <c r="I62" s="5">
        <v>2859.8</v>
      </c>
      <c r="J62" s="5">
        <v>1.07</v>
      </c>
      <c r="K62" s="104">
        <v>0.64</v>
      </c>
    </row>
    <row r="63" spans="1:11" s="6" customFormat="1" ht="15">
      <c r="A63" s="4" t="s">
        <v>80</v>
      </c>
      <c r="B63" s="9" t="s">
        <v>81</v>
      </c>
      <c r="C63" s="1"/>
      <c r="D63" s="15">
        <v>2377.23</v>
      </c>
      <c r="E63" s="96"/>
      <c r="F63" s="97"/>
      <c r="G63" s="96"/>
      <c r="H63" s="96"/>
      <c r="I63" s="5">
        <v>2859.8</v>
      </c>
      <c r="J63" s="5">
        <v>1.07</v>
      </c>
      <c r="K63" s="104">
        <v>0.06</v>
      </c>
    </row>
    <row r="64" spans="1:11" s="6" customFormat="1" ht="25.5">
      <c r="A64" s="4" t="s">
        <v>82</v>
      </c>
      <c r="B64" s="9" t="s">
        <v>100</v>
      </c>
      <c r="C64" s="1"/>
      <c r="D64" s="15">
        <v>1584.82</v>
      </c>
      <c r="E64" s="96"/>
      <c r="F64" s="97"/>
      <c r="G64" s="96"/>
      <c r="H64" s="96"/>
      <c r="I64" s="5">
        <v>2859.8</v>
      </c>
      <c r="J64" s="5">
        <v>1.07</v>
      </c>
      <c r="K64" s="104">
        <v>0.04</v>
      </c>
    </row>
    <row r="65" spans="1:11" s="6" customFormat="1" ht="15">
      <c r="A65" s="4" t="s">
        <v>83</v>
      </c>
      <c r="B65" s="9" t="s">
        <v>84</v>
      </c>
      <c r="C65" s="1"/>
      <c r="D65" s="15">
        <v>1663.21</v>
      </c>
      <c r="E65" s="96"/>
      <c r="F65" s="97"/>
      <c r="G65" s="96"/>
      <c r="H65" s="96"/>
      <c r="I65" s="5">
        <v>2859.8</v>
      </c>
      <c r="J65" s="5">
        <v>1.07</v>
      </c>
      <c r="K65" s="104">
        <v>0.04</v>
      </c>
    </row>
    <row r="66" spans="1:11" s="6" customFormat="1" ht="25.5">
      <c r="A66" s="4" t="s">
        <v>85</v>
      </c>
      <c r="B66" s="9" t="s">
        <v>86</v>
      </c>
      <c r="C66" s="1"/>
      <c r="D66" s="15">
        <v>1584.8</v>
      </c>
      <c r="E66" s="96"/>
      <c r="F66" s="97"/>
      <c r="G66" s="96"/>
      <c r="H66" s="96"/>
      <c r="I66" s="5">
        <v>2859.8</v>
      </c>
      <c r="J66" s="5">
        <v>1.07</v>
      </c>
      <c r="K66" s="104">
        <v>0.04</v>
      </c>
    </row>
    <row r="67" spans="1:11" s="6" customFormat="1" ht="15" hidden="1">
      <c r="A67" s="4" t="s">
        <v>87</v>
      </c>
      <c r="B67" s="9" t="s">
        <v>84</v>
      </c>
      <c r="C67" s="1"/>
      <c r="D67" s="15"/>
      <c r="E67" s="96"/>
      <c r="F67" s="97"/>
      <c r="G67" s="96"/>
      <c r="H67" s="96"/>
      <c r="I67" s="5">
        <v>2859.8</v>
      </c>
      <c r="J67" s="5">
        <v>1.07</v>
      </c>
      <c r="K67" s="104">
        <v>0</v>
      </c>
    </row>
    <row r="68" spans="1:11" s="6" customFormat="1" ht="15" hidden="1">
      <c r="A68" s="4" t="s">
        <v>88</v>
      </c>
      <c r="B68" s="9" t="s">
        <v>69</v>
      </c>
      <c r="C68" s="1"/>
      <c r="D68" s="15"/>
      <c r="E68" s="96"/>
      <c r="F68" s="97"/>
      <c r="G68" s="96"/>
      <c r="H68" s="96"/>
      <c r="I68" s="5">
        <v>2859.8</v>
      </c>
      <c r="J68" s="5">
        <v>1.07</v>
      </c>
      <c r="K68" s="104">
        <v>0</v>
      </c>
    </row>
    <row r="69" spans="1:11" s="6" customFormat="1" ht="25.5" hidden="1">
      <c r="A69" s="4" t="s">
        <v>104</v>
      </c>
      <c r="B69" s="9" t="s">
        <v>69</v>
      </c>
      <c r="C69" s="1"/>
      <c r="D69" s="15"/>
      <c r="E69" s="96"/>
      <c r="F69" s="97"/>
      <c r="G69" s="96"/>
      <c r="H69" s="96"/>
      <c r="I69" s="5">
        <v>2859.8</v>
      </c>
      <c r="J69" s="5">
        <v>1.07</v>
      </c>
      <c r="K69" s="104">
        <v>0</v>
      </c>
    </row>
    <row r="70" spans="1:11" s="6" customFormat="1" ht="15">
      <c r="A70" s="4" t="s">
        <v>89</v>
      </c>
      <c r="B70" s="9" t="s">
        <v>55</v>
      </c>
      <c r="C70" s="98"/>
      <c r="D70" s="15">
        <v>5636.64</v>
      </c>
      <c r="E70" s="98"/>
      <c r="F70" s="97"/>
      <c r="G70" s="96"/>
      <c r="H70" s="96"/>
      <c r="I70" s="5">
        <v>2859.8</v>
      </c>
      <c r="J70" s="5">
        <v>1.07</v>
      </c>
      <c r="K70" s="104">
        <v>0.14</v>
      </c>
    </row>
    <row r="71" spans="1:11" s="6" customFormat="1" ht="15" hidden="1">
      <c r="A71" s="4" t="s">
        <v>113</v>
      </c>
      <c r="B71" s="9" t="s">
        <v>69</v>
      </c>
      <c r="C71" s="1"/>
      <c r="D71" s="15">
        <f>G71*I71</f>
        <v>0</v>
      </c>
      <c r="E71" s="96"/>
      <c r="F71" s="97"/>
      <c r="G71" s="96">
        <f>H71*12</f>
        <v>0</v>
      </c>
      <c r="H71" s="96">
        <v>0</v>
      </c>
      <c r="I71" s="5">
        <v>2859.8</v>
      </c>
      <c r="J71" s="5">
        <v>1.07</v>
      </c>
      <c r="K71" s="104">
        <v>0</v>
      </c>
    </row>
    <row r="72" spans="1:11" s="6" customFormat="1" ht="15" hidden="1">
      <c r="A72" s="4" t="s">
        <v>90</v>
      </c>
      <c r="B72" s="9" t="s">
        <v>55</v>
      </c>
      <c r="C72" s="1"/>
      <c r="D72" s="15">
        <f>G72*I72</f>
        <v>0</v>
      </c>
      <c r="E72" s="96"/>
      <c r="F72" s="97"/>
      <c r="G72" s="96">
        <f>H72*12</f>
        <v>0</v>
      </c>
      <c r="H72" s="96">
        <v>0</v>
      </c>
      <c r="I72" s="5">
        <v>2859.8</v>
      </c>
      <c r="J72" s="5">
        <v>1.07</v>
      </c>
      <c r="K72" s="104">
        <v>0</v>
      </c>
    </row>
    <row r="73" spans="1:11" s="6" customFormat="1" ht="15">
      <c r="A73" s="93" t="s">
        <v>91</v>
      </c>
      <c r="B73" s="9"/>
      <c r="C73" s="1"/>
      <c r="D73" s="13">
        <f>D74+D75+D76+D81</f>
        <v>12912.72</v>
      </c>
      <c r="E73" s="96"/>
      <c r="F73" s="97"/>
      <c r="G73" s="13">
        <f>D73/I73</f>
        <v>4.52</v>
      </c>
      <c r="H73" s="13">
        <f>D73/12/I73</f>
        <v>0.38</v>
      </c>
      <c r="I73" s="5">
        <v>2859.8</v>
      </c>
      <c r="J73" s="5">
        <v>1.07</v>
      </c>
      <c r="K73" s="104">
        <v>0.33</v>
      </c>
    </row>
    <row r="74" spans="1:11" s="6" customFormat="1" ht="15">
      <c r="A74" s="4" t="s">
        <v>102</v>
      </c>
      <c r="B74" s="9" t="s">
        <v>55</v>
      </c>
      <c r="C74" s="1"/>
      <c r="D74" s="15">
        <v>1104.48</v>
      </c>
      <c r="E74" s="96"/>
      <c r="F74" s="97"/>
      <c r="G74" s="96"/>
      <c r="H74" s="96"/>
      <c r="I74" s="5">
        <v>2859.8</v>
      </c>
      <c r="J74" s="5">
        <v>1.07</v>
      </c>
      <c r="K74" s="104">
        <v>0.03</v>
      </c>
    </row>
    <row r="75" spans="1:11" s="6" customFormat="1" ht="15">
      <c r="A75" s="4" t="s">
        <v>92</v>
      </c>
      <c r="B75" s="9" t="s">
        <v>69</v>
      </c>
      <c r="C75" s="1"/>
      <c r="D75" s="15">
        <v>6810.47</v>
      </c>
      <c r="E75" s="96"/>
      <c r="F75" s="97"/>
      <c r="G75" s="96"/>
      <c r="H75" s="96"/>
      <c r="I75" s="5">
        <v>2859.8</v>
      </c>
      <c r="J75" s="5">
        <v>1.07</v>
      </c>
      <c r="K75" s="104">
        <v>0.17</v>
      </c>
    </row>
    <row r="76" spans="1:11" s="6" customFormat="1" ht="15">
      <c r="A76" s="4" t="s">
        <v>93</v>
      </c>
      <c r="B76" s="9" t="s">
        <v>69</v>
      </c>
      <c r="C76" s="1"/>
      <c r="D76" s="15">
        <v>828.31</v>
      </c>
      <c r="E76" s="96"/>
      <c r="F76" s="97"/>
      <c r="G76" s="96"/>
      <c r="H76" s="96"/>
      <c r="I76" s="5">
        <v>2859.8</v>
      </c>
      <c r="J76" s="5">
        <v>1.07</v>
      </c>
      <c r="K76" s="104">
        <v>0.02</v>
      </c>
    </row>
    <row r="77" spans="1:11" s="6" customFormat="1" ht="27.75" customHeight="1" hidden="1">
      <c r="A77" s="4" t="s">
        <v>114</v>
      </c>
      <c r="B77" s="9" t="s">
        <v>52</v>
      </c>
      <c r="C77" s="1"/>
      <c r="D77" s="15">
        <f>G77*I77</f>
        <v>0</v>
      </c>
      <c r="E77" s="96"/>
      <c r="F77" s="97"/>
      <c r="G77" s="96"/>
      <c r="H77" s="96"/>
      <c r="I77" s="5">
        <v>2859.8</v>
      </c>
      <c r="J77" s="5">
        <v>1.07</v>
      </c>
      <c r="K77" s="104">
        <v>0</v>
      </c>
    </row>
    <row r="78" spans="1:11" s="6" customFormat="1" ht="25.5" hidden="1">
      <c r="A78" s="4" t="s">
        <v>129</v>
      </c>
      <c r="B78" s="9" t="s">
        <v>52</v>
      </c>
      <c r="C78" s="1"/>
      <c r="D78" s="15">
        <f>G78*I78</f>
        <v>0</v>
      </c>
      <c r="E78" s="96"/>
      <c r="F78" s="97"/>
      <c r="G78" s="96"/>
      <c r="H78" s="96"/>
      <c r="I78" s="5">
        <v>2859.8</v>
      </c>
      <c r="J78" s="5">
        <v>1.07</v>
      </c>
      <c r="K78" s="104">
        <v>0</v>
      </c>
    </row>
    <row r="79" spans="1:11" s="6" customFormat="1" ht="25.5" hidden="1">
      <c r="A79" s="4" t="s">
        <v>115</v>
      </c>
      <c r="B79" s="9" t="s">
        <v>52</v>
      </c>
      <c r="C79" s="1"/>
      <c r="D79" s="15">
        <f>G79*I79</f>
        <v>0</v>
      </c>
      <c r="E79" s="96"/>
      <c r="F79" s="97"/>
      <c r="G79" s="96"/>
      <c r="H79" s="96"/>
      <c r="I79" s="5">
        <v>2859.8</v>
      </c>
      <c r="J79" s="5">
        <v>1.07</v>
      </c>
      <c r="K79" s="104">
        <v>0</v>
      </c>
    </row>
    <row r="80" spans="1:11" s="6" customFormat="1" ht="25.5" hidden="1">
      <c r="A80" s="4" t="s">
        <v>116</v>
      </c>
      <c r="B80" s="9" t="s">
        <v>52</v>
      </c>
      <c r="C80" s="1"/>
      <c r="D80" s="15">
        <f>G80*I80</f>
        <v>0</v>
      </c>
      <c r="E80" s="96"/>
      <c r="F80" s="97"/>
      <c r="G80" s="96"/>
      <c r="H80" s="96"/>
      <c r="I80" s="5">
        <v>2859.8</v>
      </c>
      <c r="J80" s="5">
        <v>1.07</v>
      </c>
      <c r="K80" s="104">
        <v>0</v>
      </c>
    </row>
    <row r="81" spans="1:11" s="6" customFormat="1" ht="15">
      <c r="A81" s="4" t="s">
        <v>101</v>
      </c>
      <c r="B81" s="9" t="s">
        <v>69</v>
      </c>
      <c r="C81" s="1"/>
      <c r="D81" s="15">
        <v>4169.46</v>
      </c>
      <c r="E81" s="96"/>
      <c r="F81" s="97"/>
      <c r="G81" s="96"/>
      <c r="H81" s="96"/>
      <c r="I81" s="5">
        <v>2859.8</v>
      </c>
      <c r="J81" s="5">
        <v>1.07</v>
      </c>
      <c r="K81" s="104">
        <v>0.11</v>
      </c>
    </row>
    <row r="82" spans="1:11" s="6" customFormat="1" ht="15">
      <c r="A82" s="93" t="s">
        <v>94</v>
      </c>
      <c r="B82" s="9"/>
      <c r="C82" s="1"/>
      <c r="D82" s="13">
        <f>D83+D84</f>
        <v>993.79</v>
      </c>
      <c r="E82" s="96"/>
      <c r="F82" s="97"/>
      <c r="G82" s="13">
        <f>D82/I82</f>
        <v>0.35</v>
      </c>
      <c r="H82" s="13">
        <f>D82/12/I82</f>
        <v>0.03</v>
      </c>
      <c r="I82" s="5">
        <v>2859.8</v>
      </c>
      <c r="J82" s="5">
        <v>1.07</v>
      </c>
      <c r="K82" s="104">
        <v>0.13</v>
      </c>
    </row>
    <row r="83" spans="1:11" s="6" customFormat="1" ht="15">
      <c r="A83" s="4" t="s">
        <v>95</v>
      </c>
      <c r="B83" s="9" t="s">
        <v>69</v>
      </c>
      <c r="C83" s="1"/>
      <c r="D83" s="15">
        <v>993.79</v>
      </c>
      <c r="E83" s="96"/>
      <c r="F83" s="97"/>
      <c r="G83" s="96"/>
      <c r="H83" s="96"/>
      <c r="I83" s="5">
        <v>2859.8</v>
      </c>
      <c r="J83" s="5">
        <v>1.07</v>
      </c>
      <c r="K83" s="104">
        <v>0.02</v>
      </c>
    </row>
    <row r="84" spans="1:11" s="6" customFormat="1" ht="15" hidden="1">
      <c r="A84" s="4" t="s">
        <v>117</v>
      </c>
      <c r="B84" s="9" t="s">
        <v>69</v>
      </c>
      <c r="C84" s="1"/>
      <c r="D84" s="15">
        <v>0</v>
      </c>
      <c r="E84" s="96"/>
      <c r="F84" s="97"/>
      <c r="G84" s="96"/>
      <c r="H84" s="96"/>
      <c r="I84" s="5">
        <v>2859.8</v>
      </c>
      <c r="J84" s="5">
        <v>1.07</v>
      </c>
      <c r="K84" s="104">
        <v>0.02</v>
      </c>
    </row>
    <row r="85" spans="1:11" s="5" customFormat="1" ht="15">
      <c r="A85" s="93" t="s">
        <v>118</v>
      </c>
      <c r="B85" s="7"/>
      <c r="C85" s="13"/>
      <c r="D85" s="13">
        <v>0</v>
      </c>
      <c r="E85" s="13"/>
      <c r="F85" s="94"/>
      <c r="G85" s="13">
        <f>D85/I85</f>
        <v>0</v>
      </c>
      <c r="H85" s="13">
        <f>D85/12/I85</f>
        <v>0</v>
      </c>
      <c r="I85" s="5">
        <v>2859.8</v>
      </c>
      <c r="J85" s="5">
        <v>1.07</v>
      </c>
      <c r="K85" s="104">
        <v>0.04</v>
      </c>
    </row>
    <row r="86" spans="1:11" s="5" customFormat="1" ht="15.75" thickBot="1">
      <c r="A86" s="93" t="s">
        <v>96</v>
      </c>
      <c r="B86" s="7"/>
      <c r="C86" s="13"/>
      <c r="D86" s="13">
        <v>0</v>
      </c>
      <c r="E86" s="13"/>
      <c r="F86" s="94"/>
      <c r="G86" s="13">
        <f>D86/I86</f>
        <v>0</v>
      </c>
      <c r="H86" s="13">
        <f>D86/12/I86</f>
        <v>0</v>
      </c>
      <c r="I86" s="5">
        <v>2859.8</v>
      </c>
      <c r="J86" s="5">
        <v>1.07</v>
      </c>
      <c r="K86" s="104">
        <v>0.12</v>
      </c>
    </row>
    <row r="87" spans="1:11" s="6" customFormat="1" ht="25.5" customHeight="1" hidden="1">
      <c r="A87" s="186" t="s">
        <v>130</v>
      </c>
      <c r="B87" s="65" t="s">
        <v>69</v>
      </c>
      <c r="C87" s="123"/>
      <c r="D87" s="124">
        <f>G87*I87</f>
        <v>0</v>
      </c>
      <c r="E87" s="123"/>
      <c r="F87" s="125"/>
      <c r="G87" s="123">
        <f>H87*12</f>
        <v>0</v>
      </c>
      <c r="H87" s="123">
        <v>0</v>
      </c>
      <c r="I87" s="5">
        <v>2859.8</v>
      </c>
      <c r="J87" s="5">
        <v>1.07</v>
      </c>
      <c r="K87" s="104">
        <v>0</v>
      </c>
    </row>
    <row r="88" spans="1:11" s="5" customFormat="1" ht="38.25" thickBot="1">
      <c r="A88" s="187" t="s">
        <v>167</v>
      </c>
      <c r="B88" s="73" t="s">
        <v>52</v>
      </c>
      <c r="C88" s="126">
        <f>F88*12</f>
        <v>0</v>
      </c>
      <c r="D88" s="126">
        <f>G88*I88</f>
        <v>27797.26</v>
      </c>
      <c r="E88" s="126">
        <f>H88*12</f>
        <v>9.72</v>
      </c>
      <c r="F88" s="127"/>
      <c r="G88" s="126">
        <f>H88*12</f>
        <v>9.72</v>
      </c>
      <c r="H88" s="126">
        <f>0.34+0.36+0.11</f>
        <v>0.81</v>
      </c>
      <c r="I88" s="5">
        <v>2859.8</v>
      </c>
      <c r="J88" s="5">
        <v>1.07</v>
      </c>
      <c r="K88" s="104">
        <v>0.3</v>
      </c>
    </row>
    <row r="89" spans="1:11" s="5" customFormat="1" ht="26.25" hidden="1" thickBot="1">
      <c r="A89" s="188" t="s">
        <v>119</v>
      </c>
      <c r="B89" s="12" t="s">
        <v>131</v>
      </c>
      <c r="C89" s="128"/>
      <c r="D89" s="129"/>
      <c r="E89" s="128"/>
      <c r="F89" s="129"/>
      <c r="G89" s="128"/>
      <c r="H89" s="128">
        <v>0</v>
      </c>
      <c r="I89" s="5">
        <v>2859.8</v>
      </c>
      <c r="J89" s="5">
        <v>1.07</v>
      </c>
      <c r="K89" s="104">
        <v>0</v>
      </c>
    </row>
    <row r="90" spans="1:11" s="5" customFormat="1" ht="19.5" hidden="1" thickBot="1">
      <c r="A90" s="189" t="s">
        <v>3</v>
      </c>
      <c r="B90" s="7"/>
      <c r="C90" s="95">
        <f>F90*12</f>
        <v>0</v>
      </c>
      <c r="D90" s="95"/>
      <c r="E90" s="95"/>
      <c r="F90" s="95"/>
      <c r="G90" s="95"/>
      <c r="H90" s="94"/>
      <c r="I90" s="5">
        <v>2859.8</v>
      </c>
      <c r="K90" s="104"/>
    </row>
    <row r="91" spans="1:11" s="132" customFormat="1" ht="15.75" hidden="1" thickBot="1">
      <c r="A91" s="190" t="s">
        <v>132</v>
      </c>
      <c r="B91" s="191"/>
      <c r="C91" s="130"/>
      <c r="D91" s="130"/>
      <c r="E91" s="130"/>
      <c r="F91" s="130"/>
      <c r="G91" s="130"/>
      <c r="H91" s="131"/>
      <c r="I91" s="5">
        <v>2859.8</v>
      </c>
      <c r="K91" s="133"/>
    </row>
    <row r="92" spans="1:11" s="132" customFormat="1" ht="15.75" hidden="1" thickBot="1">
      <c r="A92" s="190" t="s">
        <v>122</v>
      </c>
      <c r="B92" s="191"/>
      <c r="C92" s="130"/>
      <c r="D92" s="130"/>
      <c r="E92" s="130"/>
      <c r="F92" s="130"/>
      <c r="G92" s="130"/>
      <c r="H92" s="131"/>
      <c r="I92" s="5">
        <v>2859.8</v>
      </c>
      <c r="K92" s="133"/>
    </row>
    <row r="93" spans="1:11" s="132" customFormat="1" ht="15.75" hidden="1" thickBot="1">
      <c r="A93" s="190" t="s">
        <v>121</v>
      </c>
      <c r="B93" s="191"/>
      <c r="C93" s="130"/>
      <c r="D93" s="130"/>
      <c r="E93" s="130"/>
      <c r="F93" s="130"/>
      <c r="G93" s="130"/>
      <c r="H93" s="131"/>
      <c r="I93" s="5">
        <v>2859.8</v>
      </c>
      <c r="K93" s="133"/>
    </row>
    <row r="94" spans="1:11" s="132" customFormat="1" ht="15.75" hidden="1" thickBot="1">
      <c r="A94" s="190" t="s">
        <v>133</v>
      </c>
      <c r="B94" s="191"/>
      <c r="C94" s="130"/>
      <c r="D94" s="130"/>
      <c r="E94" s="130"/>
      <c r="F94" s="130"/>
      <c r="G94" s="130"/>
      <c r="H94" s="131"/>
      <c r="I94" s="5">
        <v>2859.8</v>
      </c>
      <c r="K94" s="133"/>
    </row>
    <row r="95" spans="1:11" s="132" customFormat="1" ht="15.75" hidden="1" thickBot="1">
      <c r="A95" s="190" t="s">
        <v>134</v>
      </c>
      <c r="B95" s="191"/>
      <c r="C95" s="130"/>
      <c r="D95" s="130"/>
      <c r="E95" s="130"/>
      <c r="F95" s="130"/>
      <c r="G95" s="130"/>
      <c r="H95" s="131"/>
      <c r="I95" s="5">
        <v>2859.8</v>
      </c>
      <c r="K95" s="133"/>
    </row>
    <row r="96" spans="1:11" s="132" customFormat="1" ht="15.75" hidden="1" thickBot="1">
      <c r="A96" s="190" t="s">
        <v>135</v>
      </c>
      <c r="B96" s="191"/>
      <c r="C96" s="130"/>
      <c r="D96" s="130"/>
      <c r="E96" s="130"/>
      <c r="F96" s="130"/>
      <c r="G96" s="130"/>
      <c r="H96" s="131"/>
      <c r="I96" s="5">
        <v>2859.8</v>
      </c>
      <c r="K96" s="133"/>
    </row>
    <row r="97" spans="1:11" s="132" customFormat="1" ht="15.75" hidden="1" thickBot="1">
      <c r="A97" s="190" t="s">
        <v>136</v>
      </c>
      <c r="B97" s="191"/>
      <c r="C97" s="130"/>
      <c r="D97" s="130"/>
      <c r="E97" s="130"/>
      <c r="F97" s="130"/>
      <c r="G97" s="130"/>
      <c r="H97" s="131"/>
      <c r="I97" s="5">
        <v>2859.8</v>
      </c>
      <c r="K97" s="133"/>
    </row>
    <row r="98" spans="1:11" s="132" customFormat="1" ht="15.75" hidden="1" thickBot="1">
      <c r="A98" s="192" t="s">
        <v>137</v>
      </c>
      <c r="B98" s="193"/>
      <c r="C98" s="134"/>
      <c r="D98" s="130"/>
      <c r="E98" s="130"/>
      <c r="F98" s="130"/>
      <c r="G98" s="130"/>
      <c r="H98" s="135"/>
      <c r="I98" s="5">
        <v>2859.8</v>
      </c>
      <c r="K98" s="133"/>
    </row>
    <row r="99" spans="1:11" s="132" customFormat="1" ht="19.5" thickBot="1">
      <c r="A99" s="187" t="s">
        <v>120</v>
      </c>
      <c r="B99" s="136" t="s">
        <v>48</v>
      </c>
      <c r="C99" s="194"/>
      <c r="D99" s="137">
        <f>G99*I99</f>
        <v>59026.27</v>
      </c>
      <c r="E99" s="137"/>
      <c r="F99" s="137"/>
      <c r="G99" s="137">
        <f>H99*12</f>
        <v>20.64</v>
      </c>
      <c r="H99" s="138">
        <v>1.72</v>
      </c>
      <c r="I99" s="5">
        <v>2859.8</v>
      </c>
      <c r="K99" s="133"/>
    </row>
    <row r="100" spans="1:12" s="5" customFormat="1" ht="19.5" thickBot="1">
      <c r="A100" s="195" t="s">
        <v>4</v>
      </c>
      <c r="B100" s="73"/>
      <c r="C100" s="126">
        <f>F100*12</f>
        <v>0</v>
      </c>
      <c r="D100" s="139">
        <f>D16+D24+D33+D34+D35+D36+D37+D41+D42+D43+D44+D45+D46+D62+D73+D82+D85+D86+D88+D99</f>
        <v>466484.9</v>
      </c>
      <c r="E100" s="139">
        <f>E16+E24+E33+E34+E35+E36+E37+E41+E42+E43+E44+E45+E46+E62+E73+E82+E85+E86+E88+E99</f>
        <v>117.36</v>
      </c>
      <c r="F100" s="139">
        <f>F16+F24+F33+F34+F35+F36+F37+F41+F42+F43+F44+F45+F46+F62+F73+F82+F85+F86+F88+F99</f>
        <v>0</v>
      </c>
      <c r="G100" s="139">
        <f>G16+G24+G33+G34+G35+G36+G37+G41+G42+G43+G44+G45+G46+G62+G73+G82+G85+G86+G88+G99</f>
        <v>163.13</v>
      </c>
      <c r="H100" s="139">
        <f>H16+H24+H33+H34+H35+H36+H37+H41+H42+H43+H44+H45+H46+H62+H73+H82+H85+H86+H88+H99</f>
        <v>13.59</v>
      </c>
      <c r="I100" s="5">
        <v>2859.8</v>
      </c>
      <c r="K100" s="104"/>
      <c r="L100" s="5">
        <f>14.6*12*I100</f>
        <v>501036.96</v>
      </c>
    </row>
    <row r="101" spans="1:11" s="5" customFormat="1" ht="19.5" hidden="1" thickBot="1">
      <c r="A101" s="189" t="s">
        <v>119</v>
      </c>
      <c r="B101" s="73"/>
      <c r="C101" s="126"/>
      <c r="D101" s="139"/>
      <c r="E101" s="126"/>
      <c r="F101" s="139"/>
      <c r="G101" s="126"/>
      <c r="H101" s="139"/>
      <c r="I101" s="5">
        <v>2859.8</v>
      </c>
      <c r="K101" s="104"/>
    </row>
    <row r="102" spans="1:11" s="5" customFormat="1" ht="19.5" hidden="1" thickBot="1">
      <c r="A102" s="195" t="s">
        <v>138</v>
      </c>
      <c r="B102" s="73"/>
      <c r="C102" s="126"/>
      <c r="D102" s="139"/>
      <c r="E102" s="126"/>
      <c r="F102" s="139"/>
      <c r="G102" s="126"/>
      <c r="H102" s="139"/>
      <c r="K102" s="104"/>
    </row>
    <row r="103" spans="1:11" s="10" customFormat="1" ht="20.25" hidden="1" thickBot="1">
      <c r="A103" s="187" t="s">
        <v>2</v>
      </c>
      <c r="B103" s="136" t="s">
        <v>48</v>
      </c>
      <c r="C103" s="136" t="s">
        <v>139</v>
      </c>
      <c r="D103" s="140"/>
      <c r="E103" s="136" t="s">
        <v>139</v>
      </c>
      <c r="F103" s="141"/>
      <c r="G103" s="136" t="s">
        <v>139</v>
      </c>
      <c r="H103" s="141"/>
      <c r="K103" s="114"/>
    </row>
    <row r="104" spans="1:11" s="2" customFormat="1" ht="12.75">
      <c r="A104" s="196"/>
      <c r="D104" s="142"/>
      <c r="E104" s="142"/>
      <c r="F104" s="142"/>
      <c r="G104" s="142"/>
      <c r="H104" s="142"/>
      <c r="K104" s="115"/>
    </row>
    <row r="105" spans="1:11" s="2" customFormat="1" ht="12.75">
      <c r="A105" s="196"/>
      <c r="D105" s="142"/>
      <c r="E105" s="142"/>
      <c r="F105" s="142"/>
      <c r="G105" s="142"/>
      <c r="H105" s="142"/>
      <c r="K105" s="115"/>
    </row>
    <row r="106" spans="1:11" s="2" customFormat="1" ht="13.5" thickBot="1">
      <c r="A106" s="196"/>
      <c r="D106" s="142"/>
      <c r="E106" s="142"/>
      <c r="F106" s="142"/>
      <c r="G106" s="142"/>
      <c r="H106" s="142"/>
      <c r="K106" s="115"/>
    </row>
    <row r="107" spans="1:13" s="5" customFormat="1" ht="19.5" thickBot="1">
      <c r="A107" s="197" t="s">
        <v>140</v>
      </c>
      <c r="B107" s="198"/>
      <c r="C107" s="199">
        <f>F107*12</f>
        <v>0</v>
      </c>
      <c r="D107" s="126">
        <f>D111+D112+D113+D114+D115</f>
        <v>281600.51</v>
      </c>
      <c r="E107" s="126">
        <f>E111+E112+E113+E114+E115</f>
        <v>0</v>
      </c>
      <c r="F107" s="126">
        <f>F111+F112+F113+F114+F115</f>
        <v>0</v>
      </c>
      <c r="G107" s="126">
        <f>G111+G112+G113+G114+G115</f>
        <v>98.47</v>
      </c>
      <c r="H107" s="126">
        <f>H111+H112+H113+H114+H115</f>
        <v>8.21</v>
      </c>
      <c r="I107" s="5">
        <v>2859.8</v>
      </c>
      <c r="K107" s="104"/>
      <c r="M107" s="5">
        <f>15.2*I107*12</f>
        <v>521627.52</v>
      </c>
    </row>
    <row r="108" spans="1:11" s="132" customFormat="1" ht="15" hidden="1">
      <c r="A108" s="176" t="s">
        <v>132</v>
      </c>
      <c r="B108" s="177"/>
      <c r="C108" s="178"/>
      <c r="D108" s="145">
        <f>G108*I108</f>
        <v>0</v>
      </c>
      <c r="E108" s="145"/>
      <c r="F108" s="145"/>
      <c r="G108" s="145">
        <f>12*H108</f>
        <v>0</v>
      </c>
      <c r="H108" s="146"/>
      <c r="I108" s="5">
        <v>2859.8</v>
      </c>
      <c r="K108" s="133"/>
    </row>
    <row r="109" spans="1:11" s="132" customFormat="1" ht="15" hidden="1">
      <c r="A109" s="200"/>
      <c r="B109" s="201"/>
      <c r="C109" s="202"/>
      <c r="D109" s="130"/>
      <c r="E109" s="130"/>
      <c r="F109" s="130"/>
      <c r="G109" s="130">
        <f aca="true" t="shared" si="0" ref="G109:G115">D109/I109</f>
        <v>0</v>
      </c>
      <c r="H109" s="131">
        <f aca="true" t="shared" si="1" ref="H109:H115">G109/12</f>
        <v>0</v>
      </c>
      <c r="I109" s="5">
        <v>2859.8</v>
      </c>
      <c r="K109" s="133"/>
    </row>
    <row r="110" spans="1:11" s="132" customFormat="1" ht="15" hidden="1">
      <c r="A110" s="200"/>
      <c r="B110" s="201"/>
      <c r="C110" s="202"/>
      <c r="D110" s="130"/>
      <c r="E110" s="130"/>
      <c r="F110" s="130"/>
      <c r="G110" s="130">
        <f t="shared" si="0"/>
        <v>0</v>
      </c>
      <c r="H110" s="131">
        <f t="shared" si="1"/>
        <v>0</v>
      </c>
      <c r="I110" s="5">
        <v>2859.8</v>
      </c>
      <c r="K110" s="133"/>
    </row>
    <row r="111" spans="1:11" s="132" customFormat="1" ht="15">
      <c r="A111" s="200" t="s">
        <v>168</v>
      </c>
      <c r="B111" s="201"/>
      <c r="C111" s="202"/>
      <c r="D111" s="130">
        <v>151408.88</v>
      </c>
      <c r="E111" s="130"/>
      <c r="F111" s="130"/>
      <c r="G111" s="130">
        <f t="shared" si="0"/>
        <v>52.94</v>
      </c>
      <c r="H111" s="131">
        <f t="shared" si="1"/>
        <v>4.41</v>
      </c>
      <c r="I111" s="5">
        <v>2859.8</v>
      </c>
      <c r="K111" s="133"/>
    </row>
    <row r="112" spans="1:11" s="132" customFormat="1" ht="15">
      <c r="A112" s="200" t="s">
        <v>169</v>
      </c>
      <c r="B112" s="201"/>
      <c r="C112" s="202"/>
      <c r="D112" s="130">
        <v>4391.15</v>
      </c>
      <c r="E112" s="130"/>
      <c r="F112" s="130"/>
      <c r="G112" s="130">
        <f t="shared" si="0"/>
        <v>1.54</v>
      </c>
      <c r="H112" s="131">
        <f t="shared" si="1"/>
        <v>0.13</v>
      </c>
      <c r="I112" s="5">
        <v>2859.8</v>
      </c>
      <c r="K112" s="133"/>
    </row>
    <row r="113" spans="1:11" s="132" customFormat="1" ht="17.25" customHeight="1">
      <c r="A113" s="200" t="s">
        <v>170</v>
      </c>
      <c r="B113" s="201"/>
      <c r="C113" s="202"/>
      <c r="D113" s="130">
        <v>4944.37</v>
      </c>
      <c r="E113" s="130"/>
      <c r="F113" s="130"/>
      <c r="G113" s="130">
        <f t="shared" si="0"/>
        <v>1.73</v>
      </c>
      <c r="H113" s="131">
        <f t="shared" si="1"/>
        <v>0.14</v>
      </c>
      <c r="I113" s="5">
        <v>2859.8</v>
      </c>
      <c r="K113" s="133"/>
    </row>
    <row r="114" spans="1:11" s="132" customFormat="1" ht="15">
      <c r="A114" s="203" t="s">
        <v>171</v>
      </c>
      <c r="B114" s="204"/>
      <c r="C114" s="205"/>
      <c r="D114" s="134">
        <v>10135.11</v>
      </c>
      <c r="E114" s="134"/>
      <c r="F114" s="134"/>
      <c r="G114" s="130">
        <f t="shared" si="0"/>
        <v>3.54</v>
      </c>
      <c r="H114" s="131">
        <f t="shared" si="1"/>
        <v>0.3</v>
      </c>
      <c r="I114" s="5">
        <v>2859.8</v>
      </c>
      <c r="K114" s="133"/>
    </row>
    <row r="115" spans="1:11" s="132" customFormat="1" ht="15">
      <c r="A115" s="206" t="s">
        <v>172</v>
      </c>
      <c r="B115" s="201"/>
      <c r="C115" s="202"/>
      <c r="D115" s="130">
        <v>110721</v>
      </c>
      <c r="E115" s="130"/>
      <c r="F115" s="130"/>
      <c r="G115" s="130">
        <f t="shared" si="0"/>
        <v>38.72</v>
      </c>
      <c r="H115" s="131">
        <f t="shared" si="1"/>
        <v>3.23</v>
      </c>
      <c r="I115" s="5">
        <v>2859.8</v>
      </c>
      <c r="K115" s="133"/>
    </row>
    <row r="116" spans="1:11" s="2" customFormat="1" ht="12.75">
      <c r="A116" s="196"/>
      <c r="D116" s="142"/>
      <c r="E116" s="142"/>
      <c r="F116" s="142"/>
      <c r="G116" s="142"/>
      <c r="H116" s="142"/>
      <c r="K116" s="115"/>
    </row>
    <row r="117" spans="1:11" s="2" customFormat="1" ht="13.5" thickBot="1">
      <c r="A117" s="196"/>
      <c r="D117" s="142"/>
      <c r="E117" s="142"/>
      <c r="F117" s="142"/>
      <c r="G117" s="142"/>
      <c r="H117" s="142"/>
      <c r="K117" s="115"/>
    </row>
    <row r="118" spans="1:11" s="148" customFormat="1" ht="15.75" thickBot="1">
      <c r="A118" s="207" t="s">
        <v>6</v>
      </c>
      <c r="B118" s="208"/>
      <c r="C118" s="208"/>
      <c r="D118" s="147">
        <f>D100+D107</f>
        <v>748085.41</v>
      </c>
      <c r="E118" s="147">
        <f>E100+E107</f>
        <v>117.36</v>
      </c>
      <c r="F118" s="147">
        <f>F100+F107</f>
        <v>0</v>
      </c>
      <c r="G118" s="147">
        <f>G100+G107</f>
        <v>261.6</v>
      </c>
      <c r="H118" s="147">
        <f>H100+H107</f>
        <v>21.8</v>
      </c>
      <c r="K118" s="149"/>
    </row>
    <row r="119" spans="1:11" s="2" customFormat="1" ht="12.75">
      <c r="A119" s="196"/>
      <c r="K119" s="115"/>
    </row>
    <row r="120" spans="1:11" s="2" customFormat="1" ht="12.75">
      <c r="A120" s="196"/>
      <c r="K120" s="115"/>
    </row>
    <row r="121" spans="1:11" s="2" customFormat="1" ht="12.75">
      <c r="A121" s="196"/>
      <c r="K121" s="115"/>
    </row>
    <row r="122" spans="1:11" s="2" customFormat="1" ht="12.75">
      <c r="A122" s="196"/>
      <c r="K122" s="115"/>
    </row>
    <row r="123" spans="1:11" s="150" customFormat="1" ht="18.75">
      <c r="A123" s="209"/>
      <c r="B123" s="210"/>
      <c r="C123" s="211"/>
      <c r="D123" s="211"/>
      <c r="E123" s="211"/>
      <c r="F123" s="211"/>
      <c r="G123" s="211"/>
      <c r="H123" s="211"/>
      <c r="K123" s="151"/>
    </row>
    <row r="124" spans="1:11" s="10" customFormat="1" ht="19.5">
      <c r="A124" s="212"/>
      <c r="B124" s="213"/>
      <c r="C124" s="214"/>
      <c r="D124" s="214"/>
      <c r="E124" s="214"/>
      <c r="F124" s="214"/>
      <c r="G124" s="214"/>
      <c r="H124" s="214"/>
      <c r="K124" s="114"/>
    </row>
    <row r="125" spans="1:11" s="2" customFormat="1" ht="14.25">
      <c r="A125" s="259" t="s">
        <v>123</v>
      </c>
      <c r="B125" s="259"/>
      <c r="C125" s="259"/>
      <c r="D125" s="259"/>
      <c r="E125" s="259"/>
      <c r="F125" s="259"/>
      <c r="K125" s="115"/>
    </row>
    <row r="126" spans="1:11" s="2" customFormat="1" ht="12.75">
      <c r="A126" s="196" t="s">
        <v>124</v>
      </c>
      <c r="K126" s="115"/>
    </row>
    <row r="127" s="2" customFormat="1" ht="12.75">
      <c r="K127" s="115"/>
    </row>
    <row r="128" s="2" customFormat="1" ht="12.75">
      <c r="K128" s="115"/>
    </row>
    <row r="129" s="2" customFormat="1" ht="12.75">
      <c r="K129" s="115"/>
    </row>
    <row r="130" s="2" customFormat="1" ht="12.75">
      <c r="K130" s="115"/>
    </row>
    <row r="131" s="2" customFormat="1" ht="12.75">
      <c r="K131" s="115"/>
    </row>
    <row r="132" s="2" customFormat="1" ht="12.75">
      <c r="K132" s="115"/>
    </row>
    <row r="133" s="2" customFormat="1" ht="12.75">
      <c r="K133" s="115"/>
    </row>
    <row r="134" s="2" customFormat="1" ht="12.75">
      <c r="K134" s="115"/>
    </row>
    <row r="135" s="2" customFormat="1" ht="12.75">
      <c r="K135" s="115"/>
    </row>
    <row r="136" s="2" customFormat="1" ht="12.75">
      <c r="K136" s="115"/>
    </row>
    <row r="137" s="2" customFormat="1" ht="12.75">
      <c r="K137" s="115"/>
    </row>
    <row r="138" s="2" customFormat="1" ht="12.75">
      <c r="K138" s="115"/>
    </row>
    <row r="139" s="2" customFormat="1" ht="12.75">
      <c r="K139" s="115"/>
    </row>
  </sheetData>
  <sheetProtection/>
  <mergeCells count="12">
    <mergeCell ref="A1:H1"/>
    <mergeCell ref="B2:H2"/>
    <mergeCell ref="B3:H3"/>
    <mergeCell ref="B4:H4"/>
    <mergeCell ref="A6:H6"/>
    <mergeCell ref="A8:H8"/>
    <mergeCell ref="A9:H9"/>
    <mergeCell ref="A10:H10"/>
    <mergeCell ref="A11:H11"/>
    <mergeCell ref="A12:H12"/>
    <mergeCell ref="A15:H15"/>
    <mergeCell ref="A125:F12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80" zoomScaleNormal="80" zoomScalePageLayoutView="0" workbookViewId="0" topLeftCell="A1">
      <pane xSplit="1" ySplit="2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s="5" customFormat="1" ht="81" customHeight="1" thickBot="1">
      <c r="A2" s="155" t="s">
        <v>0</v>
      </c>
      <c r="B2" s="273" t="s">
        <v>141</v>
      </c>
      <c r="C2" s="274"/>
      <c r="D2" s="275"/>
      <c r="E2" s="273" t="s">
        <v>142</v>
      </c>
      <c r="F2" s="274"/>
      <c r="G2" s="275"/>
      <c r="H2" s="273" t="s">
        <v>143</v>
      </c>
      <c r="I2" s="274"/>
      <c r="J2" s="275"/>
      <c r="K2" s="273" t="s">
        <v>144</v>
      </c>
      <c r="L2" s="274"/>
      <c r="M2" s="275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78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s="5" customFormat="1" ht="14.25" customHeight="1">
      <c r="A5" s="91" t="s">
        <v>40</v>
      </c>
      <c r="B5" s="29"/>
      <c r="C5" s="7"/>
      <c r="D5" s="54">
        <f>O5/4</f>
        <v>22907</v>
      </c>
      <c r="E5" s="45"/>
      <c r="F5" s="7"/>
      <c r="G5" s="54">
        <f>O5/4</f>
        <v>22907</v>
      </c>
      <c r="H5" s="29"/>
      <c r="I5" s="7"/>
      <c r="J5" s="54">
        <f>O5/4</f>
        <v>22907</v>
      </c>
      <c r="K5" s="29"/>
      <c r="L5" s="7"/>
      <c r="M5" s="54">
        <f>O5/4</f>
        <v>22907</v>
      </c>
      <c r="N5" s="48">
        <f>M5+J5+G5+D5</f>
        <v>91628</v>
      </c>
      <c r="O5" s="14">
        <v>91627.99</v>
      </c>
    </row>
    <row r="6" spans="1:15" s="5" customFormat="1" ht="30">
      <c r="A6" s="91" t="s">
        <v>46</v>
      </c>
      <c r="B6" s="29"/>
      <c r="C6" s="7"/>
      <c r="D6" s="54">
        <f aca="true" t="shared" si="0" ref="D6:D17">O6/4</f>
        <v>25738.2</v>
      </c>
      <c r="E6" s="45"/>
      <c r="F6" s="7"/>
      <c r="G6" s="54">
        <f aca="true" t="shared" si="1" ref="G6:G16">O6/4</f>
        <v>25738.2</v>
      </c>
      <c r="H6" s="29"/>
      <c r="I6" s="7"/>
      <c r="J6" s="54">
        <f aca="true" t="shared" si="2" ref="J6:J17">O6/4</f>
        <v>25738.2</v>
      </c>
      <c r="K6" s="29"/>
      <c r="L6" s="7"/>
      <c r="M6" s="54">
        <f aca="true" t="shared" si="3" ref="M6:M17">O6/4</f>
        <v>25738.2</v>
      </c>
      <c r="N6" s="48">
        <f aca="true" t="shared" si="4" ref="N6:N56">M6+J6+G6+D6</f>
        <v>102952.8</v>
      </c>
      <c r="O6" s="14">
        <v>102952.8</v>
      </c>
    </row>
    <row r="7" spans="1:15" s="5" customFormat="1" ht="15">
      <c r="A7" s="93" t="s">
        <v>54</v>
      </c>
      <c r="B7" s="29"/>
      <c r="C7" s="7"/>
      <c r="D7" s="54">
        <f t="shared" si="0"/>
        <v>5833.99</v>
      </c>
      <c r="E7" s="45"/>
      <c r="F7" s="7"/>
      <c r="G7" s="54">
        <f t="shared" si="1"/>
        <v>5833.99</v>
      </c>
      <c r="H7" s="29"/>
      <c r="I7" s="7"/>
      <c r="J7" s="54">
        <f t="shared" si="2"/>
        <v>5833.99</v>
      </c>
      <c r="K7" s="29"/>
      <c r="L7" s="7"/>
      <c r="M7" s="54">
        <f t="shared" si="3"/>
        <v>5833.99</v>
      </c>
      <c r="N7" s="48">
        <f t="shared" si="4"/>
        <v>23335.96</v>
      </c>
      <c r="O7" s="14">
        <v>23335.97</v>
      </c>
    </row>
    <row r="8" spans="1:15" s="5" customFormat="1" ht="15">
      <c r="A8" s="93" t="s">
        <v>56</v>
      </c>
      <c r="B8" s="29"/>
      <c r="C8" s="7"/>
      <c r="D8" s="54">
        <f t="shared" si="0"/>
        <v>19046.27</v>
      </c>
      <c r="E8" s="45"/>
      <c r="F8" s="7"/>
      <c r="G8" s="54">
        <f t="shared" si="1"/>
        <v>19046.27</v>
      </c>
      <c r="H8" s="29"/>
      <c r="I8" s="7"/>
      <c r="J8" s="54">
        <f t="shared" si="2"/>
        <v>19046.27</v>
      </c>
      <c r="K8" s="29"/>
      <c r="L8" s="7"/>
      <c r="M8" s="54">
        <f t="shared" si="3"/>
        <v>19046.27</v>
      </c>
      <c r="N8" s="48">
        <f t="shared" si="4"/>
        <v>76185.08</v>
      </c>
      <c r="O8" s="14">
        <v>76185.07</v>
      </c>
    </row>
    <row r="9" spans="1:15" s="5" customFormat="1" ht="30">
      <c r="A9" s="93" t="s">
        <v>58</v>
      </c>
      <c r="B9" s="29"/>
      <c r="C9" s="7"/>
      <c r="D9" s="54">
        <f t="shared" si="0"/>
        <v>462.04</v>
      </c>
      <c r="E9" s="45"/>
      <c r="F9" s="7"/>
      <c r="G9" s="54">
        <f t="shared" si="1"/>
        <v>462.04</v>
      </c>
      <c r="H9" s="29"/>
      <c r="I9" s="7"/>
      <c r="J9" s="54">
        <f t="shared" si="2"/>
        <v>462.04</v>
      </c>
      <c r="K9" s="29"/>
      <c r="L9" s="7"/>
      <c r="M9" s="54">
        <f t="shared" si="3"/>
        <v>462.04</v>
      </c>
      <c r="N9" s="48">
        <f t="shared" si="4"/>
        <v>1848.16</v>
      </c>
      <c r="O9" s="14">
        <v>1848.15</v>
      </c>
    </row>
    <row r="10" spans="1:15" s="5" customFormat="1" ht="30">
      <c r="A10" s="93" t="s">
        <v>59</v>
      </c>
      <c r="B10" s="29"/>
      <c r="C10" s="7"/>
      <c r="D10" s="54">
        <f t="shared" si="0"/>
        <v>462.04</v>
      </c>
      <c r="E10" s="45"/>
      <c r="F10" s="7"/>
      <c r="G10" s="54">
        <f t="shared" si="1"/>
        <v>462.04</v>
      </c>
      <c r="H10" s="29"/>
      <c r="I10" s="7"/>
      <c r="J10" s="54">
        <f t="shared" si="2"/>
        <v>462.04</v>
      </c>
      <c r="K10" s="29"/>
      <c r="L10" s="7"/>
      <c r="M10" s="54">
        <f t="shared" si="3"/>
        <v>462.04</v>
      </c>
      <c r="N10" s="48">
        <f t="shared" si="4"/>
        <v>1848.16</v>
      </c>
      <c r="O10" s="14">
        <v>1848.15</v>
      </c>
    </row>
    <row r="11" spans="1:15" s="5" customFormat="1" ht="15">
      <c r="A11" s="93" t="s">
        <v>60</v>
      </c>
      <c r="B11" s="29"/>
      <c r="C11" s="7"/>
      <c r="D11" s="54">
        <f t="shared" si="0"/>
        <v>2917.67</v>
      </c>
      <c r="E11" s="45"/>
      <c r="F11" s="7"/>
      <c r="G11" s="54">
        <f t="shared" si="1"/>
        <v>2917.67</v>
      </c>
      <c r="H11" s="29"/>
      <c r="I11" s="7"/>
      <c r="J11" s="54">
        <f t="shared" si="2"/>
        <v>2917.67</v>
      </c>
      <c r="K11" s="29"/>
      <c r="L11" s="7"/>
      <c r="M11" s="54">
        <f t="shared" si="3"/>
        <v>2917.67</v>
      </c>
      <c r="N11" s="48">
        <f t="shared" si="4"/>
        <v>11670.68</v>
      </c>
      <c r="O11" s="14">
        <v>11670.68</v>
      </c>
    </row>
    <row r="12" spans="1:15" s="243" customFormat="1" ht="27.75" customHeight="1">
      <c r="A12" s="233" t="s">
        <v>105</v>
      </c>
      <c r="B12" s="234"/>
      <c r="C12" s="235"/>
      <c r="D12" s="236">
        <f t="shared" si="0"/>
        <v>0</v>
      </c>
      <c r="E12" s="237"/>
      <c r="F12" s="238"/>
      <c r="G12" s="236">
        <f t="shared" si="1"/>
        <v>0</v>
      </c>
      <c r="H12" s="239">
        <v>170</v>
      </c>
      <c r="I12" s="240">
        <v>41971</v>
      </c>
      <c r="J12" s="236">
        <v>3305.23</v>
      </c>
      <c r="K12" s="234"/>
      <c r="L12" s="235"/>
      <c r="M12" s="236">
        <f t="shared" si="3"/>
        <v>0</v>
      </c>
      <c r="N12" s="241">
        <f t="shared" si="4"/>
        <v>3305.23</v>
      </c>
      <c r="O12" s="242"/>
    </row>
    <row r="13" spans="1:15" s="5" customFormat="1" ht="28.5" customHeight="1">
      <c r="A13" s="93" t="s">
        <v>111</v>
      </c>
      <c r="B13" s="29"/>
      <c r="C13" s="7"/>
      <c r="D13" s="54">
        <f t="shared" si="0"/>
        <v>1630.09</v>
      </c>
      <c r="E13" s="45"/>
      <c r="F13" s="7"/>
      <c r="G13" s="54">
        <f t="shared" si="1"/>
        <v>1630.09</v>
      </c>
      <c r="H13" s="29"/>
      <c r="I13" s="7"/>
      <c r="J13" s="54">
        <f t="shared" si="2"/>
        <v>1630.09</v>
      </c>
      <c r="K13" s="29"/>
      <c r="L13" s="7"/>
      <c r="M13" s="54">
        <f t="shared" si="3"/>
        <v>1630.09</v>
      </c>
      <c r="N13" s="48">
        <f t="shared" si="4"/>
        <v>6520.36</v>
      </c>
      <c r="O13" s="14">
        <v>6520.34</v>
      </c>
    </row>
    <row r="14" spans="1:15" s="5" customFormat="1" ht="45">
      <c r="A14" s="245" t="s">
        <v>213</v>
      </c>
      <c r="B14" s="246"/>
      <c r="C14" s="120"/>
      <c r="D14" s="247"/>
      <c r="E14" s="45"/>
      <c r="F14" s="120"/>
      <c r="G14" s="247"/>
      <c r="H14" s="246"/>
      <c r="I14" s="120"/>
      <c r="J14" s="247"/>
      <c r="K14" s="246"/>
      <c r="L14" s="120"/>
      <c r="M14" s="247">
        <v>2992.39</v>
      </c>
      <c r="N14" s="48">
        <f>M14+J14+G14+D14</f>
        <v>2992.39</v>
      </c>
      <c r="O14" s="14"/>
    </row>
    <row r="15" spans="1:15" s="8" customFormat="1" ht="15">
      <c r="A15" s="93" t="s">
        <v>61</v>
      </c>
      <c r="B15" s="30"/>
      <c r="C15" s="27"/>
      <c r="D15" s="54">
        <f t="shared" si="0"/>
        <v>343.18</v>
      </c>
      <c r="E15" s="46"/>
      <c r="F15" s="27"/>
      <c r="G15" s="54">
        <f t="shared" si="1"/>
        <v>343.18</v>
      </c>
      <c r="H15" s="30"/>
      <c r="I15" s="27"/>
      <c r="J15" s="54">
        <f t="shared" si="2"/>
        <v>343.18</v>
      </c>
      <c r="K15" s="30"/>
      <c r="L15" s="27"/>
      <c r="M15" s="54">
        <f t="shared" si="3"/>
        <v>343.18</v>
      </c>
      <c r="N15" s="48">
        <f t="shared" si="4"/>
        <v>1372.72</v>
      </c>
      <c r="O15" s="14">
        <v>1372.7</v>
      </c>
    </row>
    <row r="16" spans="1:15" s="5" customFormat="1" ht="15">
      <c r="A16" s="93" t="s">
        <v>63</v>
      </c>
      <c r="B16" s="29"/>
      <c r="C16" s="7"/>
      <c r="D16" s="54">
        <f t="shared" si="0"/>
        <v>257.38</v>
      </c>
      <c r="E16" s="45"/>
      <c r="F16" s="7"/>
      <c r="G16" s="54">
        <f t="shared" si="1"/>
        <v>257.38</v>
      </c>
      <c r="H16" s="29"/>
      <c r="I16" s="7"/>
      <c r="J16" s="54">
        <f t="shared" si="2"/>
        <v>257.38</v>
      </c>
      <c r="K16" s="29"/>
      <c r="L16" s="7"/>
      <c r="M16" s="54">
        <f t="shared" si="3"/>
        <v>257.38</v>
      </c>
      <c r="N16" s="48">
        <f t="shared" si="4"/>
        <v>1029.52</v>
      </c>
      <c r="O16" s="14">
        <v>1029.53</v>
      </c>
    </row>
    <row r="17" spans="1:15" s="5" customFormat="1" ht="30">
      <c r="A17" s="93" t="s">
        <v>65</v>
      </c>
      <c r="B17" s="29"/>
      <c r="C17" s="7"/>
      <c r="D17" s="54">
        <f t="shared" si="0"/>
        <v>0</v>
      </c>
      <c r="E17" s="227" t="s">
        <v>196</v>
      </c>
      <c r="F17" s="228">
        <v>41907</v>
      </c>
      <c r="G17" s="54">
        <v>2348.4</v>
      </c>
      <c r="H17" s="29"/>
      <c r="I17" s="7"/>
      <c r="J17" s="54">
        <f t="shared" si="2"/>
        <v>0</v>
      </c>
      <c r="K17" s="29"/>
      <c r="L17" s="7"/>
      <c r="M17" s="54">
        <f t="shared" si="3"/>
        <v>0</v>
      </c>
      <c r="N17" s="48">
        <f t="shared" si="4"/>
        <v>2348.4</v>
      </c>
      <c r="O17" s="14"/>
    </row>
    <row r="18" spans="1:15" s="5" customFormat="1" ht="15">
      <c r="A18" s="93" t="s">
        <v>67</v>
      </c>
      <c r="B18" s="29"/>
      <c r="C18" s="7"/>
      <c r="D18" s="54"/>
      <c r="E18" s="45"/>
      <c r="F18" s="7"/>
      <c r="G18" s="16"/>
      <c r="H18" s="29"/>
      <c r="I18" s="7"/>
      <c r="J18" s="35"/>
      <c r="K18" s="29"/>
      <c r="L18" s="7"/>
      <c r="M18" s="35"/>
      <c r="N18" s="48">
        <f t="shared" si="4"/>
        <v>0</v>
      </c>
      <c r="O18" s="14"/>
    </row>
    <row r="19" spans="1:15" s="5" customFormat="1" ht="15">
      <c r="A19" s="4" t="s">
        <v>68</v>
      </c>
      <c r="B19" s="153"/>
      <c r="C19" s="154"/>
      <c r="D19" s="66"/>
      <c r="E19" s="153"/>
      <c r="F19" s="154"/>
      <c r="G19" s="66"/>
      <c r="H19" s="29"/>
      <c r="I19" s="7"/>
      <c r="J19" s="35"/>
      <c r="K19" s="29"/>
      <c r="L19" s="7"/>
      <c r="M19" s="35"/>
      <c r="N19" s="48">
        <f t="shared" si="4"/>
        <v>0</v>
      </c>
      <c r="O19" s="14"/>
    </row>
    <row r="20" spans="1:15" s="5" customFormat="1" ht="15">
      <c r="A20" s="215" t="s">
        <v>70</v>
      </c>
      <c r="B20" s="153" t="s">
        <v>179</v>
      </c>
      <c r="C20" s="154">
        <v>41775</v>
      </c>
      <c r="D20" s="66">
        <v>415.82</v>
      </c>
      <c r="E20" s="153" t="s">
        <v>193</v>
      </c>
      <c r="F20" s="154">
        <v>41901</v>
      </c>
      <c r="G20" s="66">
        <v>415.82</v>
      </c>
      <c r="H20" s="29"/>
      <c r="I20" s="7"/>
      <c r="J20" s="35"/>
      <c r="K20" s="29"/>
      <c r="L20" s="7"/>
      <c r="M20" s="35"/>
      <c r="N20" s="48">
        <f t="shared" si="4"/>
        <v>831.64</v>
      </c>
      <c r="O20" s="14"/>
    </row>
    <row r="21" spans="1:15" s="5" customFormat="1" ht="15">
      <c r="A21" s="215" t="s">
        <v>165</v>
      </c>
      <c r="B21" s="153" t="s">
        <v>176</v>
      </c>
      <c r="C21" s="154">
        <v>41768</v>
      </c>
      <c r="D21" s="66">
        <v>1481.88</v>
      </c>
      <c r="E21" s="45"/>
      <c r="F21" s="7"/>
      <c r="G21" s="16"/>
      <c r="H21" s="29"/>
      <c r="I21" s="7"/>
      <c r="J21" s="35"/>
      <c r="K21" s="29"/>
      <c r="L21" s="7"/>
      <c r="M21" s="35"/>
      <c r="N21" s="48">
        <f t="shared" si="4"/>
        <v>1481.88</v>
      </c>
      <c r="O21" s="14"/>
    </row>
    <row r="22" spans="1:15" s="5" customFormat="1" ht="15">
      <c r="A22" s="4" t="s">
        <v>166</v>
      </c>
      <c r="B22" s="153" t="s">
        <v>177</v>
      </c>
      <c r="C22" s="154">
        <v>41782</v>
      </c>
      <c r="D22" s="66">
        <v>7615.7</v>
      </c>
      <c r="E22" s="45"/>
      <c r="F22" s="7"/>
      <c r="G22" s="16"/>
      <c r="H22" s="29"/>
      <c r="I22" s="7"/>
      <c r="J22" s="35"/>
      <c r="K22" s="29"/>
      <c r="L22" s="7"/>
      <c r="M22" s="35"/>
      <c r="N22" s="48">
        <f t="shared" si="4"/>
        <v>7615.7</v>
      </c>
      <c r="O22" s="14"/>
    </row>
    <row r="23" spans="1:15" s="5" customFormat="1" ht="15">
      <c r="A23" s="4" t="s">
        <v>72</v>
      </c>
      <c r="B23" s="153" t="s">
        <v>177</v>
      </c>
      <c r="C23" s="154">
        <v>41782</v>
      </c>
      <c r="D23" s="66">
        <v>1584.82</v>
      </c>
      <c r="E23" s="45"/>
      <c r="F23" s="7"/>
      <c r="G23" s="16"/>
      <c r="H23" s="29"/>
      <c r="I23" s="7"/>
      <c r="J23" s="35"/>
      <c r="K23" s="29"/>
      <c r="L23" s="7"/>
      <c r="M23" s="35"/>
      <c r="N23" s="48">
        <f t="shared" si="4"/>
        <v>1584.82</v>
      </c>
      <c r="O23" s="14"/>
    </row>
    <row r="24" spans="1:15" s="5" customFormat="1" ht="15">
      <c r="A24" s="4" t="s">
        <v>73</v>
      </c>
      <c r="B24" s="153" t="s">
        <v>176</v>
      </c>
      <c r="C24" s="154">
        <v>41768</v>
      </c>
      <c r="D24" s="66">
        <v>5299.18</v>
      </c>
      <c r="E24" s="45"/>
      <c r="F24" s="7"/>
      <c r="G24" s="16"/>
      <c r="H24" s="29"/>
      <c r="I24" s="7"/>
      <c r="J24" s="35"/>
      <c r="K24" s="29"/>
      <c r="L24" s="7"/>
      <c r="M24" s="35"/>
      <c r="N24" s="48">
        <f t="shared" si="4"/>
        <v>5299.18</v>
      </c>
      <c r="O24" s="14"/>
    </row>
    <row r="25" spans="1:15" s="5" customFormat="1" ht="15">
      <c r="A25" s="4" t="s">
        <v>74</v>
      </c>
      <c r="B25" s="153" t="s">
        <v>176</v>
      </c>
      <c r="C25" s="154">
        <v>41768</v>
      </c>
      <c r="D25" s="66">
        <v>831.63</v>
      </c>
      <c r="E25" s="45"/>
      <c r="F25" s="7"/>
      <c r="G25" s="16"/>
      <c r="H25" s="29"/>
      <c r="I25" s="7"/>
      <c r="J25" s="35"/>
      <c r="K25" s="29"/>
      <c r="L25" s="7"/>
      <c r="M25" s="35"/>
      <c r="N25" s="48">
        <f t="shared" si="4"/>
        <v>831.63</v>
      </c>
      <c r="O25" s="14"/>
    </row>
    <row r="26" spans="1:15" s="6" customFormat="1" ht="15">
      <c r="A26" s="4" t="s">
        <v>75</v>
      </c>
      <c r="B26" s="153" t="s">
        <v>177</v>
      </c>
      <c r="C26" s="154">
        <v>41782</v>
      </c>
      <c r="D26" s="66">
        <v>792.38</v>
      </c>
      <c r="E26" s="47"/>
      <c r="F26" s="9"/>
      <c r="G26" s="17"/>
      <c r="H26" s="31"/>
      <c r="I26" s="9"/>
      <c r="J26" s="36"/>
      <c r="K26" s="31"/>
      <c r="L26" s="9"/>
      <c r="M26" s="36"/>
      <c r="N26" s="48">
        <f t="shared" si="4"/>
        <v>792.38</v>
      </c>
      <c r="O26" s="14"/>
    </row>
    <row r="27" spans="1:15" s="6" customFormat="1" ht="15">
      <c r="A27" s="4" t="s">
        <v>76</v>
      </c>
      <c r="B27" s="31"/>
      <c r="C27" s="9"/>
      <c r="D27" s="54"/>
      <c r="E27" s="47"/>
      <c r="F27" s="9"/>
      <c r="G27" s="17"/>
      <c r="H27" s="31"/>
      <c r="I27" s="9"/>
      <c r="J27" s="36"/>
      <c r="K27" s="31"/>
      <c r="L27" s="9"/>
      <c r="M27" s="36"/>
      <c r="N27" s="48">
        <f t="shared" si="4"/>
        <v>0</v>
      </c>
      <c r="O27" s="14"/>
    </row>
    <row r="28" spans="1:15" s="6" customFormat="1" ht="25.5">
      <c r="A28" s="4" t="s">
        <v>77</v>
      </c>
      <c r="B28" s="153" t="s">
        <v>176</v>
      </c>
      <c r="C28" s="154">
        <v>41768</v>
      </c>
      <c r="D28" s="66">
        <v>2455.14</v>
      </c>
      <c r="E28" s="47"/>
      <c r="F28" s="9"/>
      <c r="G28" s="54"/>
      <c r="H28" s="31"/>
      <c r="I28" s="9"/>
      <c r="J28" s="54"/>
      <c r="K28" s="31"/>
      <c r="L28" s="9"/>
      <c r="M28" s="54"/>
      <c r="N28" s="48">
        <f t="shared" si="4"/>
        <v>2455.14</v>
      </c>
      <c r="O28" s="14"/>
    </row>
    <row r="29" spans="1:15" s="5" customFormat="1" ht="15">
      <c r="A29" s="4" t="s">
        <v>78</v>
      </c>
      <c r="B29" s="29"/>
      <c r="C29" s="7"/>
      <c r="D29" s="54"/>
      <c r="E29" s="153" t="s">
        <v>194</v>
      </c>
      <c r="F29" s="154">
        <v>41908</v>
      </c>
      <c r="G29" s="66">
        <v>5481.97</v>
      </c>
      <c r="H29" s="29"/>
      <c r="I29" s="7"/>
      <c r="J29" s="35"/>
      <c r="K29" s="29"/>
      <c r="L29" s="7"/>
      <c r="M29" s="35"/>
      <c r="N29" s="48">
        <f t="shared" si="4"/>
        <v>5481.97</v>
      </c>
      <c r="O29" s="14"/>
    </row>
    <row r="30" spans="1:15" s="6" customFormat="1" ht="30">
      <c r="A30" s="93" t="s">
        <v>79</v>
      </c>
      <c r="B30" s="31"/>
      <c r="C30" s="9"/>
      <c r="D30" s="54"/>
      <c r="E30" s="44"/>
      <c r="F30" s="9"/>
      <c r="G30" s="17"/>
      <c r="H30" s="31"/>
      <c r="I30" s="9"/>
      <c r="J30" s="36"/>
      <c r="K30" s="31"/>
      <c r="L30" s="9"/>
      <c r="M30" s="36"/>
      <c r="N30" s="48">
        <f t="shared" si="4"/>
        <v>0</v>
      </c>
      <c r="O30" s="14"/>
    </row>
    <row r="31" spans="1:15" s="6" customFormat="1" ht="15">
      <c r="A31" s="276" t="s">
        <v>80</v>
      </c>
      <c r="B31" s="153"/>
      <c r="C31" s="154"/>
      <c r="D31" s="66"/>
      <c r="E31" s="219">
        <v>121</v>
      </c>
      <c r="F31" s="220">
        <v>41866</v>
      </c>
      <c r="G31" s="16">
        <v>792.41</v>
      </c>
      <c r="H31" s="153"/>
      <c r="I31" s="154"/>
      <c r="J31" s="66"/>
      <c r="K31" s="55">
        <v>84</v>
      </c>
      <c r="L31" s="218">
        <v>42083</v>
      </c>
      <c r="M31" s="244">
        <v>792.41</v>
      </c>
      <c r="N31" s="48">
        <f t="shared" si="4"/>
        <v>1584.82</v>
      </c>
      <c r="O31" s="14"/>
    </row>
    <row r="32" spans="1:15" s="6" customFormat="1" ht="15">
      <c r="A32" s="277"/>
      <c r="B32" s="153"/>
      <c r="C32" s="154"/>
      <c r="D32" s="66"/>
      <c r="E32" s="231">
        <v>155</v>
      </c>
      <c r="F32" s="232">
        <v>41943</v>
      </c>
      <c r="G32" s="230">
        <v>792.41</v>
      </c>
      <c r="H32" s="153"/>
      <c r="I32" s="154"/>
      <c r="J32" s="66"/>
      <c r="K32" s="55"/>
      <c r="L32" s="65"/>
      <c r="M32" s="49"/>
      <c r="N32" s="48">
        <f t="shared" si="4"/>
        <v>792.41</v>
      </c>
      <c r="O32" s="14"/>
    </row>
    <row r="33" spans="1:15" s="6" customFormat="1" ht="25.5">
      <c r="A33" s="4" t="s">
        <v>82</v>
      </c>
      <c r="B33" s="55"/>
      <c r="C33" s="65"/>
      <c r="D33" s="66"/>
      <c r="E33" s="56"/>
      <c r="F33" s="65"/>
      <c r="G33" s="19"/>
      <c r="H33" s="55"/>
      <c r="I33" s="122"/>
      <c r="J33" s="49"/>
      <c r="K33" s="153"/>
      <c r="L33" s="154"/>
      <c r="M33" s="66"/>
      <c r="N33" s="48">
        <f t="shared" si="4"/>
        <v>0</v>
      </c>
      <c r="O33" s="14"/>
    </row>
    <row r="34" spans="1:15" s="6" customFormat="1" ht="15">
      <c r="A34" s="4" t="s">
        <v>83</v>
      </c>
      <c r="B34" s="153" t="s">
        <v>176</v>
      </c>
      <c r="C34" s="154">
        <v>41768</v>
      </c>
      <c r="D34" s="66">
        <v>1663.21</v>
      </c>
      <c r="E34" s="56"/>
      <c r="F34" s="65"/>
      <c r="G34" s="19"/>
      <c r="H34" s="55"/>
      <c r="I34" s="122"/>
      <c r="J34" s="49"/>
      <c r="K34" s="55"/>
      <c r="L34" s="65"/>
      <c r="M34" s="49"/>
      <c r="N34" s="48">
        <f t="shared" si="4"/>
        <v>1663.21</v>
      </c>
      <c r="O34" s="14"/>
    </row>
    <row r="35" spans="1:15" s="6" customFormat="1" ht="25.5">
      <c r="A35" s="4" t="s">
        <v>85</v>
      </c>
      <c r="B35" s="55"/>
      <c r="C35" s="65"/>
      <c r="D35" s="66"/>
      <c r="E35" s="153"/>
      <c r="F35" s="154"/>
      <c r="G35" s="66"/>
      <c r="H35" s="153"/>
      <c r="I35" s="154"/>
      <c r="J35" s="66"/>
      <c r="K35" s="55"/>
      <c r="L35" s="65"/>
      <c r="M35" s="49"/>
      <c r="N35" s="48">
        <f t="shared" si="4"/>
        <v>0</v>
      </c>
      <c r="O35" s="14"/>
    </row>
    <row r="36" spans="1:15" s="6" customFormat="1" ht="15">
      <c r="A36" s="4" t="s">
        <v>89</v>
      </c>
      <c r="B36" s="55"/>
      <c r="C36" s="65"/>
      <c r="D36" s="54">
        <f>O36/4</f>
        <v>1409.16</v>
      </c>
      <c r="E36" s="56"/>
      <c r="F36" s="65"/>
      <c r="G36" s="54">
        <f>O36/4</f>
        <v>1409.16</v>
      </c>
      <c r="H36" s="55"/>
      <c r="I36" s="65"/>
      <c r="J36" s="54">
        <f>O36/4</f>
        <v>1409.16</v>
      </c>
      <c r="K36" s="55"/>
      <c r="L36" s="65"/>
      <c r="M36" s="54">
        <f>O36/4</f>
        <v>1409.16</v>
      </c>
      <c r="N36" s="48">
        <f t="shared" si="4"/>
        <v>5636.64</v>
      </c>
      <c r="O36" s="14">
        <v>5636.64</v>
      </c>
    </row>
    <row r="37" spans="1:15" s="6" customFormat="1" ht="15">
      <c r="A37" s="93" t="s">
        <v>91</v>
      </c>
      <c r="B37" s="55"/>
      <c r="C37" s="65"/>
      <c r="D37" s="66"/>
      <c r="E37" s="56"/>
      <c r="F37" s="65"/>
      <c r="G37" s="66"/>
      <c r="H37" s="55"/>
      <c r="I37" s="65"/>
      <c r="J37" s="66"/>
      <c r="K37" s="55"/>
      <c r="L37" s="65"/>
      <c r="M37" s="66"/>
      <c r="N37" s="48">
        <f t="shared" si="4"/>
        <v>0</v>
      </c>
      <c r="O37" s="14"/>
    </row>
    <row r="38" spans="1:15" s="6" customFormat="1" ht="15">
      <c r="A38" s="284" t="s">
        <v>102</v>
      </c>
      <c r="B38" s="217"/>
      <c r="C38" s="152"/>
      <c r="D38" s="66"/>
      <c r="E38" s="221" t="s">
        <v>185</v>
      </c>
      <c r="F38" s="222">
        <v>41866</v>
      </c>
      <c r="G38" s="223">
        <v>92.04</v>
      </c>
      <c r="H38" s="153" t="s">
        <v>200</v>
      </c>
      <c r="I38" s="154">
        <v>41964</v>
      </c>
      <c r="J38" s="66">
        <v>92.04</v>
      </c>
      <c r="K38" s="153" t="s">
        <v>205</v>
      </c>
      <c r="L38" s="154">
        <v>42062</v>
      </c>
      <c r="M38" s="66">
        <v>92.04</v>
      </c>
      <c r="N38" s="48">
        <f t="shared" si="4"/>
        <v>276.12</v>
      </c>
      <c r="O38" s="14"/>
    </row>
    <row r="39" spans="1:15" s="6" customFormat="1" ht="15">
      <c r="A39" s="285"/>
      <c r="B39" s="225"/>
      <c r="C39" s="218"/>
      <c r="D39" s="66"/>
      <c r="E39" s="226" t="s">
        <v>192</v>
      </c>
      <c r="F39" s="222">
        <v>41887</v>
      </c>
      <c r="G39" s="223">
        <v>92.04</v>
      </c>
      <c r="H39" s="153" t="s">
        <v>202</v>
      </c>
      <c r="I39" s="154">
        <v>42027</v>
      </c>
      <c r="J39" s="66">
        <v>92.04</v>
      </c>
      <c r="K39" s="153" t="s">
        <v>206</v>
      </c>
      <c r="L39" s="154">
        <v>42076</v>
      </c>
      <c r="M39" s="66">
        <v>92.04</v>
      </c>
      <c r="N39" s="48">
        <f t="shared" si="4"/>
        <v>276.12</v>
      </c>
      <c r="O39" s="14"/>
    </row>
    <row r="40" spans="1:15" s="6" customFormat="1" ht="15">
      <c r="A40" s="285"/>
      <c r="B40" s="225"/>
      <c r="C40" s="218"/>
      <c r="D40" s="66"/>
      <c r="E40" s="226" t="s">
        <v>194</v>
      </c>
      <c r="F40" s="222">
        <v>41911</v>
      </c>
      <c r="G40" s="223">
        <v>92.04</v>
      </c>
      <c r="H40" s="153"/>
      <c r="I40" s="154"/>
      <c r="J40" s="66"/>
      <c r="K40" s="153" t="s">
        <v>212</v>
      </c>
      <c r="L40" s="154">
        <v>42097</v>
      </c>
      <c r="M40" s="66">
        <v>92.04</v>
      </c>
      <c r="N40" s="48">
        <f t="shared" si="4"/>
        <v>184.08</v>
      </c>
      <c r="O40" s="14"/>
    </row>
    <row r="41" spans="1:15" s="6" customFormat="1" ht="15">
      <c r="A41" s="286"/>
      <c r="B41" s="225"/>
      <c r="C41" s="218"/>
      <c r="D41" s="66"/>
      <c r="E41" s="226" t="s">
        <v>198</v>
      </c>
      <c r="F41" s="222">
        <v>41943</v>
      </c>
      <c r="G41" s="223">
        <v>92.04</v>
      </c>
      <c r="H41" s="153"/>
      <c r="I41" s="154"/>
      <c r="J41" s="66"/>
      <c r="K41" s="153" t="s">
        <v>214</v>
      </c>
      <c r="L41" s="154">
        <v>42124</v>
      </c>
      <c r="M41" s="66">
        <v>92.04</v>
      </c>
      <c r="N41" s="48">
        <f t="shared" si="4"/>
        <v>184.08</v>
      </c>
      <c r="O41" s="14"/>
    </row>
    <row r="42" spans="1:15" s="6" customFormat="1" ht="15">
      <c r="A42" s="100" t="s">
        <v>92</v>
      </c>
      <c r="B42" s="55"/>
      <c r="C42" s="65"/>
      <c r="D42" s="66"/>
      <c r="E42" s="56"/>
      <c r="F42" s="65"/>
      <c r="G42" s="66"/>
      <c r="H42" s="55"/>
      <c r="I42" s="65"/>
      <c r="J42" s="66"/>
      <c r="K42" s="153" t="s">
        <v>203</v>
      </c>
      <c r="L42" s="154">
        <v>42048</v>
      </c>
      <c r="M42" s="66">
        <v>6810.47</v>
      </c>
      <c r="N42" s="48">
        <f t="shared" si="4"/>
        <v>6810.47</v>
      </c>
      <c r="O42" s="14"/>
    </row>
    <row r="43" spans="1:15" s="6" customFormat="1" ht="15">
      <c r="A43" s="100" t="s">
        <v>93</v>
      </c>
      <c r="B43" s="153"/>
      <c r="C43" s="154"/>
      <c r="D43" s="66"/>
      <c r="E43" s="56"/>
      <c r="F43" s="65"/>
      <c r="G43" s="66"/>
      <c r="H43" s="55"/>
      <c r="I43" s="65"/>
      <c r="J43" s="66"/>
      <c r="K43" s="153" t="s">
        <v>209</v>
      </c>
      <c r="L43" s="154">
        <v>42090</v>
      </c>
      <c r="M43" s="66">
        <v>828.31</v>
      </c>
      <c r="N43" s="48">
        <f t="shared" si="4"/>
        <v>828.31</v>
      </c>
      <c r="O43" s="14"/>
    </row>
    <row r="44" spans="1:15" s="6" customFormat="1" ht="15">
      <c r="A44" s="113" t="s">
        <v>101</v>
      </c>
      <c r="B44" s="55"/>
      <c r="C44" s="65"/>
      <c r="D44" s="66"/>
      <c r="E44" s="56"/>
      <c r="F44" s="65"/>
      <c r="G44" s="66"/>
      <c r="H44" s="55"/>
      <c r="I44" s="65"/>
      <c r="J44" s="66"/>
      <c r="K44" s="55"/>
      <c r="L44" s="65"/>
      <c r="M44" s="66"/>
      <c r="N44" s="48">
        <f t="shared" si="4"/>
        <v>0</v>
      </c>
      <c r="O44" s="14"/>
    </row>
    <row r="45" spans="1:15" s="6" customFormat="1" ht="15">
      <c r="A45" s="93" t="s">
        <v>94</v>
      </c>
      <c r="B45" s="55"/>
      <c r="C45" s="65"/>
      <c r="D45" s="66"/>
      <c r="E45" s="56"/>
      <c r="F45" s="65"/>
      <c r="G45" s="66"/>
      <c r="H45" s="55"/>
      <c r="I45" s="65"/>
      <c r="J45" s="66"/>
      <c r="K45" s="55"/>
      <c r="L45" s="65"/>
      <c r="M45" s="66"/>
      <c r="N45" s="48">
        <f t="shared" si="4"/>
        <v>0</v>
      </c>
      <c r="O45" s="14"/>
    </row>
    <row r="46" spans="1:15" s="6" customFormat="1" ht="15.75" thickBot="1">
      <c r="A46" s="4" t="s">
        <v>95</v>
      </c>
      <c r="B46" s="55"/>
      <c r="C46" s="65"/>
      <c r="D46" s="66"/>
      <c r="E46" s="56">
        <v>122</v>
      </c>
      <c r="F46" s="218">
        <v>41873</v>
      </c>
      <c r="G46" s="66">
        <v>993.79</v>
      </c>
      <c r="H46" s="153"/>
      <c r="I46" s="154"/>
      <c r="J46" s="66"/>
      <c r="K46" s="55"/>
      <c r="L46" s="65"/>
      <c r="M46" s="66"/>
      <c r="N46" s="48">
        <f t="shared" si="4"/>
        <v>993.79</v>
      </c>
      <c r="O46" s="14"/>
    </row>
    <row r="47" spans="1:15" s="6" customFormat="1" ht="19.5" thickBot="1">
      <c r="A47" s="99" t="s">
        <v>97</v>
      </c>
      <c r="B47" s="55"/>
      <c r="C47" s="65"/>
      <c r="D47" s="54">
        <f>O47/4</f>
        <v>14756.57</v>
      </c>
      <c r="E47" s="56"/>
      <c r="F47" s="65"/>
      <c r="G47" s="54">
        <f>O47/4</f>
        <v>14756.57</v>
      </c>
      <c r="H47" s="55"/>
      <c r="I47" s="65"/>
      <c r="J47" s="54">
        <f>O47/4</f>
        <v>14756.57</v>
      </c>
      <c r="K47" s="55"/>
      <c r="L47" s="65"/>
      <c r="M47" s="54">
        <f>O47/4</f>
        <v>14756.57</v>
      </c>
      <c r="N47" s="48">
        <f t="shared" si="4"/>
        <v>59026.28</v>
      </c>
      <c r="O47" s="14">
        <v>59026.27</v>
      </c>
    </row>
    <row r="48" spans="1:15" s="5" customFormat="1" ht="20.25" thickBot="1">
      <c r="A48" s="41" t="s">
        <v>4</v>
      </c>
      <c r="B48" s="72"/>
      <c r="C48" s="73"/>
      <c r="D48" s="74">
        <f>SUM(D5:D47)</f>
        <v>117903.35</v>
      </c>
      <c r="E48" s="20"/>
      <c r="F48" s="73"/>
      <c r="G48" s="74">
        <f>SUM(G5:G47)</f>
        <v>106956.55</v>
      </c>
      <c r="H48" s="75"/>
      <c r="I48" s="73"/>
      <c r="J48" s="74">
        <f>SUM(J5:J47)</f>
        <v>99252.9</v>
      </c>
      <c r="K48" s="75"/>
      <c r="L48" s="73"/>
      <c r="M48" s="76">
        <f>SUM(M5:M47)</f>
        <v>107555.33</v>
      </c>
      <c r="N48" s="48">
        <f t="shared" si="4"/>
        <v>431668.13</v>
      </c>
      <c r="O48" s="23">
        <f>SUM(O5:O47)</f>
        <v>383054.29</v>
      </c>
    </row>
    <row r="49" spans="1:15" s="10" customFormat="1" ht="20.25" hidden="1" thickBot="1">
      <c r="A49" s="42" t="s">
        <v>2</v>
      </c>
      <c r="B49" s="67"/>
      <c r="C49" s="68"/>
      <c r="D49" s="69"/>
      <c r="E49" s="70"/>
      <c r="F49" s="68"/>
      <c r="G49" s="71"/>
      <c r="H49" s="67"/>
      <c r="I49" s="68"/>
      <c r="J49" s="69"/>
      <c r="K49" s="67"/>
      <c r="L49" s="68"/>
      <c r="M49" s="69"/>
      <c r="N49" s="48">
        <f t="shared" si="4"/>
        <v>0</v>
      </c>
      <c r="O49" s="24"/>
    </row>
    <row r="50" spans="1:15" s="11" customFormat="1" ht="39.75" customHeight="1" thickBot="1">
      <c r="A50" s="270" t="s">
        <v>3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2"/>
      <c r="O50" s="25"/>
    </row>
    <row r="51" spans="1:15" s="6" customFormat="1" ht="15">
      <c r="A51" s="200" t="s">
        <v>168</v>
      </c>
      <c r="B51" s="56"/>
      <c r="C51" s="65"/>
      <c r="D51" s="66"/>
      <c r="E51" s="56"/>
      <c r="F51" s="65"/>
      <c r="G51" s="66"/>
      <c r="H51" s="55">
        <v>178</v>
      </c>
      <c r="I51" s="218">
        <v>41985</v>
      </c>
      <c r="J51" s="66">
        <v>158740.6</v>
      </c>
      <c r="K51" s="55"/>
      <c r="L51" s="65"/>
      <c r="M51" s="66"/>
      <c r="N51" s="48">
        <f t="shared" si="4"/>
        <v>158740.6</v>
      </c>
      <c r="O51" s="14"/>
    </row>
    <row r="52" spans="1:15" s="6" customFormat="1" ht="15">
      <c r="A52" s="200" t="s">
        <v>169</v>
      </c>
      <c r="B52" s="56"/>
      <c r="C52" s="65"/>
      <c r="D52" s="66"/>
      <c r="E52" s="56"/>
      <c r="F52" s="65"/>
      <c r="G52" s="66"/>
      <c r="H52" s="55"/>
      <c r="I52" s="65"/>
      <c r="J52" s="66"/>
      <c r="K52" s="55"/>
      <c r="L52" s="65"/>
      <c r="M52" s="66"/>
      <c r="N52" s="48">
        <f t="shared" si="4"/>
        <v>0</v>
      </c>
      <c r="O52" s="14"/>
    </row>
    <row r="53" spans="1:15" s="6" customFormat="1" ht="15">
      <c r="A53" s="200" t="s">
        <v>170</v>
      </c>
      <c r="B53" s="56"/>
      <c r="C53" s="65"/>
      <c r="D53" s="66"/>
      <c r="E53" s="56"/>
      <c r="F53" s="65"/>
      <c r="G53" s="66"/>
      <c r="H53" s="55"/>
      <c r="I53" s="65"/>
      <c r="J53" s="66"/>
      <c r="K53" s="55">
        <v>74</v>
      </c>
      <c r="L53" s="218">
        <v>42076</v>
      </c>
      <c r="M53" s="66">
        <v>4944.37</v>
      </c>
      <c r="N53" s="48">
        <f t="shared" si="4"/>
        <v>4944.37</v>
      </c>
      <c r="O53" s="14"/>
    </row>
    <row r="54" spans="1:15" s="6" customFormat="1" ht="15">
      <c r="A54" s="203" t="s">
        <v>171</v>
      </c>
      <c r="B54" s="56"/>
      <c r="C54" s="65"/>
      <c r="D54" s="66"/>
      <c r="E54" s="56"/>
      <c r="F54" s="65"/>
      <c r="G54" s="66"/>
      <c r="H54" s="55">
        <v>17</v>
      </c>
      <c r="I54" s="218">
        <v>42034</v>
      </c>
      <c r="J54" s="66">
        <v>10135.11</v>
      </c>
      <c r="K54" s="55"/>
      <c r="L54" s="65"/>
      <c r="M54" s="66"/>
      <c r="N54" s="48">
        <f t="shared" si="4"/>
        <v>10135.11</v>
      </c>
      <c r="O54" s="14"/>
    </row>
    <row r="55" spans="1:15" s="6" customFormat="1" ht="30" customHeight="1" thickBot="1">
      <c r="A55" s="206" t="s">
        <v>211</v>
      </c>
      <c r="B55" s="56"/>
      <c r="C55" s="65"/>
      <c r="D55" s="66"/>
      <c r="E55" s="56"/>
      <c r="F55" s="65"/>
      <c r="G55" s="66"/>
      <c r="H55" s="55"/>
      <c r="I55" s="65"/>
      <c r="J55" s="66"/>
      <c r="K55" s="55">
        <v>85</v>
      </c>
      <c r="L55" s="218">
        <v>42075</v>
      </c>
      <c r="M55" s="66">
        <v>85503</v>
      </c>
      <c r="N55" s="48">
        <f t="shared" si="4"/>
        <v>85503</v>
      </c>
      <c r="O55" s="14"/>
    </row>
    <row r="56" spans="1:15" s="82" customFormat="1" ht="20.25" thickBot="1">
      <c r="A56" s="77" t="s">
        <v>4</v>
      </c>
      <c r="B56" s="78"/>
      <c r="C56" s="89"/>
      <c r="D56" s="89">
        <f>SUM(D51:D55)</f>
        <v>0</v>
      </c>
      <c r="E56" s="89"/>
      <c r="F56" s="89"/>
      <c r="G56" s="89">
        <f>SUM(G51:G55)</f>
        <v>0</v>
      </c>
      <c r="H56" s="89"/>
      <c r="I56" s="89"/>
      <c r="J56" s="89">
        <f>SUM(J51:J55)</f>
        <v>168875.71</v>
      </c>
      <c r="K56" s="89"/>
      <c r="L56" s="89"/>
      <c r="M56" s="89">
        <f>SUM(M51:M55)</f>
        <v>90447.37</v>
      </c>
      <c r="N56" s="48">
        <f t="shared" si="4"/>
        <v>259323.08</v>
      </c>
      <c r="O56" s="81"/>
    </row>
    <row r="57" spans="1:15" s="6" customFormat="1" ht="42" customHeight="1">
      <c r="A57" s="270" t="s">
        <v>29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2"/>
      <c r="O57" s="15"/>
    </row>
    <row r="58" spans="1:15" s="6" customFormat="1" ht="15">
      <c r="A58" s="4" t="s">
        <v>178</v>
      </c>
      <c r="B58" s="153" t="s">
        <v>177</v>
      </c>
      <c r="C58" s="154">
        <v>41782</v>
      </c>
      <c r="D58" s="66">
        <v>761.57</v>
      </c>
      <c r="E58" s="22"/>
      <c r="F58" s="1"/>
      <c r="G58" s="229"/>
      <c r="H58" s="32"/>
      <c r="I58" s="1"/>
      <c r="J58" s="54"/>
      <c r="K58" s="32"/>
      <c r="L58" s="1"/>
      <c r="M58" s="37"/>
      <c r="N58" s="48">
        <f aca="true" t="shared" si="5" ref="N58:N75">M58+J58+G58+D58</f>
        <v>761.57</v>
      </c>
      <c r="O58" s="22"/>
    </row>
    <row r="59" spans="1:15" s="6" customFormat="1" ht="15">
      <c r="A59" s="39" t="s">
        <v>180</v>
      </c>
      <c r="B59" s="153" t="s">
        <v>181</v>
      </c>
      <c r="C59" s="154">
        <v>41765</v>
      </c>
      <c r="D59" s="66">
        <v>231.7</v>
      </c>
      <c r="E59" s="47"/>
      <c r="F59" s="9"/>
      <c r="G59" s="16"/>
      <c r="H59" s="31"/>
      <c r="I59" s="9"/>
      <c r="J59" s="35"/>
      <c r="K59" s="31"/>
      <c r="L59" s="9"/>
      <c r="M59" s="36"/>
      <c r="N59" s="48">
        <f t="shared" si="5"/>
        <v>231.7</v>
      </c>
      <c r="O59" s="22"/>
    </row>
    <row r="60" spans="1:15" s="6" customFormat="1" ht="15">
      <c r="A60" s="39" t="s">
        <v>183</v>
      </c>
      <c r="B60" s="153"/>
      <c r="C60" s="154"/>
      <c r="D60" s="66"/>
      <c r="E60" s="47">
        <v>122</v>
      </c>
      <c r="F60" s="152">
        <v>41873</v>
      </c>
      <c r="G60" s="16">
        <v>294.87</v>
      </c>
      <c r="H60" s="31"/>
      <c r="I60" s="9"/>
      <c r="J60" s="35"/>
      <c r="K60" s="31"/>
      <c r="L60" s="9"/>
      <c r="M60" s="36"/>
      <c r="N60" s="48">
        <f t="shared" si="5"/>
        <v>294.87</v>
      </c>
      <c r="O60" s="22"/>
    </row>
    <row r="61" spans="1:15" s="6" customFormat="1" ht="15">
      <c r="A61" s="39" t="s">
        <v>184</v>
      </c>
      <c r="B61" s="153"/>
      <c r="C61" s="154"/>
      <c r="D61" s="66"/>
      <c r="E61" s="47">
        <v>122</v>
      </c>
      <c r="F61" s="152">
        <v>41873</v>
      </c>
      <c r="G61" s="16">
        <v>294.87</v>
      </c>
      <c r="H61" s="31"/>
      <c r="I61" s="9"/>
      <c r="J61" s="35"/>
      <c r="K61" s="31"/>
      <c r="L61" s="9"/>
      <c r="M61" s="36"/>
      <c r="N61" s="48">
        <f t="shared" si="5"/>
        <v>294.87</v>
      </c>
      <c r="O61" s="22"/>
    </row>
    <row r="62" spans="1:15" s="6" customFormat="1" ht="15">
      <c r="A62" s="39" t="s">
        <v>195</v>
      </c>
      <c r="B62" s="31"/>
      <c r="C62" s="9"/>
      <c r="D62" s="36"/>
      <c r="E62" s="153" t="s">
        <v>194</v>
      </c>
      <c r="F62" s="154">
        <v>41908</v>
      </c>
      <c r="G62" s="66">
        <v>734.14</v>
      </c>
      <c r="H62" s="31"/>
      <c r="I62" s="9"/>
      <c r="J62" s="35"/>
      <c r="K62" s="31"/>
      <c r="L62" s="9"/>
      <c r="M62" s="36"/>
      <c r="N62" s="48">
        <f t="shared" si="5"/>
        <v>734.14</v>
      </c>
      <c r="O62" s="22"/>
    </row>
    <row r="63" spans="1:15" s="6" customFormat="1" ht="15">
      <c r="A63" s="39" t="s">
        <v>197</v>
      </c>
      <c r="B63" s="153"/>
      <c r="C63" s="154"/>
      <c r="D63" s="66"/>
      <c r="E63" s="47">
        <v>151</v>
      </c>
      <c r="F63" s="152">
        <v>41929</v>
      </c>
      <c r="G63" s="16">
        <v>1161.4</v>
      </c>
      <c r="H63" s="31"/>
      <c r="I63" s="9"/>
      <c r="J63" s="35"/>
      <c r="K63" s="31"/>
      <c r="L63" s="9"/>
      <c r="M63" s="36"/>
      <c r="N63" s="48">
        <f t="shared" si="5"/>
        <v>1161.4</v>
      </c>
      <c r="O63" s="22"/>
    </row>
    <row r="64" spans="1:15" s="6" customFormat="1" ht="15">
      <c r="A64" s="39" t="s">
        <v>201</v>
      </c>
      <c r="B64" s="153"/>
      <c r="C64" s="154"/>
      <c r="D64" s="66"/>
      <c r="E64" s="47"/>
      <c r="F64" s="9"/>
      <c r="G64" s="16"/>
      <c r="H64" s="31">
        <v>185</v>
      </c>
      <c r="I64" s="152">
        <v>41992</v>
      </c>
      <c r="J64" s="35">
        <v>1399.22</v>
      </c>
      <c r="K64" s="31"/>
      <c r="L64" s="9"/>
      <c r="M64" s="36"/>
      <c r="N64" s="48">
        <f t="shared" si="5"/>
        <v>1399.22</v>
      </c>
      <c r="O64" s="22"/>
    </row>
    <row r="65" spans="1:15" s="6" customFormat="1" ht="15">
      <c r="A65" s="39" t="s">
        <v>204</v>
      </c>
      <c r="B65" s="153"/>
      <c r="C65" s="154"/>
      <c r="D65" s="66"/>
      <c r="E65" s="47"/>
      <c r="F65" s="9"/>
      <c r="G65" s="16"/>
      <c r="H65" s="31"/>
      <c r="I65" s="9"/>
      <c r="J65" s="35"/>
      <c r="K65" s="31">
        <v>43</v>
      </c>
      <c r="L65" s="152">
        <v>42055</v>
      </c>
      <c r="M65" s="35">
        <v>783.84</v>
      </c>
      <c r="N65" s="48">
        <f t="shared" si="5"/>
        <v>783.84</v>
      </c>
      <c r="O65" s="22"/>
    </row>
    <row r="66" spans="1:15" s="6" customFormat="1" ht="15">
      <c r="A66" s="39" t="s">
        <v>207</v>
      </c>
      <c r="B66" s="153"/>
      <c r="C66" s="154"/>
      <c r="D66" s="66"/>
      <c r="E66" s="47"/>
      <c r="F66" s="9"/>
      <c r="G66" s="16"/>
      <c r="H66" s="31"/>
      <c r="I66" s="9"/>
      <c r="J66" s="35"/>
      <c r="K66" s="31">
        <v>89</v>
      </c>
      <c r="L66" s="152">
        <v>42083</v>
      </c>
      <c r="M66" s="35">
        <v>2007.24</v>
      </c>
      <c r="N66" s="48">
        <f t="shared" si="5"/>
        <v>2007.24</v>
      </c>
      <c r="O66" s="22"/>
    </row>
    <row r="67" spans="1:15" s="6" customFormat="1" ht="15">
      <c r="A67" s="39" t="s">
        <v>208</v>
      </c>
      <c r="B67" s="153"/>
      <c r="C67" s="154"/>
      <c r="D67" s="66"/>
      <c r="E67" s="47"/>
      <c r="F67" s="9"/>
      <c r="G67" s="16"/>
      <c r="H67" s="31"/>
      <c r="I67" s="9"/>
      <c r="J67" s="35"/>
      <c r="K67" s="31">
        <v>92</v>
      </c>
      <c r="L67" s="152">
        <v>42090</v>
      </c>
      <c r="M67" s="35">
        <v>252.94</v>
      </c>
      <c r="N67" s="48">
        <f t="shared" si="5"/>
        <v>252.94</v>
      </c>
      <c r="O67" s="22"/>
    </row>
    <row r="68" spans="1:15" s="6" customFormat="1" ht="15">
      <c r="A68" s="39" t="s">
        <v>210</v>
      </c>
      <c r="B68" s="153"/>
      <c r="C68" s="154"/>
      <c r="D68" s="66"/>
      <c r="E68" s="47"/>
      <c r="F68" s="9"/>
      <c r="G68" s="16"/>
      <c r="H68" s="31"/>
      <c r="I68" s="9"/>
      <c r="J68" s="35"/>
      <c r="K68" s="31">
        <v>96</v>
      </c>
      <c r="L68" s="152">
        <v>42094</v>
      </c>
      <c r="M68" s="35">
        <v>1036.94</v>
      </c>
      <c r="N68" s="48">
        <f t="shared" si="5"/>
        <v>1036.94</v>
      </c>
      <c r="O68" s="22"/>
    </row>
    <row r="69" spans="1:15" s="6" customFormat="1" ht="15">
      <c r="A69" s="39" t="s">
        <v>215</v>
      </c>
      <c r="B69" s="153"/>
      <c r="C69" s="154"/>
      <c r="D69" s="66"/>
      <c r="E69" s="47"/>
      <c r="F69" s="9"/>
      <c r="G69" s="16"/>
      <c r="H69" s="31"/>
      <c r="I69" s="9"/>
      <c r="J69" s="35"/>
      <c r="K69" s="31">
        <v>152</v>
      </c>
      <c r="L69" s="152">
        <v>42124</v>
      </c>
      <c r="M69" s="35">
        <v>4191.85</v>
      </c>
      <c r="N69" s="48">
        <f t="shared" si="5"/>
        <v>4191.85</v>
      </c>
      <c r="O69" s="22"/>
    </row>
    <row r="70" spans="1:15" s="6" customFormat="1" ht="15">
      <c r="A70" s="39" t="s">
        <v>216</v>
      </c>
      <c r="B70" s="153"/>
      <c r="C70" s="154"/>
      <c r="D70" s="66"/>
      <c r="E70" s="153"/>
      <c r="F70" s="154"/>
      <c r="G70" s="66"/>
      <c r="H70" s="31"/>
      <c r="I70" s="9"/>
      <c r="J70" s="35"/>
      <c r="K70" s="31">
        <v>157</v>
      </c>
      <c r="L70" s="152">
        <v>42124</v>
      </c>
      <c r="M70" s="35">
        <v>2341.08</v>
      </c>
      <c r="N70" s="48">
        <f t="shared" si="5"/>
        <v>2341.08</v>
      </c>
      <c r="O70" s="22"/>
    </row>
    <row r="71" spans="1:15" s="6" customFormat="1" ht="15">
      <c r="A71" s="39" t="s">
        <v>217</v>
      </c>
      <c r="B71" s="31"/>
      <c r="C71" s="9"/>
      <c r="D71" s="36"/>
      <c r="E71" s="153"/>
      <c r="F71" s="154"/>
      <c r="G71" s="66"/>
      <c r="H71" s="31"/>
      <c r="I71" s="9"/>
      <c r="J71" s="35"/>
      <c r="K71" s="31">
        <v>157</v>
      </c>
      <c r="L71" s="152">
        <v>42124</v>
      </c>
      <c r="M71" s="35">
        <v>752.47</v>
      </c>
      <c r="N71" s="48">
        <f t="shared" si="5"/>
        <v>752.47</v>
      </c>
      <c r="O71" s="22"/>
    </row>
    <row r="72" spans="1:15" s="6" customFormat="1" ht="18.75" customHeight="1">
      <c r="A72" s="40" t="s">
        <v>218</v>
      </c>
      <c r="B72" s="55"/>
      <c r="C72" s="65"/>
      <c r="D72" s="49"/>
      <c r="E72" s="56"/>
      <c r="F72" s="65"/>
      <c r="G72" s="230"/>
      <c r="H72" s="153"/>
      <c r="I72" s="154"/>
      <c r="J72" s="66"/>
      <c r="K72" s="153" t="s">
        <v>219</v>
      </c>
      <c r="L72" s="154">
        <v>42088</v>
      </c>
      <c r="M72" s="66">
        <v>102</v>
      </c>
      <c r="N72" s="48">
        <f t="shared" si="5"/>
        <v>102</v>
      </c>
      <c r="O72" s="22"/>
    </row>
    <row r="73" spans="1:15" s="6" customFormat="1" ht="15">
      <c r="A73" s="40" t="s">
        <v>220</v>
      </c>
      <c r="B73" s="31"/>
      <c r="C73" s="9"/>
      <c r="D73" s="36"/>
      <c r="E73" s="47"/>
      <c r="F73" s="9"/>
      <c r="G73" s="17"/>
      <c r="H73" s="31"/>
      <c r="I73" s="9"/>
      <c r="J73" s="35"/>
      <c r="K73" s="28" t="s">
        <v>221</v>
      </c>
      <c r="L73" s="152">
        <v>42093</v>
      </c>
      <c r="M73" s="35">
        <v>90.47</v>
      </c>
      <c r="N73" s="48">
        <f t="shared" si="5"/>
        <v>90.47</v>
      </c>
      <c r="O73" s="22"/>
    </row>
    <row r="74" spans="1:15" s="6" customFormat="1" ht="15.75" thickBot="1">
      <c r="A74" s="39"/>
      <c r="B74" s="31"/>
      <c r="C74" s="9"/>
      <c r="D74" s="36"/>
      <c r="E74" s="153"/>
      <c r="F74" s="154"/>
      <c r="G74" s="66"/>
      <c r="H74" s="31"/>
      <c r="I74" s="9"/>
      <c r="J74" s="35"/>
      <c r="K74" s="31"/>
      <c r="L74" s="9"/>
      <c r="M74" s="36"/>
      <c r="N74" s="48">
        <f t="shared" si="5"/>
        <v>0</v>
      </c>
      <c r="O74" s="22"/>
    </row>
    <row r="75" spans="1:15" s="82" customFormat="1" ht="20.25" thickBot="1">
      <c r="A75" s="77" t="s">
        <v>4</v>
      </c>
      <c r="B75" s="78"/>
      <c r="C75" s="79"/>
      <c r="D75" s="83">
        <f>SUM(D58:D74)</f>
        <v>993.27</v>
      </c>
      <c r="E75" s="84"/>
      <c r="F75" s="79"/>
      <c r="G75" s="83">
        <f>SUM(G58:G74)</f>
        <v>2485.28</v>
      </c>
      <c r="H75" s="85"/>
      <c r="I75" s="79"/>
      <c r="J75" s="83">
        <f>SUM(J58:J74)</f>
        <v>1399.22</v>
      </c>
      <c r="K75" s="85"/>
      <c r="L75" s="79"/>
      <c r="M75" s="83">
        <f>SUM(M58:M74)</f>
        <v>11558.83</v>
      </c>
      <c r="N75" s="48">
        <f t="shared" si="5"/>
        <v>16436.6</v>
      </c>
      <c r="O75" s="86"/>
    </row>
    <row r="76" spans="1:15" s="6" customFormat="1" ht="40.5" customHeight="1" hidden="1" thickBot="1">
      <c r="A76" s="267" t="s">
        <v>30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9"/>
      <c r="O76" s="57"/>
    </row>
    <row r="77" spans="1:15" s="6" customFormat="1" ht="12.75" hidden="1">
      <c r="A77" s="39"/>
      <c r="B77" s="31"/>
      <c r="C77" s="9"/>
      <c r="D77" s="36"/>
      <c r="E77" s="47"/>
      <c r="F77" s="9"/>
      <c r="G77" s="17"/>
      <c r="H77" s="31"/>
      <c r="I77" s="9"/>
      <c r="J77" s="36"/>
      <c r="K77" s="31"/>
      <c r="L77" s="9"/>
      <c r="M77" s="36"/>
      <c r="N77" s="47"/>
      <c r="O77" s="22"/>
    </row>
    <row r="78" spans="1:15" s="6" customFormat="1" ht="12.75" hidden="1">
      <c r="A78" s="39"/>
      <c r="B78" s="31"/>
      <c r="C78" s="9"/>
      <c r="D78" s="36"/>
      <c r="E78" s="47"/>
      <c r="F78" s="9"/>
      <c r="G78" s="17"/>
      <c r="H78" s="31"/>
      <c r="I78" s="9"/>
      <c r="J78" s="36"/>
      <c r="K78" s="31"/>
      <c r="L78" s="9"/>
      <c r="M78" s="36"/>
      <c r="N78" s="47"/>
      <c r="O78" s="22"/>
    </row>
    <row r="79" spans="1:15" s="6" customFormat="1" ht="12.75" hidden="1">
      <c r="A79" s="39"/>
      <c r="B79" s="31"/>
      <c r="C79" s="9"/>
      <c r="D79" s="36"/>
      <c r="E79" s="47"/>
      <c r="F79" s="9"/>
      <c r="G79" s="17"/>
      <c r="H79" s="31"/>
      <c r="I79" s="9"/>
      <c r="J79" s="36"/>
      <c r="K79" s="31"/>
      <c r="L79" s="9"/>
      <c r="M79" s="36"/>
      <c r="N79" s="47"/>
      <c r="O79" s="22"/>
    </row>
    <row r="80" spans="1:15" s="6" customFormat="1" ht="12.75" hidden="1">
      <c r="A80" s="39"/>
      <c r="B80" s="31"/>
      <c r="C80" s="9"/>
      <c r="D80" s="36"/>
      <c r="E80" s="47"/>
      <c r="F80" s="9"/>
      <c r="G80" s="17"/>
      <c r="H80" s="31"/>
      <c r="I80" s="9"/>
      <c r="J80" s="36"/>
      <c r="K80" s="31"/>
      <c r="L80" s="9"/>
      <c r="M80" s="36"/>
      <c r="N80" s="47"/>
      <c r="O80" s="22"/>
    </row>
    <row r="81" spans="1:15" s="6" customFormat="1" ht="13.5" hidden="1" thickBot="1">
      <c r="A81" s="39"/>
      <c r="B81" s="31"/>
      <c r="C81" s="9"/>
      <c r="D81" s="36"/>
      <c r="E81" s="47"/>
      <c r="F81" s="9"/>
      <c r="G81" s="17"/>
      <c r="H81" s="31"/>
      <c r="I81" s="9"/>
      <c r="J81" s="36"/>
      <c r="K81" s="31"/>
      <c r="L81" s="9"/>
      <c r="M81" s="36"/>
      <c r="N81" s="47"/>
      <c r="O81" s="22"/>
    </row>
    <row r="82" spans="1:15" s="82" customFormat="1" ht="20.25" hidden="1" thickBot="1">
      <c r="A82" s="77" t="s">
        <v>4</v>
      </c>
      <c r="B82" s="85"/>
      <c r="C82" s="87"/>
      <c r="D82" s="89">
        <f>SUM(D77:D81)</f>
        <v>0</v>
      </c>
      <c r="E82" s="90"/>
      <c r="F82" s="89"/>
      <c r="G82" s="89">
        <f>SUM(G77:G81)</f>
        <v>0</v>
      </c>
      <c r="H82" s="89"/>
      <c r="I82" s="89"/>
      <c r="J82" s="89">
        <f>SUM(J77:J81)</f>
        <v>0</v>
      </c>
      <c r="K82" s="89"/>
      <c r="L82" s="89"/>
      <c r="M82" s="89">
        <f>SUM(M77:M81)</f>
        <v>0</v>
      </c>
      <c r="N82" s="80"/>
      <c r="O82" s="88"/>
    </row>
    <row r="83" spans="1:15" s="6" customFormat="1" ht="20.25" thickBot="1">
      <c r="A83" s="6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57"/>
    </row>
    <row r="84" spans="1:15" s="2" customFormat="1" ht="20.25" thickBot="1">
      <c r="A84" s="43" t="s">
        <v>6</v>
      </c>
      <c r="B84" s="62"/>
      <c r="C84" s="58"/>
      <c r="D84" s="63">
        <f>D82+D75+D56+D48</f>
        <v>118896.62</v>
      </c>
      <c r="E84" s="59"/>
      <c r="F84" s="58"/>
      <c r="G84" s="63">
        <f>G82+G75+G56+G48</f>
        <v>109441.83</v>
      </c>
      <c r="H84" s="59"/>
      <c r="I84" s="58"/>
      <c r="J84" s="63">
        <f>J82+J75+J56+J48</f>
        <v>269527.83</v>
      </c>
      <c r="K84" s="59"/>
      <c r="L84" s="58"/>
      <c r="M84" s="63">
        <f>M82+M75+M56+M48</f>
        <v>209561.53</v>
      </c>
      <c r="N84" s="60"/>
      <c r="O84" s="26">
        <f>M84+J84+G84+D84</f>
        <v>707427.81</v>
      </c>
    </row>
    <row r="85" spans="1:13" s="2" customFormat="1" ht="13.5" thickBot="1">
      <c r="A85" s="52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4" s="2" customFormat="1" ht="13.5" thickBot="1">
      <c r="A86" s="50"/>
      <c r="B86" s="53" t="s">
        <v>18</v>
      </c>
      <c r="C86" s="53" t="s">
        <v>19</v>
      </c>
      <c r="D86" s="53" t="s">
        <v>20</v>
      </c>
      <c r="E86" s="53" t="s">
        <v>21</v>
      </c>
      <c r="F86" s="53" t="s">
        <v>22</v>
      </c>
      <c r="G86" s="53" t="s">
        <v>23</v>
      </c>
      <c r="H86" s="53" t="s">
        <v>24</v>
      </c>
      <c r="I86" s="53" t="s">
        <v>25</v>
      </c>
      <c r="J86" s="53" t="s">
        <v>14</v>
      </c>
      <c r="K86" s="53" t="s">
        <v>15</v>
      </c>
      <c r="L86" s="53" t="s">
        <v>16</v>
      </c>
      <c r="M86" s="53" t="s">
        <v>17</v>
      </c>
      <c r="N86" s="53" t="s">
        <v>27</v>
      </c>
    </row>
    <row r="87" spans="1:14" s="2" customFormat="1" ht="13.5" thickBot="1">
      <c r="A87" s="52" t="s">
        <v>13</v>
      </c>
      <c r="B87" s="103">
        <v>21368.51</v>
      </c>
      <c r="C87" s="50">
        <f>B92</f>
        <v>68943.2</v>
      </c>
      <c r="D87" s="50">
        <f aca="true" t="shared" si="6" ref="D87:M87">C92</f>
        <v>125687.99</v>
      </c>
      <c r="E87" s="51">
        <f>D92</f>
        <v>71674.78</v>
      </c>
      <c r="F87" s="50">
        <f t="shared" si="6"/>
        <v>139030.13</v>
      </c>
      <c r="G87" s="50">
        <f t="shared" si="6"/>
        <v>200444.92</v>
      </c>
      <c r="H87" s="51">
        <f t="shared" si="6"/>
        <v>147641.44</v>
      </c>
      <c r="I87" s="50">
        <f t="shared" si="6"/>
        <v>214862.88</v>
      </c>
      <c r="J87" s="50">
        <f t="shared" si="6"/>
        <v>273674.42</v>
      </c>
      <c r="K87" s="51">
        <f t="shared" si="6"/>
        <v>64321.51</v>
      </c>
      <c r="L87" s="50">
        <f t="shared" si="6"/>
        <v>123193.38</v>
      </c>
      <c r="M87" s="50">
        <f t="shared" si="6"/>
        <v>191150.67</v>
      </c>
      <c r="N87" s="50"/>
    </row>
    <row r="88" spans="1:14" s="158" customFormat="1" ht="13.5" thickBot="1">
      <c r="A88" s="156" t="s">
        <v>11</v>
      </c>
      <c r="B88" s="157">
        <v>62343.64</v>
      </c>
      <c r="C88" s="157">
        <v>62343.64</v>
      </c>
      <c r="D88" s="157">
        <v>62343.64</v>
      </c>
      <c r="E88" s="157">
        <v>62343.64</v>
      </c>
      <c r="F88" s="157">
        <v>62343.64</v>
      </c>
      <c r="G88" s="157">
        <v>62343.64</v>
      </c>
      <c r="H88" s="157">
        <v>62343.64</v>
      </c>
      <c r="I88" s="157">
        <v>62343.64</v>
      </c>
      <c r="J88" s="157">
        <v>62343.64</v>
      </c>
      <c r="K88" s="157">
        <v>62343.64</v>
      </c>
      <c r="L88" s="157">
        <v>62343.64</v>
      </c>
      <c r="M88" s="157">
        <v>62343.64</v>
      </c>
      <c r="N88" s="157">
        <f>SUM(B88:M88)</f>
        <v>748123.68</v>
      </c>
    </row>
    <row r="89" spans="1:14" s="158" customFormat="1" ht="13.5" thickBot="1">
      <c r="A89" s="156" t="s">
        <v>12</v>
      </c>
      <c r="B89" s="157">
        <v>47328.69</v>
      </c>
      <c r="C89" s="157">
        <v>56498.79</v>
      </c>
      <c r="D89" s="157">
        <v>64637.41</v>
      </c>
      <c r="E89" s="157">
        <v>67109.35</v>
      </c>
      <c r="F89" s="157">
        <v>61168.79</v>
      </c>
      <c r="G89" s="157">
        <v>56392.35</v>
      </c>
      <c r="H89" s="157">
        <v>66975.44</v>
      </c>
      <c r="I89" s="157">
        <v>58565.54</v>
      </c>
      <c r="J89" s="157">
        <v>59928.92</v>
      </c>
      <c r="K89" s="157">
        <v>58625.87</v>
      </c>
      <c r="L89" s="157">
        <v>67711.29</v>
      </c>
      <c r="M89" s="157">
        <v>58887.99</v>
      </c>
      <c r="N89" s="157">
        <f>SUM(B89:M89)</f>
        <v>723830.43</v>
      </c>
    </row>
    <row r="90" spans="1:14" s="158" customFormat="1" ht="13.5" thickBot="1">
      <c r="A90" s="156" t="s">
        <v>145</v>
      </c>
      <c r="B90" s="159">
        <v>246</v>
      </c>
      <c r="C90" s="159">
        <v>246</v>
      </c>
      <c r="D90" s="159">
        <v>246</v>
      </c>
      <c r="E90" s="159">
        <v>246</v>
      </c>
      <c r="F90" s="159">
        <v>246</v>
      </c>
      <c r="G90" s="159">
        <v>246</v>
      </c>
      <c r="H90" s="159">
        <v>246</v>
      </c>
      <c r="I90" s="159">
        <v>246</v>
      </c>
      <c r="J90" s="159">
        <v>246</v>
      </c>
      <c r="K90" s="159">
        <v>246</v>
      </c>
      <c r="L90" s="159">
        <v>246</v>
      </c>
      <c r="M90" s="159">
        <v>246</v>
      </c>
      <c r="N90" s="159">
        <f>SUM(B90:M90)</f>
        <v>2952</v>
      </c>
    </row>
    <row r="91" spans="1:14" s="2" customFormat="1" ht="13.5" thickBot="1">
      <c r="A91" s="52" t="s">
        <v>28</v>
      </c>
      <c r="B91" s="50">
        <f aca="true" t="shared" si="7" ref="B91:M91">B89-B88</f>
        <v>-15014.95</v>
      </c>
      <c r="C91" s="50">
        <f t="shared" si="7"/>
        <v>-5844.85</v>
      </c>
      <c r="D91" s="50">
        <f t="shared" si="7"/>
        <v>2293.77</v>
      </c>
      <c r="E91" s="50">
        <f t="shared" si="7"/>
        <v>4765.71000000001</v>
      </c>
      <c r="F91" s="50">
        <f t="shared" si="7"/>
        <v>-1174.85</v>
      </c>
      <c r="G91" s="50">
        <f t="shared" si="7"/>
        <v>-5951.29</v>
      </c>
      <c r="H91" s="50">
        <f t="shared" si="7"/>
        <v>4631.8</v>
      </c>
      <c r="I91" s="50">
        <f t="shared" si="7"/>
        <v>-3778.1</v>
      </c>
      <c r="J91" s="50">
        <f t="shared" si="7"/>
        <v>-2414.72</v>
      </c>
      <c r="K91" s="50">
        <f t="shared" si="7"/>
        <v>-3717.77</v>
      </c>
      <c r="L91" s="50">
        <f t="shared" si="7"/>
        <v>5367.64999999999</v>
      </c>
      <c r="M91" s="50">
        <f t="shared" si="7"/>
        <v>-3455.65</v>
      </c>
      <c r="N91" s="216">
        <f>SUM(B91:M91)</f>
        <v>-24293.25</v>
      </c>
    </row>
    <row r="92" spans="1:14" s="2" customFormat="1" ht="13.5" thickBot="1">
      <c r="A92" s="52" t="s">
        <v>26</v>
      </c>
      <c r="B92" s="160">
        <f>B87+B89+B90</f>
        <v>68943.2</v>
      </c>
      <c r="C92" s="160">
        <f>C87+C89+C90</f>
        <v>125687.99</v>
      </c>
      <c r="D92" s="161">
        <f>D87+D89+D90-D84</f>
        <v>71674.78</v>
      </c>
      <c r="E92" s="160">
        <f>E87+E89+E90</f>
        <v>139030.13</v>
      </c>
      <c r="F92" s="160">
        <f>F87+F89+F90</f>
        <v>200444.92</v>
      </c>
      <c r="G92" s="161">
        <f>G87+G89+G90-G84</f>
        <v>147641.44</v>
      </c>
      <c r="H92" s="160">
        <f>H87+H89+H90</f>
        <v>214862.88</v>
      </c>
      <c r="I92" s="160">
        <f>I87+I89+I90</f>
        <v>273674.42</v>
      </c>
      <c r="J92" s="161">
        <f>J87+J89+J90-J84</f>
        <v>64321.51</v>
      </c>
      <c r="K92" s="160">
        <f>K87+K89+K90</f>
        <v>123193.38</v>
      </c>
      <c r="L92" s="160">
        <f>L87+L89+L90</f>
        <v>191150.67</v>
      </c>
      <c r="M92" s="161">
        <f>M87+M89+M90-M84</f>
        <v>40723.13</v>
      </c>
      <c r="N92" s="50"/>
    </row>
    <row r="93" spans="7:14" s="2" customFormat="1" ht="57" customHeight="1">
      <c r="G93" s="33"/>
      <c r="H93" s="281" t="s">
        <v>158</v>
      </c>
      <c r="I93" s="281"/>
      <c r="J93" s="281"/>
      <c r="K93" s="281"/>
      <c r="L93" s="282" t="s">
        <v>159</v>
      </c>
      <c r="M93" s="282"/>
      <c r="N93" s="282"/>
    </row>
    <row r="94" spans="8:14" s="2" customFormat="1" ht="72" customHeight="1">
      <c r="H94" s="283" t="s">
        <v>160</v>
      </c>
      <c r="I94" s="283"/>
      <c r="J94" s="283"/>
      <c r="K94" s="283"/>
      <c r="L94" s="287" t="s">
        <v>182</v>
      </c>
      <c r="M94" s="287"/>
      <c r="N94" s="287"/>
    </row>
    <row r="95" s="2" customFormat="1" ht="12.75"/>
    <row r="96" spans="8:14" s="2" customFormat="1" ht="15">
      <c r="H96" s="289" t="s">
        <v>146</v>
      </c>
      <c r="I96" s="289"/>
      <c r="J96" s="289"/>
      <c r="K96" s="162">
        <f>O84</f>
        <v>707427.81</v>
      </c>
      <c r="L96" s="163">
        <v>707427.81</v>
      </c>
      <c r="M96" s="163"/>
      <c r="N96" s="248">
        <f>L96+M96</f>
        <v>707427.81</v>
      </c>
    </row>
    <row r="97" spans="8:14" s="2" customFormat="1" ht="15">
      <c r="H97" s="289" t="s">
        <v>147</v>
      </c>
      <c r="I97" s="289"/>
      <c r="J97" s="289"/>
      <c r="K97" s="162">
        <f>N88</f>
        <v>748123.68</v>
      </c>
      <c r="L97" s="163">
        <v>748123.68</v>
      </c>
      <c r="M97" s="163"/>
      <c r="N97" s="248">
        <f aca="true" t="shared" si="8" ref="N97:N102">L97+M97</f>
        <v>748123.68</v>
      </c>
    </row>
    <row r="98" spans="8:14" s="2" customFormat="1" ht="15">
      <c r="H98" s="289" t="s">
        <v>148</v>
      </c>
      <c r="I98" s="289"/>
      <c r="J98" s="289"/>
      <c r="K98" s="162">
        <f>N89</f>
        <v>723830.43</v>
      </c>
      <c r="L98" s="163">
        <v>723830.43</v>
      </c>
      <c r="M98" s="163">
        <v>2952</v>
      </c>
      <c r="N98" s="248">
        <f t="shared" si="8"/>
        <v>726782.43</v>
      </c>
    </row>
    <row r="99" spans="8:14" s="2" customFormat="1" ht="15">
      <c r="H99" s="289" t="s">
        <v>149</v>
      </c>
      <c r="I99" s="289"/>
      <c r="J99" s="289"/>
      <c r="K99" s="162">
        <f>K98-K97</f>
        <v>-24293.25</v>
      </c>
      <c r="L99" s="163">
        <v>-24293.25</v>
      </c>
      <c r="M99" s="163">
        <v>2952</v>
      </c>
      <c r="N99" s="248">
        <f t="shared" si="8"/>
        <v>-21341.25</v>
      </c>
    </row>
    <row r="100" spans="8:14" s="2" customFormat="1" ht="15">
      <c r="H100" s="293" t="s">
        <v>150</v>
      </c>
      <c r="I100" s="293"/>
      <c r="J100" s="293"/>
      <c r="K100" s="162">
        <f>K97-K96</f>
        <v>40695.87</v>
      </c>
      <c r="L100" s="164">
        <v>40695.87</v>
      </c>
      <c r="M100" s="163"/>
      <c r="N100" s="248">
        <f t="shared" si="8"/>
        <v>40695.87</v>
      </c>
    </row>
    <row r="101" spans="8:14" s="2" customFormat="1" ht="15">
      <c r="H101" s="290" t="s">
        <v>175</v>
      </c>
      <c r="I101" s="291"/>
      <c r="J101" s="292"/>
      <c r="K101" s="162">
        <f>B87</f>
        <v>21368.51</v>
      </c>
      <c r="L101" s="163">
        <v>12416.51</v>
      </c>
      <c r="M101" s="163">
        <v>8952</v>
      </c>
      <c r="N101" s="248">
        <f t="shared" si="8"/>
        <v>21368.51</v>
      </c>
    </row>
    <row r="102" spans="8:14" s="2" customFormat="1" ht="15.75">
      <c r="H102" s="295" t="s">
        <v>199</v>
      </c>
      <c r="I102" s="295"/>
      <c r="J102" s="295"/>
      <c r="K102" s="165">
        <f>K101+K100+K99+K103</f>
        <v>40723.13</v>
      </c>
      <c r="L102" s="165">
        <f>L101+L100+L99+L103</f>
        <v>28819.13</v>
      </c>
      <c r="M102" s="165">
        <f>M101+M100+M99+M103</f>
        <v>11904</v>
      </c>
      <c r="N102" s="248">
        <f t="shared" si="8"/>
        <v>40723.13</v>
      </c>
    </row>
    <row r="103" spans="8:13" s="2" customFormat="1" ht="15">
      <c r="H103" s="294" t="s">
        <v>151</v>
      </c>
      <c r="I103" s="294"/>
      <c r="J103" s="294"/>
      <c r="K103" s="166">
        <f>N90</f>
        <v>2952</v>
      </c>
      <c r="L103" s="163"/>
      <c r="M103" s="163"/>
    </row>
    <row r="104" spans="8:13" s="2" customFormat="1" ht="15">
      <c r="H104" s="293" t="s">
        <v>152</v>
      </c>
      <c r="I104" s="293"/>
      <c r="J104" s="293"/>
      <c r="K104" s="166">
        <f>D75+G75+J75+M75</f>
        <v>16436.6</v>
      </c>
      <c r="L104" s="288" t="s">
        <v>174</v>
      </c>
      <c r="M104" s="288"/>
    </row>
    <row r="105" spans="8:13" s="2" customFormat="1" ht="15">
      <c r="H105" s="294" t="s">
        <v>153</v>
      </c>
      <c r="I105" s="294"/>
      <c r="J105" s="294"/>
      <c r="K105" s="166">
        <v>34816.84</v>
      </c>
      <c r="L105" s="163"/>
      <c r="M105" s="163"/>
    </row>
    <row r="106" spans="8:13" s="2" customFormat="1" ht="15">
      <c r="H106" s="294" t="s">
        <v>154</v>
      </c>
      <c r="I106" s="294"/>
      <c r="J106" s="294"/>
      <c r="K106" s="166">
        <v>22277.43</v>
      </c>
      <c r="L106" s="163"/>
      <c r="M106" s="163"/>
    </row>
    <row r="107" spans="8:13" ht="15">
      <c r="H107" s="294" t="s">
        <v>155</v>
      </c>
      <c r="I107" s="294"/>
      <c r="J107" s="294"/>
      <c r="K107" s="166">
        <f>K105+K106</f>
        <v>57094.27</v>
      </c>
      <c r="L107" s="163"/>
      <c r="M107" s="163"/>
    </row>
    <row r="108" spans="8:13" ht="15">
      <c r="H108" s="294" t="s">
        <v>156</v>
      </c>
      <c r="I108" s="294"/>
      <c r="J108" s="294"/>
      <c r="K108" s="166">
        <f>K107-K104</f>
        <v>40657.67</v>
      </c>
      <c r="L108" s="164"/>
      <c r="M108" s="163"/>
    </row>
    <row r="109" spans="8:13" ht="15.75">
      <c r="H109" s="294" t="s">
        <v>157</v>
      </c>
      <c r="I109" s="294"/>
      <c r="J109" s="294"/>
      <c r="K109" s="167">
        <f>K100-K108</f>
        <v>38.2</v>
      </c>
      <c r="L109" s="163"/>
      <c r="M109" s="163"/>
    </row>
  </sheetData>
  <sheetProtection/>
  <mergeCells count="30">
    <mergeCell ref="H101:J101"/>
    <mergeCell ref="H100:J100"/>
    <mergeCell ref="H107:J107"/>
    <mergeCell ref="H108:J108"/>
    <mergeCell ref="H109:J109"/>
    <mergeCell ref="H102:J102"/>
    <mergeCell ref="H103:J103"/>
    <mergeCell ref="H104:J104"/>
    <mergeCell ref="H106:J106"/>
    <mergeCell ref="H105:J105"/>
    <mergeCell ref="H93:K93"/>
    <mergeCell ref="L93:N93"/>
    <mergeCell ref="H94:K94"/>
    <mergeCell ref="A38:A41"/>
    <mergeCell ref="L94:N94"/>
    <mergeCell ref="L104:M104"/>
    <mergeCell ref="H96:J96"/>
    <mergeCell ref="H97:J97"/>
    <mergeCell ref="H98:J98"/>
    <mergeCell ref="H99:J99"/>
    <mergeCell ref="A1:N1"/>
    <mergeCell ref="A76:N76"/>
    <mergeCell ref="A57:N57"/>
    <mergeCell ref="B2:D2"/>
    <mergeCell ref="E2:G2"/>
    <mergeCell ref="A31:A32"/>
    <mergeCell ref="H2:J2"/>
    <mergeCell ref="K2:M2"/>
    <mergeCell ref="A4:O4"/>
    <mergeCell ref="A50:N5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8"/>
  <sheetViews>
    <sheetView tabSelected="1" zoomScalePageLayoutView="0" workbookViewId="0" topLeftCell="A1">
      <selection activeCell="A3" sqref="A3:G22"/>
    </sheetView>
  </sheetViews>
  <sheetFormatPr defaultColWidth="9.00390625" defaultRowHeight="12.75"/>
  <cols>
    <col min="4" max="4" width="18.875" style="0" customWidth="1"/>
    <col min="6" max="6" width="18.625" style="0" customWidth="1"/>
  </cols>
  <sheetData>
    <row r="3" ht="12.75">
      <c r="B3" t="s">
        <v>223</v>
      </c>
    </row>
    <row r="6" ht="12.75">
      <c r="B6" t="s">
        <v>186</v>
      </c>
    </row>
    <row r="7" spans="4:6" ht="12.75">
      <c r="D7" s="296" t="s">
        <v>187</v>
      </c>
      <c r="F7" s="297" t="s">
        <v>188</v>
      </c>
    </row>
    <row r="8" spans="4:6" ht="12.75">
      <c r="D8" s="296"/>
      <c r="F8" s="297"/>
    </row>
    <row r="9" spans="4:6" ht="12.75">
      <c r="D9" s="296"/>
      <c r="F9" s="297"/>
    </row>
    <row r="10" ht="12.75">
      <c r="F10" s="224"/>
    </row>
    <row r="11" spans="2:6" ht="12.75">
      <c r="B11" t="s">
        <v>189</v>
      </c>
      <c r="D11">
        <v>3048</v>
      </c>
      <c r="F11">
        <v>3048</v>
      </c>
    </row>
    <row r="12" spans="2:6" ht="12.75">
      <c r="B12" t="s">
        <v>190</v>
      </c>
      <c r="D12">
        <v>2952</v>
      </c>
      <c r="F12">
        <v>2952</v>
      </c>
    </row>
    <row r="13" spans="2:6" ht="12.75">
      <c r="B13" t="s">
        <v>191</v>
      </c>
      <c r="D13">
        <v>2952</v>
      </c>
      <c r="F13">
        <v>2952</v>
      </c>
    </row>
    <row r="14" spans="2:6" ht="12.75">
      <c r="B14" t="s">
        <v>222</v>
      </c>
      <c r="D14">
        <v>2952</v>
      </c>
      <c r="F14">
        <v>2952</v>
      </c>
    </row>
    <row r="18" spans="2:6" ht="12.75">
      <c r="B18" t="s">
        <v>27</v>
      </c>
      <c r="D18">
        <v>11904</v>
      </c>
      <c r="F18">
        <v>11904</v>
      </c>
    </row>
  </sheetData>
  <sheetProtection/>
  <mergeCells count="2">
    <mergeCell ref="D7:D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2015-07-22T08:56:49Z</cp:lastPrinted>
  <dcterms:created xsi:type="dcterms:W3CDTF">2010-04-02T14:46:04Z</dcterms:created>
  <dcterms:modified xsi:type="dcterms:W3CDTF">2015-07-22T08:57:55Z</dcterms:modified>
  <cp:category/>
  <cp:version/>
  <cp:contentType/>
  <cp:contentStatus/>
</cp:coreProperties>
</file>