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<sst xmlns="http://schemas.openxmlformats.org/spreadsheetml/2006/main" count="437" uniqueCount="269">
  <si>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</si>
  <si>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</si>
  <si>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</si>
  <si>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</si>
  <si>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</si>
  <si>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</si>
  <si>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</si>
  <si>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</si>
  <si>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</si>
  <si>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</si>
  <si>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</si>
  <si>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</si>
  <si>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</si>
  <si>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</si>
  <si>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</si>
  <si>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</si>
  <si>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</si>
  <si>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</si>
  <si>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</si>
  <si>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</si>
  <si>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</si>
  <si>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</si>
  <si>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</si>
  <si>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</si>
  <si>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</si>
  <si>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</si>
  <si>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</si>
  <si>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</si>
  <si>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</si>
  <si>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</si>
  <si>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</si>
  <si>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</si>
  <si>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</si>
  <si>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</si>
  <si>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</si>
  <si>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</si>
  <si>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</si>
  <si>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</si>
  <si>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</si>
  <si>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</si>
  <si>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</si>
  <si>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</si>
  <si>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</si>
  <si>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</si>
  <si>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</si>
  <si>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</si>
  <si>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</si>
  <si>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</si>
  <si>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</si>
  <si>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</si>
  <si>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</si>
  <si>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</si>
  <si>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</si>
  <si>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</si>
  <si>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</si>
  <si>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</si>
  <si>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</si>
  <si>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</si>
  <si>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</si>
  <si>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</si>
  <si>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</si>
  <si>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</si>
  <si>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</si>
  <si>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</si>
  <si>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</si>
  <si>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</si>
  <si>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</si>
  <si>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</si>
  <si>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</si>
  <si>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</si>
  <si>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</si>
  <si>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</si>
  <si>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</si>
  <si>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</si>
  <si>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</si>
  <si>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</si>
  <si>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</si>
  <si>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</si>
  <si>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</si>
  <si>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</si>
  <si>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</si>
  <si>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</si>
  <si>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</si>
  <si>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</si>
  <si>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</si>
  <si>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</si>
  <si>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</si>
  <si>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</si>
  <si>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</si>
  <si>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</si>
  <si>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</si>
  <si>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</si>
  <si>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</si>
  <si>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</si>
  <si>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</si>
  <si>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</si>
  <si>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</si>
  <si>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содержанию кровли в т.числе:</t>
  </si>
  <si>
    <t>Сбор, вывоз и утилизация ТБО, руб/м2</t>
  </si>
  <si>
    <t>1 раз в месяц</t>
  </si>
  <si>
    <t>Поверка общедомовых приборов учета горячего водоснабжения</t>
  </si>
  <si>
    <t>1 ра в год</t>
  </si>
  <si>
    <t>восстановление общедомового уличного освещения</t>
  </si>
  <si>
    <t>прочистка вентиляционных каналов и канализационных вытяжек</t>
  </si>
  <si>
    <t>перевод реле времени</t>
  </si>
  <si>
    <t>окос травы</t>
  </si>
  <si>
    <t>установка шарового крана на выходе с ВВП горячей воды для взятия проб,сдачи анализа ГВС ф 15</t>
  </si>
  <si>
    <t>1 раз в 4 года</t>
  </si>
  <si>
    <t>Поверка общедомовых приборов учета холодного водоснабжения</t>
  </si>
  <si>
    <t>подключение системы отопления в местах общего пользования</t>
  </si>
  <si>
    <t>2013-2014 гг.</t>
  </si>
  <si>
    <t>(многоквартирный дом с газовыми плитами )</t>
  </si>
  <si>
    <t>2-3 раза</t>
  </si>
  <si>
    <t>очистка урн от мусора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</si>
  <si>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</si>
  <si>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</si>
  <si>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отключение системы отопления в местах общего пользования</t>
  </si>
  <si>
    <t>замена ( поверка ) КИП</t>
  </si>
  <si>
    <t>замена трансформатора тока</t>
  </si>
  <si>
    <t>восстановление подвального освещения</t>
  </si>
  <si>
    <t>восстановление чердачного освещения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</si>
  <si>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</si>
  <si>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</si>
  <si>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</si>
  <si>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Работы заявочного характера</t>
  </si>
  <si>
    <t>Погашение задолженности прошлых периодов</t>
  </si>
  <si>
    <t>Сбор, вывоз и утилизация ТБО*, руб/м2</t>
  </si>
  <si>
    <t>ремонт отмостки</t>
  </si>
  <si>
    <t>ремонт цоколя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</si>
  <si>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</si>
  <si>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</si>
  <si>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по адресу: ул. Набережная, д.56 (Sобщ.=2859,8м2, Sзем.уч.=2602,45 м2)</t>
  </si>
  <si>
    <t>договорная и претензионно-исковая работа, взыскание задолженности по ЖКУ</t>
  </si>
  <si>
    <t>погрузка мусора на автотранспорт  вручную</t>
  </si>
  <si>
    <t>посыпка территории песко-соляной смесью</t>
  </si>
  <si>
    <t>ревизия задвижек отопления (д.50мм-8шт., д.80мм-18шт.)</t>
  </si>
  <si>
    <t>Смена КИП  (манометр 8шт., термометры 8 шт.)</t>
  </si>
  <si>
    <t>установка КИП на ВВП манометр 5 шт., термометры 5 шт.</t>
  </si>
  <si>
    <t>ревизия задвижек ГВС ( д.80мм- 3шт.)</t>
  </si>
  <si>
    <t>замена насоса гвс / резерв /</t>
  </si>
  <si>
    <t>замена  КИП манометр 1шт.</t>
  </si>
  <si>
    <t>ревизия задвижек  ХВС (д.80мм-2шт., д.100 мм 1 шт.)</t>
  </si>
  <si>
    <t>восстановление подъездного освещения</t>
  </si>
  <si>
    <t>замена трансформатора тока (1 узел учета/3ТТ)</t>
  </si>
  <si>
    <t>очистка кровли от снега и наледи (в районе водосточных воронок)</t>
  </si>
  <si>
    <t>восстановление водостоков ( мелкий ремонт после очистки от снега и льда )</t>
  </si>
  <si>
    <t>по состоянию на 1.05.2012г.</t>
  </si>
  <si>
    <t>ремонт стеновых панельных швов</t>
  </si>
  <si>
    <t>смена запорной арматуры (водоснабжение по стоякам)</t>
  </si>
  <si>
    <t>смена задвижек системы отопления</t>
  </si>
  <si>
    <t>ремонт изоляции трубопроводов</t>
  </si>
  <si>
    <t>ремонт ситемы водоотведения</t>
  </si>
  <si>
    <t>ремонт бойлера</t>
  </si>
  <si>
    <t>ВСЕГО ;</t>
  </si>
  <si>
    <t>руб./чел.</t>
  </si>
  <si>
    <t>Дополнительные работы (текущий ремонт), в т.ч.:</t>
  </si>
  <si>
    <t>Смена задвижек ХВС (д.100 - 1 шт., д.80 - 1 шт.)</t>
  </si>
  <si>
    <t>Смена задвижек ХВС на ВВП (д. 50 - 1 шт., д.80 - 1 шт.)</t>
  </si>
  <si>
    <t>Смена задвижек отопления - эл.узлы ( д.50 - 3 шт., д.80 - 4 шт.) (предписание ТПК)</t>
  </si>
  <si>
    <t>Смена задвижек СТС на ВВП ( д.80 - 3 шт.) (предписание ТПК)</t>
  </si>
  <si>
    <t>Смена запорной арматуры отопления в техподвале и на чердаке ( д.15 - 15 шт., д.20 - 10 шт.)</t>
  </si>
  <si>
    <t>115</t>
  </si>
  <si>
    <t>Смена шарового крана ф32мм с САГ</t>
  </si>
  <si>
    <t>116</t>
  </si>
  <si>
    <t>Лицевой счет многоквартирного дома по адресу: ул. Набережная, д. 56 на период с 1 мая 2013 по 30 апреля 2014 года</t>
  </si>
  <si>
    <t>119</t>
  </si>
  <si>
    <t>Смена задвижки СТС на центральном узле (ф80-1шт)</t>
  </si>
  <si>
    <t>130</t>
  </si>
  <si>
    <t>Устранение течи канализационного стояка  (кв.32)</t>
  </si>
  <si>
    <t>Установка заглушки на канализацию в подвале</t>
  </si>
  <si>
    <t>Смена регулятора на ВВП</t>
  </si>
  <si>
    <t>132</t>
  </si>
  <si>
    <t>Замена вентиля на стояке ХВС в подвале  (кв.32)</t>
  </si>
  <si>
    <t>108</t>
  </si>
  <si>
    <t>Перевод ВВП на летнюю схему</t>
  </si>
  <si>
    <t>Устранение течи канализационной трубы в подвале (4 подъезд)</t>
  </si>
  <si>
    <t>113</t>
  </si>
  <si>
    <t>Смена запорной арматуры отопления в техподвале и на чердаке ( д.15 - 25 шт.)</t>
  </si>
  <si>
    <t>145</t>
  </si>
  <si>
    <t>146</t>
  </si>
  <si>
    <t>Замена автомата АЕ 25А</t>
  </si>
  <si>
    <t>142</t>
  </si>
  <si>
    <t xml:space="preserve">Устранение течи канализационной трубы в подвале </t>
  </si>
  <si>
    <t>152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</si>
  <si>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</si>
  <si>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</si>
  <si>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</si>
  <si>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</si>
  <si>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</si>
  <si>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 xml:space="preserve">Проверка схем подключения </t>
  </si>
  <si>
    <t>4400R002/13/44</t>
  </si>
  <si>
    <t>167</t>
  </si>
  <si>
    <t>163</t>
  </si>
  <si>
    <t xml:space="preserve">Демонтаж шаровых кранов ф25-2шт. на эл.узлах </t>
  </si>
  <si>
    <t>Замена канализационного стояка, замена шар.крана ф32 в подвале</t>
  </si>
  <si>
    <t>Установка реле времени на уличное освещение</t>
  </si>
  <si>
    <t>161</t>
  </si>
  <si>
    <t>160</t>
  </si>
  <si>
    <t>Определение в работе, течь канализ.стояка (кв.32)</t>
  </si>
  <si>
    <t>166</t>
  </si>
  <si>
    <t>Подключение системы отопления после работ ТПК</t>
  </si>
  <si>
    <t>170</t>
  </si>
  <si>
    <t>190</t>
  </si>
  <si>
    <t xml:space="preserve">Врезка спускника на СО и смена шар.крана (кв.32,33) </t>
  </si>
  <si>
    <t>196</t>
  </si>
  <si>
    <t>191</t>
  </si>
  <si>
    <t>193</t>
  </si>
  <si>
    <t>Перевод ВВП на зимнюю схему</t>
  </si>
  <si>
    <t>236</t>
  </si>
  <si>
    <t xml:space="preserve">Ремонт канализации в подвале </t>
  </si>
  <si>
    <t>217</t>
  </si>
  <si>
    <t>228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</si>
  <si>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</si>
  <si>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</si>
  <si>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</si>
  <si>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</si>
  <si>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</si>
  <si>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</si>
  <si>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</si>
  <si>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</si>
  <si>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</si>
  <si>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</si>
  <si>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</si>
  <si>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</si>
  <si>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</si>
  <si>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</si>
  <si>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</si>
  <si>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10981,63 (по тарифу)</t>
  </si>
  <si>
    <t>125</t>
  </si>
  <si>
    <t>229</t>
  </si>
  <si>
    <t>30.09.2013 (акт от 12.11.13)</t>
  </si>
  <si>
    <t>Проверка эл.проводки после промочки (кв.16)</t>
  </si>
  <si>
    <t>30.09.2013 (акт от 7.10.13)</t>
  </si>
  <si>
    <t>30.09.2013 (акт от 16.12.13)</t>
  </si>
  <si>
    <t>30.09.2013 (акт от 5.12.13)</t>
  </si>
  <si>
    <t>30.09.2013 (акт от 1.11.13)</t>
  </si>
  <si>
    <t>Устранение свища на батарее в подъезде (кв.32)</t>
  </si>
  <si>
    <t>Установка металлических решеток на подвальные продухи -4шт.</t>
  </si>
  <si>
    <t>2</t>
  </si>
  <si>
    <t>3</t>
  </si>
  <si>
    <t>Удаление воздушных пробок в системе ГВС после работ ТПК</t>
  </si>
  <si>
    <t>8</t>
  </si>
  <si>
    <t>Смена воздушников на ГВС на чердаке по стояку 45,58 квартир</t>
  </si>
  <si>
    <t>18</t>
  </si>
  <si>
    <t>Проведение контрольных вырезов трубопровода ГВС (1 под-д)</t>
  </si>
  <si>
    <t>17</t>
  </si>
  <si>
    <t>22</t>
  </si>
  <si>
    <t>Ремонт канализац.стояка (кв.32)</t>
  </si>
  <si>
    <t>24</t>
  </si>
  <si>
    <t>Устранение свища на плоской батарее (кв.53)</t>
  </si>
  <si>
    <t>29</t>
  </si>
  <si>
    <t>Смена канализации в подвале (3,4 под-ды)</t>
  </si>
  <si>
    <t>30</t>
  </si>
  <si>
    <t>Врезка спускников на эл.узлах, смена фильтра перед РТДО</t>
  </si>
  <si>
    <t>Генеральный директор</t>
  </si>
  <si>
    <t>А.В. Митрофанов</t>
  </si>
  <si>
    <t>Экономист 2-ой категории по учету лицевых счетов МКД</t>
  </si>
  <si>
    <t>Ключи (4 шт.)</t>
  </si>
  <si>
    <t>А/о № 3</t>
  </si>
  <si>
    <t>34</t>
  </si>
  <si>
    <t>37</t>
  </si>
  <si>
    <t>Услуги типографии по печати доп.соглашений</t>
  </si>
  <si>
    <t>151</t>
  </si>
  <si>
    <t>42</t>
  </si>
  <si>
    <t>43</t>
  </si>
  <si>
    <t>50</t>
  </si>
  <si>
    <t>Регулятор РТДО ф 25</t>
  </si>
  <si>
    <t>2482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</si>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</sst>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name val="Arial Narrow"/>
      <family val="2"/>
    </font>
    <font>
      <sz val="10"/>
      <name val="Arial Unicode MS"/>
      <family val="2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8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8" fillId="25" borderId="26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22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18" fillId="25" borderId="0" xfId="0" applyFont="1" applyFill="1" applyAlignment="1">
      <alignment horizontal="center" vertical="center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4" fontId="28" fillId="25" borderId="45" xfId="0" applyNumberFormat="1" applyFont="1" applyFill="1" applyBorder="1" applyAlignment="1">
      <alignment horizontal="left" vertical="center" wrapText="1"/>
    </xf>
    <xf numFmtId="4" fontId="28" fillId="25" borderId="12" xfId="0" applyNumberFormat="1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left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left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2" fontId="20" fillId="25" borderId="58" xfId="0" applyNumberFormat="1" applyFont="1" applyFill="1" applyBorder="1" applyAlignment="1">
      <alignment horizontal="center"/>
    </xf>
    <xf numFmtId="0" fontId="20" fillId="25" borderId="11" xfId="0" applyFont="1" applyFill="1" applyBorder="1" applyAlignment="1">
      <alignment horizontal="left"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2" fontId="28" fillId="24" borderId="0" xfId="0" applyNumberFormat="1" applyFont="1" applyFill="1" applyAlignment="1">
      <alignment horizontal="center" vertical="center" wrapText="1"/>
    </xf>
    <xf numFmtId="0" fontId="28" fillId="25" borderId="56" xfId="0" applyFont="1" applyFill="1" applyBorder="1" applyAlignment="1">
      <alignment horizontal="left" vertical="center" wrapText="1"/>
    </xf>
    <xf numFmtId="0" fontId="28" fillId="25" borderId="34" xfId="0" applyFont="1" applyFill="1" applyBorder="1" applyAlignment="1">
      <alignment horizontal="center" vertical="center" wrapText="1"/>
    </xf>
    <xf numFmtId="2" fontId="28" fillId="25" borderId="34" xfId="0" applyNumberFormat="1" applyFont="1" applyFill="1" applyBorder="1" applyAlignment="1">
      <alignment horizontal="center" vertical="center" wrapText="1"/>
    </xf>
    <xf numFmtId="2" fontId="28" fillId="25" borderId="48" xfId="0" applyNumberFormat="1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/>
    </xf>
    <xf numFmtId="2" fontId="28" fillId="25" borderId="59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60" xfId="0" applyNumberFormat="1" applyFont="1" applyFill="1" applyBorder="1" applyAlignment="1">
      <alignment horizontal="center" vertical="center" wrapText="1"/>
    </xf>
    <xf numFmtId="2" fontId="20" fillId="25" borderId="49" xfId="0" applyNumberFormat="1" applyFont="1" applyFill="1" applyBorder="1" applyAlignment="1">
      <alignment horizontal="center"/>
    </xf>
    <xf numFmtId="0" fontId="18" fillId="25" borderId="44" xfId="0" applyFont="1" applyFill="1" applyBorder="1" applyAlignment="1">
      <alignment horizontal="center" vertical="center"/>
    </xf>
    <xf numFmtId="0" fontId="18" fillId="25" borderId="49" xfId="0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28" fillId="25" borderId="45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left" vertical="center"/>
    </xf>
    <xf numFmtId="0" fontId="18" fillId="25" borderId="39" xfId="0" applyFont="1" applyFill="1" applyBorder="1" applyAlignment="1">
      <alignment horizontal="center" vertical="center"/>
    </xf>
    <xf numFmtId="2" fontId="18" fillId="25" borderId="39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2" fillId="25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left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28" borderId="11" xfId="0" applyFont="1" applyFill="1" applyBorder="1" applyAlignment="1">
      <alignment horizontal="left" vertical="center" wrapText="1"/>
    </xf>
    <xf numFmtId="49" fontId="33" fillId="24" borderId="27" xfId="0" applyNumberFormat="1" applyFont="1" applyFill="1" applyBorder="1" applyAlignment="1">
      <alignment horizontal="center" vertical="center" wrapText="1"/>
    </xf>
    <xf numFmtId="14" fontId="34" fillId="24" borderId="10" xfId="0" applyNumberFormat="1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18" fillId="29" borderId="11" xfId="0" applyFont="1" applyFill="1" applyBorder="1" applyAlignment="1">
      <alignment horizontal="left" vertical="center" wrapText="1"/>
    </xf>
    <xf numFmtId="0" fontId="18" fillId="29" borderId="20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2" fontId="18" fillId="29" borderId="21" xfId="0" applyNumberFormat="1" applyFont="1" applyFill="1" applyBorder="1" applyAlignment="1">
      <alignment horizontal="center" vertical="center" wrapText="1"/>
    </xf>
    <xf numFmtId="49" fontId="0" fillId="29" borderId="27" xfId="0" applyNumberFormat="1" applyFont="1" applyFill="1" applyBorder="1" applyAlignment="1">
      <alignment horizontal="center" vertical="center" wrapText="1"/>
    </xf>
    <xf numFmtId="14" fontId="0" fillId="29" borderId="34" xfId="0" applyNumberFormat="1" applyFont="1" applyFill="1" applyBorder="1" applyAlignment="1">
      <alignment horizontal="center" vertical="center" wrapText="1"/>
    </xf>
    <xf numFmtId="2" fontId="18" fillId="29" borderId="25" xfId="0" applyNumberFormat="1" applyFont="1" applyFill="1" applyBorder="1" applyAlignment="1">
      <alignment horizontal="center" vertical="center" wrapText="1"/>
    </xf>
    <xf numFmtId="0" fontId="37" fillId="29" borderId="18" xfId="0" applyFont="1" applyFill="1" applyBorder="1" applyAlignment="1">
      <alignment horizontal="center" vertical="center" wrapText="1"/>
    </xf>
    <xf numFmtId="2" fontId="18" fillId="29" borderId="13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0" fillId="29" borderId="23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>
      <alignment horizontal="center" vertical="center" wrapText="1"/>
    </xf>
    <xf numFmtId="2" fontId="0" fillId="29" borderId="18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1" xfId="0" applyNumberFormat="1" applyFont="1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2" xfId="0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2" fillId="24" borderId="64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0" fillId="24" borderId="67" xfId="0" applyFont="1" applyFill="1" applyBorder="1" applyAlignment="1">
      <alignment horizontal="center" vertical="center" wrapText="1"/>
    </xf>
    <xf numFmtId="0" fontId="30" fillId="24" borderId="62" xfId="0" applyFont="1" applyFill="1" applyBorder="1" applyAlignment="1">
      <alignment horizontal="center" vertical="center" wrapText="1"/>
    </xf>
    <xf numFmtId="0" fontId="30" fillId="24" borderId="68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24" borderId="69" xfId="0" applyFont="1" applyFill="1" applyBorder="1" applyAlignment="1">
      <alignment horizontal="left" vertical="center" wrapText="1"/>
    </xf>
    <xf numFmtId="0" fontId="0" fillId="24" borderId="7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49" fontId="0" fillId="24" borderId="71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59" xfId="0" applyNumberFormat="1" applyFont="1" applyFill="1" applyBorder="1" applyAlignment="1">
      <alignment horizontal="center" vertical="center" wrapText="1"/>
    </xf>
    <xf numFmtId="14" fontId="0" fillId="24" borderId="57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72" xfId="0" applyNumberFormat="1" applyFont="1" applyFill="1" applyBorder="1" applyAlignment="1">
      <alignment horizontal="center" vertical="center" wrapText="1"/>
    </xf>
    <xf numFmtId="2" fontId="18" fillId="24" borderId="73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32" fillId="24" borderId="75" xfId="0" applyFont="1" applyFill="1" applyBorder="1" applyAlignment="1">
      <alignment horizontal="left"/>
    </xf>
    <xf numFmtId="0" fontId="32" fillId="24" borderId="75" xfId="0" applyFont="1" applyFill="1" applyBorder="1" applyAlignment="1">
      <alignment horizontal="right"/>
    </xf>
    <xf numFmtId="0" fontId="32" fillId="24" borderId="0" xfId="0" applyFont="1" applyFill="1" applyAlignment="1">
      <alignment horizontal="left" wrapText="1"/>
    </xf>
    <xf numFmtId="0" fontId="32" fillId="2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3;&#1072;&#1073;&#1077;&#1088;&#1077;&#1078;&#1085;&#1072;&#1103;\&#1053;&#1072;&#1073;.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1">
          <cell r="FZ61">
            <v>48723.31942857149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zoomScale="75" zoomScaleNormal="75" zoomScalePageLayoutView="0" workbookViewId="0" topLeftCell="A48">
      <selection activeCell="D63" sqref="D63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04" hidden="1" customWidth="1"/>
    <col min="12" max="14" width="15.375" style="3" customWidth="1"/>
    <col min="15" max="16384" width="9.125" style="3" customWidth="1"/>
  </cols>
  <sheetData>
    <row r="1" spans="1:8" ht="16.5" customHeight="1">
      <c r="A1" s="245" t="s">
        <v>31</v>
      </c>
      <c r="B1" s="246"/>
      <c r="C1" s="246"/>
      <c r="D1" s="246"/>
      <c r="E1" s="246"/>
      <c r="F1" s="246"/>
      <c r="G1" s="246"/>
      <c r="H1" s="246"/>
    </row>
    <row r="2" spans="1:8" ht="21.75" customHeight="1">
      <c r="A2" s="105" t="s">
        <v>110</v>
      </c>
      <c r="B2" s="247" t="s">
        <v>32</v>
      </c>
      <c r="C2" s="247"/>
      <c r="D2" s="247"/>
      <c r="E2" s="247"/>
      <c r="F2" s="247"/>
      <c r="G2" s="246"/>
      <c r="H2" s="246"/>
    </row>
    <row r="3" spans="2:8" ht="14.25" customHeight="1">
      <c r="B3" s="247" t="s">
        <v>33</v>
      </c>
      <c r="C3" s="247"/>
      <c r="D3" s="247"/>
      <c r="E3" s="247"/>
      <c r="F3" s="247"/>
      <c r="G3" s="246"/>
      <c r="H3" s="246"/>
    </row>
    <row r="4" spans="2:8" ht="14.25" customHeight="1">
      <c r="B4" s="247" t="s">
        <v>34</v>
      </c>
      <c r="C4" s="247"/>
      <c r="D4" s="247"/>
      <c r="E4" s="247"/>
      <c r="F4" s="247"/>
      <c r="G4" s="246"/>
      <c r="H4" s="246"/>
    </row>
    <row r="5" spans="2:8" ht="14.25" customHeight="1">
      <c r="B5" s="116"/>
      <c r="C5" s="116"/>
      <c r="D5" s="116"/>
      <c r="E5" s="116"/>
      <c r="F5" s="116"/>
      <c r="G5" s="115"/>
      <c r="H5" s="115"/>
    </row>
    <row r="6" spans="1:8" s="117" customFormat="1" ht="33" customHeight="1">
      <c r="A6" s="248"/>
      <c r="B6" s="248"/>
      <c r="C6" s="248"/>
      <c r="D6" s="248"/>
      <c r="E6" s="248"/>
      <c r="F6" s="248"/>
      <c r="G6" s="248"/>
      <c r="H6" s="248"/>
    </row>
    <row r="7" spans="1:9" ht="35.25" customHeight="1" hidden="1">
      <c r="A7" s="118"/>
      <c r="B7" s="119"/>
      <c r="C7" s="119"/>
      <c r="D7" s="119"/>
      <c r="E7" s="119"/>
      <c r="F7" s="119"/>
      <c r="G7" s="119"/>
      <c r="H7" s="119"/>
      <c r="I7" s="106"/>
    </row>
    <row r="8" spans="1:11" s="107" customFormat="1" ht="22.5" customHeight="1">
      <c r="A8" s="234" t="s">
        <v>35</v>
      </c>
      <c r="B8" s="234"/>
      <c r="C8" s="234"/>
      <c r="D8" s="234"/>
      <c r="E8" s="235"/>
      <c r="F8" s="235"/>
      <c r="G8" s="235"/>
      <c r="H8" s="235"/>
      <c r="K8" s="108"/>
    </row>
    <row r="9" spans="1:8" s="109" customFormat="1" ht="18.75" customHeight="1">
      <c r="A9" s="234" t="s">
        <v>131</v>
      </c>
      <c r="B9" s="234"/>
      <c r="C9" s="234"/>
      <c r="D9" s="234"/>
      <c r="E9" s="235"/>
      <c r="F9" s="235"/>
      <c r="G9" s="235"/>
      <c r="H9" s="235"/>
    </row>
    <row r="10" spans="1:8" s="110" customFormat="1" ht="17.25" customHeight="1">
      <c r="A10" s="236" t="s">
        <v>111</v>
      </c>
      <c r="B10" s="236"/>
      <c r="C10" s="236"/>
      <c r="D10" s="236"/>
      <c r="E10" s="237"/>
      <c r="F10" s="237"/>
      <c r="G10" s="237"/>
      <c r="H10" s="237"/>
    </row>
    <row r="11" spans="1:8" s="109" customFormat="1" ht="30" customHeight="1" thickBot="1">
      <c r="A11" s="238" t="s">
        <v>36</v>
      </c>
      <c r="B11" s="238"/>
      <c r="C11" s="238"/>
      <c r="D11" s="238"/>
      <c r="E11" s="239"/>
      <c r="F11" s="239"/>
      <c r="G11" s="239"/>
      <c r="H11" s="239"/>
    </row>
    <row r="12" spans="1:11" s="5" customFormat="1" ht="139.5" customHeight="1" thickBot="1">
      <c r="A12" s="120" t="s">
        <v>0</v>
      </c>
      <c r="B12" s="121" t="s">
        <v>37</v>
      </c>
      <c r="C12" s="122" t="s">
        <v>38</v>
      </c>
      <c r="D12" s="122" t="s">
        <v>5</v>
      </c>
      <c r="E12" s="122" t="s">
        <v>38</v>
      </c>
      <c r="F12" s="123" t="s">
        <v>39</v>
      </c>
      <c r="G12" s="122" t="s">
        <v>38</v>
      </c>
      <c r="H12" s="123" t="s">
        <v>39</v>
      </c>
      <c r="K12" s="103"/>
    </row>
    <row r="13" spans="1:11" s="6" customFormat="1" ht="12.75">
      <c r="A13" s="124">
        <v>1</v>
      </c>
      <c r="B13" s="125">
        <v>2</v>
      </c>
      <c r="C13" s="125">
        <v>3</v>
      </c>
      <c r="D13" s="126"/>
      <c r="E13" s="125">
        <v>3</v>
      </c>
      <c r="F13" s="127">
        <v>4</v>
      </c>
      <c r="G13" s="128">
        <v>3</v>
      </c>
      <c r="H13" s="129">
        <v>4</v>
      </c>
      <c r="K13" s="111"/>
    </row>
    <row r="14" spans="1:11" s="6" customFormat="1" ht="49.5" customHeight="1">
      <c r="A14" s="240" t="s">
        <v>1</v>
      </c>
      <c r="B14" s="241"/>
      <c r="C14" s="241"/>
      <c r="D14" s="241"/>
      <c r="E14" s="241"/>
      <c r="F14" s="241"/>
      <c r="G14" s="242"/>
      <c r="H14" s="243"/>
      <c r="K14" s="111"/>
    </row>
    <row r="15" spans="1:11" s="5" customFormat="1" ht="15">
      <c r="A15" s="130" t="s">
        <v>40</v>
      </c>
      <c r="B15" s="131"/>
      <c r="C15" s="13">
        <f>F15*12</f>
        <v>0</v>
      </c>
      <c r="D15" s="14">
        <f>G15*I15</f>
        <v>82362.24</v>
      </c>
      <c r="E15" s="13">
        <f>H15*12</f>
        <v>28.8</v>
      </c>
      <c r="F15" s="91"/>
      <c r="G15" s="13">
        <f>H15*12</f>
        <v>28.8</v>
      </c>
      <c r="H15" s="13">
        <v>2.4</v>
      </c>
      <c r="I15" s="5">
        <v>2859.8</v>
      </c>
      <c r="J15" s="5">
        <v>1.07</v>
      </c>
      <c r="K15" s="103">
        <v>2.24</v>
      </c>
    </row>
    <row r="16" spans="1:11" s="5" customFormat="1" ht="27" customHeight="1">
      <c r="A16" s="132" t="s">
        <v>132</v>
      </c>
      <c r="B16" s="133" t="s">
        <v>41</v>
      </c>
      <c r="C16" s="13"/>
      <c r="D16" s="14"/>
      <c r="E16" s="13"/>
      <c r="F16" s="91"/>
      <c r="G16" s="13"/>
      <c r="H16" s="13"/>
      <c r="K16" s="103"/>
    </row>
    <row r="17" spans="1:11" s="5" customFormat="1" ht="15">
      <c r="A17" s="132" t="s">
        <v>42</v>
      </c>
      <c r="B17" s="133" t="s">
        <v>41</v>
      </c>
      <c r="C17" s="13"/>
      <c r="D17" s="14"/>
      <c r="E17" s="13"/>
      <c r="F17" s="91"/>
      <c r="G17" s="13"/>
      <c r="H17" s="13"/>
      <c r="K17" s="103"/>
    </row>
    <row r="18" spans="1:11" s="5" customFormat="1" ht="15">
      <c r="A18" s="132" t="s">
        <v>43</v>
      </c>
      <c r="B18" s="133" t="s">
        <v>44</v>
      </c>
      <c r="C18" s="13"/>
      <c r="D18" s="14"/>
      <c r="E18" s="13"/>
      <c r="F18" s="91"/>
      <c r="G18" s="13"/>
      <c r="H18" s="13"/>
      <c r="K18" s="103"/>
    </row>
    <row r="19" spans="1:11" s="5" customFormat="1" ht="15">
      <c r="A19" s="132" t="s">
        <v>45</v>
      </c>
      <c r="B19" s="133" t="s">
        <v>41</v>
      </c>
      <c r="C19" s="13"/>
      <c r="D19" s="14"/>
      <c r="E19" s="13"/>
      <c r="F19" s="91"/>
      <c r="G19" s="13"/>
      <c r="H19" s="13"/>
      <c r="K19" s="103"/>
    </row>
    <row r="20" spans="1:11" s="5" customFormat="1" ht="30">
      <c r="A20" s="130" t="s">
        <v>46</v>
      </c>
      <c r="B20" s="134"/>
      <c r="C20" s="13">
        <f>F20*12</f>
        <v>0</v>
      </c>
      <c r="D20" s="14">
        <f>G20*I20</f>
        <v>96432.46</v>
      </c>
      <c r="E20" s="13">
        <f>H20*12</f>
        <v>33.72</v>
      </c>
      <c r="F20" s="91"/>
      <c r="G20" s="13">
        <f>H20*12</f>
        <v>33.72</v>
      </c>
      <c r="H20" s="13">
        <v>2.81</v>
      </c>
      <c r="I20" s="5">
        <v>2859.8</v>
      </c>
      <c r="J20" s="5">
        <v>1.07</v>
      </c>
      <c r="K20" s="103">
        <v>2.63</v>
      </c>
    </row>
    <row r="21" spans="1:11" s="5" customFormat="1" ht="15">
      <c r="A21" s="132" t="s">
        <v>47</v>
      </c>
      <c r="B21" s="133" t="s">
        <v>48</v>
      </c>
      <c r="C21" s="13"/>
      <c r="D21" s="14"/>
      <c r="E21" s="13"/>
      <c r="F21" s="91"/>
      <c r="G21" s="13"/>
      <c r="H21" s="13"/>
      <c r="K21" s="103"/>
    </row>
    <row r="22" spans="1:11" s="5" customFormat="1" ht="15">
      <c r="A22" s="132" t="s">
        <v>49</v>
      </c>
      <c r="B22" s="133" t="s">
        <v>48</v>
      </c>
      <c r="C22" s="13"/>
      <c r="D22" s="14"/>
      <c r="E22" s="13"/>
      <c r="F22" s="91"/>
      <c r="G22" s="13"/>
      <c r="H22" s="13"/>
      <c r="K22" s="103"/>
    </row>
    <row r="23" spans="1:11" s="5" customFormat="1" ht="15">
      <c r="A23" s="132" t="s">
        <v>105</v>
      </c>
      <c r="B23" s="133" t="s">
        <v>112</v>
      </c>
      <c r="C23" s="13"/>
      <c r="D23" s="14"/>
      <c r="E23" s="13"/>
      <c r="F23" s="91"/>
      <c r="G23" s="13"/>
      <c r="H23" s="13"/>
      <c r="K23" s="103"/>
    </row>
    <row r="24" spans="1:11" s="5" customFormat="1" ht="15">
      <c r="A24" s="132" t="s">
        <v>50</v>
      </c>
      <c r="B24" s="133" t="s">
        <v>48</v>
      </c>
      <c r="C24" s="13"/>
      <c r="D24" s="14"/>
      <c r="E24" s="13"/>
      <c r="F24" s="91"/>
      <c r="G24" s="13"/>
      <c r="H24" s="13"/>
      <c r="K24" s="103"/>
    </row>
    <row r="25" spans="1:11" s="5" customFormat="1" ht="25.5">
      <c r="A25" s="132" t="s">
        <v>51</v>
      </c>
      <c r="B25" s="133" t="s">
        <v>52</v>
      </c>
      <c r="C25" s="13"/>
      <c r="D25" s="14"/>
      <c r="E25" s="13"/>
      <c r="F25" s="91"/>
      <c r="G25" s="13"/>
      <c r="H25" s="13"/>
      <c r="K25" s="103"/>
    </row>
    <row r="26" spans="1:11" s="5" customFormat="1" ht="15">
      <c r="A26" s="132" t="s">
        <v>133</v>
      </c>
      <c r="B26" s="133" t="s">
        <v>48</v>
      </c>
      <c r="C26" s="13"/>
      <c r="D26" s="14"/>
      <c r="E26" s="13"/>
      <c r="F26" s="91"/>
      <c r="G26" s="13"/>
      <c r="H26" s="13"/>
      <c r="K26" s="103"/>
    </row>
    <row r="27" spans="1:11" s="5" customFormat="1" ht="15">
      <c r="A27" s="132" t="s">
        <v>113</v>
      </c>
      <c r="B27" s="133" t="s">
        <v>48</v>
      </c>
      <c r="C27" s="13"/>
      <c r="D27" s="14"/>
      <c r="E27" s="13"/>
      <c r="F27" s="91"/>
      <c r="G27" s="13"/>
      <c r="H27" s="13"/>
      <c r="K27" s="103"/>
    </row>
    <row r="28" spans="1:11" s="5" customFormat="1" ht="25.5">
      <c r="A28" s="132" t="s">
        <v>134</v>
      </c>
      <c r="B28" s="133" t="s">
        <v>53</v>
      </c>
      <c r="C28" s="13"/>
      <c r="D28" s="14"/>
      <c r="E28" s="13"/>
      <c r="F28" s="91"/>
      <c r="G28" s="13"/>
      <c r="H28" s="13"/>
      <c r="K28" s="103"/>
    </row>
    <row r="29" spans="1:11" s="8" customFormat="1" ht="15">
      <c r="A29" s="135" t="s">
        <v>54</v>
      </c>
      <c r="B29" s="131" t="s">
        <v>99</v>
      </c>
      <c r="C29" s="13">
        <f>F29*12</f>
        <v>0</v>
      </c>
      <c r="D29" s="14">
        <f>G29*I29</f>
        <v>21963.26</v>
      </c>
      <c r="E29" s="13">
        <f>H29*12</f>
        <v>7.68</v>
      </c>
      <c r="F29" s="93"/>
      <c r="G29" s="13">
        <f>H29*12</f>
        <v>7.68</v>
      </c>
      <c r="H29" s="13">
        <v>0.64</v>
      </c>
      <c r="I29" s="5">
        <v>2859.8</v>
      </c>
      <c r="J29" s="5">
        <v>1.07</v>
      </c>
      <c r="K29" s="103">
        <v>0.6</v>
      </c>
    </row>
    <row r="30" spans="1:11" s="5" customFormat="1" ht="15">
      <c r="A30" s="135" t="s">
        <v>56</v>
      </c>
      <c r="B30" s="131" t="s">
        <v>57</v>
      </c>
      <c r="C30" s="13">
        <f>F30*12</f>
        <v>0</v>
      </c>
      <c r="D30" s="14">
        <f>G30*I30</f>
        <v>71380.61</v>
      </c>
      <c r="E30" s="13">
        <f>H30*12</f>
        <v>24.96</v>
      </c>
      <c r="F30" s="93"/>
      <c r="G30" s="13">
        <f>H30*12</f>
        <v>24.96</v>
      </c>
      <c r="H30" s="13">
        <v>2.08</v>
      </c>
      <c r="I30" s="5">
        <v>2859.8</v>
      </c>
      <c r="J30" s="5">
        <v>1.07</v>
      </c>
      <c r="K30" s="103">
        <v>1.94</v>
      </c>
    </row>
    <row r="31" spans="1:11" s="6" customFormat="1" ht="30">
      <c r="A31" s="135" t="s">
        <v>58</v>
      </c>
      <c r="B31" s="131" t="s">
        <v>55</v>
      </c>
      <c r="C31" s="94"/>
      <c r="D31" s="14">
        <v>1733.72</v>
      </c>
      <c r="E31" s="94">
        <f>H31*12</f>
        <v>0.6</v>
      </c>
      <c r="F31" s="93"/>
      <c r="G31" s="13">
        <f>D31/I31</f>
        <v>0.61</v>
      </c>
      <c r="H31" s="13">
        <f>G31/12</f>
        <v>0.05</v>
      </c>
      <c r="I31" s="5">
        <v>2859.8</v>
      </c>
      <c r="J31" s="5">
        <v>1.07</v>
      </c>
      <c r="K31" s="103">
        <v>0.04</v>
      </c>
    </row>
    <row r="32" spans="1:11" s="6" customFormat="1" ht="30">
      <c r="A32" s="135" t="s">
        <v>59</v>
      </c>
      <c r="B32" s="131" t="s">
        <v>55</v>
      </c>
      <c r="C32" s="94"/>
      <c r="D32" s="14">
        <v>1733.72</v>
      </c>
      <c r="E32" s="94">
        <f>H32*12</f>
        <v>0.6</v>
      </c>
      <c r="F32" s="93"/>
      <c r="G32" s="13">
        <f>D32/I32</f>
        <v>0.61</v>
      </c>
      <c r="H32" s="13">
        <f>G32/12</f>
        <v>0.05</v>
      </c>
      <c r="I32" s="5">
        <v>2859.8</v>
      </c>
      <c r="J32" s="5">
        <v>1.07</v>
      </c>
      <c r="K32" s="103">
        <v>0.04</v>
      </c>
    </row>
    <row r="33" spans="1:11" s="6" customFormat="1" ht="20.25" customHeight="1">
      <c r="A33" s="135" t="s">
        <v>60</v>
      </c>
      <c r="B33" s="131" t="s">
        <v>55</v>
      </c>
      <c r="C33" s="94"/>
      <c r="D33" s="14">
        <v>10948.1</v>
      </c>
      <c r="E33" s="94"/>
      <c r="F33" s="93"/>
      <c r="G33" s="13">
        <f>D33/I33</f>
        <v>3.83</v>
      </c>
      <c r="H33" s="13">
        <f>G33/12</f>
        <v>0.32</v>
      </c>
      <c r="I33" s="5">
        <v>2859.8</v>
      </c>
      <c r="J33" s="5">
        <v>1.07</v>
      </c>
      <c r="K33" s="103">
        <v>0.3</v>
      </c>
    </row>
    <row r="34" spans="1:11" s="6" customFormat="1" ht="30" hidden="1">
      <c r="A34" s="135" t="s">
        <v>108</v>
      </c>
      <c r="B34" s="131" t="s">
        <v>52</v>
      </c>
      <c r="C34" s="94"/>
      <c r="D34" s="14">
        <f>G34*I34</f>
        <v>0</v>
      </c>
      <c r="E34" s="94"/>
      <c r="F34" s="93"/>
      <c r="G34" s="13">
        <f>H34*12</f>
        <v>0</v>
      </c>
      <c r="H34" s="13">
        <v>0</v>
      </c>
      <c r="I34" s="5">
        <v>2859.8</v>
      </c>
      <c r="J34" s="5">
        <v>1.07</v>
      </c>
      <c r="K34" s="103">
        <v>0</v>
      </c>
    </row>
    <row r="35" spans="1:11" s="6" customFormat="1" ht="30" hidden="1">
      <c r="A35" s="135" t="s">
        <v>100</v>
      </c>
      <c r="B35" s="131" t="s">
        <v>52</v>
      </c>
      <c r="C35" s="94"/>
      <c r="D35" s="14">
        <f>G35*I35</f>
        <v>0</v>
      </c>
      <c r="E35" s="94"/>
      <c r="F35" s="93"/>
      <c r="G35" s="13">
        <f>H35*12</f>
        <v>0</v>
      </c>
      <c r="H35" s="13">
        <v>0</v>
      </c>
      <c r="I35" s="5">
        <v>2859.8</v>
      </c>
      <c r="J35" s="5">
        <v>1.07</v>
      </c>
      <c r="K35" s="103">
        <v>0</v>
      </c>
    </row>
    <row r="36" spans="1:11" s="6" customFormat="1" ht="30" hidden="1">
      <c r="A36" s="135" t="s">
        <v>114</v>
      </c>
      <c r="B36" s="131" t="s">
        <v>52</v>
      </c>
      <c r="C36" s="94"/>
      <c r="D36" s="14">
        <f>G36*I36</f>
        <v>0</v>
      </c>
      <c r="E36" s="94"/>
      <c r="F36" s="93"/>
      <c r="G36" s="13">
        <f>H36*12</f>
        <v>0</v>
      </c>
      <c r="H36" s="13"/>
      <c r="I36" s="5">
        <v>2859.8</v>
      </c>
      <c r="J36" s="5">
        <v>1.07</v>
      </c>
      <c r="K36" s="103">
        <v>0.28</v>
      </c>
    </row>
    <row r="37" spans="1:11" s="6" customFormat="1" ht="30" customHeight="1">
      <c r="A37" s="135" t="s">
        <v>100</v>
      </c>
      <c r="B37" s="131" t="s">
        <v>52</v>
      </c>
      <c r="C37" s="94"/>
      <c r="D37" s="14">
        <v>3100.59</v>
      </c>
      <c r="E37" s="94"/>
      <c r="F37" s="93"/>
      <c r="G37" s="13">
        <f>D37/I37</f>
        <v>1.08</v>
      </c>
      <c r="H37" s="13">
        <f>G37/12</f>
        <v>0.09</v>
      </c>
      <c r="I37" s="5">
        <v>2859.8</v>
      </c>
      <c r="J37" s="5"/>
      <c r="K37" s="103"/>
    </row>
    <row r="38" spans="1:11" s="6" customFormat="1" ht="30">
      <c r="A38" s="135" t="s">
        <v>115</v>
      </c>
      <c r="B38" s="131"/>
      <c r="C38" s="94">
        <f>F38*12</f>
        <v>0</v>
      </c>
      <c r="D38" s="14">
        <f>G38*I38</f>
        <v>6177.17</v>
      </c>
      <c r="E38" s="94">
        <f>H38*12</f>
        <v>2.16</v>
      </c>
      <c r="F38" s="93"/>
      <c r="G38" s="13">
        <f>H38*12</f>
        <v>2.16</v>
      </c>
      <c r="H38" s="13">
        <v>0.18</v>
      </c>
      <c r="I38" s="5">
        <v>2859.8</v>
      </c>
      <c r="J38" s="5">
        <v>1.07</v>
      </c>
      <c r="K38" s="103">
        <v>0.14</v>
      </c>
    </row>
    <row r="39" spans="1:11" s="5" customFormat="1" ht="15">
      <c r="A39" s="135" t="s">
        <v>61</v>
      </c>
      <c r="B39" s="131" t="s">
        <v>62</v>
      </c>
      <c r="C39" s="94">
        <f>F39*12</f>
        <v>0</v>
      </c>
      <c r="D39" s="14">
        <f>G39*I39</f>
        <v>1372.7</v>
      </c>
      <c r="E39" s="94">
        <f>H39*12</f>
        <v>0.48</v>
      </c>
      <c r="F39" s="93"/>
      <c r="G39" s="13">
        <f>12*H39</f>
        <v>0.48</v>
      </c>
      <c r="H39" s="13">
        <v>0.04</v>
      </c>
      <c r="I39" s="5">
        <v>2859.8</v>
      </c>
      <c r="J39" s="5">
        <v>1.07</v>
      </c>
      <c r="K39" s="103">
        <v>0.03</v>
      </c>
    </row>
    <row r="40" spans="1:11" s="5" customFormat="1" ht="15">
      <c r="A40" s="135" t="s">
        <v>63</v>
      </c>
      <c r="B40" s="136" t="s">
        <v>64</v>
      </c>
      <c r="C40" s="100">
        <f>F40*12</f>
        <v>0</v>
      </c>
      <c r="D40" s="14">
        <v>734.39</v>
      </c>
      <c r="E40" s="100">
        <f>H40*12</f>
        <v>0.24</v>
      </c>
      <c r="F40" s="101"/>
      <c r="G40" s="13">
        <f>D40/I40</f>
        <v>0.26</v>
      </c>
      <c r="H40" s="13">
        <f>G40/12</f>
        <v>0.02</v>
      </c>
      <c r="I40" s="5">
        <v>2859.8</v>
      </c>
      <c r="J40" s="5">
        <v>1.07</v>
      </c>
      <c r="K40" s="103">
        <v>0.02</v>
      </c>
    </row>
    <row r="41" spans="1:11" s="8" customFormat="1" ht="30">
      <c r="A41" s="135" t="s">
        <v>65</v>
      </c>
      <c r="B41" s="131" t="s">
        <v>66</v>
      </c>
      <c r="C41" s="94">
        <f>F41*12</f>
        <v>0</v>
      </c>
      <c r="D41" s="14">
        <v>1101.6</v>
      </c>
      <c r="E41" s="94">
        <f>H41*12</f>
        <v>0.36</v>
      </c>
      <c r="F41" s="93"/>
      <c r="G41" s="13">
        <f>D41/I41</f>
        <v>0.39</v>
      </c>
      <c r="H41" s="13">
        <f>G41/12</f>
        <v>0.03</v>
      </c>
      <c r="I41" s="5">
        <v>2859.8</v>
      </c>
      <c r="J41" s="5">
        <v>1.07</v>
      </c>
      <c r="K41" s="103">
        <v>0.03</v>
      </c>
    </row>
    <row r="42" spans="1:11" s="8" customFormat="1" ht="15">
      <c r="A42" s="135" t="s">
        <v>67</v>
      </c>
      <c r="B42" s="131"/>
      <c r="C42" s="13"/>
      <c r="D42" s="13">
        <f>D44+D45+D46+D47+D48+D49+D50+D51+D52+D53+D54</f>
        <v>42461.3</v>
      </c>
      <c r="E42" s="13"/>
      <c r="F42" s="93"/>
      <c r="G42" s="13">
        <f>D42/I42</f>
        <v>14.85</v>
      </c>
      <c r="H42" s="13">
        <f>G42/12</f>
        <v>1.24</v>
      </c>
      <c r="I42" s="5">
        <v>2859.8</v>
      </c>
      <c r="J42" s="5">
        <v>1.07</v>
      </c>
      <c r="K42" s="103">
        <v>1.08</v>
      </c>
    </row>
    <row r="43" spans="1:11" s="6" customFormat="1" ht="15" customHeight="1" hidden="1">
      <c r="A43" s="112" t="s">
        <v>116</v>
      </c>
      <c r="B43" s="137" t="s">
        <v>69</v>
      </c>
      <c r="C43" s="95"/>
      <c r="D43" s="15"/>
      <c r="E43" s="95"/>
      <c r="F43" s="96"/>
      <c r="G43" s="95"/>
      <c r="H43" s="95">
        <v>0</v>
      </c>
      <c r="I43" s="5">
        <v>2859.8</v>
      </c>
      <c r="J43" s="5">
        <v>1.07</v>
      </c>
      <c r="K43" s="103">
        <v>0</v>
      </c>
    </row>
    <row r="44" spans="1:11" s="6" customFormat="1" ht="15">
      <c r="A44" s="112" t="s">
        <v>68</v>
      </c>
      <c r="B44" s="137" t="s">
        <v>69</v>
      </c>
      <c r="C44" s="95"/>
      <c r="D44" s="15">
        <v>276.61</v>
      </c>
      <c r="E44" s="95"/>
      <c r="F44" s="96"/>
      <c r="G44" s="95"/>
      <c r="H44" s="95"/>
      <c r="I44" s="5">
        <v>2859.8</v>
      </c>
      <c r="J44" s="5">
        <v>1.07</v>
      </c>
      <c r="K44" s="103">
        <v>0.01</v>
      </c>
    </row>
    <row r="45" spans="1:11" s="6" customFormat="1" ht="15">
      <c r="A45" s="112" t="s">
        <v>70</v>
      </c>
      <c r="B45" s="137" t="s">
        <v>71</v>
      </c>
      <c r="C45" s="95">
        <f>F45*12</f>
        <v>0</v>
      </c>
      <c r="D45" s="15">
        <v>780.14</v>
      </c>
      <c r="E45" s="95">
        <f>H45*12</f>
        <v>0</v>
      </c>
      <c r="F45" s="96"/>
      <c r="G45" s="95"/>
      <c r="H45" s="95"/>
      <c r="I45" s="5">
        <v>2859.8</v>
      </c>
      <c r="J45" s="5">
        <v>1.07</v>
      </c>
      <c r="K45" s="103">
        <v>0.02</v>
      </c>
    </row>
    <row r="46" spans="1:11" s="6" customFormat="1" ht="15">
      <c r="A46" s="112" t="s">
        <v>135</v>
      </c>
      <c r="B46" s="137" t="s">
        <v>69</v>
      </c>
      <c r="C46" s="95">
        <f>F46*12</f>
        <v>0</v>
      </c>
      <c r="D46" s="15">
        <v>17089.56</v>
      </c>
      <c r="E46" s="95">
        <f>H46*12</f>
        <v>0</v>
      </c>
      <c r="F46" s="96"/>
      <c r="G46" s="95"/>
      <c r="H46" s="95"/>
      <c r="I46" s="5">
        <v>2859.8</v>
      </c>
      <c r="J46" s="5">
        <v>1.07</v>
      </c>
      <c r="K46" s="103">
        <v>0.52</v>
      </c>
    </row>
    <row r="47" spans="1:11" s="6" customFormat="1" ht="15">
      <c r="A47" s="112" t="s">
        <v>72</v>
      </c>
      <c r="B47" s="137" t="s">
        <v>69</v>
      </c>
      <c r="C47" s="95">
        <f>F47*12</f>
        <v>0</v>
      </c>
      <c r="D47" s="15">
        <v>1486.7</v>
      </c>
      <c r="E47" s="95">
        <f>H47*12</f>
        <v>0</v>
      </c>
      <c r="F47" s="96"/>
      <c r="G47" s="95"/>
      <c r="H47" s="95"/>
      <c r="I47" s="5">
        <v>2859.8</v>
      </c>
      <c r="J47" s="5">
        <v>1.07</v>
      </c>
      <c r="K47" s="103">
        <v>0.04</v>
      </c>
    </row>
    <row r="48" spans="1:11" s="6" customFormat="1" ht="15">
      <c r="A48" s="112" t="s">
        <v>73</v>
      </c>
      <c r="B48" s="137" t="s">
        <v>69</v>
      </c>
      <c r="C48" s="95">
        <f>F48*12</f>
        <v>0</v>
      </c>
      <c r="D48" s="15">
        <v>4971.09</v>
      </c>
      <c r="E48" s="95">
        <f>H48*12</f>
        <v>0</v>
      </c>
      <c r="F48" s="96"/>
      <c r="G48" s="95"/>
      <c r="H48" s="95"/>
      <c r="I48" s="5">
        <v>2859.8</v>
      </c>
      <c r="J48" s="5">
        <v>1.07</v>
      </c>
      <c r="K48" s="103">
        <v>0.14</v>
      </c>
    </row>
    <row r="49" spans="1:11" s="6" customFormat="1" ht="15">
      <c r="A49" s="112" t="s">
        <v>74</v>
      </c>
      <c r="B49" s="137" t="s">
        <v>69</v>
      </c>
      <c r="C49" s="95">
        <f>F49*12</f>
        <v>0</v>
      </c>
      <c r="D49" s="15">
        <v>780.14</v>
      </c>
      <c r="E49" s="95">
        <f>H49*12</f>
        <v>0</v>
      </c>
      <c r="F49" s="96"/>
      <c r="G49" s="95"/>
      <c r="H49" s="95"/>
      <c r="I49" s="5">
        <v>2859.8</v>
      </c>
      <c r="J49" s="5">
        <v>1.07</v>
      </c>
      <c r="K49" s="103">
        <v>0.02</v>
      </c>
    </row>
    <row r="50" spans="1:11" s="6" customFormat="1" ht="15">
      <c r="A50" s="112" t="s">
        <v>75</v>
      </c>
      <c r="B50" s="137" t="s">
        <v>69</v>
      </c>
      <c r="C50" s="95"/>
      <c r="D50" s="15">
        <v>743.32</v>
      </c>
      <c r="E50" s="95"/>
      <c r="F50" s="96"/>
      <c r="G50" s="95"/>
      <c r="H50" s="95"/>
      <c r="I50" s="5">
        <v>2859.8</v>
      </c>
      <c r="J50" s="5">
        <v>1.07</v>
      </c>
      <c r="K50" s="103">
        <v>0.02</v>
      </c>
    </row>
    <row r="51" spans="1:11" s="6" customFormat="1" ht="15">
      <c r="A51" s="112" t="s">
        <v>76</v>
      </c>
      <c r="B51" s="137" t="s">
        <v>71</v>
      </c>
      <c r="C51" s="95"/>
      <c r="D51" s="15">
        <v>2973.4</v>
      </c>
      <c r="E51" s="95"/>
      <c r="F51" s="96"/>
      <c r="G51" s="95"/>
      <c r="H51" s="95"/>
      <c r="I51" s="5">
        <v>2859.8</v>
      </c>
      <c r="J51" s="5">
        <v>1.07</v>
      </c>
      <c r="K51" s="103">
        <v>0.09</v>
      </c>
    </row>
    <row r="52" spans="1:11" s="6" customFormat="1" ht="25.5">
      <c r="A52" s="112" t="s">
        <v>77</v>
      </c>
      <c r="B52" s="137" t="s">
        <v>69</v>
      </c>
      <c r="C52" s="95">
        <f>F52*12</f>
        <v>0</v>
      </c>
      <c r="D52" s="15">
        <v>2303.07</v>
      </c>
      <c r="E52" s="95">
        <f>H52*12</f>
        <v>0</v>
      </c>
      <c r="F52" s="96"/>
      <c r="G52" s="95"/>
      <c r="H52" s="95"/>
      <c r="I52" s="5">
        <v>2859.8</v>
      </c>
      <c r="J52" s="5">
        <v>1.07</v>
      </c>
      <c r="K52" s="103">
        <v>0.06</v>
      </c>
    </row>
    <row r="53" spans="1:11" s="142" customFormat="1" ht="25.5">
      <c r="A53" s="112" t="s">
        <v>136</v>
      </c>
      <c r="B53" s="138" t="s">
        <v>52</v>
      </c>
      <c r="C53" s="139"/>
      <c r="D53" s="140">
        <v>5914.72</v>
      </c>
      <c r="E53" s="139">
        <f>H53*12</f>
        <v>0</v>
      </c>
      <c r="F53" s="141"/>
      <c r="G53" s="139"/>
      <c r="H53" s="139"/>
      <c r="I53" s="5">
        <v>2859.8</v>
      </c>
      <c r="J53" s="5">
        <v>1.07</v>
      </c>
      <c r="K53" s="103">
        <v>0</v>
      </c>
    </row>
    <row r="54" spans="1:11" s="6" customFormat="1" ht="15">
      <c r="A54" s="112" t="s">
        <v>78</v>
      </c>
      <c r="B54" s="137" t="s">
        <v>69</v>
      </c>
      <c r="C54" s="95"/>
      <c r="D54" s="15">
        <v>5142.55</v>
      </c>
      <c r="E54" s="95"/>
      <c r="F54" s="96"/>
      <c r="G54" s="95"/>
      <c r="H54" s="95"/>
      <c r="I54" s="5">
        <v>2859.8</v>
      </c>
      <c r="J54" s="5">
        <v>1.07</v>
      </c>
      <c r="K54" s="103">
        <v>0.01</v>
      </c>
    </row>
    <row r="55" spans="1:11" s="6" customFormat="1" ht="15" customHeight="1" hidden="1">
      <c r="A55" s="112" t="s">
        <v>109</v>
      </c>
      <c r="B55" s="137" t="s">
        <v>69</v>
      </c>
      <c r="C55" s="97"/>
      <c r="D55" s="15"/>
      <c r="E55" s="97"/>
      <c r="F55" s="96"/>
      <c r="G55" s="95"/>
      <c r="H55" s="95"/>
      <c r="I55" s="5">
        <v>2859.8</v>
      </c>
      <c r="J55" s="5">
        <v>1.07</v>
      </c>
      <c r="K55" s="103">
        <v>0</v>
      </c>
    </row>
    <row r="56" spans="1:11" s="6" customFormat="1" ht="15" hidden="1">
      <c r="A56" s="112"/>
      <c r="B56" s="137"/>
      <c r="C56" s="95"/>
      <c r="D56" s="15"/>
      <c r="E56" s="95"/>
      <c r="F56" s="96"/>
      <c r="G56" s="95"/>
      <c r="H56" s="95"/>
      <c r="I56" s="5"/>
      <c r="J56" s="5"/>
      <c r="K56" s="103"/>
    </row>
    <row r="57" spans="1:11" s="6" customFormat="1" ht="15" hidden="1">
      <c r="A57" s="112" t="s">
        <v>117</v>
      </c>
      <c r="B57" s="137" t="s">
        <v>69</v>
      </c>
      <c r="C57" s="95"/>
      <c r="D57" s="15">
        <f>G57*I57</f>
        <v>0</v>
      </c>
      <c r="E57" s="95"/>
      <c r="F57" s="96"/>
      <c r="G57" s="95">
        <f>H57*12</f>
        <v>0</v>
      </c>
      <c r="H57" s="95">
        <v>0</v>
      </c>
      <c r="I57" s="5">
        <v>2859.8</v>
      </c>
      <c r="J57" s="5">
        <v>1.07</v>
      </c>
      <c r="K57" s="103">
        <v>0</v>
      </c>
    </row>
    <row r="58" spans="1:11" s="8" customFormat="1" ht="30">
      <c r="A58" s="135" t="s">
        <v>79</v>
      </c>
      <c r="B58" s="131"/>
      <c r="C58" s="13"/>
      <c r="D58" s="13">
        <f>D59+D60+D61+D62+D63+D67+D68+D69</f>
        <v>28251.92</v>
      </c>
      <c r="E58" s="13"/>
      <c r="F58" s="93"/>
      <c r="G58" s="13">
        <f>D58/I58</f>
        <v>9.88</v>
      </c>
      <c r="H58" s="13">
        <f>G58/12</f>
        <v>0.82</v>
      </c>
      <c r="I58" s="5">
        <v>2859.8</v>
      </c>
      <c r="J58" s="5">
        <v>1.07</v>
      </c>
      <c r="K58" s="103">
        <v>0.64</v>
      </c>
    </row>
    <row r="59" spans="1:11" s="6" customFormat="1" ht="15">
      <c r="A59" s="112" t="s">
        <v>80</v>
      </c>
      <c r="B59" s="137" t="s">
        <v>81</v>
      </c>
      <c r="C59" s="95"/>
      <c r="D59" s="15">
        <v>2230.05</v>
      </c>
      <c r="E59" s="95"/>
      <c r="F59" s="96"/>
      <c r="G59" s="95"/>
      <c r="H59" s="95"/>
      <c r="I59" s="5">
        <v>2859.8</v>
      </c>
      <c r="J59" s="5">
        <v>1.07</v>
      </c>
      <c r="K59" s="103">
        <v>0.06</v>
      </c>
    </row>
    <row r="60" spans="1:11" s="6" customFormat="1" ht="25.5">
      <c r="A60" s="112" t="s">
        <v>82</v>
      </c>
      <c r="B60" s="137" t="s">
        <v>101</v>
      </c>
      <c r="C60" s="95"/>
      <c r="D60" s="15">
        <v>1486.7</v>
      </c>
      <c r="E60" s="95"/>
      <c r="F60" s="96"/>
      <c r="G60" s="95"/>
      <c r="H60" s="95"/>
      <c r="I60" s="5">
        <v>2859.8</v>
      </c>
      <c r="J60" s="5">
        <v>1.07</v>
      </c>
      <c r="K60" s="103">
        <v>0.04</v>
      </c>
    </row>
    <row r="61" spans="1:11" s="6" customFormat="1" ht="15">
      <c r="A61" s="112" t="s">
        <v>83</v>
      </c>
      <c r="B61" s="137" t="s">
        <v>84</v>
      </c>
      <c r="C61" s="95"/>
      <c r="D61" s="15">
        <v>1560.23</v>
      </c>
      <c r="E61" s="95"/>
      <c r="F61" s="96"/>
      <c r="G61" s="95"/>
      <c r="H61" s="95"/>
      <c r="I61" s="5">
        <v>2859.8</v>
      </c>
      <c r="J61" s="5">
        <v>1.07</v>
      </c>
      <c r="K61" s="103">
        <v>0.04</v>
      </c>
    </row>
    <row r="62" spans="1:11" s="6" customFormat="1" ht="25.5">
      <c r="A62" s="112" t="s">
        <v>85</v>
      </c>
      <c r="B62" s="137" t="s">
        <v>86</v>
      </c>
      <c r="C62" s="95"/>
      <c r="D62" s="15">
        <v>1486.68</v>
      </c>
      <c r="E62" s="95"/>
      <c r="F62" s="96"/>
      <c r="G62" s="95"/>
      <c r="H62" s="95"/>
      <c r="I62" s="5">
        <v>2859.8</v>
      </c>
      <c r="J62" s="5">
        <v>1.07</v>
      </c>
      <c r="K62" s="103">
        <v>0.04</v>
      </c>
    </row>
    <row r="63" spans="1:11" s="142" customFormat="1" ht="25.5">
      <c r="A63" s="112" t="s">
        <v>137</v>
      </c>
      <c r="B63" s="138" t="s">
        <v>52</v>
      </c>
      <c r="C63" s="139"/>
      <c r="D63" s="140">
        <v>3696.76</v>
      </c>
      <c r="E63" s="139"/>
      <c r="F63" s="141"/>
      <c r="G63" s="139"/>
      <c r="H63" s="139"/>
      <c r="I63" s="5">
        <v>2859.8</v>
      </c>
      <c r="J63" s="5">
        <v>1.07</v>
      </c>
      <c r="K63" s="103">
        <v>0</v>
      </c>
    </row>
    <row r="64" spans="1:11" s="6" customFormat="1" ht="15" hidden="1">
      <c r="A64" s="112" t="s">
        <v>87</v>
      </c>
      <c r="B64" s="137" t="s">
        <v>84</v>
      </c>
      <c r="C64" s="95"/>
      <c r="D64" s="15"/>
      <c r="E64" s="95"/>
      <c r="F64" s="96"/>
      <c r="G64" s="95"/>
      <c r="H64" s="95"/>
      <c r="I64" s="5">
        <v>2859.8</v>
      </c>
      <c r="J64" s="5">
        <v>1.07</v>
      </c>
      <c r="K64" s="103">
        <v>0</v>
      </c>
    </row>
    <row r="65" spans="1:11" s="6" customFormat="1" ht="15" hidden="1">
      <c r="A65" s="112" t="s">
        <v>88</v>
      </c>
      <c r="B65" s="137" t="s">
        <v>69</v>
      </c>
      <c r="C65" s="95"/>
      <c r="D65" s="15"/>
      <c r="E65" s="95"/>
      <c r="F65" s="96"/>
      <c r="G65" s="95"/>
      <c r="H65" s="95"/>
      <c r="I65" s="5">
        <v>2859.8</v>
      </c>
      <c r="J65" s="5">
        <v>1.07</v>
      </c>
      <c r="K65" s="103">
        <v>0</v>
      </c>
    </row>
    <row r="66" spans="1:11" s="6" customFormat="1" ht="25.5" hidden="1">
      <c r="A66" s="112" t="s">
        <v>106</v>
      </c>
      <c r="B66" s="137" t="s">
        <v>69</v>
      </c>
      <c r="C66" s="95"/>
      <c r="D66" s="15"/>
      <c r="E66" s="95"/>
      <c r="F66" s="96"/>
      <c r="G66" s="95"/>
      <c r="H66" s="95"/>
      <c r="I66" s="5">
        <v>2859.8</v>
      </c>
      <c r="J66" s="5">
        <v>1.07</v>
      </c>
      <c r="K66" s="103">
        <v>0</v>
      </c>
    </row>
    <row r="67" spans="1:11" s="6" customFormat="1" ht="15">
      <c r="A67" s="112" t="s">
        <v>138</v>
      </c>
      <c r="B67" s="137" t="s">
        <v>69</v>
      </c>
      <c r="C67" s="95"/>
      <c r="D67" s="15">
        <v>2143.26</v>
      </c>
      <c r="E67" s="95"/>
      <c r="F67" s="96"/>
      <c r="G67" s="95"/>
      <c r="H67" s="95"/>
      <c r="I67" s="5">
        <v>2859.8</v>
      </c>
      <c r="J67" s="5">
        <v>1.07</v>
      </c>
      <c r="K67" s="103">
        <v>0.03</v>
      </c>
    </row>
    <row r="68" spans="1:11" s="6" customFormat="1" ht="25.5">
      <c r="A68" s="112" t="s">
        <v>139</v>
      </c>
      <c r="B68" s="137" t="s">
        <v>52</v>
      </c>
      <c r="C68" s="95"/>
      <c r="D68" s="15">
        <v>10360.56</v>
      </c>
      <c r="E68" s="95"/>
      <c r="F68" s="96"/>
      <c r="G68" s="95"/>
      <c r="H68" s="95"/>
      <c r="I68" s="5">
        <v>2859.8</v>
      </c>
      <c r="J68" s="5">
        <v>1.07</v>
      </c>
      <c r="K68" s="103">
        <v>0.28</v>
      </c>
    </row>
    <row r="69" spans="1:11" s="6" customFormat="1" ht="15">
      <c r="A69" s="112" t="s">
        <v>89</v>
      </c>
      <c r="B69" s="137" t="s">
        <v>55</v>
      </c>
      <c r="C69" s="97"/>
      <c r="D69" s="15">
        <v>5287.68</v>
      </c>
      <c r="E69" s="97"/>
      <c r="F69" s="96"/>
      <c r="G69" s="95"/>
      <c r="H69" s="95"/>
      <c r="I69" s="5">
        <v>2859.8</v>
      </c>
      <c r="J69" s="5">
        <v>1.07</v>
      </c>
      <c r="K69" s="103">
        <v>0.14</v>
      </c>
    </row>
    <row r="70" spans="1:11" s="6" customFormat="1" ht="15" hidden="1">
      <c r="A70" s="112" t="s">
        <v>117</v>
      </c>
      <c r="B70" s="137" t="s">
        <v>69</v>
      </c>
      <c r="C70" s="95"/>
      <c r="D70" s="15">
        <f>G70*I70</f>
        <v>0</v>
      </c>
      <c r="E70" s="95"/>
      <c r="F70" s="96"/>
      <c r="G70" s="95">
        <f>H70*12</f>
        <v>0</v>
      </c>
      <c r="H70" s="95">
        <v>0</v>
      </c>
      <c r="I70" s="5">
        <v>2859.8</v>
      </c>
      <c r="J70" s="5">
        <v>1.07</v>
      </c>
      <c r="K70" s="103">
        <v>0</v>
      </c>
    </row>
    <row r="71" spans="1:11" s="6" customFormat="1" ht="30">
      <c r="A71" s="135" t="s">
        <v>90</v>
      </c>
      <c r="B71" s="137"/>
      <c r="C71" s="95"/>
      <c r="D71" s="13">
        <f>D72+D73+D74</f>
        <v>2464.33</v>
      </c>
      <c r="E71" s="95"/>
      <c r="F71" s="96"/>
      <c r="G71" s="13">
        <f>D71/I71</f>
        <v>0.86</v>
      </c>
      <c r="H71" s="13">
        <f>G71/12</f>
        <v>0.07</v>
      </c>
      <c r="I71" s="5">
        <v>2859.8</v>
      </c>
      <c r="J71" s="5">
        <v>1.07</v>
      </c>
      <c r="K71" s="103">
        <v>0.1</v>
      </c>
    </row>
    <row r="72" spans="1:11" s="142" customFormat="1" ht="25.5">
      <c r="A72" s="112" t="s">
        <v>140</v>
      </c>
      <c r="B72" s="138" t="s">
        <v>52</v>
      </c>
      <c r="C72" s="139"/>
      <c r="D72" s="140">
        <v>321.07</v>
      </c>
      <c r="E72" s="139"/>
      <c r="F72" s="141"/>
      <c r="G72" s="139"/>
      <c r="H72" s="139"/>
      <c r="I72" s="5">
        <v>2859.8</v>
      </c>
      <c r="J72" s="5">
        <v>1.07</v>
      </c>
      <c r="K72" s="103">
        <v>0.03</v>
      </c>
    </row>
    <row r="73" spans="1:11" s="6" customFormat="1" ht="15">
      <c r="A73" s="112" t="s">
        <v>141</v>
      </c>
      <c r="B73" s="137" t="s">
        <v>69</v>
      </c>
      <c r="C73" s="95"/>
      <c r="D73" s="15">
        <v>2143.26</v>
      </c>
      <c r="E73" s="95"/>
      <c r="F73" s="96"/>
      <c r="G73" s="95"/>
      <c r="H73" s="95"/>
      <c r="I73" s="5">
        <v>2859.8</v>
      </c>
      <c r="J73" s="5">
        <v>1.07</v>
      </c>
      <c r="K73" s="103">
        <v>0.06</v>
      </c>
    </row>
    <row r="74" spans="1:11" s="6" customFormat="1" ht="15" hidden="1">
      <c r="A74" s="112" t="s">
        <v>91</v>
      </c>
      <c r="B74" s="137" t="s">
        <v>55</v>
      </c>
      <c r="C74" s="95"/>
      <c r="D74" s="15">
        <f>G74*I74</f>
        <v>0</v>
      </c>
      <c r="E74" s="95"/>
      <c r="F74" s="96"/>
      <c r="G74" s="95">
        <f>H74*12</f>
        <v>0</v>
      </c>
      <c r="H74" s="95">
        <v>0</v>
      </c>
      <c r="I74" s="5">
        <v>2859.8</v>
      </c>
      <c r="J74" s="5">
        <v>1.07</v>
      </c>
      <c r="K74" s="103">
        <v>0</v>
      </c>
    </row>
    <row r="75" spans="1:11" s="6" customFormat="1" ht="15">
      <c r="A75" s="135" t="s">
        <v>92</v>
      </c>
      <c r="B75" s="137"/>
      <c r="C75" s="95"/>
      <c r="D75" s="13">
        <f>D76+D77+D78+D84+D83</f>
        <v>15548.02</v>
      </c>
      <c r="E75" s="95"/>
      <c r="F75" s="96"/>
      <c r="G75" s="13">
        <f>D75/I75</f>
        <v>5.44</v>
      </c>
      <c r="H75" s="13">
        <v>0.46</v>
      </c>
      <c r="I75" s="5">
        <v>2859.8</v>
      </c>
      <c r="J75" s="5">
        <v>1.07</v>
      </c>
      <c r="K75" s="103">
        <v>0.33</v>
      </c>
    </row>
    <row r="76" spans="1:11" s="6" customFormat="1" ht="15">
      <c r="A76" s="112" t="s">
        <v>104</v>
      </c>
      <c r="B76" s="137" t="s">
        <v>55</v>
      </c>
      <c r="C76" s="95"/>
      <c r="D76" s="15">
        <v>1036.08</v>
      </c>
      <c r="E76" s="95"/>
      <c r="F76" s="96"/>
      <c r="G76" s="95"/>
      <c r="H76" s="95"/>
      <c r="I76" s="5">
        <v>2859.8</v>
      </c>
      <c r="J76" s="5">
        <v>1.07</v>
      </c>
      <c r="K76" s="103">
        <v>0.03</v>
      </c>
    </row>
    <row r="77" spans="1:11" s="6" customFormat="1" ht="15">
      <c r="A77" s="112" t="s">
        <v>93</v>
      </c>
      <c r="B77" s="137" t="s">
        <v>69</v>
      </c>
      <c r="C77" s="95"/>
      <c r="D77" s="15">
        <v>6388.9</v>
      </c>
      <c r="E77" s="95"/>
      <c r="F77" s="96"/>
      <c r="G77" s="95"/>
      <c r="H77" s="95"/>
      <c r="I77" s="5">
        <v>2859.8</v>
      </c>
      <c r="J77" s="5">
        <v>1.07</v>
      </c>
      <c r="K77" s="103">
        <v>0.17</v>
      </c>
    </row>
    <row r="78" spans="1:11" s="6" customFormat="1" ht="15">
      <c r="A78" s="112" t="s">
        <v>94</v>
      </c>
      <c r="B78" s="137" t="s">
        <v>69</v>
      </c>
      <c r="C78" s="95"/>
      <c r="D78" s="15">
        <v>777.03</v>
      </c>
      <c r="E78" s="95"/>
      <c r="F78" s="96"/>
      <c r="G78" s="95"/>
      <c r="H78" s="95"/>
      <c r="I78" s="5">
        <v>2859.8</v>
      </c>
      <c r="J78" s="5">
        <v>1.07</v>
      </c>
      <c r="K78" s="103">
        <v>0.02</v>
      </c>
    </row>
    <row r="79" spans="1:11" s="6" customFormat="1" ht="27.75" customHeight="1" hidden="1">
      <c r="A79" s="112" t="s">
        <v>118</v>
      </c>
      <c r="B79" s="137" t="s">
        <v>52</v>
      </c>
      <c r="C79" s="95"/>
      <c r="D79" s="15">
        <f>G79*I79</f>
        <v>0</v>
      </c>
      <c r="E79" s="95"/>
      <c r="F79" s="96"/>
      <c r="G79" s="95"/>
      <c r="H79" s="95"/>
      <c r="I79" s="5">
        <v>2859.8</v>
      </c>
      <c r="J79" s="5">
        <v>1.07</v>
      </c>
      <c r="K79" s="103">
        <v>0</v>
      </c>
    </row>
    <row r="80" spans="1:11" s="6" customFormat="1" ht="25.5" hidden="1">
      <c r="A80" s="112" t="s">
        <v>142</v>
      </c>
      <c r="B80" s="137" t="s">
        <v>52</v>
      </c>
      <c r="C80" s="95"/>
      <c r="D80" s="15">
        <f>G80*I80</f>
        <v>0</v>
      </c>
      <c r="E80" s="95"/>
      <c r="F80" s="96"/>
      <c r="G80" s="95"/>
      <c r="H80" s="95"/>
      <c r="I80" s="5">
        <v>2859.8</v>
      </c>
      <c r="J80" s="5">
        <v>1.07</v>
      </c>
      <c r="K80" s="103">
        <v>0</v>
      </c>
    </row>
    <row r="81" spans="1:11" s="6" customFormat="1" ht="25.5" hidden="1">
      <c r="A81" s="112" t="s">
        <v>119</v>
      </c>
      <c r="B81" s="137" t="s">
        <v>52</v>
      </c>
      <c r="C81" s="95"/>
      <c r="D81" s="15">
        <f>G81*I81</f>
        <v>0</v>
      </c>
      <c r="E81" s="95"/>
      <c r="F81" s="96"/>
      <c r="G81" s="95"/>
      <c r="H81" s="95"/>
      <c r="I81" s="5">
        <v>2859.8</v>
      </c>
      <c r="J81" s="5">
        <v>1.07</v>
      </c>
      <c r="K81" s="103">
        <v>0</v>
      </c>
    </row>
    <row r="82" spans="1:11" s="6" customFormat="1" ht="25.5" hidden="1">
      <c r="A82" s="112" t="s">
        <v>120</v>
      </c>
      <c r="B82" s="137" t="s">
        <v>52</v>
      </c>
      <c r="C82" s="95"/>
      <c r="D82" s="15">
        <f>G82*I82</f>
        <v>0</v>
      </c>
      <c r="E82" s="95"/>
      <c r="F82" s="96"/>
      <c r="G82" s="95"/>
      <c r="H82" s="95"/>
      <c r="I82" s="5">
        <v>2859.8</v>
      </c>
      <c r="J82" s="5">
        <v>1.07</v>
      </c>
      <c r="K82" s="103">
        <v>0</v>
      </c>
    </row>
    <row r="83" spans="1:11" s="6" customFormat="1" ht="15">
      <c r="A83" s="112" t="s">
        <v>102</v>
      </c>
      <c r="B83" s="137" t="s">
        <v>69</v>
      </c>
      <c r="C83" s="95"/>
      <c r="D83" s="15">
        <v>3911.31</v>
      </c>
      <c r="E83" s="95"/>
      <c r="F83" s="96"/>
      <c r="G83" s="95"/>
      <c r="H83" s="95"/>
      <c r="I83" s="5">
        <v>2859.8</v>
      </c>
      <c r="J83" s="5">
        <v>1.07</v>
      </c>
      <c r="K83" s="103">
        <v>0.11</v>
      </c>
    </row>
    <row r="84" spans="1:11" s="6" customFormat="1" ht="15">
      <c r="A84" s="112" t="s">
        <v>143</v>
      </c>
      <c r="B84" s="138" t="s">
        <v>107</v>
      </c>
      <c r="C84" s="95"/>
      <c r="D84" s="143">
        <v>3434.7</v>
      </c>
      <c r="E84" s="95"/>
      <c r="F84" s="96"/>
      <c r="G84" s="97"/>
      <c r="H84" s="97"/>
      <c r="I84" s="5"/>
      <c r="J84" s="5"/>
      <c r="K84" s="103"/>
    </row>
    <row r="85" spans="1:11" s="6" customFormat="1" ht="15">
      <c r="A85" s="135" t="s">
        <v>95</v>
      </c>
      <c r="B85" s="137"/>
      <c r="C85" s="95"/>
      <c r="D85" s="13">
        <f>D86+D87</f>
        <v>1681.99</v>
      </c>
      <c r="E85" s="95"/>
      <c r="F85" s="96"/>
      <c r="G85" s="13">
        <f>D85/I85</f>
        <v>0.59</v>
      </c>
      <c r="H85" s="13">
        <f>G85/12</f>
        <v>0.05</v>
      </c>
      <c r="I85" s="5">
        <v>2859.8</v>
      </c>
      <c r="J85" s="5">
        <v>1.07</v>
      </c>
      <c r="K85" s="103">
        <v>0.13</v>
      </c>
    </row>
    <row r="86" spans="1:11" s="6" customFormat="1" ht="15">
      <c r="A86" s="112" t="s">
        <v>96</v>
      </c>
      <c r="B86" s="137" t="s">
        <v>69</v>
      </c>
      <c r="C86" s="95"/>
      <c r="D86" s="15">
        <v>932.26</v>
      </c>
      <c r="E86" s="95"/>
      <c r="F86" s="96"/>
      <c r="G86" s="95"/>
      <c r="H86" s="95"/>
      <c r="I86" s="5">
        <v>2859.8</v>
      </c>
      <c r="J86" s="5">
        <v>1.07</v>
      </c>
      <c r="K86" s="103">
        <v>0.02</v>
      </c>
    </row>
    <row r="87" spans="1:11" s="6" customFormat="1" ht="15">
      <c r="A87" s="112" t="s">
        <v>121</v>
      </c>
      <c r="B87" s="137" t="s">
        <v>69</v>
      </c>
      <c r="C87" s="95"/>
      <c r="D87" s="15">
        <v>749.73</v>
      </c>
      <c r="E87" s="95"/>
      <c r="F87" s="96"/>
      <c r="G87" s="95"/>
      <c r="H87" s="95"/>
      <c r="I87" s="5">
        <v>2859.8</v>
      </c>
      <c r="J87" s="5">
        <v>1.07</v>
      </c>
      <c r="K87" s="103">
        <v>0.02</v>
      </c>
    </row>
    <row r="88" spans="1:11" s="5" customFormat="1" ht="15">
      <c r="A88" s="135" t="s">
        <v>122</v>
      </c>
      <c r="B88" s="131"/>
      <c r="C88" s="13"/>
      <c r="D88" s="13">
        <f>D89+D90</f>
        <v>12801.19</v>
      </c>
      <c r="E88" s="13"/>
      <c r="F88" s="93"/>
      <c r="G88" s="13">
        <f>D88/I88</f>
        <v>4.48</v>
      </c>
      <c r="H88" s="13">
        <f>G88/12</f>
        <v>0.37</v>
      </c>
      <c r="I88" s="5">
        <v>2859.8</v>
      </c>
      <c r="J88" s="5">
        <v>1.07</v>
      </c>
      <c r="K88" s="103">
        <v>0.04</v>
      </c>
    </row>
    <row r="89" spans="1:11" s="6" customFormat="1" ht="25.5">
      <c r="A89" s="112" t="s">
        <v>123</v>
      </c>
      <c r="B89" s="138" t="s">
        <v>52</v>
      </c>
      <c r="C89" s="95"/>
      <c r="D89" s="15">
        <v>1381.39</v>
      </c>
      <c r="E89" s="95"/>
      <c r="F89" s="96"/>
      <c r="G89" s="95"/>
      <c r="H89" s="95"/>
      <c r="I89" s="5">
        <v>2859.8</v>
      </c>
      <c r="J89" s="5">
        <v>1.07</v>
      </c>
      <c r="K89" s="103">
        <v>0.04</v>
      </c>
    </row>
    <row r="90" spans="1:11" s="6" customFormat="1" ht="25.5">
      <c r="A90" s="112" t="s">
        <v>103</v>
      </c>
      <c r="B90" s="137" t="s">
        <v>52</v>
      </c>
      <c r="C90" s="95">
        <f>F90*12</f>
        <v>0</v>
      </c>
      <c r="D90" s="15">
        <v>11419.8</v>
      </c>
      <c r="E90" s="95"/>
      <c r="F90" s="96"/>
      <c r="G90" s="95"/>
      <c r="H90" s="95"/>
      <c r="I90" s="5">
        <v>2859.8</v>
      </c>
      <c r="J90" s="5">
        <v>1.07</v>
      </c>
      <c r="K90" s="103">
        <v>0</v>
      </c>
    </row>
    <row r="91" spans="1:11" s="5" customFormat="1" ht="15">
      <c r="A91" s="135" t="s">
        <v>97</v>
      </c>
      <c r="B91" s="131"/>
      <c r="C91" s="13"/>
      <c r="D91" s="13">
        <f>D92</f>
        <v>4144.08</v>
      </c>
      <c r="E91" s="13"/>
      <c r="F91" s="93"/>
      <c r="G91" s="13">
        <f>D91/I91</f>
        <v>1.45</v>
      </c>
      <c r="H91" s="13">
        <f>G91/12</f>
        <v>0.12</v>
      </c>
      <c r="I91" s="5">
        <v>2859.8</v>
      </c>
      <c r="J91" s="5">
        <v>1.07</v>
      </c>
      <c r="K91" s="103">
        <v>0.12</v>
      </c>
    </row>
    <row r="92" spans="1:11" s="6" customFormat="1" ht="15.75" thickBot="1">
      <c r="A92" s="112" t="s">
        <v>144</v>
      </c>
      <c r="B92" s="137" t="s">
        <v>81</v>
      </c>
      <c r="C92" s="95"/>
      <c r="D92" s="15">
        <v>4144.08</v>
      </c>
      <c r="E92" s="95"/>
      <c r="F92" s="96"/>
      <c r="G92" s="95"/>
      <c r="H92" s="95"/>
      <c r="I92" s="5">
        <v>2859.8</v>
      </c>
      <c r="J92" s="5">
        <v>1.07</v>
      </c>
      <c r="K92" s="103">
        <v>0.12</v>
      </c>
    </row>
    <row r="93" spans="1:11" s="6" customFormat="1" ht="25.5" customHeight="1" hidden="1">
      <c r="A93" s="144" t="s">
        <v>145</v>
      </c>
      <c r="B93" s="145" t="s">
        <v>69</v>
      </c>
      <c r="C93" s="146"/>
      <c r="D93" s="147">
        <f>G93*I93</f>
        <v>0</v>
      </c>
      <c r="E93" s="146"/>
      <c r="F93" s="148"/>
      <c r="G93" s="146">
        <f>H93*12</f>
        <v>0</v>
      </c>
      <c r="H93" s="146">
        <v>0</v>
      </c>
      <c r="I93" s="5">
        <v>2859.8</v>
      </c>
      <c r="J93" s="5">
        <v>1.07</v>
      </c>
      <c r="K93" s="103">
        <v>0</v>
      </c>
    </row>
    <row r="94" spans="1:11" s="5" customFormat="1" ht="30.75" thickBot="1">
      <c r="A94" s="149" t="s">
        <v>124</v>
      </c>
      <c r="B94" s="122" t="s">
        <v>52</v>
      </c>
      <c r="C94" s="150">
        <f>F94*12</f>
        <v>0</v>
      </c>
      <c r="D94" s="150">
        <f>G94*I94</f>
        <v>10981.63</v>
      </c>
      <c r="E94" s="150">
        <f>H94*12</f>
        <v>3.84</v>
      </c>
      <c r="F94" s="151"/>
      <c r="G94" s="150">
        <f>H94*12</f>
        <v>3.84</v>
      </c>
      <c r="H94" s="150">
        <v>0.32</v>
      </c>
      <c r="I94" s="5">
        <v>2859.8</v>
      </c>
      <c r="J94" s="5">
        <v>1.07</v>
      </c>
      <c r="K94" s="103">
        <v>0.3</v>
      </c>
    </row>
    <row r="95" spans="1:11" s="5" customFormat="1" ht="26.25" hidden="1" thickBot="1">
      <c r="A95" s="152" t="s">
        <v>125</v>
      </c>
      <c r="B95" s="138" t="s">
        <v>146</v>
      </c>
      <c r="C95" s="153"/>
      <c r="D95" s="154"/>
      <c r="E95" s="153"/>
      <c r="F95" s="154"/>
      <c r="G95" s="153"/>
      <c r="H95" s="153">
        <v>0</v>
      </c>
      <c r="I95" s="5">
        <v>2859.8</v>
      </c>
      <c r="J95" s="5">
        <v>1.07</v>
      </c>
      <c r="K95" s="103">
        <v>0</v>
      </c>
    </row>
    <row r="96" spans="1:11" s="5" customFormat="1" ht="19.5" hidden="1" thickBot="1">
      <c r="A96" s="155" t="s">
        <v>3</v>
      </c>
      <c r="B96" s="131"/>
      <c r="C96" s="94">
        <f>F96*12</f>
        <v>0</v>
      </c>
      <c r="D96" s="94"/>
      <c r="E96" s="94"/>
      <c r="F96" s="94"/>
      <c r="G96" s="94"/>
      <c r="H96" s="93"/>
      <c r="I96" s="5">
        <v>2859.8</v>
      </c>
      <c r="K96" s="103"/>
    </row>
    <row r="97" spans="1:11" s="160" customFormat="1" ht="15.75" hidden="1" thickBot="1">
      <c r="A97" s="156" t="s">
        <v>147</v>
      </c>
      <c r="B97" s="157"/>
      <c r="C97" s="158"/>
      <c r="D97" s="158"/>
      <c r="E97" s="158"/>
      <c r="F97" s="158"/>
      <c r="G97" s="158"/>
      <c r="H97" s="159"/>
      <c r="I97" s="5">
        <v>2859.8</v>
      </c>
      <c r="K97" s="161"/>
    </row>
    <row r="98" spans="1:11" s="160" customFormat="1" ht="15.75" hidden="1" thickBot="1">
      <c r="A98" s="156" t="s">
        <v>128</v>
      </c>
      <c r="B98" s="157"/>
      <c r="C98" s="158"/>
      <c r="D98" s="158"/>
      <c r="E98" s="158"/>
      <c r="F98" s="158"/>
      <c r="G98" s="158"/>
      <c r="H98" s="159"/>
      <c r="I98" s="5">
        <v>2859.8</v>
      </c>
      <c r="K98" s="161"/>
    </row>
    <row r="99" spans="1:11" s="160" customFormat="1" ht="15.75" hidden="1" thickBot="1">
      <c r="A99" s="156" t="s">
        <v>127</v>
      </c>
      <c r="B99" s="157"/>
      <c r="C99" s="158"/>
      <c r="D99" s="158"/>
      <c r="E99" s="158"/>
      <c r="F99" s="158"/>
      <c r="G99" s="158"/>
      <c r="H99" s="159"/>
      <c r="I99" s="5">
        <v>2859.8</v>
      </c>
      <c r="K99" s="161"/>
    </row>
    <row r="100" spans="1:11" s="160" customFormat="1" ht="15.75" hidden="1" thickBot="1">
      <c r="A100" s="156" t="s">
        <v>148</v>
      </c>
      <c r="B100" s="157"/>
      <c r="C100" s="158"/>
      <c r="D100" s="158"/>
      <c r="E100" s="158"/>
      <c r="F100" s="158"/>
      <c r="G100" s="158"/>
      <c r="H100" s="159"/>
      <c r="I100" s="5">
        <v>2859.8</v>
      </c>
      <c r="K100" s="161"/>
    </row>
    <row r="101" spans="1:11" s="160" customFormat="1" ht="15.75" hidden="1" thickBot="1">
      <c r="A101" s="156" t="s">
        <v>149</v>
      </c>
      <c r="B101" s="157"/>
      <c r="C101" s="158"/>
      <c r="D101" s="158"/>
      <c r="E101" s="158"/>
      <c r="F101" s="158"/>
      <c r="G101" s="158"/>
      <c r="H101" s="159"/>
      <c r="I101" s="5">
        <v>2859.8</v>
      </c>
      <c r="K101" s="161"/>
    </row>
    <row r="102" spans="1:11" s="160" customFormat="1" ht="15.75" hidden="1" thickBot="1">
      <c r="A102" s="156" t="s">
        <v>150</v>
      </c>
      <c r="B102" s="157"/>
      <c r="C102" s="158"/>
      <c r="D102" s="158"/>
      <c r="E102" s="158"/>
      <c r="F102" s="158"/>
      <c r="G102" s="158"/>
      <c r="H102" s="159"/>
      <c r="I102" s="5">
        <v>2859.8</v>
      </c>
      <c r="K102" s="161"/>
    </row>
    <row r="103" spans="1:11" s="160" customFormat="1" ht="15.75" hidden="1" thickBot="1">
      <c r="A103" s="156" t="s">
        <v>151</v>
      </c>
      <c r="B103" s="157"/>
      <c r="C103" s="158"/>
      <c r="D103" s="158"/>
      <c r="E103" s="158"/>
      <c r="F103" s="158"/>
      <c r="G103" s="158"/>
      <c r="H103" s="159"/>
      <c r="I103" s="5">
        <v>2859.8</v>
      </c>
      <c r="K103" s="161"/>
    </row>
    <row r="104" spans="1:11" s="160" customFormat="1" ht="15.75" hidden="1" thickBot="1">
      <c r="A104" s="162" t="s">
        <v>152</v>
      </c>
      <c r="B104" s="163"/>
      <c r="C104" s="164"/>
      <c r="D104" s="158"/>
      <c r="E104" s="158"/>
      <c r="F104" s="158"/>
      <c r="G104" s="158"/>
      <c r="H104" s="165"/>
      <c r="I104" s="5">
        <v>2859.8</v>
      </c>
      <c r="K104" s="161"/>
    </row>
    <row r="105" spans="1:11" s="160" customFormat="1" ht="19.5" thickBot="1">
      <c r="A105" s="149" t="s">
        <v>126</v>
      </c>
      <c r="B105" s="166" t="s">
        <v>48</v>
      </c>
      <c r="C105" s="167"/>
      <c r="D105" s="168">
        <f>G105*I105</f>
        <v>48387.82</v>
      </c>
      <c r="E105" s="168"/>
      <c r="F105" s="168"/>
      <c r="G105" s="168">
        <f>H105*12</f>
        <v>16.92</v>
      </c>
      <c r="H105" s="169">
        <v>1.41</v>
      </c>
      <c r="I105" s="5">
        <v>2859.8</v>
      </c>
      <c r="K105" s="161"/>
    </row>
    <row r="106" spans="1:11" s="5" customFormat="1" ht="19.5" thickBot="1">
      <c r="A106" s="152" t="s">
        <v>4</v>
      </c>
      <c r="B106" s="122"/>
      <c r="C106" s="150">
        <f>F106*12</f>
        <v>0</v>
      </c>
      <c r="D106" s="170">
        <f>D105+D94+D91+D88+D85+D75+D71+D58+D42+D41+D40+D39+D38+D37+D33+D32+D31+D30+D29+D20+D15</f>
        <v>465762.84</v>
      </c>
      <c r="E106" s="170">
        <f>E105+E94+E91+E88+E85+E75+E71+E58+E42+E41+E40+E39+E38+E37+E33+E32+E31+E30+E29+E20+E15</f>
        <v>103.44</v>
      </c>
      <c r="F106" s="170">
        <f>F105+F94+F91+F88+F85+F75+F71+F58+F42+F41+F40+F39+F38+F37+F33+F32+F31+F30+F29+F20+F15</f>
        <v>0</v>
      </c>
      <c r="G106" s="170">
        <v>162.89</v>
      </c>
      <c r="H106" s="170">
        <v>13.57</v>
      </c>
      <c r="I106" s="5">
        <v>2859.8</v>
      </c>
      <c r="K106" s="103"/>
    </row>
    <row r="107" spans="1:11" s="5" customFormat="1" ht="19.5" hidden="1" thickBot="1">
      <c r="A107" s="155" t="s">
        <v>125</v>
      </c>
      <c r="B107" s="122"/>
      <c r="C107" s="150"/>
      <c r="D107" s="170"/>
      <c r="E107" s="150"/>
      <c r="F107" s="170"/>
      <c r="G107" s="150"/>
      <c r="H107" s="170"/>
      <c r="I107" s="5">
        <v>2859.8</v>
      </c>
      <c r="K107" s="103"/>
    </row>
    <row r="108" spans="1:11" s="5" customFormat="1" ht="19.5" hidden="1" thickBot="1">
      <c r="A108" s="152" t="s">
        <v>153</v>
      </c>
      <c r="B108" s="122"/>
      <c r="C108" s="150"/>
      <c r="D108" s="170"/>
      <c r="E108" s="150"/>
      <c r="F108" s="170"/>
      <c r="G108" s="150"/>
      <c r="H108" s="170"/>
      <c r="K108" s="103"/>
    </row>
    <row r="109" spans="1:11" s="10" customFormat="1" ht="20.25" hidden="1" thickBot="1">
      <c r="A109" s="149" t="s">
        <v>2</v>
      </c>
      <c r="B109" s="166" t="s">
        <v>48</v>
      </c>
      <c r="C109" s="166" t="s">
        <v>154</v>
      </c>
      <c r="D109" s="171"/>
      <c r="E109" s="166" t="s">
        <v>154</v>
      </c>
      <c r="F109" s="172"/>
      <c r="G109" s="166" t="s">
        <v>154</v>
      </c>
      <c r="H109" s="172"/>
      <c r="K109" s="113"/>
    </row>
    <row r="110" spans="1:11" s="2" customFormat="1" ht="12.75">
      <c r="A110" s="173"/>
      <c r="B110" s="174"/>
      <c r="C110" s="174"/>
      <c r="D110" s="174"/>
      <c r="E110" s="174"/>
      <c r="F110" s="174"/>
      <c r="G110" s="174"/>
      <c r="H110" s="174"/>
      <c r="K110" s="114"/>
    </row>
    <row r="111" spans="1:11" s="2" customFormat="1" ht="12.75">
      <c r="A111" s="173"/>
      <c r="B111" s="174"/>
      <c r="C111" s="174"/>
      <c r="D111" s="174"/>
      <c r="E111" s="174"/>
      <c r="F111" s="174"/>
      <c r="G111" s="174"/>
      <c r="H111" s="174"/>
      <c r="K111" s="114"/>
    </row>
    <row r="112" spans="1:11" s="2" customFormat="1" ht="13.5" thickBot="1">
      <c r="A112" s="173"/>
      <c r="B112" s="174"/>
      <c r="C112" s="174"/>
      <c r="D112" s="174"/>
      <c r="E112" s="174"/>
      <c r="F112" s="174"/>
      <c r="G112" s="174"/>
      <c r="H112" s="174"/>
      <c r="K112" s="114"/>
    </row>
    <row r="113" spans="1:11" s="5" customFormat="1" ht="19.5" thickBot="1">
      <c r="A113" s="149" t="s">
        <v>155</v>
      </c>
      <c r="B113" s="122"/>
      <c r="C113" s="150">
        <f>F113*12</f>
        <v>0</v>
      </c>
      <c r="D113" s="150">
        <f>D115+D116+D117+D118+D119</f>
        <v>100898.3</v>
      </c>
      <c r="E113" s="150">
        <f>E115+E116+E117+E118+E119</f>
        <v>0</v>
      </c>
      <c r="F113" s="150">
        <f>F115+F116+F117+F118+F119</f>
        <v>0</v>
      </c>
      <c r="G113" s="150">
        <f>G115+G116+G117+G118+G119</f>
        <v>35.29</v>
      </c>
      <c r="H113" s="150">
        <f>H115+H116+H117+H118+H119</f>
        <v>2.95</v>
      </c>
      <c r="I113" s="5">
        <v>2859.8</v>
      </c>
      <c r="K113" s="103"/>
    </row>
    <row r="114" spans="1:11" s="160" customFormat="1" ht="15" hidden="1">
      <c r="A114" s="175" t="s">
        <v>147</v>
      </c>
      <c r="B114" s="176"/>
      <c r="C114" s="177"/>
      <c r="D114" s="177">
        <f>G114*I114</f>
        <v>0</v>
      </c>
      <c r="E114" s="177"/>
      <c r="F114" s="177"/>
      <c r="G114" s="177">
        <f>12*H114</f>
        <v>0</v>
      </c>
      <c r="H114" s="178"/>
      <c r="I114" s="5">
        <v>2859.8</v>
      </c>
      <c r="K114" s="161"/>
    </row>
    <row r="115" spans="1:11" s="160" customFormat="1" ht="15">
      <c r="A115" s="156" t="s">
        <v>156</v>
      </c>
      <c r="B115" s="157"/>
      <c r="C115" s="158"/>
      <c r="D115" s="158">
        <v>13573.28</v>
      </c>
      <c r="E115" s="158"/>
      <c r="F115" s="158"/>
      <c r="G115" s="158">
        <f>D115/I115</f>
        <v>4.75</v>
      </c>
      <c r="H115" s="159">
        <f>G115/12</f>
        <v>0.4</v>
      </c>
      <c r="I115" s="5">
        <v>2859.8</v>
      </c>
      <c r="K115" s="161"/>
    </row>
    <row r="116" spans="1:11" s="160" customFormat="1" ht="15">
      <c r="A116" s="156" t="s">
        <v>157</v>
      </c>
      <c r="B116" s="157"/>
      <c r="C116" s="158"/>
      <c r="D116" s="158">
        <v>10780.51</v>
      </c>
      <c r="E116" s="158"/>
      <c r="F116" s="158"/>
      <c r="G116" s="158">
        <f>D116/I116</f>
        <v>3.77</v>
      </c>
      <c r="H116" s="159">
        <f>G116/12</f>
        <v>0.31</v>
      </c>
      <c r="I116" s="5">
        <v>2859.8</v>
      </c>
      <c r="K116" s="161"/>
    </row>
    <row r="117" spans="1:11" s="160" customFormat="1" ht="25.5">
      <c r="A117" s="156" t="s">
        <v>158</v>
      </c>
      <c r="B117" s="157"/>
      <c r="C117" s="158"/>
      <c r="D117" s="158">
        <v>38686.53</v>
      </c>
      <c r="E117" s="158"/>
      <c r="F117" s="158"/>
      <c r="G117" s="158">
        <f>D117/I117</f>
        <v>13.53</v>
      </c>
      <c r="H117" s="159">
        <f>G117/12</f>
        <v>1.13</v>
      </c>
      <c r="I117" s="5">
        <v>2859.8</v>
      </c>
      <c r="K117" s="161"/>
    </row>
    <row r="118" spans="1:11" s="160" customFormat="1" ht="20.25" customHeight="1">
      <c r="A118" s="156" t="s">
        <v>159</v>
      </c>
      <c r="B118" s="157"/>
      <c r="C118" s="158"/>
      <c r="D118" s="158">
        <v>19036.74</v>
      </c>
      <c r="E118" s="158"/>
      <c r="F118" s="158"/>
      <c r="G118" s="158">
        <f>D118/I118</f>
        <v>6.66</v>
      </c>
      <c r="H118" s="159">
        <f>G118/12</f>
        <v>0.56</v>
      </c>
      <c r="I118" s="5">
        <v>2859.8</v>
      </c>
      <c r="K118" s="161"/>
    </row>
    <row r="119" spans="1:11" s="160" customFormat="1" ht="30.75" customHeight="1">
      <c r="A119" s="156" t="s">
        <v>160</v>
      </c>
      <c r="B119" s="157"/>
      <c r="C119" s="158"/>
      <c r="D119" s="158">
        <v>18821.24</v>
      </c>
      <c r="E119" s="158"/>
      <c r="F119" s="158"/>
      <c r="G119" s="158">
        <f>D119/I119</f>
        <v>6.58</v>
      </c>
      <c r="H119" s="159">
        <f>G119/12</f>
        <v>0.55</v>
      </c>
      <c r="I119" s="5">
        <v>2859.8</v>
      </c>
      <c r="K119" s="161"/>
    </row>
    <row r="120" spans="1:11" s="2" customFormat="1" ht="12.75">
      <c r="A120" s="173"/>
      <c r="B120" s="174"/>
      <c r="C120" s="174"/>
      <c r="D120" s="174"/>
      <c r="E120" s="174"/>
      <c r="F120" s="174"/>
      <c r="G120" s="174"/>
      <c r="H120" s="174"/>
      <c r="K120" s="114"/>
    </row>
    <row r="121" spans="1:11" s="2" customFormat="1" ht="13.5" thickBot="1">
      <c r="A121" s="173"/>
      <c r="B121" s="174"/>
      <c r="C121" s="174"/>
      <c r="D121" s="174"/>
      <c r="E121" s="174"/>
      <c r="F121" s="174"/>
      <c r="G121" s="174"/>
      <c r="H121" s="174"/>
      <c r="K121" s="114"/>
    </row>
    <row r="122" spans="1:11" s="182" customFormat="1" ht="15.75" thickBot="1">
      <c r="A122" s="179" t="s">
        <v>6</v>
      </c>
      <c r="B122" s="180"/>
      <c r="C122" s="180"/>
      <c r="D122" s="181">
        <f>D106+D113</f>
        <v>566661.14</v>
      </c>
      <c r="E122" s="181">
        <f>E106+E113</f>
        <v>103.44</v>
      </c>
      <c r="F122" s="181">
        <f>F106+F113</f>
        <v>0</v>
      </c>
      <c r="G122" s="181">
        <f>G106+G113</f>
        <v>198.18</v>
      </c>
      <c r="H122" s="181">
        <v>16.51</v>
      </c>
      <c r="K122" s="183"/>
    </row>
    <row r="123" spans="1:11" s="2" customFormat="1" ht="12.75">
      <c r="A123" s="173"/>
      <c r="B123" s="174"/>
      <c r="C123" s="174"/>
      <c r="D123" s="174"/>
      <c r="E123" s="174"/>
      <c r="F123" s="174"/>
      <c r="G123" s="174"/>
      <c r="H123" s="174"/>
      <c r="K123" s="114"/>
    </row>
    <row r="124" spans="1:11" s="2" customFormat="1" ht="12.75">
      <c r="A124" s="173"/>
      <c r="B124" s="174"/>
      <c r="C124" s="174"/>
      <c r="D124" s="174"/>
      <c r="E124" s="174"/>
      <c r="F124" s="174"/>
      <c r="G124" s="174"/>
      <c r="H124" s="174"/>
      <c r="K124" s="114"/>
    </row>
    <row r="125" spans="1:11" s="2" customFormat="1" ht="12.75">
      <c r="A125" s="173"/>
      <c r="B125" s="174"/>
      <c r="C125" s="174"/>
      <c r="D125" s="174"/>
      <c r="E125" s="174"/>
      <c r="F125" s="174"/>
      <c r="G125" s="174"/>
      <c r="H125" s="174"/>
      <c r="K125" s="114"/>
    </row>
    <row r="126" spans="1:11" s="2" customFormat="1" ht="12.75">
      <c r="A126" s="173"/>
      <c r="B126" s="174"/>
      <c r="C126" s="174"/>
      <c r="D126" s="174"/>
      <c r="E126" s="174"/>
      <c r="F126" s="174"/>
      <c r="G126" s="174"/>
      <c r="H126" s="174"/>
      <c r="K126" s="114"/>
    </row>
    <row r="127" spans="1:11" s="2" customFormat="1" ht="12.75">
      <c r="A127" s="173"/>
      <c r="B127" s="174"/>
      <c r="C127" s="174"/>
      <c r="D127" s="174"/>
      <c r="E127" s="174"/>
      <c r="F127" s="174"/>
      <c r="G127" s="174"/>
      <c r="H127" s="174"/>
      <c r="K127" s="114"/>
    </row>
    <row r="128" spans="1:11" s="187" customFormat="1" ht="18.75">
      <c r="A128" s="184"/>
      <c r="B128" s="185"/>
      <c r="C128" s="186"/>
      <c r="D128" s="186"/>
      <c r="E128" s="186"/>
      <c r="F128" s="186"/>
      <c r="G128" s="186"/>
      <c r="H128" s="186"/>
      <c r="K128" s="188"/>
    </row>
    <row r="129" spans="1:11" s="10" customFormat="1" ht="19.5">
      <c r="A129" s="189"/>
      <c r="B129" s="190"/>
      <c r="C129" s="191"/>
      <c r="D129" s="191"/>
      <c r="E129" s="191"/>
      <c r="F129" s="191"/>
      <c r="G129" s="191"/>
      <c r="H129" s="191"/>
      <c r="K129" s="113"/>
    </row>
    <row r="130" spans="1:11" s="2" customFormat="1" ht="14.25">
      <c r="A130" s="244" t="s">
        <v>129</v>
      </c>
      <c r="B130" s="244"/>
      <c r="C130" s="244"/>
      <c r="D130" s="244"/>
      <c r="E130" s="244"/>
      <c r="F130" s="244"/>
      <c r="G130" s="174"/>
      <c r="H130" s="174"/>
      <c r="K130" s="114"/>
    </row>
    <row r="131" spans="1:11" s="2" customFormat="1" ht="12.75">
      <c r="A131" s="174"/>
      <c r="B131" s="174"/>
      <c r="C131" s="174"/>
      <c r="D131" s="174"/>
      <c r="E131" s="174"/>
      <c r="F131" s="174"/>
      <c r="G131" s="174"/>
      <c r="H131" s="174"/>
      <c r="K131" s="114"/>
    </row>
    <row r="132" spans="1:11" s="2" customFormat="1" ht="12.75">
      <c r="A132" s="173" t="s">
        <v>130</v>
      </c>
      <c r="B132" s="174"/>
      <c r="C132" s="174"/>
      <c r="D132" s="174"/>
      <c r="E132" s="174"/>
      <c r="F132" s="174"/>
      <c r="G132" s="174"/>
      <c r="H132" s="174"/>
      <c r="K132" s="114"/>
    </row>
    <row r="133" s="2" customFormat="1" ht="12.75">
      <c r="K133" s="114"/>
    </row>
    <row r="134" s="2" customFormat="1" ht="12.75">
      <c r="K134" s="114"/>
    </row>
    <row r="135" s="2" customFormat="1" ht="12.75">
      <c r="K135" s="114"/>
    </row>
    <row r="136" s="2" customFormat="1" ht="12.75">
      <c r="K136" s="114"/>
    </row>
    <row r="137" s="2" customFormat="1" ht="12.75">
      <c r="K137" s="114"/>
    </row>
    <row r="138" s="2" customFormat="1" ht="12.75">
      <c r="K138" s="114"/>
    </row>
    <row r="139" s="2" customFormat="1" ht="12.75">
      <c r="K139" s="114"/>
    </row>
    <row r="140" s="2" customFormat="1" ht="12.75">
      <c r="K140" s="114"/>
    </row>
    <row r="141" s="2" customFormat="1" ht="12.75">
      <c r="K141" s="114"/>
    </row>
    <row r="142" s="2" customFormat="1" ht="12.75">
      <c r="K142" s="114"/>
    </row>
    <row r="143" s="2" customFormat="1" ht="12.75">
      <c r="K143" s="114"/>
    </row>
    <row r="144" s="2" customFormat="1" ht="12.75">
      <c r="K144" s="114"/>
    </row>
    <row r="145" s="2" customFormat="1" ht="12.75">
      <c r="K145" s="114"/>
    </row>
    <row r="146" s="2" customFormat="1" ht="12.75">
      <c r="K146" s="114"/>
    </row>
    <row r="147" s="2" customFormat="1" ht="12.75">
      <c r="K147" s="114"/>
    </row>
    <row r="148" s="2" customFormat="1" ht="12.75">
      <c r="K148" s="114"/>
    </row>
    <row r="149" s="2" customFormat="1" ht="12.75">
      <c r="K149" s="114"/>
    </row>
    <row r="150" s="2" customFormat="1" ht="12.75">
      <c r="K150" s="114"/>
    </row>
  </sheetData>
  <sheetProtection/>
  <mergeCells count="11">
    <mergeCell ref="A8:H8"/>
    <mergeCell ref="A9:H9"/>
    <mergeCell ref="A10:H10"/>
    <mergeCell ref="A11:H11"/>
    <mergeCell ref="A14:H14"/>
    <mergeCell ref="A130:F130"/>
    <mergeCell ref="A1:H1"/>
    <mergeCell ref="B2:H2"/>
    <mergeCell ref="B3:H3"/>
    <mergeCell ref="B4:H4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="80" zoomScaleNormal="80" zoomScalePageLayoutView="0" workbookViewId="0" topLeftCell="A1">
      <pane xSplit="1" ySplit="2" topLeftCell="G10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34" sqref="O134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49" t="s">
        <v>164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5" s="5" customFormat="1" ht="81" customHeight="1" thickBot="1">
      <c r="A2" s="197" t="s">
        <v>0</v>
      </c>
      <c r="B2" s="256" t="s">
        <v>185</v>
      </c>
      <c r="C2" s="257"/>
      <c r="D2" s="258"/>
      <c r="E2" s="256" t="s">
        <v>186</v>
      </c>
      <c r="F2" s="257"/>
      <c r="G2" s="258"/>
      <c r="H2" s="256" t="s">
        <v>187</v>
      </c>
      <c r="I2" s="257"/>
      <c r="J2" s="258"/>
      <c r="K2" s="256" t="s">
        <v>188</v>
      </c>
      <c r="L2" s="257"/>
      <c r="M2" s="258"/>
      <c r="N2" s="45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4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7"/>
      <c r="O3" s="21"/>
    </row>
    <row r="4" spans="1:15" s="6" customFormat="1" ht="49.5" customHeight="1">
      <c r="A4" s="259" t="s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1"/>
    </row>
    <row r="5" spans="1:15" s="5" customFormat="1" ht="14.25" customHeight="1">
      <c r="A5" s="90" t="s">
        <v>40</v>
      </c>
      <c r="B5" s="29"/>
      <c r="C5" s="7"/>
      <c r="D5" s="54">
        <f>O5/4</f>
        <v>20590.56</v>
      </c>
      <c r="E5" s="45"/>
      <c r="F5" s="7"/>
      <c r="G5" s="54">
        <f>O5/4</f>
        <v>20590.56</v>
      </c>
      <c r="H5" s="29"/>
      <c r="I5" s="7"/>
      <c r="J5" s="54">
        <f>O5/4</f>
        <v>20590.56</v>
      </c>
      <c r="K5" s="29"/>
      <c r="L5" s="7"/>
      <c r="M5" s="54">
        <f>O5/4</f>
        <v>20590.56</v>
      </c>
      <c r="N5" s="48">
        <f>M5+J5+G5+D5</f>
        <v>82362.24</v>
      </c>
      <c r="O5" s="14">
        <v>82362.24</v>
      </c>
    </row>
    <row r="6" spans="1:15" s="5" customFormat="1" ht="30">
      <c r="A6" s="90" t="s">
        <v>46</v>
      </c>
      <c r="B6" s="29"/>
      <c r="C6" s="7"/>
      <c r="D6" s="54">
        <f aca="true" t="shared" si="0" ref="D6:D16">O6/4</f>
        <v>24108.12</v>
      </c>
      <c r="E6" s="45"/>
      <c r="F6" s="7"/>
      <c r="G6" s="54">
        <f aca="true" t="shared" si="1" ref="G6:G16">O6/4</f>
        <v>24108.12</v>
      </c>
      <c r="H6" s="29"/>
      <c r="I6" s="7"/>
      <c r="J6" s="54">
        <f aca="true" t="shared" si="2" ref="J6:J16">O6/4</f>
        <v>24108.12</v>
      </c>
      <c r="K6" s="29"/>
      <c r="L6" s="7"/>
      <c r="M6" s="54">
        <f aca="true" t="shared" si="3" ref="M6:M16">O6/4</f>
        <v>24108.12</v>
      </c>
      <c r="N6" s="48">
        <f aca="true" t="shared" si="4" ref="N6:N63">M6+J6+G6+D6</f>
        <v>96432.48</v>
      </c>
      <c r="O6" s="14">
        <v>96432.46</v>
      </c>
    </row>
    <row r="7" spans="1:15" s="5" customFormat="1" ht="15">
      <c r="A7" s="92" t="s">
        <v>54</v>
      </c>
      <c r="B7" s="29"/>
      <c r="C7" s="7"/>
      <c r="D7" s="54">
        <f t="shared" si="0"/>
        <v>5490.82</v>
      </c>
      <c r="E7" s="45"/>
      <c r="F7" s="7"/>
      <c r="G7" s="54">
        <f t="shared" si="1"/>
        <v>5490.82</v>
      </c>
      <c r="H7" s="29"/>
      <c r="I7" s="7"/>
      <c r="J7" s="54">
        <f t="shared" si="2"/>
        <v>5490.82</v>
      </c>
      <c r="K7" s="29"/>
      <c r="L7" s="7"/>
      <c r="M7" s="54">
        <f t="shared" si="3"/>
        <v>5490.82</v>
      </c>
      <c r="N7" s="48">
        <f t="shared" si="4"/>
        <v>21963.28</v>
      </c>
      <c r="O7" s="14">
        <v>21963.26</v>
      </c>
    </row>
    <row r="8" spans="1:15" s="5" customFormat="1" ht="15">
      <c r="A8" s="92" t="s">
        <v>56</v>
      </c>
      <c r="B8" s="29"/>
      <c r="C8" s="7"/>
      <c r="D8" s="54">
        <f t="shared" si="0"/>
        <v>17845.15</v>
      </c>
      <c r="E8" s="45"/>
      <c r="F8" s="7"/>
      <c r="G8" s="54">
        <f t="shared" si="1"/>
        <v>17845.15</v>
      </c>
      <c r="H8" s="29"/>
      <c r="I8" s="7"/>
      <c r="J8" s="54">
        <f t="shared" si="2"/>
        <v>17845.15</v>
      </c>
      <c r="K8" s="29"/>
      <c r="L8" s="7"/>
      <c r="M8" s="54">
        <f t="shared" si="3"/>
        <v>17845.15</v>
      </c>
      <c r="N8" s="48">
        <f t="shared" si="4"/>
        <v>71380.6</v>
      </c>
      <c r="O8" s="14">
        <v>71380.61</v>
      </c>
    </row>
    <row r="9" spans="1:15" s="5" customFormat="1" ht="30">
      <c r="A9" s="92" t="s">
        <v>58</v>
      </c>
      <c r="B9" s="29"/>
      <c r="C9" s="7"/>
      <c r="D9" s="54">
        <f t="shared" si="0"/>
        <v>433.43</v>
      </c>
      <c r="E9" s="45"/>
      <c r="F9" s="7"/>
      <c r="G9" s="54">
        <f t="shared" si="1"/>
        <v>433.43</v>
      </c>
      <c r="H9" s="29"/>
      <c r="I9" s="7"/>
      <c r="J9" s="54">
        <f t="shared" si="2"/>
        <v>433.43</v>
      </c>
      <c r="K9" s="29"/>
      <c r="L9" s="7"/>
      <c r="M9" s="54">
        <f t="shared" si="3"/>
        <v>433.43</v>
      </c>
      <c r="N9" s="48">
        <f t="shared" si="4"/>
        <v>1733.72</v>
      </c>
      <c r="O9" s="14">
        <v>1733.72</v>
      </c>
    </row>
    <row r="10" spans="1:15" s="5" customFormat="1" ht="30">
      <c r="A10" s="92" t="s">
        <v>59</v>
      </c>
      <c r="B10" s="29"/>
      <c r="C10" s="7"/>
      <c r="D10" s="54">
        <f t="shared" si="0"/>
        <v>433.43</v>
      </c>
      <c r="E10" s="45"/>
      <c r="F10" s="7"/>
      <c r="G10" s="54">
        <f t="shared" si="1"/>
        <v>433.43</v>
      </c>
      <c r="H10" s="29"/>
      <c r="I10" s="7"/>
      <c r="J10" s="54">
        <f t="shared" si="2"/>
        <v>433.43</v>
      </c>
      <c r="K10" s="29"/>
      <c r="L10" s="7"/>
      <c r="M10" s="54">
        <f t="shared" si="3"/>
        <v>433.43</v>
      </c>
      <c r="N10" s="48">
        <f t="shared" si="4"/>
        <v>1733.72</v>
      </c>
      <c r="O10" s="14">
        <v>1733.72</v>
      </c>
    </row>
    <row r="11" spans="1:15" s="5" customFormat="1" ht="15">
      <c r="A11" s="92" t="s">
        <v>60</v>
      </c>
      <c r="B11" s="29"/>
      <c r="C11" s="7"/>
      <c r="D11" s="54">
        <f t="shared" si="0"/>
        <v>2737.03</v>
      </c>
      <c r="E11" s="45"/>
      <c r="F11" s="7"/>
      <c r="G11" s="54">
        <f t="shared" si="1"/>
        <v>2737.03</v>
      </c>
      <c r="H11" s="29"/>
      <c r="I11" s="7"/>
      <c r="J11" s="54">
        <f t="shared" si="2"/>
        <v>2737.03</v>
      </c>
      <c r="K11" s="29"/>
      <c r="L11" s="7"/>
      <c r="M11" s="54">
        <f t="shared" si="3"/>
        <v>2737.03</v>
      </c>
      <c r="N11" s="48">
        <f t="shared" si="4"/>
        <v>10948.12</v>
      </c>
      <c r="O11" s="14">
        <v>10948.1</v>
      </c>
    </row>
    <row r="12" spans="1:15" s="225" customFormat="1" ht="20.25" customHeight="1">
      <c r="A12" s="216" t="s">
        <v>100</v>
      </c>
      <c r="B12" s="217"/>
      <c r="C12" s="218"/>
      <c r="D12" s="219">
        <f t="shared" si="0"/>
        <v>0</v>
      </c>
      <c r="E12" s="220" t="s">
        <v>211</v>
      </c>
      <c r="F12" s="221">
        <v>41547</v>
      </c>
      <c r="G12" s="222">
        <v>3100.59</v>
      </c>
      <c r="H12" s="217"/>
      <c r="I12" s="218"/>
      <c r="J12" s="219">
        <f t="shared" si="2"/>
        <v>0</v>
      </c>
      <c r="K12" s="217"/>
      <c r="L12" s="218"/>
      <c r="M12" s="219">
        <f t="shared" si="3"/>
        <v>0</v>
      </c>
      <c r="N12" s="223">
        <f t="shared" si="4"/>
        <v>3100.59</v>
      </c>
      <c r="O12" s="224"/>
    </row>
    <row r="13" spans="1:15" s="5" customFormat="1" ht="24" customHeight="1">
      <c r="A13" s="92" t="s">
        <v>115</v>
      </c>
      <c r="B13" s="29"/>
      <c r="C13" s="7"/>
      <c r="D13" s="54">
        <f t="shared" si="0"/>
        <v>1544.29</v>
      </c>
      <c r="E13" s="45"/>
      <c r="F13" s="7"/>
      <c r="G13" s="54">
        <f t="shared" si="1"/>
        <v>1544.29</v>
      </c>
      <c r="H13" s="29"/>
      <c r="I13" s="7"/>
      <c r="J13" s="54">
        <f t="shared" si="2"/>
        <v>1544.29</v>
      </c>
      <c r="K13" s="29"/>
      <c r="L13" s="7"/>
      <c r="M13" s="54">
        <f t="shared" si="3"/>
        <v>1544.29</v>
      </c>
      <c r="N13" s="48">
        <f t="shared" si="4"/>
        <v>6177.16</v>
      </c>
      <c r="O13" s="14">
        <v>6177.17</v>
      </c>
    </row>
    <row r="14" spans="1:15" s="8" customFormat="1" ht="15">
      <c r="A14" s="92" t="s">
        <v>61</v>
      </c>
      <c r="B14" s="30"/>
      <c r="C14" s="27"/>
      <c r="D14" s="54">
        <f t="shared" si="0"/>
        <v>343.18</v>
      </c>
      <c r="E14" s="46"/>
      <c r="F14" s="27"/>
      <c r="G14" s="54">
        <f t="shared" si="1"/>
        <v>343.18</v>
      </c>
      <c r="H14" s="30"/>
      <c r="I14" s="27"/>
      <c r="J14" s="54">
        <f t="shared" si="2"/>
        <v>343.18</v>
      </c>
      <c r="K14" s="30"/>
      <c r="L14" s="27"/>
      <c r="M14" s="54">
        <f t="shared" si="3"/>
        <v>343.18</v>
      </c>
      <c r="N14" s="48">
        <f t="shared" si="4"/>
        <v>1372.72</v>
      </c>
      <c r="O14" s="14">
        <v>1372.7</v>
      </c>
    </row>
    <row r="15" spans="1:15" s="5" customFormat="1" ht="15">
      <c r="A15" s="92" t="s">
        <v>63</v>
      </c>
      <c r="B15" s="29"/>
      <c r="C15" s="7"/>
      <c r="D15" s="54">
        <f t="shared" si="0"/>
        <v>183.6</v>
      </c>
      <c r="E15" s="45"/>
      <c r="F15" s="7"/>
      <c r="G15" s="54">
        <f t="shared" si="1"/>
        <v>183.6</v>
      </c>
      <c r="H15" s="29"/>
      <c r="I15" s="7"/>
      <c r="J15" s="54">
        <f t="shared" si="2"/>
        <v>183.6</v>
      </c>
      <c r="K15" s="29"/>
      <c r="L15" s="7"/>
      <c r="M15" s="54">
        <f t="shared" si="3"/>
        <v>183.6</v>
      </c>
      <c r="N15" s="48">
        <f t="shared" si="4"/>
        <v>734.4</v>
      </c>
      <c r="O15" s="14">
        <v>734.39</v>
      </c>
    </row>
    <row r="16" spans="1:15" s="5" customFormat="1" ht="30">
      <c r="A16" s="92" t="s">
        <v>65</v>
      </c>
      <c r="B16" s="29"/>
      <c r="C16" s="7"/>
      <c r="D16" s="54">
        <f t="shared" si="0"/>
        <v>0</v>
      </c>
      <c r="E16" s="45"/>
      <c r="F16" s="7"/>
      <c r="G16" s="54">
        <f t="shared" si="1"/>
        <v>0</v>
      </c>
      <c r="H16" s="29"/>
      <c r="I16" s="7"/>
      <c r="J16" s="54">
        <f t="shared" si="2"/>
        <v>0</v>
      </c>
      <c r="K16" s="29"/>
      <c r="L16" s="7"/>
      <c r="M16" s="54">
        <f t="shared" si="3"/>
        <v>0</v>
      </c>
      <c r="N16" s="48">
        <f t="shared" si="4"/>
        <v>0</v>
      </c>
      <c r="O16" s="14"/>
    </row>
    <row r="17" spans="1:15" s="5" customFormat="1" ht="15">
      <c r="A17" s="92" t="s">
        <v>67</v>
      </c>
      <c r="B17" s="29"/>
      <c r="C17" s="7"/>
      <c r="D17" s="54"/>
      <c r="E17" s="45"/>
      <c r="F17" s="7"/>
      <c r="G17" s="16"/>
      <c r="H17" s="29"/>
      <c r="I17" s="7"/>
      <c r="J17" s="35"/>
      <c r="K17" s="29"/>
      <c r="L17" s="7"/>
      <c r="M17" s="35"/>
      <c r="N17" s="48">
        <f t="shared" si="4"/>
        <v>0</v>
      </c>
      <c r="O17" s="14"/>
    </row>
    <row r="18" spans="1:15" s="5" customFormat="1" ht="15">
      <c r="A18" s="4" t="s">
        <v>68</v>
      </c>
      <c r="B18" s="194" t="s">
        <v>173</v>
      </c>
      <c r="C18" s="195">
        <v>41402</v>
      </c>
      <c r="D18" s="65">
        <v>276.61</v>
      </c>
      <c r="E18" s="194" t="s">
        <v>199</v>
      </c>
      <c r="F18" s="195">
        <v>41509</v>
      </c>
      <c r="G18" s="65">
        <v>276.61</v>
      </c>
      <c r="H18" s="29"/>
      <c r="I18" s="7"/>
      <c r="J18" s="35"/>
      <c r="K18" s="215">
        <v>50</v>
      </c>
      <c r="L18" s="214">
        <v>41759</v>
      </c>
      <c r="M18" s="35">
        <v>276.61</v>
      </c>
      <c r="N18" s="48">
        <f t="shared" si="4"/>
        <v>829.83</v>
      </c>
      <c r="O18" s="14"/>
    </row>
    <row r="19" spans="1:15" s="5" customFormat="1" ht="15">
      <c r="A19" s="262" t="s">
        <v>70</v>
      </c>
      <c r="B19" s="194" t="s">
        <v>176</v>
      </c>
      <c r="C19" s="195">
        <v>41411</v>
      </c>
      <c r="D19" s="65">
        <v>390.07</v>
      </c>
      <c r="E19" s="194" t="s">
        <v>202</v>
      </c>
      <c r="F19" s="195">
        <v>41537</v>
      </c>
      <c r="G19" s="65">
        <v>390.07</v>
      </c>
      <c r="H19" s="29"/>
      <c r="I19" s="7"/>
      <c r="J19" s="35"/>
      <c r="K19" s="29"/>
      <c r="L19" s="7"/>
      <c r="M19" s="35"/>
      <c r="N19" s="48">
        <f t="shared" si="4"/>
        <v>780.14</v>
      </c>
      <c r="O19" s="14"/>
    </row>
    <row r="20" spans="1:15" s="5" customFormat="1" ht="15">
      <c r="A20" s="263"/>
      <c r="B20" s="194" t="s">
        <v>184</v>
      </c>
      <c r="C20" s="195">
        <v>41481</v>
      </c>
      <c r="D20" s="65">
        <v>780.12</v>
      </c>
      <c r="E20" s="45"/>
      <c r="F20" s="7"/>
      <c r="G20" s="16"/>
      <c r="H20" s="29"/>
      <c r="I20" s="7"/>
      <c r="J20" s="35"/>
      <c r="K20" s="29"/>
      <c r="L20" s="7"/>
      <c r="M20" s="35"/>
      <c r="N20" s="48">
        <f t="shared" si="4"/>
        <v>780.12</v>
      </c>
      <c r="O20" s="14"/>
    </row>
    <row r="21" spans="1:15" s="5" customFormat="1" ht="15">
      <c r="A21" s="112" t="s">
        <v>135</v>
      </c>
      <c r="B21" s="194" t="s">
        <v>181</v>
      </c>
      <c r="C21" s="195">
        <v>41467</v>
      </c>
      <c r="D21" s="65">
        <v>7144.2</v>
      </c>
      <c r="E21" s="45"/>
      <c r="F21" s="7"/>
      <c r="G21" s="16"/>
      <c r="H21" s="29"/>
      <c r="I21" s="7"/>
      <c r="J21" s="35"/>
      <c r="K21" s="29"/>
      <c r="L21" s="7"/>
      <c r="M21" s="35"/>
      <c r="N21" s="48">
        <f t="shared" si="4"/>
        <v>7144.2</v>
      </c>
      <c r="O21" s="14"/>
    </row>
    <row r="22" spans="1:15" s="5" customFormat="1" ht="15">
      <c r="A22" s="4" t="s">
        <v>72</v>
      </c>
      <c r="B22" s="194" t="s">
        <v>181</v>
      </c>
      <c r="C22" s="195">
        <v>41467</v>
      </c>
      <c r="D22" s="65">
        <v>1486.7</v>
      </c>
      <c r="E22" s="45"/>
      <c r="F22" s="7"/>
      <c r="G22" s="16"/>
      <c r="H22" s="29"/>
      <c r="I22" s="7"/>
      <c r="J22" s="35"/>
      <c r="K22" s="29"/>
      <c r="L22" s="7"/>
      <c r="M22" s="35"/>
      <c r="N22" s="48">
        <f t="shared" si="4"/>
        <v>1486.7</v>
      </c>
      <c r="O22" s="14"/>
    </row>
    <row r="23" spans="1:15" s="5" customFormat="1" ht="15">
      <c r="A23" s="4" t="s">
        <v>73</v>
      </c>
      <c r="B23" s="194" t="s">
        <v>178</v>
      </c>
      <c r="C23" s="195">
        <v>41474</v>
      </c>
      <c r="D23" s="65">
        <v>4971.09</v>
      </c>
      <c r="E23" s="45"/>
      <c r="F23" s="7"/>
      <c r="G23" s="16"/>
      <c r="H23" s="29"/>
      <c r="I23" s="7"/>
      <c r="J23" s="35"/>
      <c r="K23" s="29"/>
      <c r="L23" s="7"/>
      <c r="M23" s="35"/>
      <c r="N23" s="48">
        <f t="shared" si="4"/>
        <v>4971.09</v>
      </c>
      <c r="O23" s="14"/>
    </row>
    <row r="24" spans="1:15" s="5" customFormat="1" ht="15">
      <c r="A24" s="4" t="s">
        <v>74</v>
      </c>
      <c r="B24" s="194" t="s">
        <v>178</v>
      </c>
      <c r="C24" s="195">
        <v>41474</v>
      </c>
      <c r="D24" s="65">
        <v>780.14</v>
      </c>
      <c r="E24" s="45"/>
      <c r="F24" s="7"/>
      <c r="G24" s="16"/>
      <c r="H24" s="29"/>
      <c r="I24" s="7"/>
      <c r="J24" s="35"/>
      <c r="K24" s="29"/>
      <c r="L24" s="7"/>
      <c r="M24" s="35"/>
      <c r="N24" s="48">
        <f t="shared" si="4"/>
        <v>780.14</v>
      </c>
      <c r="O24" s="14"/>
    </row>
    <row r="25" spans="1:15" s="6" customFormat="1" ht="15">
      <c r="A25" s="4" t="s">
        <v>75</v>
      </c>
      <c r="B25" s="194" t="s">
        <v>181</v>
      </c>
      <c r="C25" s="195">
        <v>41467</v>
      </c>
      <c r="D25" s="65">
        <v>743.32</v>
      </c>
      <c r="E25" s="47"/>
      <c r="F25" s="9"/>
      <c r="G25" s="17"/>
      <c r="H25" s="31"/>
      <c r="I25" s="9"/>
      <c r="J25" s="36"/>
      <c r="K25" s="31"/>
      <c r="L25" s="9"/>
      <c r="M25" s="36"/>
      <c r="N25" s="48">
        <f t="shared" si="4"/>
        <v>743.32</v>
      </c>
      <c r="O25" s="14"/>
    </row>
    <row r="26" spans="1:15" s="6" customFormat="1" ht="15">
      <c r="A26" s="4" t="s">
        <v>76</v>
      </c>
      <c r="B26" s="31"/>
      <c r="C26" s="9"/>
      <c r="D26" s="54"/>
      <c r="E26" s="47"/>
      <c r="F26" s="9"/>
      <c r="G26" s="17"/>
      <c r="H26" s="31"/>
      <c r="I26" s="9"/>
      <c r="J26" s="36"/>
      <c r="K26" s="31"/>
      <c r="L26" s="9"/>
      <c r="M26" s="36"/>
      <c r="N26" s="48">
        <f t="shared" si="4"/>
        <v>0</v>
      </c>
      <c r="O26" s="14"/>
    </row>
    <row r="27" spans="1:15" s="6" customFormat="1" ht="25.5">
      <c r="A27" s="4" t="s">
        <v>77</v>
      </c>
      <c r="B27" s="194" t="s">
        <v>178</v>
      </c>
      <c r="C27" s="195">
        <v>41474</v>
      </c>
      <c r="D27" s="65">
        <v>2303.07</v>
      </c>
      <c r="E27" s="47"/>
      <c r="F27" s="9"/>
      <c r="G27" s="54"/>
      <c r="H27" s="31"/>
      <c r="I27" s="9"/>
      <c r="J27" s="54"/>
      <c r="K27" s="31"/>
      <c r="L27" s="9"/>
      <c r="M27" s="54"/>
      <c r="N27" s="48">
        <f t="shared" si="4"/>
        <v>2303.07</v>
      </c>
      <c r="O27" s="14"/>
    </row>
    <row r="28" spans="1:15" s="5" customFormat="1" ht="15">
      <c r="A28" s="4" t="s">
        <v>78</v>
      </c>
      <c r="B28" s="29"/>
      <c r="C28" s="7"/>
      <c r="D28" s="54"/>
      <c r="E28" s="194" t="s">
        <v>206</v>
      </c>
      <c r="F28" s="195">
        <v>41544</v>
      </c>
      <c r="G28" s="65">
        <v>5142.55</v>
      </c>
      <c r="H28" s="29"/>
      <c r="I28" s="7"/>
      <c r="J28" s="35"/>
      <c r="K28" s="29"/>
      <c r="L28" s="7"/>
      <c r="M28" s="35"/>
      <c r="N28" s="48">
        <f t="shared" si="4"/>
        <v>5142.55</v>
      </c>
      <c r="O28" s="14"/>
    </row>
    <row r="29" spans="1:15" s="5" customFormat="1" ht="15">
      <c r="A29" s="212" t="s">
        <v>136</v>
      </c>
      <c r="B29" s="29"/>
      <c r="C29" s="7"/>
      <c r="D29" s="54"/>
      <c r="E29" s="45"/>
      <c r="F29" s="7"/>
      <c r="G29" s="16"/>
      <c r="H29" s="194" t="s">
        <v>238</v>
      </c>
      <c r="I29" s="195">
        <v>41649</v>
      </c>
      <c r="J29" s="65">
        <v>4436.04</v>
      </c>
      <c r="K29" s="29"/>
      <c r="L29" s="7"/>
      <c r="M29" s="35"/>
      <c r="N29" s="48">
        <f t="shared" si="4"/>
        <v>4436.04</v>
      </c>
      <c r="O29" s="14"/>
    </row>
    <row r="30" spans="1:15" s="6" customFormat="1" ht="30">
      <c r="A30" s="92" t="s">
        <v>79</v>
      </c>
      <c r="B30" s="31"/>
      <c r="C30" s="9"/>
      <c r="D30" s="54"/>
      <c r="E30" s="47"/>
      <c r="F30" s="9"/>
      <c r="G30" s="17"/>
      <c r="H30" s="31"/>
      <c r="I30" s="9"/>
      <c r="J30" s="36"/>
      <c r="K30" s="31"/>
      <c r="L30" s="9"/>
      <c r="M30" s="36"/>
      <c r="N30" s="48">
        <f t="shared" si="4"/>
        <v>0</v>
      </c>
      <c r="O30" s="14"/>
    </row>
    <row r="31" spans="1:15" s="6" customFormat="1" ht="25.5">
      <c r="A31" s="4" t="s">
        <v>80</v>
      </c>
      <c r="B31" s="194" t="s">
        <v>228</v>
      </c>
      <c r="C31" s="195">
        <v>41432</v>
      </c>
      <c r="D31" s="65">
        <v>743.35</v>
      </c>
      <c r="E31" s="56"/>
      <c r="F31" s="64"/>
      <c r="G31" s="19"/>
      <c r="H31" s="194" t="s">
        <v>229</v>
      </c>
      <c r="I31" s="195" t="s">
        <v>230</v>
      </c>
      <c r="J31" s="65">
        <v>743.35</v>
      </c>
      <c r="K31" s="213" t="s">
        <v>263</v>
      </c>
      <c r="L31" s="195">
        <v>41740</v>
      </c>
      <c r="M31" s="65">
        <v>743.35</v>
      </c>
      <c r="N31" s="48">
        <f t="shared" si="4"/>
        <v>2230.05</v>
      </c>
      <c r="O31" s="14"/>
    </row>
    <row r="32" spans="1:15" s="6" customFormat="1" ht="25.5">
      <c r="A32" s="4" t="s">
        <v>82</v>
      </c>
      <c r="B32" s="55"/>
      <c r="C32" s="64"/>
      <c r="D32" s="65"/>
      <c r="E32" s="56"/>
      <c r="F32" s="64"/>
      <c r="G32" s="19"/>
      <c r="H32" s="55"/>
      <c r="I32" s="145"/>
      <c r="J32" s="49"/>
      <c r="K32" s="194" t="s">
        <v>246</v>
      </c>
      <c r="L32" s="195">
        <v>41692</v>
      </c>
      <c r="M32" s="65">
        <v>1486.7</v>
      </c>
      <c r="N32" s="48">
        <f t="shared" si="4"/>
        <v>1486.7</v>
      </c>
      <c r="O32" s="14"/>
    </row>
    <row r="33" spans="1:15" s="6" customFormat="1" ht="15">
      <c r="A33" s="4" t="s">
        <v>83</v>
      </c>
      <c r="B33" s="194" t="s">
        <v>184</v>
      </c>
      <c r="C33" s="195">
        <v>41481</v>
      </c>
      <c r="D33" s="65">
        <v>1560.23</v>
      </c>
      <c r="E33" s="56"/>
      <c r="F33" s="64"/>
      <c r="G33" s="19"/>
      <c r="H33" s="55"/>
      <c r="I33" s="145"/>
      <c r="J33" s="49"/>
      <c r="K33" s="55"/>
      <c r="L33" s="64"/>
      <c r="M33" s="49"/>
      <c r="N33" s="48">
        <f t="shared" si="4"/>
        <v>1560.23</v>
      </c>
      <c r="O33" s="14"/>
    </row>
    <row r="34" spans="1:15" s="6" customFormat="1" ht="25.5">
      <c r="A34" s="4" t="s">
        <v>85</v>
      </c>
      <c r="B34" s="55"/>
      <c r="C34" s="64"/>
      <c r="D34" s="65"/>
      <c r="E34" s="194" t="s">
        <v>201</v>
      </c>
      <c r="F34" s="195">
        <v>41516</v>
      </c>
      <c r="G34" s="65">
        <v>371.67</v>
      </c>
      <c r="H34" s="194" t="s">
        <v>229</v>
      </c>
      <c r="I34" s="195" t="s">
        <v>230</v>
      </c>
      <c r="J34" s="65">
        <v>371.67</v>
      </c>
      <c r="K34" s="55"/>
      <c r="L34" s="64"/>
      <c r="M34" s="49"/>
      <c r="N34" s="48">
        <f t="shared" si="4"/>
        <v>743.34</v>
      </c>
      <c r="O34" s="14"/>
    </row>
    <row r="35" spans="1:15" s="6" customFormat="1" ht="15">
      <c r="A35" s="212" t="s">
        <v>137</v>
      </c>
      <c r="B35" s="55"/>
      <c r="C35" s="64"/>
      <c r="D35" s="65"/>
      <c r="E35" s="56"/>
      <c r="F35" s="64"/>
      <c r="G35" s="19"/>
      <c r="H35" s="194" t="s">
        <v>238</v>
      </c>
      <c r="I35" s="195">
        <v>41649</v>
      </c>
      <c r="J35" s="65">
        <v>1800.15</v>
      </c>
      <c r="K35" s="55"/>
      <c r="L35" s="64"/>
      <c r="M35" s="49"/>
      <c r="N35" s="48">
        <f t="shared" si="4"/>
        <v>1800.15</v>
      </c>
      <c r="O35" s="14"/>
    </row>
    <row r="36" spans="1:15" s="6" customFormat="1" ht="15">
      <c r="A36" s="112" t="s">
        <v>138</v>
      </c>
      <c r="B36" s="55"/>
      <c r="C36" s="64"/>
      <c r="D36" s="65"/>
      <c r="E36" s="56"/>
      <c r="F36" s="64"/>
      <c r="G36" s="19"/>
      <c r="H36" s="55"/>
      <c r="I36" s="64"/>
      <c r="J36" s="49"/>
      <c r="K36" s="55"/>
      <c r="L36" s="64"/>
      <c r="M36" s="49"/>
      <c r="N36" s="48">
        <f t="shared" si="4"/>
        <v>0</v>
      </c>
      <c r="O36" s="14"/>
    </row>
    <row r="37" spans="1:15" s="6" customFormat="1" ht="15">
      <c r="A37" s="112" t="s">
        <v>139</v>
      </c>
      <c r="B37" s="55"/>
      <c r="C37" s="64"/>
      <c r="D37" s="65"/>
      <c r="E37" s="56"/>
      <c r="F37" s="64"/>
      <c r="G37" s="19"/>
      <c r="H37" s="55"/>
      <c r="I37" s="64"/>
      <c r="J37" s="49"/>
      <c r="K37" s="55"/>
      <c r="L37" s="64"/>
      <c r="M37" s="49"/>
      <c r="N37" s="48">
        <f t="shared" si="4"/>
        <v>0</v>
      </c>
      <c r="O37" s="14"/>
    </row>
    <row r="38" spans="1:15" s="6" customFormat="1" ht="15">
      <c r="A38" s="4" t="s">
        <v>89</v>
      </c>
      <c r="B38" s="55"/>
      <c r="C38" s="64"/>
      <c r="D38" s="54">
        <f>O38/4</f>
        <v>1321.92</v>
      </c>
      <c r="E38" s="56"/>
      <c r="F38" s="64"/>
      <c r="G38" s="54">
        <f>O38/4</f>
        <v>1321.92</v>
      </c>
      <c r="H38" s="55"/>
      <c r="I38" s="64"/>
      <c r="J38" s="54">
        <f>O38/4</f>
        <v>1321.92</v>
      </c>
      <c r="K38" s="55"/>
      <c r="L38" s="64"/>
      <c r="M38" s="54">
        <f>O38/4</f>
        <v>1321.92</v>
      </c>
      <c r="N38" s="48">
        <f t="shared" si="4"/>
        <v>5287.68</v>
      </c>
      <c r="O38" s="14">
        <v>5287.68</v>
      </c>
    </row>
    <row r="39" spans="1:15" s="6" customFormat="1" ht="30">
      <c r="A39" s="92" t="s">
        <v>90</v>
      </c>
      <c r="B39" s="55"/>
      <c r="C39" s="64"/>
      <c r="D39" s="65"/>
      <c r="E39" s="56"/>
      <c r="F39" s="64"/>
      <c r="G39" s="65"/>
      <c r="H39" s="55"/>
      <c r="I39" s="64"/>
      <c r="J39" s="65"/>
      <c r="K39" s="55"/>
      <c r="L39" s="64"/>
      <c r="M39" s="65"/>
      <c r="N39" s="48">
        <f t="shared" si="4"/>
        <v>0</v>
      </c>
      <c r="O39" s="14"/>
    </row>
    <row r="40" spans="1:15" s="6" customFormat="1" ht="15">
      <c r="A40" s="212" t="s">
        <v>140</v>
      </c>
      <c r="B40" s="55"/>
      <c r="C40" s="64"/>
      <c r="D40" s="65"/>
      <c r="E40" s="56"/>
      <c r="F40" s="64"/>
      <c r="G40" s="65"/>
      <c r="H40" s="194" t="s">
        <v>238</v>
      </c>
      <c r="I40" s="195">
        <v>41649</v>
      </c>
      <c r="J40" s="65">
        <v>321.07</v>
      </c>
      <c r="K40" s="55"/>
      <c r="L40" s="64"/>
      <c r="M40" s="65"/>
      <c r="N40" s="48">
        <f t="shared" si="4"/>
        <v>321.07</v>
      </c>
      <c r="O40" s="14"/>
    </row>
    <row r="41" spans="1:15" s="6" customFormat="1" ht="15">
      <c r="A41" s="112" t="s">
        <v>141</v>
      </c>
      <c r="B41" s="55"/>
      <c r="C41" s="64"/>
      <c r="D41" s="65"/>
      <c r="E41" s="56"/>
      <c r="F41" s="64"/>
      <c r="G41" s="65"/>
      <c r="H41" s="55"/>
      <c r="I41" s="64"/>
      <c r="J41" s="65"/>
      <c r="K41" s="55"/>
      <c r="L41" s="64"/>
      <c r="M41" s="65"/>
      <c r="N41" s="48">
        <f t="shared" si="4"/>
        <v>0</v>
      </c>
      <c r="O41" s="14"/>
    </row>
    <row r="42" spans="1:15" s="6" customFormat="1" ht="15">
      <c r="A42" s="92" t="s">
        <v>92</v>
      </c>
      <c r="B42" s="55"/>
      <c r="C42" s="64"/>
      <c r="D42" s="65"/>
      <c r="E42" s="56"/>
      <c r="F42" s="64"/>
      <c r="G42" s="65"/>
      <c r="H42" s="55"/>
      <c r="I42" s="64"/>
      <c r="J42" s="65"/>
      <c r="K42" s="55"/>
      <c r="L42" s="64"/>
      <c r="M42" s="65"/>
      <c r="N42" s="48">
        <f t="shared" si="4"/>
        <v>0</v>
      </c>
      <c r="O42" s="14"/>
    </row>
    <row r="43" spans="1:15" s="6" customFormat="1" ht="25.5">
      <c r="A43" s="281" t="s">
        <v>104</v>
      </c>
      <c r="B43" s="192">
        <v>107</v>
      </c>
      <c r="C43" s="193">
        <v>41402</v>
      </c>
      <c r="D43" s="65">
        <v>86.34</v>
      </c>
      <c r="E43" s="194" t="s">
        <v>191</v>
      </c>
      <c r="F43" s="195">
        <v>41509</v>
      </c>
      <c r="G43" s="65">
        <v>86.34</v>
      </c>
      <c r="H43" s="194" t="s">
        <v>229</v>
      </c>
      <c r="I43" s="195" t="s">
        <v>235</v>
      </c>
      <c r="J43" s="65">
        <v>86.34</v>
      </c>
      <c r="K43" s="194" t="s">
        <v>243</v>
      </c>
      <c r="L43" s="195">
        <v>41677</v>
      </c>
      <c r="M43" s="65">
        <v>86.34</v>
      </c>
      <c r="N43" s="48">
        <f t="shared" si="4"/>
        <v>345.36</v>
      </c>
      <c r="O43" s="14"/>
    </row>
    <row r="44" spans="1:15" s="6" customFormat="1" ht="15">
      <c r="A44" s="282"/>
      <c r="B44" s="194" t="s">
        <v>161</v>
      </c>
      <c r="C44" s="195">
        <v>41418</v>
      </c>
      <c r="D44" s="65">
        <v>86.34</v>
      </c>
      <c r="E44" s="194" t="s">
        <v>205</v>
      </c>
      <c r="F44" s="195">
        <v>41537</v>
      </c>
      <c r="G44" s="65">
        <v>86.34</v>
      </c>
      <c r="H44" s="194" t="s">
        <v>239</v>
      </c>
      <c r="I44" s="195">
        <v>41656</v>
      </c>
      <c r="J44" s="65">
        <v>86.34</v>
      </c>
      <c r="K44" s="194" t="s">
        <v>246</v>
      </c>
      <c r="L44" s="195">
        <v>41692</v>
      </c>
      <c r="M44" s="65">
        <v>86.34</v>
      </c>
      <c r="N44" s="48">
        <f t="shared" si="4"/>
        <v>345.36</v>
      </c>
      <c r="O44" s="14"/>
    </row>
    <row r="45" spans="1:15" s="6" customFormat="1" ht="15">
      <c r="A45" s="282"/>
      <c r="B45" s="194" t="s">
        <v>183</v>
      </c>
      <c r="C45" s="195">
        <v>41486</v>
      </c>
      <c r="D45" s="65">
        <v>86.34</v>
      </c>
      <c r="E45" s="194" t="s">
        <v>208</v>
      </c>
      <c r="F45" s="195">
        <v>41558</v>
      </c>
      <c r="G45" s="65">
        <v>86.34</v>
      </c>
      <c r="H45" s="55"/>
      <c r="I45" s="64"/>
      <c r="J45" s="65"/>
      <c r="K45" s="194" t="s">
        <v>252</v>
      </c>
      <c r="L45" s="195">
        <v>41712</v>
      </c>
      <c r="M45" s="65">
        <v>86.34</v>
      </c>
      <c r="N45" s="48">
        <f t="shared" si="4"/>
        <v>259.02</v>
      </c>
      <c r="O45" s="14"/>
    </row>
    <row r="46" spans="1:15" s="6" customFormat="1" ht="15">
      <c r="A46" s="282"/>
      <c r="B46" s="194"/>
      <c r="C46" s="195"/>
      <c r="D46" s="65"/>
      <c r="E46" s="194" t="s">
        <v>211</v>
      </c>
      <c r="F46" s="195">
        <v>41547</v>
      </c>
      <c r="G46" s="65">
        <v>86.34</v>
      </c>
      <c r="H46" s="55"/>
      <c r="I46" s="64"/>
      <c r="J46" s="65"/>
      <c r="K46" s="194" t="s">
        <v>260</v>
      </c>
      <c r="L46" s="195">
        <v>41726</v>
      </c>
      <c r="M46" s="65">
        <v>86.34</v>
      </c>
      <c r="N46" s="48">
        <f t="shared" si="4"/>
        <v>172.68</v>
      </c>
      <c r="O46" s="14"/>
    </row>
    <row r="47" spans="1:15" s="6" customFormat="1" ht="15">
      <c r="A47" s="282"/>
      <c r="B47" s="194"/>
      <c r="C47" s="195"/>
      <c r="D47" s="65"/>
      <c r="E47" s="201"/>
      <c r="F47" s="195"/>
      <c r="G47" s="65"/>
      <c r="H47" s="55"/>
      <c r="I47" s="64"/>
      <c r="J47" s="65"/>
      <c r="K47" s="194" t="s">
        <v>264</v>
      </c>
      <c r="L47" s="195">
        <v>41747</v>
      </c>
      <c r="M47" s="65">
        <v>86.34</v>
      </c>
      <c r="N47" s="48">
        <f t="shared" si="4"/>
        <v>86.34</v>
      </c>
      <c r="O47" s="14"/>
    </row>
    <row r="48" spans="1:15" s="6" customFormat="1" ht="15">
      <c r="A48" s="283"/>
      <c r="B48" s="194"/>
      <c r="C48" s="195"/>
      <c r="D48" s="65"/>
      <c r="E48" s="201"/>
      <c r="F48" s="195"/>
      <c r="G48" s="65"/>
      <c r="H48" s="55"/>
      <c r="I48" s="64"/>
      <c r="J48" s="65"/>
      <c r="K48" s="194" t="s">
        <v>265</v>
      </c>
      <c r="L48" s="195">
        <v>41759</v>
      </c>
      <c r="M48" s="65">
        <v>86.34</v>
      </c>
      <c r="N48" s="48">
        <f t="shared" si="4"/>
        <v>86.34</v>
      </c>
      <c r="O48" s="14"/>
    </row>
    <row r="49" spans="1:15" s="6" customFormat="1" ht="15">
      <c r="A49" s="99" t="s">
        <v>93</v>
      </c>
      <c r="B49" s="55"/>
      <c r="C49" s="64"/>
      <c r="D49" s="65"/>
      <c r="E49" s="56"/>
      <c r="F49" s="64"/>
      <c r="G49" s="65"/>
      <c r="H49" s="55"/>
      <c r="I49" s="64"/>
      <c r="J49" s="65"/>
      <c r="K49" s="194" t="s">
        <v>246</v>
      </c>
      <c r="L49" s="195">
        <v>41692</v>
      </c>
      <c r="M49" s="65">
        <v>6388.9</v>
      </c>
      <c r="N49" s="48">
        <f t="shared" si="4"/>
        <v>6388.9</v>
      </c>
      <c r="O49" s="14"/>
    </row>
    <row r="50" spans="1:15" s="6" customFormat="1" ht="15">
      <c r="A50" s="99" t="s">
        <v>94</v>
      </c>
      <c r="B50" s="194" t="s">
        <v>179</v>
      </c>
      <c r="C50" s="195">
        <v>41474</v>
      </c>
      <c r="D50" s="65">
        <v>777.03</v>
      </c>
      <c r="E50" s="56"/>
      <c r="F50" s="64"/>
      <c r="G50" s="65"/>
      <c r="H50" s="55"/>
      <c r="I50" s="64"/>
      <c r="J50" s="65"/>
      <c r="K50" s="194" t="s">
        <v>259</v>
      </c>
      <c r="L50" s="195">
        <v>41719</v>
      </c>
      <c r="M50" s="65">
        <v>777.03</v>
      </c>
      <c r="N50" s="48">
        <f t="shared" si="4"/>
        <v>1554.06</v>
      </c>
      <c r="O50" s="14"/>
    </row>
    <row r="51" spans="1:15" s="6" customFormat="1" ht="15">
      <c r="A51" s="112" t="s">
        <v>102</v>
      </c>
      <c r="B51" s="55"/>
      <c r="C51" s="64"/>
      <c r="D51" s="65"/>
      <c r="E51" s="56"/>
      <c r="F51" s="64"/>
      <c r="G51" s="65"/>
      <c r="H51" s="55"/>
      <c r="I51" s="64"/>
      <c r="J51" s="65"/>
      <c r="K51" s="55"/>
      <c r="L51" s="195"/>
      <c r="M51" s="65"/>
      <c r="N51" s="48">
        <f t="shared" si="4"/>
        <v>0</v>
      </c>
      <c r="O51" s="14"/>
    </row>
    <row r="52" spans="1:15" s="6" customFormat="1" ht="15">
      <c r="A52" s="112" t="s">
        <v>143</v>
      </c>
      <c r="B52" s="194" t="s">
        <v>179</v>
      </c>
      <c r="C52" s="195">
        <v>41474</v>
      </c>
      <c r="D52" s="65">
        <v>3434.7</v>
      </c>
      <c r="E52" s="56"/>
      <c r="F52" s="64"/>
      <c r="G52" s="65"/>
      <c r="H52" s="55"/>
      <c r="I52" s="64"/>
      <c r="J52" s="65"/>
      <c r="K52" s="55"/>
      <c r="L52" s="64"/>
      <c r="M52" s="65"/>
      <c r="N52" s="48">
        <f t="shared" si="4"/>
        <v>3434.7</v>
      </c>
      <c r="O52" s="14"/>
    </row>
    <row r="53" spans="1:15" s="6" customFormat="1" ht="15">
      <c r="A53" s="92" t="s">
        <v>95</v>
      </c>
      <c r="B53" s="55"/>
      <c r="C53" s="64"/>
      <c r="D53" s="65"/>
      <c r="E53" s="56"/>
      <c r="F53" s="64"/>
      <c r="G53" s="65"/>
      <c r="H53" s="55"/>
      <c r="I53" s="64"/>
      <c r="J53" s="65"/>
      <c r="K53" s="55"/>
      <c r="L53" s="64"/>
      <c r="M53" s="65"/>
      <c r="N53" s="48">
        <f t="shared" si="4"/>
        <v>0</v>
      </c>
      <c r="O53" s="14"/>
    </row>
    <row r="54" spans="1:15" s="6" customFormat="1" ht="25.5">
      <c r="A54" s="4" t="s">
        <v>96</v>
      </c>
      <c r="B54" s="55"/>
      <c r="C54" s="64"/>
      <c r="D54" s="65"/>
      <c r="E54" s="56"/>
      <c r="F54" s="64"/>
      <c r="G54" s="65"/>
      <c r="H54" s="194" t="s">
        <v>229</v>
      </c>
      <c r="I54" s="195" t="s">
        <v>234</v>
      </c>
      <c r="J54" s="65">
        <v>932.26</v>
      </c>
      <c r="K54" s="55"/>
      <c r="L54" s="64"/>
      <c r="M54" s="65"/>
      <c r="N54" s="48">
        <f t="shared" si="4"/>
        <v>932.26</v>
      </c>
      <c r="O54" s="14"/>
    </row>
    <row r="55" spans="1:15" s="6" customFormat="1" ht="15">
      <c r="A55" s="4" t="s">
        <v>121</v>
      </c>
      <c r="B55" s="55"/>
      <c r="C55" s="64"/>
      <c r="D55" s="65"/>
      <c r="E55" s="56"/>
      <c r="F55" s="64"/>
      <c r="G55" s="65"/>
      <c r="H55" s="55"/>
      <c r="I55" s="64"/>
      <c r="J55" s="65"/>
      <c r="K55" s="55"/>
      <c r="L55" s="64"/>
      <c r="M55" s="65"/>
      <c r="N55" s="48">
        <f t="shared" si="4"/>
        <v>0</v>
      </c>
      <c r="O55" s="14"/>
    </row>
    <row r="56" spans="1:15" s="6" customFormat="1" ht="15">
      <c r="A56" s="92" t="s">
        <v>122</v>
      </c>
      <c r="B56" s="55"/>
      <c r="C56" s="64"/>
      <c r="D56" s="65"/>
      <c r="E56" s="56"/>
      <c r="F56" s="64"/>
      <c r="G56" s="65"/>
      <c r="H56" s="55"/>
      <c r="I56" s="64"/>
      <c r="J56" s="65"/>
      <c r="K56" s="55"/>
      <c r="L56" s="64"/>
      <c r="M56" s="65"/>
      <c r="N56" s="48">
        <f t="shared" si="4"/>
        <v>0</v>
      </c>
      <c r="O56" s="14"/>
    </row>
    <row r="57" spans="1:15" s="6" customFormat="1" ht="15">
      <c r="A57" s="4" t="s">
        <v>123</v>
      </c>
      <c r="B57" s="55"/>
      <c r="C57" s="64"/>
      <c r="D57" s="65"/>
      <c r="E57" s="56"/>
      <c r="F57" s="64"/>
      <c r="G57" s="65"/>
      <c r="H57" s="55"/>
      <c r="I57" s="64"/>
      <c r="J57" s="65"/>
      <c r="K57" s="55"/>
      <c r="L57" s="64"/>
      <c r="M57" s="65"/>
      <c r="N57" s="48">
        <f t="shared" si="4"/>
        <v>0</v>
      </c>
      <c r="O57" s="14"/>
    </row>
    <row r="58" spans="1:15" s="6" customFormat="1" ht="15">
      <c r="A58" s="4" t="s">
        <v>103</v>
      </c>
      <c r="B58" s="55"/>
      <c r="C58" s="64"/>
      <c r="D58" s="65"/>
      <c r="E58" s="56"/>
      <c r="F58" s="64"/>
      <c r="G58" s="65"/>
      <c r="H58" s="55"/>
      <c r="I58" s="64"/>
      <c r="J58" s="65"/>
      <c r="K58" s="55"/>
      <c r="L58" s="64"/>
      <c r="M58" s="65"/>
      <c r="N58" s="48">
        <f t="shared" si="4"/>
        <v>0</v>
      </c>
      <c r="O58" s="14"/>
    </row>
    <row r="59" spans="1:15" s="6" customFormat="1" ht="15">
      <c r="A59" s="92" t="s">
        <v>97</v>
      </c>
      <c r="B59" s="55"/>
      <c r="C59" s="64"/>
      <c r="D59" s="65"/>
      <c r="E59" s="56"/>
      <c r="F59" s="64"/>
      <c r="G59" s="65"/>
      <c r="H59" s="55"/>
      <c r="I59" s="64"/>
      <c r="J59" s="65"/>
      <c r="K59" s="55"/>
      <c r="L59" s="64"/>
      <c r="M59" s="65"/>
      <c r="N59" s="48">
        <f t="shared" si="4"/>
        <v>0</v>
      </c>
      <c r="O59" s="14"/>
    </row>
    <row r="60" spans="1:15" s="6" customFormat="1" ht="15.75" thickBot="1">
      <c r="A60" s="112" t="s">
        <v>144</v>
      </c>
      <c r="B60" s="55"/>
      <c r="C60" s="64"/>
      <c r="D60" s="65"/>
      <c r="E60" s="56"/>
      <c r="F60" s="64"/>
      <c r="G60" s="65"/>
      <c r="H60" s="55"/>
      <c r="I60" s="64"/>
      <c r="J60" s="65"/>
      <c r="K60" s="55"/>
      <c r="L60" s="64"/>
      <c r="M60" s="65"/>
      <c r="N60" s="48">
        <f t="shared" si="4"/>
        <v>0</v>
      </c>
      <c r="O60" s="14"/>
    </row>
    <row r="61" spans="1:15" s="6" customFormat="1" ht="19.5" thickBot="1">
      <c r="A61" s="98" t="s">
        <v>98</v>
      </c>
      <c r="B61" s="55"/>
      <c r="C61" s="64"/>
      <c r="D61" s="54">
        <f>O61/4</f>
        <v>12096.96</v>
      </c>
      <c r="E61" s="56"/>
      <c r="F61" s="64"/>
      <c r="G61" s="54">
        <f>O61/4</f>
        <v>12096.96</v>
      </c>
      <c r="H61" s="55"/>
      <c r="I61" s="64"/>
      <c r="J61" s="54">
        <f>O61/4</f>
        <v>12096.96</v>
      </c>
      <c r="K61" s="55"/>
      <c r="L61" s="64"/>
      <c r="M61" s="54">
        <f>O61/4</f>
        <v>12096.96</v>
      </c>
      <c r="N61" s="48">
        <f t="shared" si="4"/>
        <v>48387.84</v>
      </c>
      <c r="O61" s="14">
        <v>48387.82</v>
      </c>
    </row>
    <row r="62" spans="1:15" s="5" customFormat="1" ht="20.25" thickBot="1">
      <c r="A62" s="41" t="s">
        <v>4</v>
      </c>
      <c r="B62" s="71"/>
      <c r="C62" s="72"/>
      <c r="D62" s="73">
        <f>SUM(D5:D61)</f>
        <v>112778.14</v>
      </c>
      <c r="E62" s="20"/>
      <c r="F62" s="72"/>
      <c r="G62" s="73">
        <f>SUM(G5:G61)</f>
        <v>96755.34</v>
      </c>
      <c r="H62" s="74"/>
      <c r="I62" s="72"/>
      <c r="J62" s="73">
        <f>SUM(J5:J61)</f>
        <v>95905.71</v>
      </c>
      <c r="K62" s="74"/>
      <c r="L62" s="72"/>
      <c r="M62" s="75">
        <f>SUM(M5:M61)</f>
        <v>97319.12</v>
      </c>
      <c r="N62" s="48">
        <f t="shared" si="4"/>
        <v>402758.31</v>
      </c>
      <c r="O62" s="23">
        <f>SUM(O5:O61)</f>
        <v>348513.87</v>
      </c>
    </row>
    <row r="63" spans="1:15" s="10" customFormat="1" ht="20.25" hidden="1" thickBot="1">
      <c r="A63" s="42" t="s">
        <v>2</v>
      </c>
      <c r="B63" s="66"/>
      <c r="C63" s="67"/>
      <c r="D63" s="68"/>
      <c r="E63" s="69"/>
      <c r="F63" s="67"/>
      <c r="G63" s="70"/>
      <c r="H63" s="66"/>
      <c r="I63" s="67"/>
      <c r="J63" s="68"/>
      <c r="K63" s="66"/>
      <c r="L63" s="67"/>
      <c r="M63" s="68"/>
      <c r="N63" s="48">
        <f t="shared" si="4"/>
        <v>0</v>
      </c>
      <c r="O63" s="24"/>
    </row>
    <row r="64" spans="1:15" s="11" customFormat="1" ht="39.75" customHeight="1" thickBot="1">
      <c r="A64" s="253" t="s">
        <v>3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5"/>
      <c r="O64" s="25"/>
    </row>
    <row r="65" spans="1:15" s="6" customFormat="1" ht="15">
      <c r="A65" s="196" t="s">
        <v>156</v>
      </c>
      <c r="B65" s="266" t="s">
        <v>178</v>
      </c>
      <c r="C65" s="269">
        <v>41474</v>
      </c>
      <c r="D65" s="272">
        <v>100006.54</v>
      </c>
      <c r="E65" s="56"/>
      <c r="F65" s="64"/>
      <c r="G65" s="65"/>
      <c r="H65" s="55"/>
      <c r="I65" s="64"/>
      <c r="J65" s="65"/>
      <c r="K65" s="55"/>
      <c r="L65" s="64"/>
      <c r="M65" s="65"/>
      <c r="N65" s="48"/>
      <c r="O65" s="14"/>
    </row>
    <row r="66" spans="1:15" s="6" customFormat="1" ht="15">
      <c r="A66" s="196" t="s">
        <v>157</v>
      </c>
      <c r="B66" s="267"/>
      <c r="C66" s="270"/>
      <c r="D66" s="273"/>
      <c r="E66" s="56"/>
      <c r="F66" s="64"/>
      <c r="G66" s="65"/>
      <c r="H66" s="55"/>
      <c r="I66" s="64"/>
      <c r="J66" s="65"/>
      <c r="K66" s="55"/>
      <c r="L66" s="64"/>
      <c r="M66" s="65"/>
      <c r="N66" s="48"/>
      <c r="O66" s="14"/>
    </row>
    <row r="67" spans="1:15" s="6" customFormat="1" ht="25.5">
      <c r="A67" s="196" t="s">
        <v>158</v>
      </c>
      <c r="B67" s="267"/>
      <c r="C67" s="270"/>
      <c r="D67" s="273"/>
      <c r="E67" s="56"/>
      <c r="F67" s="64"/>
      <c r="G67" s="65"/>
      <c r="H67" s="55"/>
      <c r="I67" s="64"/>
      <c r="J67" s="65"/>
      <c r="K67" s="55"/>
      <c r="L67" s="64"/>
      <c r="M67" s="65"/>
      <c r="N67" s="48"/>
      <c r="O67" s="14"/>
    </row>
    <row r="68" spans="1:15" s="6" customFormat="1" ht="15">
      <c r="A68" s="196" t="s">
        <v>159</v>
      </c>
      <c r="B68" s="267"/>
      <c r="C68" s="270"/>
      <c r="D68" s="273"/>
      <c r="E68" s="56"/>
      <c r="F68" s="64"/>
      <c r="G68" s="65"/>
      <c r="H68" s="55"/>
      <c r="I68" s="64"/>
      <c r="J68" s="65"/>
      <c r="K68" s="55"/>
      <c r="L68" s="64"/>
      <c r="M68" s="65"/>
      <c r="N68" s="48"/>
      <c r="O68" s="14"/>
    </row>
    <row r="69" spans="1:15" s="6" customFormat="1" ht="24" customHeight="1" thickBot="1">
      <c r="A69" s="196" t="s">
        <v>177</v>
      </c>
      <c r="B69" s="268"/>
      <c r="C69" s="271"/>
      <c r="D69" s="274"/>
      <c r="E69" s="56"/>
      <c r="F69" s="64"/>
      <c r="G69" s="65"/>
      <c r="H69" s="55"/>
      <c r="I69" s="64"/>
      <c r="J69" s="65"/>
      <c r="K69" s="55"/>
      <c r="L69" s="64"/>
      <c r="M69" s="65"/>
      <c r="N69" s="48"/>
      <c r="O69" s="14"/>
    </row>
    <row r="70" spans="1:15" s="81" customFormat="1" ht="20.25" thickBot="1">
      <c r="A70" s="76" t="s">
        <v>4</v>
      </c>
      <c r="B70" s="77"/>
      <c r="C70" s="88"/>
      <c r="D70" s="88">
        <f>SUM(D65:D69)</f>
        <v>100006.54</v>
      </c>
      <c r="E70" s="88"/>
      <c r="F70" s="88"/>
      <c r="G70" s="88">
        <f>SUM(G65:G69)</f>
        <v>0</v>
      </c>
      <c r="H70" s="88"/>
      <c r="I70" s="88"/>
      <c r="J70" s="88">
        <f>SUM(J65:J69)</f>
        <v>0</v>
      </c>
      <c r="K70" s="88"/>
      <c r="L70" s="88"/>
      <c r="M70" s="88">
        <f>SUM(M65:M69)</f>
        <v>0</v>
      </c>
      <c r="N70" s="48">
        <f>M70+J70+G70+D70</f>
        <v>100006.54</v>
      </c>
      <c r="O70" s="80"/>
    </row>
    <row r="71" spans="1:15" s="6" customFormat="1" ht="42" customHeight="1">
      <c r="A71" s="253" t="s">
        <v>29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5"/>
      <c r="O71" s="15"/>
    </row>
    <row r="72" spans="1:15" s="6" customFormat="1" ht="15">
      <c r="A72" s="39" t="s">
        <v>162</v>
      </c>
      <c r="B72" s="194" t="s">
        <v>163</v>
      </c>
      <c r="C72" s="195">
        <v>41418</v>
      </c>
      <c r="D72" s="65">
        <v>1856.47</v>
      </c>
      <c r="E72" s="22"/>
      <c r="F72" s="1"/>
      <c r="G72" s="15"/>
      <c r="H72" s="32"/>
      <c r="I72" s="1"/>
      <c r="J72" s="37"/>
      <c r="K72" s="32"/>
      <c r="L72" s="1"/>
      <c r="M72" s="37"/>
      <c r="N72" s="47"/>
      <c r="O72" s="22"/>
    </row>
    <row r="73" spans="1:15" s="6" customFormat="1" ht="15">
      <c r="A73" s="39" t="s">
        <v>162</v>
      </c>
      <c r="B73" s="194" t="s">
        <v>163</v>
      </c>
      <c r="C73" s="195">
        <v>41418</v>
      </c>
      <c r="D73" s="65">
        <v>1375.82</v>
      </c>
      <c r="E73" s="47"/>
      <c r="F73" s="9"/>
      <c r="G73" s="17"/>
      <c r="H73" s="31"/>
      <c r="I73" s="9"/>
      <c r="J73" s="36"/>
      <c r="K73" s="31"/>
      <c r="L73" s="9"/>
      <c r="M73" s="36"/>
      <c r="N73" s="47"/>
      <c r="O73" s="22"/>
    </row>
    <row r="74" spans="1:15" s="6" customFormat="1" ht="15">
      <c r="A74" s="39" t="s">
        <v>166</v>
      </c>
      <c r="B74" s="194" t="s">
        <v>165</v>
      </c>
      <c r="C74" s="195">
        <v>41425</v>
      </c>
      <c r="D74" s="65">
        <v>6695.93</v>
      </c>
      <c r="E74" s="47"/>
      <c r="F74" s="9"/>
      <c r="G74" s="17"/>
      <c r="H74" s="31"/>
      <c r="I74" s="9"/>
      <c r="J74" s="36"/>
      <c r="K74" s="31"/>
      <c r="L74" s="9"/>
      <c r="M74" s="36"/>
      <c r="N74" s="47"/>
      <c r="O74" s="22"/>
    </row>
    <row r="75" spans="1:15" s="6" customFormat="1" ht="15">
      <c r="A75" s="39" t="s">
        <v>168</v>
      </c>
      <c r="B75" s="194" t="s">
        <v>167</v>
      </c>
      <c r="C75" s="195">
        <v>41446</v>
      </c>
      <c r="D75" s="65">
        <v>1398.35</v>
      </c>
      <c r="E75" s="47"/>
      <c r="F75" s="9"/>
      <c r="G75" s="17"/>
      <c r="H75" s="31"/>
      <c r="I75" s="9"/>
      <c r="J75" s="36"/>
      <c r="K75" s="31"/>
      <c r="L75" s="9"/>
      <c r="M75" s="36"/>
      <c r="N75" s="47"/>
      <c r="O75" s="22"/>
    </row>
    <row r="76" spans="1:15" s="6" customFormat="1" ht="15">
      <c r="A76" s="39" t="s">
        <v>169</v>
      </c>
      <c r="B76" s="194" t="s">
        <v>167</v>
      </c>
      <c r="C76" s="195">
        <v>41446</v>
      </c>
      <c r="D76" s="65">
        <v>493.7</v>
      </c>
      <c r="E76" s="47"/>
      <c r="F76" s="9"/>
      <c r="G76" s="17"/>
      <c r="H76" s="31"/>
      <c r="I76" s="9"/>
      <c r="J76" s="36"/>
      <c r="K76" s="31"/>
      <c r="L76" s="9"/>
      <c r="M76" s="36"/>
      <c r="N76" s="47"/>
      <c r="O76" s="22"/>
    </row>
    <row r="77" spans="1:15" s="233" customFormat="1" ht="15">
      <c r="A77" s="226" t="s">
        <v>170</v>
      </c>
      <c r="B77" s="220" t="s">
        <v>171</v>
      </c>
      <c r="C77" s="221">
        <v>41453</v>
      </c>
      <c r="D77" s="222">
        <v>536.83</v>
      </c>
      <c r="E77" s="227"/>
      <c r="F77" s="228"/>
      <c r="G77" s="229"/>
      <c r="H77" s="230"/>
      <c r="I77" s="228"/>
      <c r="J77" s="231"/>
      <c r="K77" s="230"/>
      <c r="L77" s="228"/>
      <c r="M77" s="231"/>
      <c r="N77" s="227"/>
      <c r="O77" s="232"/>
    </row>
    <row r="78" spans="1:15" s="233" customFormat="1" ht="15">
      <c r="A78" s="226" t="s">
        <v>266</v>
      </c>
      <c r="B78" s="220" t="s">
        <v>267</v>
      </c>
      <c r="C78" s="221">
        <v>41438</v>
      </c>
      <c r="D78" s="222">
        <v>20242.9</v>
      </c>
      <c r="E78" s="227"/>
      <c r="F78" s="228"/>
      <c r="G78" s="229"/>
      <c r="H78" s="230"/>
      <c r="I78" s="228"/>
      <c r="J78" s="231"/>
      <c r="K78" s="230"/>
      <c r="L78" s="228"/>
      <c r="M78" s="231"/>
      <c r="N78" s="227"/>
      <c r="O78" s="232"/>
    </row>
    <row r="79" spans="1:15" s="6" customFormat="1" ht="15">
      <c r="A79" s="39" t="s">
        <v>172</v>
      </c>
      <c r="B79" s="194" t="s">
        <v>173</v>
      </c>
      <c r="C79" s="195">
        <v>41402</v>
      </c>
      <c r="D79" s="65">
        <v>1468.09</v>
      </c>
      <c r="E79" s="47"/>
      <c r="F79" s="9"/>
      <c r="G79" s="17"/>
      <c r="H79" s="31"/>
      <c r="I79" s="9"/>
      <c r="J79" s="36"/>
      <c r="K79" s="31"/>
      <c r="L79" s="9"/>
      <c r="M79" s="36"/>
      <c r="N79" s="47"/>
      <c r="O79" s="22"/>
    </row>
    <row r="80" spans="1:15" s="6" customFormat="1" ht="15">
      <c r="A80" s="39" t="s">
        <v>174</v>
      </c>
      <c r="B80" s="194" t="s">
        <v>173</v>
      </c>
      <c r="C80" s="195">
        <v>41402</v>
      </c>
      <c r="D80" s="65">
        <v>715.77</v>
      </c>
      <c r="E80" s="47"/>
      <c r="F80" s="9"/>
      <c r="G80" s="17"/>
      <c r="H80" s="31"/>
      <c r="I80" s="9"/>
      <c r="J80" s="36"/>
      <c r="K80" s="31">
        <v>50</v>
      </c>
      <c r="L80" s="193">
        <v>41759</v>
      </c>
      <c r="M80" s="35">
        <v>688.69</v>
      </c>
      <c r="N80" s="47"/>
      <c r="O80" s="22"/>
    </row>
    <row r="81" spans="1:15" s="6" customFormat="1" ht="15">
      <c r="A81" s="39" t="s">
        <v>175</v>
      </c>
      <c r="B81" s="194" t="s">
        <v>176</v>
      </c>
      <c r="C81" s="195">
        <v>41411</v>
      </c>
      <c r="D81" s="65">
        <v>1001.08</v>
      </c>
      <c r="E81" s="47"/>
      <c r="F81" s="9"/>
      <c r="G81" s="17"/>
      <c r="H81" s="31"/>
      <c r="I81" s="9"/>
      <c r="J81" s="36"/>
      <c r="K81" s="31"/>
      <c r="L81" s="9"/>
      <c r="M81" s="36"/>
      <c r="N81" s="47"/>
      <c r="O81" s="22"/>
    </row>
    <row r="82" spans="1:15" s="6" customFormat="1" ht="15">
      <c r="A82" s="39" t="s">
        <v>180</v>
      </c>
      <c r="B82" s="194" t="s">
        <v>179</v>
      </c>
      <c r="C82" s="195">
        <v>41474</v>
      </c>
      <c r="D82" s="65">
        <v>401.67</v>
      </c>
      <c r="E82" s="47"/>
      <c r="F82" s="9"/>
      <c r="G82" s="17"/>
      <c r="H82" s="31"/>
      <c r="I82" s="9"/>
      <c r="J82" s="36"/>
      <c r="K82" s="31"/>
      <c r="L82" s="9"/>
      <c r="M82" s="36"/>
      <c r="N82" s="47"/>
      <c r="O82" s="22"/>
    </row>
    <row r="83" spans="1:15" s="6" customFormat="1" ht="15">
      <c r="A83" s="39" t="s">
        <v>182</v>
      </c>
      <c r="B83" s="194" t="s">
        <v>181</v>
      </c>
      <c r="C83" s="195">
        <v>41467</v>
      </c>
      <c r="D83" s="65">
        <v>752.42</v>
      </c>
      <c r="E83" s="47"/>
      <c r="F83" s="9"/>
      <c r="G83" s="17"/>
      <c r="H83" s="31"/>
      <c r="I83" s="9"/>
      <c r="J83" s="36"/>
      <c r="K83" s="31"/>
      <c r="L83" s="9"/>
      <c r="M83" s="36"/>
      <c r="N83" s="47"/>
      <c r="O83" s="22"/>
    </row>
    <row r="84" spans="1:15" s="6" customFormat="1" ht="15">
      <c r="A84" s="39" t="s">
        <v>189</v>
      </c>
      <c r="B84" s="194" t="s">
        <v>190</v>
      </c>
      <c r="C84" s="195">
        <v>41471</v>
      </c>
      <c r="D84" s="65">
        <v>800</v>
      </c>
      <c r="E84" s="47"/>
      <c r="F84" s="9"/>
      <c r="G84" s="17"/>
      <c r="H84" s="31"/>
      <c r="I84" s="9"/>
      <c r="J84" s="36"/>
      <c r="K84" s="31"/>
      <c r="L84" s="9"/>
      <c r="M84" s="36"/>
      <c r="N84" s="47"/>
      <c r="O84" s="22"/>
    </row>
    <row r="85" spans="1:15" s="6" customFormat="1" ht="15">
      <c r="A85" s="39" t="s">
        <v>193</v>
      </c>
      <c r="B85" s="194"/>
      <c r="C85" s="195"/>
      <c r="D85" s="65"/>
      <c r="E85" s="194" t="s">
        <v>192</v>
      </c>
      <c r="F85" s="195">
        <v>41502</v>
      </c>
      <c r="G85" s="65">
        <v>1668.3</v>
      </c>
      <c r="H85" s="31"/>
      <c r="I85" s="9"/>
      <c r="J85" s="36"/>
      <c r="K85" s="31"/>
      <c r="L85" s="9"/>
      <c r="M85" s="36"/>
      <c r="N85" s="47"/>
      <c r="O85" s="22"/>
    </row>
    <row r="86" spans="1:15" s="6" customFormat="1" ht="15">
      <c r="A86" s="39" t="s">
        <v>194</v>
      </c>
      <c r="B86" s="31"/>
      <c r="C86" s="9"/>
      <c r="D86" s="36"/>
      <c r="E86" s="194" t="s">
        <v>192</v>
      </c>
      <c r="F86" s="195">
        <v>41502</v>
      </c>
      <c r="G86" s="65">
        <v>5016.11</v>
      </c>
      <c r="H86" s="31"/>
      <c r="I86" s="9"/>
      <c r="J86" s="36"/>
      <c r="K86" s="31"/>
      <c r="L86" s="9"/>
      <c r="M86" s="36"/>
      <c r="N86" s="47"/>
      <c r="O86" s="22"/>
    </row>
    <row r="87" spans="1:15" s="6" customFormat="1" ht="15">
      <c r="A87" s="39" t="s">
        <v>195</v>
      </c>
      <c r="B87" s="31"/>
      <c r="C87" s="9"/>
      <c r="D87" s="36"/>
      <c r="E87" s="194" t="s">
        <v>196</v>
      </c>
      <c r="F87" s="195">
        <v>41495</v>
      </c>
      <c r="G87" s="65">
        <v>1974.86</v>
      </c>
      <c r="H87" s="31"/>
      <c r="I87" s="9"/>
      <c r="J87" s="36"/>
      <c r="K87" s="31"/>
      <c r="L87" s="9"/>
      <c r="M87" s="36"/>
      <c r="N87" s="47"/>
      <c r="O87" s="22"/>
    </row>
    <row r="88" spans="1:15" s="6" customFormat="1" ht="15">
      <c r="A88" s="39" t="s">
        <v>198</v>
      </c>
      <c r="B88" s="31"/>
      <c r="C88" s="9"/>
      <c r="D88" s="36"/>
      <c r="E88" s="194" t="s">
        <v>197</v>
      </c>
      <c r="F88" s="195">
        <v>41495</v>
      </c>
      <c r="G88" s="65">
        <v>181.24</v>
      </c>
      <c r="H88" s="31"/>
      <c r="I88" s="9"/>
      <c r="J88" s="36"/>
      <c r="K88" s="31"/>
      <c r="L88" s="9"/>
      <c r="M88" s="36"/>
      <c r="N88" s="47"/>
      <c r="O88" s="22"/>
    </row>
    <row r="89" spans="1:15" s="6" customFormat="1" ht="15">
      <c r="A89" s="39" t="s">
        <v>200</v>
      </c>
      <c r="B89" s="31"/>
      <c r="C89" s="9"/>
      <c r="D89" s="36"/>
      <c r="E89" s="194" t="s">
        <v>199</v>
      </c>
      <c r="F89" s="195">
        <v>41509</v>
      </c>
      <c r="G89" s="65">
        <v>276.61</v>
      </c>
      <c r="H89" s="31"/>
      <c r="I89" s="9"/>
      <c r="J89" s="36"/>
      <c r="K89" s="31"/>
      <c r="L89" s="9"/>
      <c r="M89" s="36"/>
      <c r="N89" s="47"/>
      <c r="O89" s="22"/>
    </row>
    <row r="90" spans="1:15" s="6" customFormat="1" ht="15">
      <c r="A90" s="39" t="s">
        <v>203</v>
      </c>
      <c r="B90" s="31"/>
      <c r="C90" s="9"/>
      <c r="D90" s="36"/>
      <c r="E90" s="194" t="s">
        <v>204</v>
      </c>
      <c r="F90" s="195">
        <v>41547</v>
      </c>
      <c r="G90" s="65">
        <v>998.47</v>
      </c>
      <c r="H90" s="31"/>
      <c r="I90" s="9"/>
      <c r="J90" s="36"/>
      <c r="K90" s="31"/>
      <c r="L90" s="9"/>
      <c r="M90" s="36"/>
      <c r="N90" s="47"/>
      <c r="O90" s="22"/>
    </row>
    <row r="91" spans="1:15" s="6" customFormat="1" ht="15">
      <c r="A91" s="39" t="s">
        <v>207</v>
      </c>
      <c r="B91" s="31"/>
      <c r="C91" s="9"/>
      <c r="D91" s="36"/>
      <c r="E91" s="194" t="s">
        <v>206</v>
      </c>
      <c r="F91" s="195">
        <v>41544</v>
      </c>
      <c r="G91" s="65">
        <v>688.69</v>
      </c>
      <c r="H91" s="31"/>
      <c r="I91" s="9"/>
      <c r="J91" s="36"/>
      <c r="K91" s="31"/>
      <c r="L91" s="9"/>
      <c r="M91" s="36"/>
      <c r="N91" s="47"/>
      <c r="O91" s="22"/>
    </row>
    <row r="92" spans="1:15" s="6" customFormat="1" ht="15">
      <c r="A92" s="39" t="s">
        <v>209</v>
      </c>
      <c r="B92" s="55"/>
      <c r="C92" s="64"/>
      <c r="D92" s="49"/>
      <c r="E92" s="194" t="s">
        <v>210</v>
      </c>
      <c r="F92" s="195">
        <v>41558</v>
      </c>
      <c r="G92" s="65">
        <v>1742.67</v>
      </c>
      <c r="H92" s="55"/>
      <c r="I92" s="64"/>
      <c r="J92" s="49"/>
      <c r="K92" s="55"/>
      <c r="L92" s="64"/>
      <c r="M92" s="49"/>
      <c r="N92" s="47"/>
      <c r="O92" s="22"/>
    </row>
    <row r="93" spans="1:15" s="6" customFormat="1" ht="25.5">
      <c r="A93" s="39" t="s">
        <v>231</v>
      </c>
      <c r="B93" s="55"/>
      <c r="C93" s="64"/>
      <c r="D93" s="49"/>
      <c r="E93" s="194" t="s">
        <v>229</v>
      </c>
      <c r="F93" s="195" t="s">
        <v>232</v>
      </c>
      <c r="G93" s="65">
        <v>313.42</v>
      </c>
      <c r="H93" s="194"/>
      <c r="I93" s="195"/>
      <c r="J93" s="65"/>
      <c r="K93" s="55"/>
      <c r="L93" s="64"/>
      <c r="M93" s="49"/>
      <c r="N93" s="47"/>
      <c r="O93" s="22"/>
    </row>
    <row r="94" spans="1:15" s="6" customFormat="1" ht="25.5">
      <c r="A94" s="196" t="s">
        <v>237</v>
      </c>
      <c r="B94" s="55"/>
      <c r="C94" s="64"/>
      <c r="D94" s="49"/>
      <c r="E94" s="201"/>
      <c r="F94" s="195"/>
      <c r="G94" s="202"/>
      <c r="H94" s="194" t="s">
        <v>229</v>
      </c>
      <c r="I94" s="195" t="s">
        <v>233</v>
      </c>
      <c r="J94" s="65">
        <v>7060.32</v>
      </c>
      <c r="K94" s="55"/>
      <c r="L94" s="64"/>
      <c r="M94" s="49"/>
      <c r="N94" s="47"/>
      <c r="O94" s="22"/>
    </row>
    <row r="95" spans="1:15" s="6" customFormat="1" ht="25.5">
      <c r="A95" s="39" t="s">
        <v>236</v>
      </c>
      <c r="B95" s="55"/>
      <c r="C95" s="64"/>
      <c r="D95" s="49"/>
      <c r="E95" s="201"/>
      <c r="F95" s="195"/>
      <c r="G95" s="202"/>
      <c r="H95" s="194" t="s">
        <v>229</v>
      </c>
      <c r="I95" s="195" t="s">
        <v>234</v>
      </c>
      <c r="J95" s="65">
        <v>2544.47</v>
      </c>
      <c r="K95" s="55"/>
      <c r="L95" s="64"/>
      <c r="M95" s="49"/>
      <c r="N95" s="47"/>
      <c r="O95" s="22"/>
    </row>
    <row r="96" spans="1:15" s="6" customFormat="1" ht="15">
      <c r="A96" s="40" t="s">
        <v>240</v>
      </c>
      <c r="B96" s="55"/>
      <c r="C96" s="64"/>
      <c r="D96" s="49"/>
      <c r="E96" s="56"/>
      <c r="F96" s="64"/>
      <c r="G96" s="19"/>
      <c r="H96" s="194" t="s">
        <v>241</v>
      </c>
      <c r="I96" s="195">
        <v>41670</v>
      </c>
      <c r="J96" s="65">
        <v>371.67</v>
      </c>
      <c r="K96" s="55"/>
      <c r="L96" s="64"/>
      <c r="M96" s="49"/>
      <c r="N96" s="47"/>
      <c r="O96" s="22"/>
    </row>
    <row r="97" spans="1:15" s="6" customFormat="1" ht="15">
      <c r="A97" s="40" t="s">
        <v>242</v>
      </c>
      <c r="B97" s="55"/>
      <c r="C97" s="64"/>
      <c r="D97" s="49"/>
      <c r="E97" s="56"/>
      <c r="F97" s="64"/>
      <c r="G97" s="19"/>
      <c r="H97" s="194" t="s">
        <v>241</v>
      </c>
      <c r="I97" s="195">
        <v>41670</v>
      </c>
      <c r="J97" s="65">
        <v>1617.53</v>
      </c>
      <c r="K97" s="55"/>
      <c r="L97" s="64"/>
      <c r="M97" s="49"/>
      <c r="N97" s="47"/>
      <c r="O97" s="22"/>
    </row>
    <row r="98" spans="1:15" s="6" customFormat="1" ht="15">
      <c r="A98" s="40" t="s">
        <v>257</v>
      </c>
      <c r="B98" s="55"/>
      <c r="C98" s="64"/>
      <c r="D98" s="49"/>
      <c r="E98" s="56"/>
      <c r="F98" s="64"/>
      <c r="G98" s="19"/>
      <c r="H98" s="194" t="s">
        <v>258</v>
      </c>
      <c r="I98" s="195">
        <v>41670</v>
      </c>
      <c r="J98" s="65">
        <v>320</v>
      </c>
      <c r="K98" s="55"/>
      <c r="L98" s="64"/>
      <c r="M98" s="49"/>
      <c r="N98" s="47"/>
      <c r="O98" s="22"/>
    </row>
    <row r="99" spans="1:15" s="6" customFormat="1" ht="15">
      <c r="A99" s="40" t="s">
        <v>244</v>
      </c>
      <c r="B99" s="55"/>
      <c r="C99" s="64"/>
      <c r="D99" s="49"/>
      <c r="E99" s="56"/>
      <c r="F99" s="64"/>
      <c r="G99" s="19"/>
      <c r="H99" s="194"/>
      <c r="I99" s="195"/>
      <c r="J99" s="65"/>
      <c r="K99" s="194" t="s">
        <v>245</v>
      </c>
      <c r="L99" s="195">
        <v>41684</v>
      </c>
      <c r="M99" s="65">
        <v>3469.57</v>
      </c>
      <c r="N99" s="47"/>
      <c r="O99" s="22"/>
    </row>
    <row r="100" spans="1:15" s="6" customFormat="1" ht="15">
      <c r="A100" s="39" t="s">
        <v>261</v>
      </c>
      <c r="B100" s="31"/>
      <c r="C100" s="9"/>
      <c r="D100" s="36"/>
      <c r="E100" s="47"/>
      <c r="F100" s="9"/>
      <c r="G100" s="17"/>
      <c r="H100" s="31"/>
      <c r="I100" s="9"/>
      <c r="J100" s="36"/>
      <c r="K100" s="194" t="s">
        <v>262</v>
      </c>
      <c r="L100" s="195">
        <v>41696</v>
      </c>
      <c r="M100" s="65">
        <v>971.67</v>
      </c>
      <c r="N100" s="47"/>
      <c r="O100" s="22"/>
    </row>
    <row r="101" spans="1:15" s="6" customFormat="1" ht="15">
      <c r="A101" s="40" t="s">
        <v>247</v>
      </c>
      <c r="B101" s="55"/>
      <c r="C101" s="64"/>
      <c r="D101" s="49"/>
      <c r="E101" s="56"/>
      <c r="F101" s="64"/>
      <c r="G101" s="19"/>
      <c r="H101" s="194"/>
      <c r="I101" s="195"/>
      <c r="J101" s="65"/>
      <c r="K101" s="194" t="s">
        <v>248</v>
      </c>
      <c r="L101" s="195">
        <v>41698</v>
      </c>
      <c r="M101" s="65">
        <v>1066.8</v>
      </c>
      <c r="N101" s="47"/>
      <c r="O101" s="22"/>
    </row>
    <row r="102" spans="1:15" s="6" customFormat="1" ht="15">
      <c r="A102" s="40" t="s">
        <v>249</v>
      </c>
      <c r="B102" s="55"/>
      <c r="C102" s="64"/>
      <c r="D102" s="49"/>
      <c r="E102" s="56"/>
      <c r="F102" s="64"/>
      <c r="G102" s="19"/>
      <c r="H102" s="194"/>
      <c r="I102" s="195"/>
      <c r="J102" s="65"/>
      <c r="K102" s="194" t="s">
        <v>250</v>
      </c>
      <c r="L102" s="195">
        <v>41705</v>
      </c>
      <c r="M102" s="65">
        <v>1262.58</v>
      </c>
      <c r="N102" s="47"/>
      <c r="O102" s="22"/>
    </row>
    <row r="103" spans="1:15" s="6" customFormat="1" ht="15">
      <c r="A103" s="40" t="s">
        <v>251</v>
      </c>
      <c r="B103" s="55"/>
      <c r="C103" s="64"/>
      <c r="D103" s="49"/>
      <c r="E103" s="56"/>
      <c r="F103" s="64"/>
      <c r="G103" s="19"/>
      <c r="H103" s="194"/>
      <c r="I103" s="195"/>
      <c r="J103" s="65"/>
      <c r="K103" s="194" t="s">
        <v>252</v>
      </c>
      <c r="L103" s="195">
        <v>41712</v>
      </c>
      <c r="M103" s="65">
        <v>3045.11</v>
      </c>
      <c r="N103" s="47"/>
      <c r="O103" s="22"/>
    </row>
    <row r="104" spans="1:15" s="6" customFormat="1" ht="15">
      <c r="A104" s="40" t="s">
        <v>253</v>
      </c>
      <c r="B104" s="55"/>
      <c r="C104" s="64"/>
      <c r="D104" s="49"/>
      <c r="E104" s="56"/>
      <c r="F104" s="64"/>
      <c r="G104" s="19"/>
      <c r="H104" s="194"/>
      <c r="I104" s="195"/>
      <c r="J104" s="65"/>
      <c r="K104" s="194" t="s">
        <v>252</v>
      </c>
      <c r="L104" s="195">
        <v>41712</v>
      </c>
      <c r="M104" s="65">
        <v>3953</v>
      </c>
      <c r="N104" s="47"/>
      <c r="O104" s="22"/>
    </row>
    <row r="105" spans="1:15" s="6" customFormat="1" ht="13.5" thickBot="1">
      <c r="A105" s="40"/>
      <c r="B105" s="55"/>
      <c r="C105" s="64"/>
      <c r="D105" s="49"/>
      <c r="E105" s="56"/>
      <c r="F105" s="64"/>
      <c r="G105" s="19"/>
      <c r="H105" s="55"/>
      <c r="I105" s="64"/>
      <c r="J105" s="49"/>
      <c r="K105" s="55"/>
      <c r="L105" s="64"/>
      <c r="M105" s="49"/>
      <c r="N105" s="47"/>
      <c r="O105" s="22"/>
    </row>
    <row r="106" spans="1:15" s="81" customFormat="1" ht="20.25" thickBot="1">
      <c r="A106" s="76" t="s">
        <v>4</v>
      </c>
      <c r="B106" s="77"/>
      <c r="C106" s="78"/>
      <c r="D106" s="82">
        <f>SUM(D72:D105)</f>
        <v>37739.03</v>
      </c>
      <c r="E106" s="83"/>
      <c r="F106" s="78"/>
      <c r="G106" s="82">
        <f>SUM(G72:G105)</f>
        <v>12860.37</v>
      </c>
      <c r="H106" s="84"/>
      <c r="I106" s="78"/>
      <c r="J106" s="82">
        <f>SUM(J72:J105)</f>
        <v>11913.99</v>
      </c>
      <c r="K106" s="84"/>
      <c r="L106" s="78"/>
      <c r="M106" s="82">
        <f>SUM(M72:M105)</f>
        <v>14457.42</v>
      </c>
      <c r="N106" s="48">
        <f>M106+J106+G106+D106</f>
        <v>76970.81</v>
      </c>
      <c r="O106" s="85"/>
    </row>
    <row r="107" spans="1:15" s="6" customFormat="1" ht="40.5" customHeight="1" hidden="1" thickBot="1">
      <c r="A107" s="250" t="s">
        <v>30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2"/>
      <c r="O107" s="57"/>
    </row>
    <row r="108" spans="1:15" s="6" customFormat="1" ht="12.75" hidden="1">
      <c r="A108" s="39"/>
      <c r="B108" s="31"/>
      <c r="C108" s="9"/>
      <c r="D108" s="36"/>
      <c r="E108" s="47"/>
      <c r="F108" s="9"/>
      <c r="G108" s="17"/>
      <c r="H108" s="31"/>
      <c r="I108" s="9"/>
      <c r="J108" s="36"/>
      <c r="K108" s="31"/>
      <c r="L108" s="9"/>
      <c r="M108" s="36"/>
      <c r="N108" s="47"/>
      <c r="O108" s="22"/>
    </row>
    <row r="109" spans="1:15" s="6" customFormat="1" ht="12.75" hidden="1">
      <c r="A109" s="39"/>
      <c r="B109" s="31"/>
      <c r="C109" s="9"/>
      <c r="D109" s="36"/>
      <c r="E109" s="47"/>
      <c r="F109" s="9"/>
      <c r="G109" s="17"/>
      <c r="H109" s="31"/>
      <c r="I109" s="9"/>
      <c r="J109" s="36"/>
      <c r="K109" s="31"/>
      <c r="L109" s="9"/>
      <c r="M109" s="36"/>
      <c r="N109" s="47"/>
      <c r="O109" s="22"/>
    </row>
    <row r="110" spans="1:15" s="6" customFormat="1" ht="12.75" hidden="1">
      <c r="A110" s="39"/>
      <c r="B110" s="31"/>
      <c r="C110" s="9"/>
      <c r="D110" s="36"/>
      <c r="E110" s="47"/>
      <c r="F110" s="9"/>
      <c r="G110" s="17"/>
      <c r="H110" s="31"/>
      <c r="I110" s="9"/>
      <c r="J110" s="36"/>
      <c r="K110" s="31"/>
      <c r="L110" s="9"/>
      <c r="M110" s="36"/>
      <c r="N110" s="47"/>
      <c r="O110" s="22"/>
    </row>
    <row r="111" spans="1:15" s="6" customFormat="1" ht="12.75" hidden="1">
      <c r="A111" s="39"/>
      <c r="B111" s="31"/>
      <c r="C111" s="9"/>
      <c r="D111" s="36"/>
      <c r="E111" s="47"/>
      <c r="F111" s="9"/>
      <c r="G111" s="17"/>
      <c r="H111" s="31"/>
      <c r="I111" s="9"/>
      <c r="J111" s="36"/>
      <c r="K111" s="31"/>
      <c r="L111" s="9"/>
      <c r="M111" s="36"/>
      <c r="N111" s="47"/>
      <c r="O111" s="22"/>
    </row>
    <row r="112" spans="1:15" s="6" customFormat="1" ht="13.5" hidden="1" thickBot="1">
      <c r="A112" s="39"/>
      <c r="B112" s="31"/>
      <c r="C112" s="9"/>
      <c r="D112" s="36"/>
      <c r="E112" s="47"/>
      <c r="F112" s="9"/>
      <c r="G112" s="17"/>
      <c r="H112" s="31"/>
      <c r="I112" s="9"/>
      <c r="J112" s="36"/>
      <c r="K112" s="31"/>
      <c r="L112" s="9"/>
      <c r="M112" s="36"/>
      <c r="N112" s="47"/>
      <c r="O112" s="22"/>
    </row>
    <row r="113" spans="1:15" s="81" customFormat="1" ht="20.25" hidden="1" thickBot="1">
      <c r="A113" s="76" t="s">
        <v>4</v>
      </c>
      <c r="B113" s="84"/>
      <c r="C113" s="86"/>
      <c r="D113" s="88">
        <f>SUM(D108:D112)</f>
        <v>0</v>
      </c>
      <c r="E113" s="89"/>
      <c r="F113" s="88"/>
      <c r="G113" s="88">
        <f>SUM(G108:G112)</f>
        <v>0</v>
      </c>
      <c r="H113" s="88"/>
      <c r="I113" s="88"/>
      <c r="J113" s="88">
        <f>SUM(J108:J112)</f>
        <v>0</v>
      </c>
      <c r="K113" s="88"/>
      <c r="L113" s="88"/>
      <c r="M113" s="88">
        <f>SUM(M108:M112)</f>
        <v>0</v>
      </c>
      <c r="N113" s="79"/>
      <c r="O113" s="87"/>
    </row>
    <row r="114" spans="1:15" s="6" customFormat="1" ht="20.25" thickBot="1">
      <c r="A114" s="60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57"/>
    </row>
    <row r="115" spans="1:15" s="2" customFormat="1" ht="20.25" thickBot="1">
      <c r="A115" s="43" t="s">
        <v>6</v>
      </c>
      <c r="B115" s="61"/>
      <c r="C115" s="58"/>
      <c r="D115" s="62">
        <f>D113+D106+D70+D62</f>
        <v>250523.71</v>
      </c>
      <c r="E115" s="59"/>
      <c r="F115" s="58"/>
      <c r="G115" s="62">
        <f>G113+G106+G70+G62</f>
        <v>109615.71</v>
      </c>
      <c r="H115" s="59"/>
      <c r="I115" s="58"/>
      <c r="J115" s="62">
        <f>J113+J106+J70+J62</f>
        <v>107819.7</v>
      </c>
      <c r="K115" s="59"/>
      <c r="L115" s="58"/>
      <c r="M115" s="62">
        <f>M113+M106+M70+M62</f>
        <v>111776.54</v>
      </c>
      <c r="N115" s="48">
        <f>M115+J115+G115+D115</f>
        <v>579735.66</v>
      </c>
      <c r="O115" s="26">
        <f>M115+J115+G115+D115</f>
        <v>579735.66</v>
      </c>
    </row>
    <row r="116" spans="1:13" s="2" customFormat="1" ht="13.5" thickBot="1">
      <c r="A116" s="52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4" s="2" customFormat="1" ht="13.5" thickBot="1">
      <c r="A117" s="50"/>
      <c r="B117" s="53" t="s">
        <v>18</v>
      </c>
      <c r="C117" s="53" t="s">
        <v>19</v>
      </c>
      <c r="D117" s="53" t="s">
        <v>20</v>
      </c>
      <c r="E117" s="53" t="s">
        <v>21</v>
      </c>
      <c r="F117" s="53" t="s">
        <v>22</v>
      </c>
      <c r="G117" s="53" t="s">
        <v>23</v>
      </c>
      <c r="H117" s="53" t="s">
        <v>24</v>
      </c>
      <c r="I117" s="53" t="s">
        <v>25</v>
      </c>
      <c r="J117" s="53" t="s">
        <v>14</v>
      </c>
      <c r="K117" s="53" t="s">
        <v>15</v>
      </c>
      <c r="L117" s="53" t="s">
        <v>16</v>
      </c>
      <c r="M117" s="53" t="s">
        <v>17</v>
      </c>
      <c r="N117" s="53" t="s">
        <v>27</v>
      </c>
    </row>
    <row r="118" spans="1:14" s="2" customFormat="1" ht="13.5" thickBot="1">
      <c r="A118" s="52" t="s">
        <v>13</v>
      </c>
      <c r="B118" s="102">
        <f>'[1]Лист1'!$FZ$61</f>
        <v>48723.32</v>
      </c>
      <c r="C118" s="50">
        <f>B123</f>
        <v>88302.14</v>
      </c>
      <c r="D118" s="50">
        <f aca="true" t="shared" si="5" ref="D118:M118">C123</f>
        <v>123760.62</v>
      </c>
      <c r="E118" s="51">
        <f>D123</f>
        <v>-68896.39</v>
      </c>
      <c r="F118" s="50">
        <f t="shared" si="5"/>
        <v>-22558.13</v>
      </c>
      <c r="G118" s="50">
        <f t="shared" si="5"/>
        <v>21322.33</v>
      </c>
      <c r="H118" s="51">
        <f t="shared" si="5"/>
        <v>-36964.25</v>
      </c>
      <c r="I118" s="50">
        <f t="shared" si="5"/>
        <v>4106.68</v>
      </c>
      <c r="J118" s="50">
        <f t="shared" si="5"/>
        <v>54907.96</v>
      </c>
      <c r="K118" s="51">
        <f t="shared" si="5"/>
        <v>-9487.1</v>
      </c>
      <c r="L118" s="50">
        <f t="shared" si="5"/>
        <v>39847.01</v>
      </c>
      <c r="M118" s="50">
        <f t="shared" si="5"/>
        <v>82815.2</v>
      </c>
      <c r="N118" s="50"/>
    </row>
    <row r="119" spans="1:14" s="200" customFormat="1" ht="13.5" thickBot="1">
      <c r="A119" s="198" t="s">
        <v>11</v>
      </c>
      <c r="B119" s="199">
        <v>37606.36</v>
      </c>
      <c r="C119" s="199">
        <v>56824.2</v>
      </c>
      <c r="D119" s="199">
        <v>47215.28</v>
      </c>
      <c r="E119" s="199">
        <v>47215.28</v>
      </c>
      <c r="F119" s="199">
        <v>47215.28</v>
      </c>
      <c r="G119" s="199">
        <v>47215.28</v>
      </c>
      <c r="H119" s="199">
        <v>47215.28</v>
      </c>
      <c r="I119" s="199">
        <v>47215.28</v>
      </c>
      <c r="J119" s="199">
        <v>47215.28</v>
      </c>
      <c r="K119" s="199">
        <v>47215.28</v>
      </c>
      <c r="L119" s="199">
        <v>47215.28</v>
      </c>
      <c r="M119" s="199">
        <v>47215.28</v>
      </c>
      <c r="N119" s="199">
        <f>SUM(B119:M119)</f>
        <v>566583.36</v>
      </c>
    </row>
    <row r="120" spans="1:14" s="200" customFormat="1" ht="13.5" thickBot="1">
      <c r="A120" s="198" t="s">
        <v>12</v>
      </c>
      <c r="B120" s="199">
        <v>39332.82</v>
      </c>
      <c r="C120" s="199">
        <v>35212.48</v>
      </c>
      <c r="D120" s="199">
        <v>57620.7</v>
      </c>
      <c r="E120" s="199">
        <v>46092.26</v>
      </c>
      <c r="F120" s="199">
        <v>43634.46</v>
      </c>
      <c r="G120" s="199">
        <v>51083.13</v>
      </c>
      <c r="H120" s="199">
        <v>40824.93</v>
      </c>
      <c r="I120" s="199">
        <v>50555.28</v>
      </c>
      <c r="J120" s="199">
        <v>43178.64</v>
      </c>
      <c r="K120" s="199">
        <v>49088.11</v>
      </c>
      <c r="L120" s="199">
        <v>42722.19</v>
      </c>
      <c r="M120" s="199">
        <v>50083.85</v>
      </c>
      <c r="N120" s="199">
        <f>SUM(B120:M120)</f>
        <v>549428.85</v>
      </c>
    </row>
    <row r="121" spans="1:14" s="200" customFormat="1" ht="13.5" thickBot="1">
      <c r="A121" s="198" t="s">
        <v>212</v>
      </c>
      <c r="B121" s="203">
        <v>246</v>
      </c>
      <c r="C121" s="203">
        <v>246</v>
      </c>
      <c r="D121" s="203">
        <v>246</v>
      </c>
      <c r="E121" s="203">
        <v>246</v>
      </c>
      <c r="F121" s="203">
        <v>246</v>
      </c>
      <c r="G121" s="203">
        <v>246</v>
      </c>
      <c r="H121" s="203">
        <v>246</v>
      </c>
      <c r="I121" s="203">
        <v>246</v>
      </c>
      <c r="J121" s="203">
        <v>246</v>
      </c>
      <c r="K121" s="203">
        <v>246</v>
      </c>
      <c r="L121" s="203">
        <v>246</v>
      </c>
      <c r="M121" s="203">
        <v>246</v>
      </c>
      <c r="N121" s="203">
        <f>SUM(B121:M121)</f>
        <v>2952</v>
      </c>
    </row>
    <row r="122" spans="1:14" s="2" customFormat="1" ht="13.5" thickBot="1">
      <c r="A122" s="52" t="s">
        <v>28</v>
      </c>
      <c r="B122" s="50">
        <f aca="true" t="shared" si="6" ref="B122:M122">B120-B119</f>
        <v>1726.46</v>
      </c>
      <c r="C122" s="50">
        <f t="shared" si="6"/>
        <v>-21611.72</v>
      </c>
      <c r="D122" s="50">
        <f t="shared" si="6"/>
        <v>10405.42</v>
      </c>
      <c r="E122" s="50">
        <f t="shared" si="6"/>
        <v>-1123.02</v>
      </c>
      <c r="F122" s="50">
        <f t="shared" si="6"/>
        <v>-3580.82</v>
      </c>
      <c r="G122" s="50">
        <f t="shared" si="6"/>
        <v>3867.85</v>
      </c>
      <c r="H122" s="50">
        <f t="shared" si="6"/>
        <v>-6390.35</v>
      </c>
      <c r="I122" s="50">
        <f t="shared" si="6"/>
        <v>3340</v>
      </c>
      <c r="J122" s="50">
        <f t="shared" si="6"/>
        <v>-4036.64</v>
      </c>
      <c r="K122" s="50">
        <f t="shared" si="6"/>
        <v>1872.83</v>
      </c>
      <c r="L122" s="50">
        <f t="shared" si="6"/>
        <v>-4493.09</v>
      </c>
      <c r="M122" s="50">
        <f t="shared" si="6"/>
        <v>2868.57</v>
      </c>
      <c r="N122" s="50">
        <f>M122+L122+K122+J122+I122+H122+G122+F122+E122+D122+C122+B122</f>
        <v>-17154.51</v>
      </c>
    </row>
    <row r="123" spans="1:14" s="2" customFormat="1" ht="13.5" thickBot="1">
      <c r="A123" s="52" t="s">
        <v>26</v>
      </c>
      <c r="B123" s="204">
        <f>B118+B120+B121</f>
        <v>88302.14</v>
      </c>
      <c r="C123" s="204">
        <f>C118+C120+C121</f>
        <v>123760.62</v>
      </c>
      <c r="D123" s="205">
        <f>D118+D120+D121-D115</f>
        <v>-68896.39</v>
      </c>
      <c r="E123" s="204">
        <f>E118+E120+E121</f>
        <v>-22558.13</v>
      </c>
      <c r="F123" s="204">
        <f>F118+F120+F121</f>
        <v>21322.33</v>
      </c>
      <c r="G123" s="205">
        <f>G118+G120+G121-G115</f>
        <v>-36964.25</v>
      </c>
      <c r="H123" s="204">
        <f>H118+H120+H121</f>
        <v>4106.68</v>
      </c>
      <c r="I123" s="204">
        <f>I118+I120+I121</f>
        <v>54907.96</v>
      </c>
      <c r="J123" s="205">
        <f>J118+J120+J121-J115</f>
        <v>-9487.1</v>
      </c>
      <c r="K123" s="204">
        <f>K118+K120+K121</f>
        <v>39847.01</v>
      </c>
      <c r="L123" s="204">
        <f>L118+L120+L121</f>
        <v>82815.2</v>
      </c>
      <c r="M123" s="205">
        <f>M118+M120+M121-M115</f>
        <v>21368.51</v>
      </c>
      <c r="N123" s="50"/>
    </row>
    <row r="124" spans="7:14" s="2" customFormat="1" ht="57" customHeight="1">
      <c r="G124" s="33"/>
      <c r="H124" s="284" t="s">
        <v>254</v>
      </c>
      <c r="I124" s="284"/>
      <c r="J124" s="284"/>
      <c r="K124" s="284"/>
      <c r="L124" s="285" t="s">
        <v>255</v>
      </c>
      <c r="M124" s="285"/>
      <c r="N124" s="285"/>
    </row>
    <row r="125" spans="8:14" s="2" customFormat="1" ht="72" customHeight="1">
      <c r="H125" s="286" t="s">
        <v>256</v>
      </c>
      <c r="I125" s="286"/>
      <c r="J125" s="286"/>
      <c r="K125" s="286"/>
      <c r="L125" s="287" t="s">
        <v>268</v>
      </c>
      <c r="M125" s="287"/>
      <c r="N125" s="287"/>
    </row>
    <row r="126" s="2" customFormat="1" ht="12.75"/>
    <row r="127" spans="8:13" s="2" customFormat="1" ht="15">
      <c r="H127" s="275" t="s">
        <v>213</v>
      </c>
      <c r="I127" s="275"/>
      <c r="J127" s="275"/>
      <c r="K127" s="206">
        <f>O115</f>
        <v>579735.66</v>
      </c>
      <c r="L127" s="207"/>
      <c r="M127" s="207"/>
    </row>
    <row r="128" spans="8:13" s="2" customFormat="1" ht="15">
      <c r="H128" s="275" t="s">
        <v>214</v>
      </c>
      <c r="I128" s="275"/>
      <c r="J128" s="275"/>
      <c r="K128" s="206">
        <f>N119</f>
        <v>566583.36</v>
      </c>
      <c r="L128" s="207"/>
      <c r="M128" s="207"/>
    </row>
    <row r="129" spans="8:13" s="2" customFormat="1" ht="15">
      <c r="H129" s="275" t="s">
        <v>215</v>
      </c>
      <c r="I129" s="275"/>
      <c r="J129" s="275"/>
      <c r="K129" s="206">
        <f>N120</f>
        <v>549428.85</v>
      </c>
      <c r="L129" s="207"/>
      <c r="M129" s="207"/>
    </row>
    <row r="130" spans="8:13" s="2" customFormat="1" ht="15">
      <c r="H130" s="275" t="s">
        <v>216</v>
      </c>
      <c r="I130" s="275"/>
      <c r="J130" s="275"/>
      <c r="K130" s="206">
        <f>K129-K128</f>
        <v>-17154.51</v>
      </c>
      <c r="L130" s="207"/>
      <c r="M130" s="207"/>
    </row>
    <row r="131" spans="8:13" s="2" customFormat="1" ht="15">
      <c r="H131" s="280" t="s">
        <v>217</v>
      </c>
      <c r="I131" s="280"/>
      <c r="J131" s="280"/>
      <c r="K131" s="206">
        <f>K128-K127</f>
        <v>-13152.3</v>
      </c>
      <c r="L131" s="208"/>
      <c r="M131" s="207"/>
    </row>
    <row r="132" spans="8:13" s="2" customFormat="1" ht="15">
      <c r="H132" s="276" t="s">
        <v>218</v>
      </c>
      <c r="I132" s="277"/>
      <c r="J132" s="278"/>
      <c r="K132" s="206">
        <f>B118</f>
        <v>48723.32</v>
      </c>
      <c r="L132" s="207"/>
      <c r="M132" s="207"/>
    </row>
    <row r="133" spans="8:13" s="2" customFormat="1" ht="15.75">
      <c r="H133" s="279" t="s">
        <v>219</v>
      </c>
      <c r="I133" s="279"/>
      <c r="J133" s="279"/>
      <c r="K133" s="209">
        <f>K132+K131+K130+K134</f>
        <v>21368.51</v>
      </c>
      <c r="L133" s="207"/>
      <c r="M133" s="207"/>
    </row>
    <row r="134" spans="8:13" s="2" customFormat="1" ht="15">
      <c r="H134" s="265" t="s">
        <v>220</v>
      </c>
      <c r="I134" s="265"/>
      <c r="J134" s="265"/>
      <c r="K134" s="210">
        <f>N121</f>
        <v>2952</v>
      </c>
      <c r="L134" s="207"/>
      <c r="M134" s="207"/>
    </row>
    <row r="135" spans="8:13" s="2" customFormat="1" ht="15">
      <c r="H135" s="280" t="s">
        <v>221</v>
      </c>
      <c r="I135" s="280"/>
      <c r="J135" s="280"/>
      <c r="K135" s="210">
        <f>D106+G106+J106+M106</f>
        <v>76970.81</v>
      </c>
      <c r="L135" s="264" t="s">
        <v>227</v>
      </c>
      <c r="M135" s="264"/>
    </row>
    <row r="136" spans="8:13" s="2" customFormat="1" ht="15">
      <c r="H136" s="265" t="s">
        <v>222</v>
      </c>
      <c r="I136" s="265"/>
      <c r="J136" s="265"/>
      <c r="K136" s="210">
        <v>63008.62</v>
      </c>
      <c r="L136" s="207"/>
      <c r="M136" s="207"/>
    </row>
    <row r="137" spans="8:13" s="2" customFormat="1" ht="15">
      <c r="H137" s="265" t="s">
        <v>223</v>
      </c>
      <c r="I137" s="265"/>
      <c r="J137" s="265"/>
      <c r="K137" s="210">
        <v>891.76</v>
      </c>
      <c r="L137" s="207"/>
      <c r="M137" s="207"/>
    </row>
    <row r="138" spans="8:13" ht="15">
      <c r="H138" s="265" t="s">
        <v>224</v>
      </c>
      <c r="I138" s="265"/>
      <c r="J138" s="265"/>
      <c r="K138" s="210">
        <f>K136+K137</f>
        <v>63900.38</v>
      </c>
      <c r="L138" s="207"/>
      <c r="M138" s="207"/>
    </row>
    <row r="139" spans="8:13" ht="15">
      <c r="H139" s="265" t="s">
        <v>225</v>
      </c>
      <c r="I139" s="265"/>
      <c r="J139" s="265"/>
      <c r="K139" s="210">
        <f>K138-K135</f>
        <v>-13070.43</v>
      </c>
      <c r="L139" s="208"/>
      <c r="M139" s="207"/>
    </row>
    <row r="140" spans="8:13" ht="15.75">
      <c r="H140" s="265" t="s">
        <v>226</v>
      </c>
      <c r="I140" s="265"/>
      <c r="J140" s="265"/>
      <c r="K140" s="211">
        <f>K131-K139</f>
        <v>-81.87</v>
      </c>
      <c r="L140" s="207"/>
      <c r="M140" s="207"/>
    </row>
  </sheetData>
  <sheetProtection/>
  <mergeCells count="33">
    <mergeCell ref="A43:A48"/>
    <mergeCell ref="H124:K124"/>
    <mergeCell ref="L124:N124"/>
    <mergeCell ref="H125:K125"/>
    <mergeCell ref="L125:N125"/>
    <mergeCell ref="H131:J131"/>
    <mergeCell ref="H138:J138"/>
    <mergeCell ref="H139:J139"/>
    <mergeCell ref="H140:J140"/>
    <mergeCell ref="H133:J133"/>
    <mergeCell ref="H134:J134"/>
    <mergeCell ref="H135:J135"/>
    <mergeCell ref="H137:J137"/>
    <mergeCell ref="L135:M135"/>
    <mergeCell ref="H136:J136"/>
    <mergeCell ref="B65:B69"/>
    <mergeCell ref="C65:C69"/>
    <mergeCell ref="D65:D69"/>
    <mergeCell ref="H127:J127"/>
    <mergeCell ref="H128:J128"/>
    <mergeCell ref="H129:J129"/>
    <mergeCell ref="H130:J130"/>
    <mergeCell ref="H132:J132"/>
    <mergeCell ref="A1:N1"/>
    <mergeCell ref="A107:N107"/>
    <mergeCell ref="A71:N71"/>
    <mergeCell ref="B2:D2"/>
    <mergeCell ref="E2:G2"/>
    <mergeCell ref="H2:J2"/>
    <mergeCell ref="K2:M2"/>
    <mergeCell ref="A4:O4"/>
    <mergeCell ref="A19:A20"/>
    <mergeCell ref="A64:N64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2014-07-17T04:25:30Z</cp:lastPrinted>
  <dcterms:created xsi:type="dcterms:W3CDTF">2010-04-02T14:46:04Z</dcterms:created>
  <dcterms:modified xsi:type="dcterms:W3CDTF">2014-07-17T04:32:01Z</dcterms:modified>
  <cp:category/>
  <cp:version/>
  <cp:contentType/>
  <cp:contentStatus/>
</cp:coreProperties>
</file>