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2"/>
  </bookViews>
  <sheets>
    <sheet name="проект 1" sheetId="1" r:id="rId1"/>
    <sheet name="по заявлению" sheetId="2" r:id="rId2"/>
    <sheet name="по голосованию" sheetId="3" r:id="rId3"/>
  </sheets>
  <definedNames>
    <definedName name="_xlnm.Print_Area" localSheetId="2">'по голосованию'!$A$1:$H$125</definedName>
    <definedName name="_xlnm.Print_Area" localSheetId="1">'по заявлению'!$A$1:$H$127</definedName>
    <definedName name="_xlnm.Print_Area" localSheetId="0">'проект 1'!$A$1:$H$137</definedName>
  </definedNames>
  <calcPr fullCalcOnLoad="1" fullPrecision="0"/>
</workbook>
</file>

<file path=xl/sharedStrings.xml><?xml version="1.0" encoding="utf-8"?>
<sst xmlns="http://schemas.openxmlformats.org/spreadsheetml/2006/main" count="549" uniqueCount="137">
  <si>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</si>
  <si>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</si>
  <si>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</si>
  <si>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</si>
  <si>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</si>
  <si>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</si>
  <si>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</si>
  <si>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</si>
  <si>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</si>
  <si>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</si>
  <si>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</si>
  <si>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</si>
  <si>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</si>
  <si>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</si>
  <si>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</si>
  <si>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</si>
  <si>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</si>
  <si>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</si>
  <si>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</si>
  <si>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</si>
  <si>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</si>
  <si>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</si>
  <si>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</si>
  <si>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</si>
  <si>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</si>
  <si>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</si>
  <si>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</si>
  <si>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</si>
  <si>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</si>
  <si>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</si>
  <si>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</si>
  <si>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</si>
  <si>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ИТОГО: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</si>
  <si>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</si>
  <si>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</si>
  <si>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</si>
  <si>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</si>
  <si>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</si>
  <si>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</si>
  <si>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ревизия ВРУ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</si>
  <si>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</si>
  <si>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</si>
  <si>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</si>
  <si>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</si>
  <si>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</si>
  <si>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</si>
  <si>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1 ра в год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</si>
  <si>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</si>
  <si>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</si>
  <si>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</si>
  <si>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</si>
  <si>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</si>
  <si>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</si>
  <si>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</si>
  <si>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</si>
  <si>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</si>
  <si>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</si>
  <si>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</si>
  <si>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</si>
  <si>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</si>
  <si>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</si>
  <si>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холодного водоснабжения</t>
  </si>
  <si>
    <t>ревизия элеваторного узла ( сопло )</t>
  </si>
  <si>
    <t>3 раза в год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</si>
  <si>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</si>
  <si>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</si>
  <si>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</si>
  <si>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</si>
  <si>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1 раз</t>
  </si>
  <si>
    <t>опрессовка бойлера</t>
  </si>
  <si>
    <t>восстановление подвального освещения</t>
  </si>
  <si>
    <t>проверка вентиляционных каналов и канализационных вытяжек</t>
  </si>
  <si>
    <t>восстановление общедомового уличного освещения</t>
  </si>
  <si>
    <t>замена ( поверка ) КИП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</si>
  <si>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</si>
  <si>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</si>
  <si>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</si>
  <si>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</si>
  <si>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ВСЕГО :</t>
  </si>
  <si>
    <t>Расчет размера платы за содержание и ремонт общего имущества в многоквартирном доме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</si>
  <si>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</si>
  <si>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</si>
  <si>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</si>
  <si>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</si>
  <si>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</si>
  <si>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</si>
  <si>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</si>
  <si>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по адресу: ул. Набережная, д.54(Sобщ.=2866,6 м2;Sзем.уч.=2310,06 м2)</t>
  </si>
  <si>
    <t>очистка от снега и наледи козырьков подъездов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</si>
  <si>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</si>
  <si>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</si>
  <si>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</si>
  <si>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</si>
  <si>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</si>
  <si>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очистка урн от мусора</t>
  </si>
  <si>
    <t>1 раз в 4 месяца</t>
  </si>
  <si>
    <t>Итого :</t>
  </si>
  <si>
    <t>замена насоса ГВС (резерв)</t>
  </si>
  <si>
    <t>Изготовление и установка металлических решеток - 5 шт.</t>
  </si>
  <si>
    <t>установка датчиков движения  на этажных площадках - 20 шт.</t>
  </si>
  <si>
    <t xml:space="preserve">Ремонт освещения в подвале </t>
  </si>
  <si>
    <t>окос травы</t>
  </si>
  <si>
    <t>2-3 раза</t>
  </si>
  <si>
    <t>Сбор, вывоз и утилизация ТБО*, руб/м2</t>
  </si>
  <si>
    <t>Изоляция трубопроводов СТС тканями стеклянными - 70 п.м.</t>
  </si>
  <si>
    <t>заполнение электронных паспортов</t>
  </si>
  <si>
    <t>пылеудаление и дезинфекция вентканалов без пробивки</t>
  </si>
  <si>
    <t>1 раз в 3 года</t>
  </si>
  <si>
    <t>Управление многоквартирным домом всего, в т.ч.:</t>
  </si>
  <si>
    <t>договорная и претензионно-исковая работа, взыскание задолженности по ЖКУ</t>
  </si>
  <si>
    <t>учет работ по кап.ремонту</t>
  </si>
  <si>
    <t>гидравлическое испытание эл.узлов и запорной арматуры</t>
  </si>
  <si>
    <t>очистка  водосточных воронок</t>
  </si>
  <si>
    <t>Ремонт панельных швов 50 п.м.</t>
  </si>
  <si>
    <t xml:space="preserve">Ремонт мягкой кровли 50 м2 </t>
  </si>
  <si>
    <t>Смена задвижек на СТС ( секционные) диам.80 мм - 2 шт.</t>
  </si>
  <si>
    <t>Смена задвижек на ХВС  (ввод) диам.100 мм - 2 шт.</t>
  </si>
  <si>
    <t>Смена шарового крана ( промывка) диам.32 мм - 3 шт.</t>
  </si>
  <si>
    <t>Установка фильтра на ввод ХВС диам.80 мм - 1 шт.</t>
  </si>
  <si>
    <t>Установка обратного клапана на ХВС (ввод) диам.50 мм - 1 шт.</t>
  </si>
  <si>
    <t>Установка шаровых кранов (спускники) Р1,Р диам.15 мм - 4 шт.</t>
  </si>
  <si>
    <t>Установка шарового крана на ГВС диам.15 мм - 1 шт.</t>
  </si>
  <si>
    <t>Смена шаровых кранов СТС ( спускники) на чердаке диам.15 мм - 23 шт.</t>
  </si>
  <si>
    <t>Установка шарового крана под промывку ХВС диам.32 мм - 1 шт.</t>
  </si>
  <si>
    <t>Демонтаж задвижки на ХВС ввод ВВП диам.80 мм</t>
  </si>
  <si>
    <t>Установка датчиков движения в тамбурах -1 шт.</t>
  </si>
  <si>
    <t>2015 -2016 гг.</t>
  </si>
  <si>
    <t>(стоимость услуг  увеличена на 10,5 % в соответствии с уровнем инфляции 2014 г.)</t>
  </si>
  <si>
    <t>выполнение работ экологом</t>
  </si>
  <si>
    <t>отключение системы отопления с переводос системы ГВС на летнюю схему</t>
  </si>
  <si>
    <t>подключение системы отопления с регулировкой и переводом ситемы ГВС на зимнюю схему</t>
  </si>
  <si>
    <t>ревизия задвижек  ГВС (диам.100мм-2 шт.)</t>
  </si>
  <si>
    <t>электроизмерения (замеры сопротивления изоляции)</t>
  </si>
  <si>
    <t>установка регуляторов температуры ГВС</t>
  </si>
  <si>
    <t>Работы заявочного характера, в т.ч работы по предписанию надзорных органов</t>
  </si>
  <si>
    <t>Проект 1 (с учетом поверки общедомового прибора учета теплоэнергии)</t>
  </si>
  <si>
    <t>по адресу: ул. Набережная, д.54( S жилые + нежилые =2866,6 м2;Sзем.уч.=2310,06 м2)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</si>
</sst>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  <numFmt numFmtId="168" formatCode="0.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sz val="10"/>
      <color indexed="10"/>
      <name val="Arial Black"/>
      <family val="2"/>
    </font>
    <font>
      <b/>
      <sz val="10"/>
      <name val="Arial Black"/>
      <family val="2"/>
    </font>
    <font>
      <b/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8" fillId="24" borderId="0" xfId="0" applyFont="1" applyFill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20" fillId="24" borderId="0" xfId="0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textRotation="90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19" xfId="0" applyNumberFormat="1" applyFont="1" applyFill="1" applyBorder="1" applyAlignment="1">
      <alignment horizontal="center" vertical="center" wrapText="1"/>
    </xf>
    <xf numFmtId="2" fontId="18" fillId="24" borderId="20" xfId="0" applyNumberFormat="1" applyFont="1" applyFill="1" applyBorder="1" applyAlignment="1">
      <alignment horizontal="center" vertical="center" wrapText="1"/>
    </xf>
    <xf numFmtId="0" fontId="19" fillId="24" borderId="21" xfId="0" applyFont="1" applyFill="1" applyBorder="1" applyAlignment="1">
      <alignment horizontal="left" vertical="center" wrapText="1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25" fillId="24" borderId="0" xfId="0" applyFont="1" applyFill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 wrapText="1"/>
    </xf>
    <xf numFmtId="2" fontId="18" fillId="24" borderId="0" xfId="0" applyNumberFormat="1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19" fillId="24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2" fontId="0" fillId="24" borderId="0" xfId="0" applyNumberFormat="1" applyFill="1" applyAlignment="1">
      <alignment/>
    </xf>
    <xf numFmtId="2" fontId="20" fillId="24" borderId="0" xfId="0" applyNumberFormat="1" applyFont="1" applyFill="1" applyAlignment="1">
      <alignment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/>
    </xf>
    <xf numFmtId="2" fontId="23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2" fontId="18" fillId="25" borderId="24" xfId="0" applyNumberFormat="1" applyFont="1" applyFill="1" applyBorder="1" applyAlignment="1">
      <alignment horizontal="center" vertical="center" wrapText="1"/>
    </xf>
    <xf numFmtId="2" fontId="18" fillId="25" borderId="25" xfId="0" applyNumberFormat="1" applyFont="1" applyFill="1" applyBorder="1" applyAlignment="1">
      <alignment horizontal="center" vertical="center" wrapText="1"/>
    </xf>
    <xf numFmtId="2" fontId="18" fillId="25" borderId="26" xfId="0" applyNumberFormat="1" applyFont="1" applyFill="1" applyBorder="1" applyAlignment="1">
      <alignment horizontal="center" vertical="center" wrapText="1"/>
    </xf>
    <xf numFmtId="2" fontId="18" fillId="25" borderId="27" xfId="0" applyNumberFormat="1" applyFont="1" applyFill="1" applyBorder="1" applyAlignment="1">
      <alignment horizontal="center" vertical="center" wrapText="1"/>
    </xf>
    <xf numFmtId="2" fontId="18" fillId="25" borderId="19" xfId="0" applyNumberFormat="1" applyFont="1" applyFill="1" applyBorder="1" applyAlignment="1">
      <alignment horizontal="center" vertical="center" wrapText="1"/>
    </xf>
    <xf numFmtId="2" fontId="18" fillId="25" borderId="20" xfId="0" applyNumberFormat="1" applyFont="1" applyFill="1" applyBorder="1" applyAlignment="1">
      <alignment horizontal="center" vertical="center" wrapText="1"/>
    </xf>
    <xf numFmtId="2" fontId="18" fillId="25" borderId="28" xfId="0" applyNumberFormat="1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2" fontId="0" fillId="25" borderId="29" xfId="0" applyNumberFormat="1" applyFont="1" applyFill="1" applyBorder="1" applyAlignment="1">
      <alignment horizontal="center" vertical="center" wrapText="1"/>
    </xf>
    <xf numFmtId="2" fontId="0" fillId="25" borderId="27" xfId="0" applyNumberFormat="1" applyFont="1" applyFill="1" applyBorder="1" applyAlignment="1">
      <alignment horizontal="center" vertical="center" wrapText="1"/>
    </xf>
    <xf numFmtId="2" fontId="0" fillId="25" borderId="24" xfId="0" applyNumberFormat="1" applyFont="1" applyFill="1" applyBorder="1" applyAlignment="1">
      <alignment horizontal="center" vertical="center" wrapText="1"/>
    </xf>
    <xf numFmtId="2" fontId="22" fillId="25" borderId="19" xfId="0" applyNumberFormat="1" applyFont="1" applyFill="1" applyBorder="1" applyAlignment="1">
      <alignment horizontal="center" vertical="center" wrapText="1"/>
    </xf>
    <xf numFmtId="2" fontId="22" fillId="25" borderId="29" xfId="0" applyNumberFormat="1" applyFont="1" applyFill="1" applyBorder="1" applyAlignment="1">
      <alignment horizontal="center" vertical="center" wrapText="1"/>
    </xf>
    <xf numFmtId="2" fontId="22" fillId="25" borderId="27" xfId="0" applyNumberFormat="1" applyFont="1" applyFill="1" applyBorder="1" applyAlignment="1">
      <alignment horizontal="center" vertical="center" wrapText="1"/>
    </xf>
    <xf numFmtId="0" fontId="20" fillId="26" borderId="0" xfId="0" applyFont="1" applyFill="1" applyAlignment="1">
      <alignment horizontal="center"/>
    </xf>
    <xf numFmtId="0" fontId="19" fillId="24" borderId="30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center" vertical="center"/>
    </xf>
    <xf numFmtId="0" fontId="19" fillId="24" borderId="19" xfId="0" applyFont="1" applyFill="1" applyBorder="1" applyAlignment="1">
      <alignment horizontal="center" vertical="center" wrapText="1"/>
    </xf>
    <xf numFmtId="0" fontId="19" fillId="24" borderId="19" xfId="0" applyFont="1" applyFill="1" applyBorder="1" applyAlignment="1">
      <alignment horizontal="left" vertical="center" wrapText="1"/>
    </xf>
    <xf numFmtId="0" fontId="18" fillId="25" borderId="31" xfId="0" applyFont="1" applyFill="1" applyBorder="1" applyAlignment="1">
      <alignment horizontal="left" vertical="center" wrapText="1"/>
    </xf>
    <xf numFmtId="0" fontId="18" fillId="25" borderId="19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left" vertical="center" wrapText="1"/>
    </xf>
    <xf numFmtId="0" fontId="24" fillId="0" borderId="24" xfId="0" applyFont="1" applyFill="1" applyBorder="1" applyAlignment="1">
      <alignment horizontal="center" vertical="center" wrapText="1"/>
    </xf>
    <xf numFmtId="2" fontId="24" fillId="0" borderId="24" xfId="0" applyNumberFormat="1" applyFont="1" applyFill="1" applyBorder="1" applyAlignment="1">
      <alignment horizontal="center" vertical="center" wrapText="1"/>
    </xf>
    <xf numFmtId="2" fontId="24" fillId="25" borderId="25" xfId="0" applyNumberFormat="1" applyFont="1" applyFill="1" applyBorder="1" applyAlignment="1">
      <alignment horizontal="center" vertical="center" wrapText="1"/>
    </xf>
    <xf numFmtId="2" fontId="24" fillId="25" borderId="24" xfId="0" applyNumberFormat="1" applyFont="1" applyFill="1" applyBorder="1" applyAlignment="1">
      <alignment horizontal="center" vertical="center" wrapText="1"/>
    </xf>
    <xf numFmtId="2" fontId="24" fillId="25" borderId="26" xfId="0" applyNumberFormat="1" applyFont="1" applyFill="1" applyBorder="1" applyAlignment="1">
      <alignment horizontal="center" vertical="center" wrapText="1"/>
    </xf>
    <xf numFmtId="0" fontId="26" fillId="25" borderId="31" xfId="0" applyFont="1" applyFill="1" applyBorder="1" applyAlignment="1">
      <alignment horizontal="left" vertical="center" wrapText="1"/>
    </xf>
    <xf numFmtId="0" fontId="24" fillId="25" borderId="24" xfId="0" applyFont="1" applyFill="1" applyBorder="1" applyAlignment="1">
      <alignment horizontal="center" vertical="center" wrapText="1"/>
    </xf>
    <xf numFmtId="0" fontId="24" fillId="25" borderId="31" xfId="0" applyFont="1" applyFill="1" applyBorder="1" applyAlignment="1">
      <alignment horizontal="left" vertical="center" wrapText="1"/>
    </xf>
    <xf numFmtId="0" fontId="0" fillId="25" borderId="21" xfId="0" applyFont="1" applyFill="1" applyBorder="1" applyAlignment="1">
      <alignment horizontal="left" vertical="center" wrapText="1"/>
    </xf>
    <xf numFmtId="0" fontId="0" fillId="25" borderId="19" xfId="0" applyFont="1" applyFill="1" applyBorder="1" applyAlignment="1">
      <alignment horizontal="center" vertical="center" wrapText="1"/>
    </xf>
    <xf numFmtId="2" fontId="27" fillId="25" borderId="29" xfId="0" applyNumberFormat="1" applyFont="1" applyFill="1" applyBorder="1" applyAlignment="1">
      <alignment horizontal="center" vertical="center" wrapText="1"/>
    </xf>
    <xf numFmtId="2" fontId="0" fillId="25" borderId="25" xfId="0" applyNumberFormat="1" applyFont="1" applyFill="1" applyBorder="1" applyAlignment="1">
      <alignment horizontal="center" vertical="center" wrapText="1"/>
    </xf>
    <xf numFmtId="2" fontId="18" fillId="25" borderId="32" xfId="0" applyNumberFormat="1" applyFont="1" applyFill="1" applyBorder="1" applyAlignment="1">
      <alignment horizontal="center" vertical="center" wrapText="1"/>
    </xf>
    <xf numFmtId="2" fontId="18" fillId="25" borderId="0" xfId="0" applyNumberFormat="1" applyFont="1" applyFill="1" applyBorder="1" applyAlignment="1">
      <alignment horizontal="center" vertical="center" wrapText="1"/>
    </xf>
    <xf numFmtId="0" fontId="18" fillId="25" borderId="0" xfId="0" applyFont="1" applyFill="1" applyBorder="1" applyAlignment="1">
      <alignment horizontal="center" vertical="center" wrapText="1"/>
    </xf>
    <xf numFmtId="2" fontId="19" fillId="25" borderId="0" xfId="0" applyNumberFormat="1" applyFont="1" applyFill="1" applyBorder="1" applyAlignment="1">
      <alignment horizontal="center"/>
    </xf>
    <xf numFmtId="2" fontId="18" fillId="25" borderId="33" xfId="0" applyNumberFormat="1" applyFont="1" applyFill="1" applyBorder="1" applyAlignment="1">
      <alignment horizontal="center" vertical="center" wrapText="1"/>
    </xf>
    <xf numFmtId="0" fontId="18" fillId="25" borderId="24" xfId="0" applyFont="1" applyFill="1" applyBorder="1" applyAlignment="1">
      <alignment horizontal="center" vertical="center" wrapText="1"/>
    </xf>
    <xf numFmtId="0" fontId="0" fillId="25" borderId="21" xfId="0" applyFont="1" applyFill="1" applyBorder="1" applyAlignment="1">
      <alignment horizontal="left" vertical="center" wrapText="1"/>
    </xf>
    <xf numFmtId="0" fontId="0" fillId="25" borderId="19" xfId="0" applyFont="1" applyFill="1" applyBorder="1" applyAlignment="1">
      <alignment horizontal="center" vertical="center" wrapText="1"/>
    </xf>
    <xf numFmtId="0" fontId="0" fillId="25" borderId="21" xfId="0" applyFont="1" applyFill="1" applyBorder="1" applyAlignment="1">
      <alignment horizontal="left" vertical="center" wrapText="1"/>
    </xf>
    <xf numFmtId="0" fontId="0" fillId="25" borderId="34" xfId="0" applyFont="1" applyFill="1" applyBorder="1" applyAlignment="1">
      <alignment horizontal="left" vertical="center" wrapText="1"/>
    </xf>
    <xf numFmtId="0" fontId="0" fillId="25" borderId="20" xfId="0" applyFont="1" applyFill="1" applyBorder="1" applyAlignment="1">
      <alignment horizontal="center" vertical="center" wrapText="1"/>
    </xf>
    <xf numFmtId="0" fontId="0" fillId="25" borderId="23" xfId="0" applyFont="1" applyFill="1" applyBorder="1" applyAlignment="1">
      <alignment horizontal="left" vertical="center" wrapText="1"/>
    </xf>
    <xf numFmtId="0" fontId="0" fillId="25" borderId="22" xfId="0" applyFont="1" applyFill="1" applyBorder="1" applyAlignment="1">
      <alignment horizontal="center" vertical="center" wrapText="1"/>
    </xf>
    <xf numFmtId="0" fontId="18" fillId="25" borderId="21" xfId="0" applyFont="1" applyFill="1" applyBorder="1" applyAlignment="1">
      <alignment horizontal="left" vertical="center" wrapText="1"/>
    </xf>
    <xf numFmtId="0" fontId="18" fillId="25" borderId="20" xfId="0" applyFont="1" applyFill="1" applyBorder="1" applyAlignment="1">
      <alignment horizontal="center" vertical="center" wrapText="1"/>
    </xf>
    <xf numFmtId="0" fontId="22" fillId="25" borderId="21" xfId="0" applyFont="1" applyFill="1" applyBorder="1" applyAlignment="1">
      <alignment horizontal="left" vertical="center" wrapText="1"/>
    </xf>
    <xf numFmtId="0" fontId="22" fillId="25" borderId="19" xfId="0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0" fontId="0" fillId="25" borderId="19" xfId="0" applyFont="1" applyFill="1" applyBorder="1" applyAlignment="1">
      <alignment horizontal="left" vertical="center" wrapText="1"/>
    </xf>
    <xf numFmtId="2" fontId="19" fillId="25" borderId="35" xfId="0" applyNumberFormat="1" applyFont="1" applyFill="1" applyBorder="1" applyAlignment="1">
      <alignment horizontal="center" vertical="center" wrapText="1"/>
    </xf>
    <xf numFmtId="0" fontId="0" fillId="25" borderId="35" xfId="0" applyFill="1" applyBorder="1" applyAlignment="1">
      <alignment horizontal="center" vertical="center" wrapText="1"/>
    </xf>
    <xf numFmtId="0" fontId="19" fillId="25" borderId="36" xfId="0" applyFont="1" applyFill="1" applyBorder="1" applyAlignment="1">
      <alignment horizontal="center" vertical="center" wrapText="1"/>
    </xf>
    <xf numFmtId="0" fontId="19" fillId="25" borderId="37" xfId="0" applyFont="1" applyFill="1" applyBorder="1" applyAlignment="1">
      <alignment horizontal="center" vertical="center" wrapText="1"/>
    </xf>
    <xf numFmtId="0" fontId="0" fillId="25" borderId="37" xfId="0" applyFill="1" applyBorder="1" applyAlignment="1">
      <alignment horizontal="center" vertical="center" wrapText="1"/>
    </xf>
    <xf numFmtId="0" fontId="0" fillId="25" borderId="38" xfId="0" applyFill="1" applyBorder="1" applyAlignment="1">
      <alignment horizontal="center" vertical="center" wrapText="1"/>
    </xf>
    <xf numFmtId="0" fontId="21" fillId="25" borderId="0" xfId="0" applyFont="1" applyFill="1" applyAlignment="1">
      <alignment horizontal="left" vertical="center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20" fillId="24" borderId="0" xfId="0" applyFont="1" applyFill="1" applyAlignment="1">
      <alignment horizontal="center"/>
    </xf>
    <xf numFmtId="0" fontId="19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2" fontId="21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zoomScale="75" zoomScaleNormal="75" zoomScalePageLayoutView="0" workbookViewId="0" topLeftCell="A92">
      <selection activeCell="A1" sqref="A1:H127"/>
    </sheetView>
  </sheetViews>
  <sheetFormatPr defaultColWidth="9.00390625" defaultRowHeight="12.75"/>
  <cols>
    <col min="1" max="1" width="72.75390625" style="6" customWidth="1"/>
    <col min="2" max="2" width="19.125" style="6" customWidth="1"/>
    <col min="3" max="3" width="13.875" style="6" hidden="1" customWidth="1"/>
    <col min="4" max="4" width="14.875" style="6" customWidth="1"/>
    <col min="5" max="5" width="13.875" style="6" hidden="1" customWidth="1"/>
    <col min="6" max="6" width="20.875" style="6" hidden="1" customWidth="1"/>
    <col min="7" max="7" width="13.875" style="6" customWidth="1"/>
    <col min="8" max="8" width="20.875" style="6" customWidth="1"/>
    <col min="9" max="9" width="15.375" style="6" customWidth="1"/>
    <col min="10" max="10" width="15.375" style="6" hidden="1" customWidth="1"/>
    <col min="11" max="11" width="15.375" style="43" hidden="1" customWidth="1"/>
    <col min="12" max="14" width="15.375" style="6" customWidth="1"/>
    <col min="15" max="16384" width="9.125" style="6" customWidth="1"/>
  </cols>
  <sheetData>
    <row r="1" spans="1:8" ht="16.5" customHeight="1">
      <c r="A1" s="112" t="s">
        <v>0</v>
      </c>
      <c r="B1" s="113"/>
      <c r="C1" s="113"/>
      <c r="D1" s="113"/>
      <c r="E1" s="113"/>
      <c r="F1" s="113"/>
      <c r="G1" s="113"/>
      <c r="H1" s="113"/>
    </row>
    <row r="2" spans="2:8" ht="12.75" customHeight="1">
      <c r="B2" s="114" t="s">
        <v>1</v>
      </c>
      <c r="C2" s="114"/>
      <c r="D2" s="114"/>
      <c r="E2" s="114"/>
      <c r="F2" s="114"/>
      <c r="G2" s="113"/>
      <c r="H2" s="113"/>
    </row>
    <row r="3" spans="1:8" ht="21" customHeight="1">
      <c r="A3" s="64" t="s">
        <v>126</v>
      </c>
      <c r="B3" s="114" t="s">
        <v>2</v>
      </c>
      <c r="C3" s="114"/>
      <c r="D3" s="114"/>
      <c r="E3" s="114"/>
      <c r="F3" s="114"/>
      <c r="G3" s="113"/>
      <c r="H3" s="113"/>
    </row>
    <row r="4" spans="2:8" ht="14.25" customHeight="1">
      <c r="B4" s="114" t="s">
        <v>33</v>
      </c>
      <c r="C4" s="114"/>
      <c r="D4" s="114"/>
      <c r="E4" s="114"/>
      <c r="F4" s="114"/>
      <c r="G4" s="113"/>
      <c r="H4" s="113"/>
    </row>
    <row r="5" spans="2:9" ht="35.25" customHeight="1" hidden="1">
      <c r="B5" s="1"/>
      <c r="C5" s="1"/>
      <c r="D5" s="1"/>
      <c r="E5" s="1"/>
      <c r="F5" s="1"/>
      <c r="G5" s="1"/>
      <c r="H5" s="1"/>
      <c r="I5" s="1"/>
    </row>
    <row r="6" spans="1:9" ht="35.25" customHeight="1">
      <c r="A6" s="115" t="s">
        <v>135</v>
      </c>
      <c r="B6" s="115"/>
      <c r="C6" s="115"/>
      <c r="D6" s="115"/>
      <c r="E6" s="115"/>
      <c r="F6" s="115"/>
      <c r="G6" s="115"/>
      <c r="H6" s="115"/>
      <c r="I6" s="1"/>
    </row>
    <row r="7" spans="1:9" ht="25.5" customHeight="1">
      <c r="A7" s="115" t="s">
        <v>127</v>
      </c>
      <c r="B7" s="115"/>
      <c r="C7" s="115"/>
      <c r="D7" s="115"/>
      <c r="E7" s="115"/>
      <c r="F7" s="115"/>
      <c r="G7" s="115"/>
      <c r="H7" s="115"/>
      <c r="I7" s="1"/>
    </row>
    <row r="8" spans="1:11" s="7" customFormat="1" ht="22.5" customHeight="1">
      <c r="A8" s="116" t="s">
        <v>3</v>
      </c>
      <c r="B8" s="116"/>
      <c r="C8" s="116"/>
      <c r="D8" s="116"/>
      <c r="E8" s="117"/>
      <c r="F8" s="117"/>
      <c r="G8" s="117"/>
      <c r="H8" s="117"/>
      <c r="K8" s="44"/>
    </row>
    <row r="9" spans="1:8" s="8" customFormat="1" ht="18.75" customHeight="1">
      <c r="A9" s="116" t="s">
        <v>87</v>
      </c>
      <c r="B9" s="116"/>
      <c r="C9" s="116"/>
      <c r="D9" s="116"/>
      <c r="E9" s="117"/>
      <c r="F9" s="117"/>
      <c r="G9" s="117"/>
      <c r="H9" s="117"/>
    </row>
    <row r="10" spans="1:8" s="9" customFormat="1" ht="17.25" customHeight="1">
      <c r="A10" s="118" t="s">
        <v>76</v>
      </c>
      <c r="B10" s="118"/>
      <c r="C10" s="118"/>
      <c r="D10" s="118"/>
      <c r="E10" s="119"/>
      <c r="F10" s="119"/>
      <c r="G10" s="119"/>
      <c r="H10" s="119"/>
    </row>
    <row r="11" spans="1:8" s="8" customFormat="1" ht="30" customHeight="1" thickBot="1">
      <c r="A11" s="105" t="s">
        <v>79</v>
      </c>
      <c r="B11" s="105"/>
      <c r="C11" s="105"/>
      <c r="D11" s="105"/>
      <c r="E11" s="106"/>
      <c r="F11" s="106"/>
      <c r="G11" s="106"/>
      <c r="H11" s="106"/>
    </row>
    <row r="12" spans="1:11" s="13" customFormat="1" ht="139.5" customHeight="1" thickBot="1">
      <c r="A12" s="10" t="s">
        <v>4</v>
      </c>
      <c r="B12" s="11" t="s">
        <v>5</v>
      </c>
      <c r="C12" s="12" t="s">
        <v>6</v>
      </c>
      <c r="D12" s="12" t="s">
        <v>34</v>
      </c>
      <c r="E12" s="12" t="s">
        <v>6</v>
      </c>
      <c r="F12" s="2" t="s">
        <v>7</v>
      </c>
      <c r="G12" s="12" t="s">
        <v>6</v>
      </c>
      <c r="H12" s="2" t="s">
        <v>7</v>
      </c>
      <c r="K12" s="45"/>
    </row>
    <row r="13" spans="1:11" s="19" customFormat="1" ht="12.75">
      <c r="A13" s="14">
        <v>1</v>
      </c>
      <c r="B13" s="15">
        <v>2</v>
      </c>
      <c r="C13" s="15">
        <v>3</v>
      </c>
      <c r="D13" s="16"/>
      <c r="E13" s="15">
        <v>3</v>
      </c>
      <c r="F13" s="3">
        <v>4</v>
      </c>
      <c r="G13" s="17">
        <v>3</v>
      </c>
      <c r="H13" s="18">
        <v>4</v>
      </c>
      <c r="K13" s="46"/>
    </row>
    <row r="14" spans="1:11" s="19" customFormat="1" ht="49.5" customHeight="1">
      <c r="A14" s="107" t="s">
        <v>8</v>
      </c>
      <c r="B14" s="108"/>
      <c r="C14" s="108"/>
      <c r="D14" s="108"/>
      <c r="E14" s="108"/>
      <c r="F14" s="108"/>
      <c r="G14" s="109"/>
      <c r="H14" s="110"/>
      <c r="K14" s="46"/>
    </row>
    <row r="15" spans="1:11" s="13" customFormat="1" ht="15">
      <c r="A15" s="69" t="s">
        <v>108</v>
      </c>
      <c r="B15" s="70"/>
      <c r="C15" s="50">
        <f>F15*12</f>
        <v>0</v>
      </c>
      <c r="D15" s="51">
        <f>G15*I15</f>
        <v>109389.46</v>
      </c>
      <c r="E15" s="50">
        <f>H15*12</f>
        <v>38.16</v>
      </c>
      <c r="F15" s="52"/>
      <c r="G15" s="50">
        <f>H15*12</f>
        <v>38.16</v>
      </c>
      <c r="H15" s="50">
        <f>H20+H24</f>
        <v>3.18</v>
      </c>
      <c r="I15" s="13">
        <v>2866.6</v>
      </c>
      <c r="J15" s="13">
        <v>1.07</v>
      </c>
      <c r="K15" s="45">
        <v>2.24</v>
      </c>
    </row>
    <row r="16" spans="1:11" s="13" customFormat="1" ht="27" customHeight="1">
      <c r="A16" s="71" t="s">
        <v>109</v>
      </c>
      <c r="B16" s="72" t="s">
        <v>89</v>
      </c>
      <c r="C16" s="73"/>
      <c r="D16" s="74"/>
      <c r="E16" s="75"/>
      <c r="F16" s="76"/>
      <c r="G16" s="75"/>
      <c r="H16" s="75"/>
      <c r="K16" s="45"/>
    </row>
    <row r="17" spans="1:11" s="13" customFormat="1" ht="18.75" customHeight="1">
      <c r="A17" s="71" t="s">
        <v>90</v>
      </c>
      <c r="B17" s="72" t="s">
        <v>89</v>
      </c>
      <c r="C17" s="73"/>
      <c r="D17" s="74"/>
      <c r="E17" s="75"/>
      <c r="F17" s="76"/>
      <c r="G17" s="75"/>
      <c r="H17" s="75"/>
      <c r="K17" s="45"/>
    </row>
    <row r="18" spans="1:11" s="13" customFormat="1" ht="18.75" customHeight="1">
      <c r="A18" s="71" t="s">
        <v>91</v>
      </c>
      <c r="B18" s="72" t="s">
        <v>92</v>
      </c>
      <c r="C18" s="73"/>
      <c r="D18" s="74"/>
      <c r="E18" s="75"/>
      <c r="F18" s="76"/>
      <c r="G18" s="75"/>
      <c r="H18" s="75"/>
      <c r="K18" s="45"/>
    </row>
    <row r="19" spans="1:11" s="13" customFormat="1" ht="20.25" customHeight="1">
      <c r="A19" s="71" t="s">
        <v>93</v>
      </c>
      <c r="B19" s="72" t="s">
        <v>89</v>
      </c>
      <c r="C19" s="73"/>
      <c r="D19" s="74"/>
      <c r="E19" s="75"/>
      <c r="F19" s="76"/>
      <c r="G19" s="75"/>
      <c r="H19" s="75"/>
      <c r="K19" s="45"/>
    </row>
    <row r="20" spans="1:11" s="13" customFormat="1" ht="20.25" customHeight="1">
      <c r="A20" s="77" t="s">
        <v>32</v>
      </c>
      <c r="B20" s="78"/>
      <c r="C20" s="75"/>
      <c r="D20" s="74"/>
      <c r="E20" s="75"/>
      <c r="F20" s="76"/>
      <c r="G20" s="75"/>
      <c r="H20" s="50">
        <v>2.83</v>
      </c>
      <c r="K20" s="45"/>
    </row>
    <row r="21" spans="1:11" s="13" customFormat="1" ht="20.25" customHeight="1">
      <c r="A21" s="79" t="s">
        <v>105</v>
      </c>
      <c r="B21" s="78" t="s">
        <v>89</v>
      </c>
      <c r="C21" s="75"/>
      <c r="D21" s="74"/>
      <c r="E21" s="75"/>
      <c r="F21" s="76"/>
      <c r="G21" s="75"/>
      <c r="H21" s="75">
        <v>0.12</v>
      </c>
      <c r="K21" s="45"/>
    </row>
    <row r="22" spans="1:11" s="13" customFormat="1" ht="20.25" customHeight="1">
      <c r="A22" s="79" t="s">
        <v>110</v>
      </c>
      <c r="B22" s="78" t="s">
        <v>89</v>
      </c>
      <c r="C22" s="75"/>
      <c r="D22" s="74"/>
      <c r="E22" s="75"/>
      <c r="F22" s="76"/>
      <c r="G22" s="75"/>
      <c r="H22" s="75">
        <v>0.11</v>
      </c>
      <c r="K22" s="45"/>
    </row>
    <row r="23" spans="1:11" s="13" customFormat="1" ht="20.25" customHeight="1">
      <c r="A23" s="79" t="s">
        <v>128</v>
      </c>
      <c r="B23" s="78" t="s">
        <v>89</v>
      </c>
      <c r="C23" s="75"/>
      <c r="D23" s="74"/>
      <c r="E23" s="75"/>
      <c r="F23" s="76"/>
      <c r="G23" s="75"/>
      <c r="H23" s="75">
        <v>0.12</v>
      </c>
      <c r="K23" s="45"/>
    </row>
    <row r="24" spans="1:11" s="13" customFormat="1" ht="20.25" customHeight="1">
      <c r="A24" s="77" t="s">
        <v>32</v>
      </c>
      <c r="B24" s="78"/>
      <c r="C24" s="75"/>
      <c r="D24" s="74"/>
      <c r="E24" s="75"/>
      <c r="F24" s="76"/>
      <c r="G24" s="75"/>
      <c r="H24" s="50">
        <f>H21+H22+H23</f>
        <v>0.35</v>
      </c>
      <c r="K24" s="45"/>
    </row>
    <row r="25" spans="1:11" s="13" customFormat="1" ht="30">
      <c r="A25" s="69" t="s">
        <v>10</v>
      </c>
      <c r="B25" s="89"/>
      <c r="C25" s="50">
        <f>F25*12</f>
        <v>0</v>
      </c>
      <c r="D25" s="51">
        <f>G25*I25</f>
        <v>100789.66</v>
      </c>
      <c r="E25" s="50">
        <f>H25*12</f>
        <v>35.16</v>
      </c>
      <c r="F25" s="52"/>
      <c r="G25" s="50">
        <f>H25*12</f>
        <v>35.16</v>
      </c>
      <c r="H25" s="50">
        <v>2.93</v>
      </c>
      <c r="I25" s="13">
        <v>2866.6</v>
      </c>
      <c r="J25" s="13">
        <v>1.07</v>
      </c>
      <c r="K25" s="45">
        <v>2.33</v>
      </c>
    </row>
    <row r="26" spans="1:11" s="13" customFormat="1" ht="15">
      <c r="A26" s="90" t="s">
        <v>80</v>
      </c>
      <c r="B26" s="91" t="s">
        <v>11</v>
      </c>
      <c r="C26" s="50"/>
      <c r="D26" s="51"/>
      <c r="E26" s="50"/>
      <c r="F26" s="52"/>
      <c r="G26" s="50"/>
      <c r="H26" s="50"/>
      <c r="K26" s="45"/>
    </row>
    <row r="27" spans="1:11" s="13" customFormat="1" ht="15">
      <c r="A27" s="90" t="s">
        <v>81</v>
      </c>
      <c r="B27" s="91" t="s">
        <v>11</v>
      </c>
      <c r="C27" s="50"/>
      <c r="D27" s="51"/>
      <c r="E27" s="50"/>
      <c r="F27" s="52"/>
      <c r="G27" s="50"/>
      <c r="H27" s="50"/>
      <c r="K27" s="45"/>
    </row>
    <row r="28" spans="1:11" s="13" customFormat="1" ht="15">
      <c r="A28" s="92" t="s">
        <v>101</v>
      </c>
      <c r="B28" s="81" t="s">
        <v>102</v>
      </c>
      <c r="C28" s="50"/>
      <c r="D28" s="51"/>
      <c r="E28" s="50"/>
      <c r="F28" s="52"/>
      <c r="G28" s="50"/>
      <c r="H28" s="50"/>
      <c r="K28" s="45"/>
    </row>
    <row r="29" spans="1:11" s="13" customFormat="1" ht="15">
      <c r="A29" s="90" t="s">
        <v>82</v>
      </c>
      <c r="B29" s="91" t="s">
        <v>11</v>
      </c>
      <c r="C29" s="50"/>
      <c r="D29" s="51"/>
      <c r="E29" s="50"/>
      <c r="F29" s="52"/>
      <c r="G29" s="50"/>
      <c r="H29" s="50"/>
      <c r="K29" s="45"/>
    </row>
    <row r="30" spans="1:11" s="13" customFormat="1" ht="25.5">
      <c r="A30" s="90" t="s">
        <v>83</v>
      </c>
      <c r="B30" s="91" t="s">
        <v>12</v>
      </c>
      <c r="C30" s="50"/>
      <c r="D30" s="51"/>
      <c r="E30" s="50"/>
      <c r="F30" s="52"/>
      <c r="G30" s="50"/>
      <c r="H30" s="50"/>
      <c r="K30" s="45"/>
    </row>
    <row r="31" spans="1:11" s="13" customFormat="1" ht="15">
      <c r="A31" s="90" t="s">
        <v>84</v>
      </c>
      <c r="B31" s="91" t="s">
        <v>11</v>
      </c>
      <c r="C31" s="50"/>
      <c r="D31" s="51"/>
      <c r="E31" s="50"/>
      <c r="F31" s="52"/>
      <c r="G31" s="50"/>
      <c r="H31" s="50"/>
      <c r="K31" s="45"/>
    </row>
    <row r="32" spans="1:11" s="13" customFormat="1" ht="15">
      <c r="A32" s="93" t="s">
        <v>94</v>
      </c>
      <c r="B32" s="94" t="s">
        <v>11</v>
      </c>
      <c r="C32" s="50"/>
      <c r="D32" s="51"/>
      <c r="E32" s="50"/>
      <c r="F32" s="52"/>
      <c r="G32" s="50"/>
      <c r="H32" s="50"/>
      <c r="K32" s="45"/>
    </row>
    <row r="33" spans="1:11" s="13" customFormat="1" ht="26.25" thickBot="1">
      <c r="A33" s="95" t="s">
        <v>85</v>
      </c>
      <c r="B33" s="96" t="s">
        <v>86</v>
      </c>
      <c r="C33" s="50"/>
      <c r="D33" s="51"/>
      <c r="E33" s="50"/>
      <c r="F33" s="52"/>
      <c r="G33" s="50"/>
      <c r="H33" s="50"/>
      <c r="K33" s="45"/>
    </row>
    <row r="34" spans="1:11" s="21" customFormat="1" ht="15">
      <c r="A34" s="97" t="s">
        <v>13</v>
      </c>
      <c r="B34" s="70" t="s">
        <v>14</v>
      </c>
      <c r="C34" s="50">
        <f>F34*12</f>
        <v>0</v>
      </c>
      <c r="D34" s="51">
        <f aca="true" t="shared" si="0" ref="D34:D43">G34*I34</f>
        <v>25799.4</v>
      </c>
      <c r="E34" s="50">
        <f>H34*12</f>
        <v>9</v>
      </c>
      <c r="F34" s="53"/>
      <c r="G34" s="50">
        <f>H34*12</f>
        <v>9</v>
      </c>
      <c r="H34" s="50">
        <v>0.75</v>
      </c>
      <c r="I34" s="13">
        <v>2866.6</v>
      </c>
      <c r="J34" s="13">
        <v>1.07</v>
      </c>
      <c r="K34" s="45">
        <v>0.6</v>
      </c>
    </row>
    <row r="35" spans="1:11" s="13" customFormat="1" ht="15">
      <c r="A35" s="97" t="s">
        <v>15</v>
      </c>
      <c r="B35" s="70" t="s">
        <v>16</v>
      </c>
      <c r="C35" s="50">
        <f>F35*12</f>
        <v>0</v>
      </c>
      <c r="D35" s="51">
        <f t="shared" si="0"/>
        <v>84278.04</v>
      </c>
      <c r="E35" s="50">
        <f>H35*12</f>
        <v>29.4</v>
      </c>
      <c r="F35" s="53"/>
      <c r="G35" s="50">
        <f>H35*12</f>
        <v>29.4</v>
      </c>
      <c r="H35" s="50">
        <v>2.45</v>
      </c>
      <c r="I35" s="13">
        <v>2866.6</v>
      </c>
      <c r="J35" s="13">
        <v>1.07</v>
      </c>
      <c r="K35" s="45">
        <v>1.94</v>
      </c>
    </row>
    <row r="36" spans="1:11" s="19" customFormat="1" ht="30">
      <c r="A36" s="97" t="s">
        <v>51</v>
      </c>
      <c r="B36" s="70" t="s">
        <v>9</v>
      </c>
      <c r="C36" s="54"/>
      <c r="D36" s="51">
        <v>2042.21</v>
      </c>
      <c r="E36" s="54">
        <f>H36*12</f>
        <v>0.72</v>
      </c>
      <c r="F36" s="53"/>
      <c r="G36" s="50">
        <f aca="true" t="shared" si="1" ref="G36:G42">D36/I36</f>
        <v>0.71</v>
      </c>
      <c r="H36" s="50">
        <f aca="true" t="shared" si="2" ref="H36:H42">G36/12</f>
        <v>0.06</v>
      </c>
      <c r="I36" s="13">
        <v>2866.6</v>
      </c>
      <c r="J36" s="13">
        <v>1.07</v>
      </c>
      <c r="K36" s="45">
        <v>0.1</v>
      </c>
    </row>
    <row r="37" spans="1:11" s="19" customFormat="1" ht="30">
      <c r="A37" s="97" t="s">
        <v>75</v>
      </c>
      <c r="B37" s="70" t="s">
        <v>9</v>
      </c>
      <c r="C37" s="54"/>
      <c r="D37" s="51">
        <v>2042.21</v>
      </c>
      <c r="E37" s="54"/>
      <c r="F37" s="53"/>
      <c r="G37" s="50">
        <f t="shared" si="1"/>
        <v>0.71</v>
      </c>
      <c r="H37" s="50">
        <f t="shared" si="2"/>
        <v>0.06</v>
      </c>
      <c r="I37" s="13">
        <v>2866.6</v>
      </c>
      <c r="J37" s="13">
        <v>1.07</v>
      </c>
      <c r="K37" s="45">
        <v>0</v>
      </c>
    </row>
    <row r="38" spans="1:11" s="19" customFormat="1" ht="20.25" customHeight="1">
      <c r="A38" s="97" t="s">
        <v>52</v>
      </c>
      <c r="B38" s="70" t="s">
        <v>9</v>
      </c>
      <c r="C38" s="54"/>
      <c r="D38" s="51">
        <v>12896.1</v>
      </c>
      <c r="E38" s="54"/>
      <c r="F38" s="53"/>
      <c r="G38" s="50">
        <f t="shared" si="1"/>
        <v>4.5</v>
      </c>
      <c r="H38" s="50">
        <f t="shared" si="2"/>
        <v>0.38</v>
      </c>
      <c r="I38" s="13">
        <v>2866.6</v>
      </c>
      <c r="J38" s="13">
        <v>1.07</v>
      </c>
      <c r="K38" s="45">
        <v>0.3</v>
      </c>
    </row>
    <row r="39" spans="1:11" s="19" customFormat="1" ht="30" hidden="1">
      <c r="A39" s="97" t="s">
        <v>53</v>
      </c>
      <c r="B39" s="70" t="s">
        <v>12</v>
      </c>
      <c r="C39" s="54"/>
      <c r="D39" s="51">
        <f t="shared" si="0"/>
        <v>0</v>
      </c>
      <c r="E39" s="54"/>
      <c r="F39" s="53"/>
      <c r="G39" s="50">
        <f t="shared" si="1"/>
        <v>3.82</v>
      </c>
      <c r="H39" s="50">
        <f t="shared" si="2"/>
        <v>0.32</v>
      </c>
      <c r="I39" s="13">
        <v>2866.6</v>
      </c>
      <c r="J39" s="13">
        <v>1.07</v>
      </c>
      <c r="K39" s="45">
        <v>0</v>
      </c>
    </row>
    <row r="40" spans="1:11" s="19" customFormat="1" ht="30" hidden="1">
      <c r="A40" s="97" t="s">
        <v>54</v>
      </c>
      <c r="B40" s="70" t="s">
        <v>12</v>
      </c>
      <c r="C40" s="54"/>
      <c r="D40" s="51">
        <f t="shared" si="0"/>
        <v>0</v>
      </c>
      <c r="E40" s="54"/>
      <c r="F40" s="53"/>
      <c r="G40" s="50">
        <f t="shared" si="1"/>
        <v>3.82</v>
      </c>
      <c r="H40" s="50">
        <f t="shared" si="2"/>
        <v>0.32</v>
      </c>
      <c r="I40" s="13">
        <v>2866.6</v>
      </c>
      <c r="J40" s="13">
        <v>1.07</v>
      </c>
      <c r="K40" s="45">
        <v>0</v>
      </c>
    </row>
    <row r="41" spans="1:11" s="19" customFormat="1" ht="30" hidden="1">
      <c r="A41" s="97" t="s">
        <v>55</v>
      </c>
      <c r="B41" s="70" t="s">
        <v>12</v>
      </c>
      <c r="C41" s="54"/>
      <c r="D41" s="51">
        <f t="shared" si="0"/>
        <v>0</v>
      </c>
      <c r="E41" s="54"/>
      <c r="F41" s="53"/>
      <c r="G41" s="50">
        <f t="shared" si="1"/>
        <v>3.82</v>
      </c>
      <c r="H41" s="50">
        <f t="shared" si="2"/>
        <v>0.32</v>
      </c>
      <c r="I41" s="13">
        <v>2866.6</v>
      </c>
      <c r="J41" s="13">
        <v>1.07</v>
      </c>
      <c r="K41" s="45">
        <v>0.28</v>
      </c>
    </row>
    <row r="42" spans="1:11" s="19" customFormat="1" ht="24.75" customHeight="1">
      <c r="A42" s="97" t="s">
        <v>55</v>
      </c>
      <c r="B42" s="70" t="s">
        <v>12</v>
      </c>
      <c r="C42" s="54"/>
      <c r="D42" s="51">
        <v>12896.11</v>
      </c>
      <c r="E42" s="54"/>
      <c r="F42" s="53"/>
      <c r="G42" s="50">
        <f t="shared" si="1"/>
        <v>4.5</v>
      </c>
      <c r="H42" s="50">
        <f t="shared" si="2"/>
        <v>0.38</v>
      </c>
      <c r="I42" s="13">
        <v>2866.6</v>
      </c>
      <c r="J42" s="13"/>
      <c r="K42" s="45"/>
    </row>
    <row r="43" spans="1:11" s="19" customFormat="1" ht="30">
      <c r="A43" s="97" t="s">
        <v>23</v>
      </c>
      <c r="B43" s="70"/>
      <c r="C43" s="54">
        <f>F43*12</f>
        <v>0</v>
      </c>
      <c r="D43" s="51">
        <f t="shared" si="0"/>
        <v>7223.83</v>
      </c>
      <c r="E43" s="54">
        <f>H43*12</f>
        <v>2.52</v>
      </c>
      <c r="F43" s="53"/>
      <c r="G43" s="50">
        <f>H43*12</f>
        <v>2.52</v>
      </c>
      <c r="H43" s="50">
        <v>0.21</v>
      </c>
      <c r="I43" s="13">
        <v>2866.6</v>
      </c>
      <c r="J43" s="13">
        <v>1.07</v>
      </c>
      <c r="K43" s="45">
        <v>0.14</v>
      </c>
    </row>
    <row r="44" spans="1:11" s="13" customFormat="1" ht="15">
      <c r="A44" s="97" t="s">
        <v>25</v>
      </c>
      <c r="B44" s="70" t="s">
        <v>26</v>
      </c>
      <c r="C44" s="54">
        <f>F44*12</f>
        <v>0</v>
      </c>
      <c r="D44" s="51">
        <f>G44*I44</f>
        <v>2063.95</v>
      </c>
      <c r="E44" s="54">
        <f>H44*12</f>
        <v>0.72</v>
      </c>
      <c r="F44" s="53"/>
      <c r="G44" s="50">
        <f>12*H44</f>
        <v>0.72</v>
      </c>
      <c r="H44" s="50">
        <v>0.06</v>
      </c>
      <c r="I44" s="13">
        <v>2866.6</v>
      </c>
      <c r="J44" s="13">
        <v>1.07</v>
      </c>
      <c r="K44" s="45">
        <v>0.03</v>
      </c>
    </row>
    <row r="45" spans="1:11" s="13" customFormat="1" ht="15">
      <c r="A45" s="97" t="s">
        <v>27</v>
      </c>
      <c r="B45" s="98" t="s">
        <v>28</v>
      </c>
      <c r="C45" s="55">
        <f>F45*12</f>
        <v>0</v>
      </c>
      <c r="D45" s="51">
        <f>G45*I45</f>
        <v>1375.97</v>
      </c>
      <c r="E45" s="55">
        <f>H45*12</f>
        <v>0.48</v>
      </c>
      <c r="F45" s="56"/>
      <c r="G45" s="50">
        <f>12*H45</f>
        <v>0.48</v>
      </c>
      <c r="H45" s="50">
        <v>0.04</v>
      </c>
      <c r="I45" s="13">
        <v>2866.6</v>
      </c>
      <c r="J45" s="13">
        <v>1.07</v>
      </c>
      <c r="K45" s="45">
        <v>0.02</v>
      </c>
    </row>
    <row r="46" spans="1:11" s="21" customFormat="1" ht="30">
      <c r="A46" s="97" t="s">
        <v>24</v>
      </c>
      <c r="B46" s="70" t="s">
        <v>95</v>
      </c>
      <c r="C46" s="54">
        <f>F46*12</f>
        <v>0</v>
      </c>
      <c r="D46" s="51">
        <f>G46*I46</f>
        <v>1719.96</v>
      </c>
      <c r="E46" s="54">
        <f>H46*12</f>
        <v>0.6</v>
      </c>
      <c r="F46" s="53"/>
      <c r="G46" s="50">
        <f>12*H46</f>
        <v>0.6</v>
      </c>
      <c r="H46" s="50">
        <v>0.05</v>
      </c>
      <c r="I46" s="13">
        <v>2866.6</v>
      </c>
      <c r="J46" s="13">
        <v>1.07</v>
      </c>
      <c r="K46" s="45">
        <v>0.03</v>
      </c>
    </row>
    <row r="47" spans="1:11" s="21" customFormat="1" ht="15">
      <c r="A47" s="97" t="s">
        <v>35</v>
      </c>
      <c r="B47" s="70"/>
      <c r="C47" s="50"/>
      <c r="D47" s="50">
        <f>D49+D50+D51+D52+D53+D54+D55+D56+D57+D58+D59+D60+D63</f>
        <v>60235.06</v>
      </c>
      <c r="E47" s="50"/>
      <c r="F47" s="53"/>
      <c r="G47" s="50">
        <f>D47/I47</f>
        <v>21.01</v>
      </c>
      <c r="H47" s="50">
        <f>G47/12</f>
        <v>1.75</v>
      </c>
      <c r="I47" s="13">
        <v>2866.6</v>
      </c>
      <c r="J47" s="13">
        <v>1.07</v>
      </c>
      <c r="K47" s="45">
        <v>1.04</v>
      </c>
    </row>
    <row r="48" spans="1:11" s="19" customFormat="1" ht="15" hidden="1">
      <c r="A48" s="80" t="s">
        <v>64</v>
      </c>
      <c r="B48" s="91" t="s">
        <v>17</v>
      </c>
      <c r="C48" s="57"/>
      <c r="D48" s="58">
        <f>G48*I48</f>
        <v>0</v>
      </c>
      <c r="E48" s="57"/>
      <c r="F48" s="59"/>
      <c r="G48" s="57">
        <f>H48*12</f>
        <v>0</v>
      </c>
      <c r="H48" s="57">
        <v>0</v>
      </c>
      <c r="I48" s="13">
        <v>2866.6</v>
      </c>
      <c r="J48" s="13">
        <v>1.07</v>
      </c>
      <c r="K48" s="45">
        <v>0</v>
      </c>
    </row>
    <row r="49" spans="1:11" s="19" customFormat="1" ht="27" customHeight="1">
      <c r="A49" s="80" t="s">
        <v>129</v>
      </c>
      <c r="B49" s="91" t="s">
        <v>17</v>
      </c>
      <c r="C49" s="57"/>
      <c r="D49" s="58">
        <v>731.44</v>
      </c>
      <c r="E49" s="57"/>
      <c r="F49" s="59"/>
      <c r="G49" s="57"/>
      <c r="H49" s="57"/>
      <c r="I49" s="13">
        <v>2866.6</v>
      </c>
      <c r="J49" s="13">
        <v>1.07</v>
      </c>
      <c r="K49" s="45">
        <v>0.01</v>
      </c>
    </row>
    <row r="50" spans="1:11" s="19" customFormat="1" ht="15">
      <c r="A50" s="80" t="s">
        <v>18</v>
      </c>
      <c r="B50" s="91" t="s">
        <v>22</v>
      </c>
      <c r="C50" s="57">
        <f>F50*12</f>
        <v>0</v>
      </c>
      <c r="D50" s="58">
        <v>918.96</v>
      </c>
      <c r="E50" s="57">
        <f>H50*12</f>
        <v>0</v>
      </c>
      <c r="F50" s="59"/>
      <c r="G50" s="57"/>
      <c r="H50" s="57"/>
      <c r="I50" s="13">
        <v>2866.6</v>
      </c>
      <c r="J50" s="13">
        <v>1.07</v>
      </c>
      <c r="K50" s="45">
        <v>0.02</v>
      </c>
    </row>
    <row r="51" spans="1:11" s="19" customFormat="1" ht="15">
      <c r="A51" s="80" t="s">
        <v>111</v>
      </c>
      <c r="B51" s="81" t="s">
        <v>17</v>
      </c>
      <c r="C51" s="57"/>
      <c r="D51" s="82">
        <v>1637.48</v>
      </c>
      <c r="E51" s="57"/>
      <c r="F51" s="59"/>
      <c r="G51" s="57"/>
      <c r="H51" s="57"/>
      <c r="I51" s="13">
        <v>2866.6</v>
      </c>
      <c r="J51" s="13"/>
      <c r="K51" s="45"/>
    </row>
    <row r="52" spans="1:11" s="19" customFormat="1" ht="25.5">
      <c r="A52" s="80" t="s">
        <v>117</v>
      </c>
      <c r="B52" s="81" t="s">
        <v>12</v>
      </c>
      <c r="C52" s="57"/>
      <c r="D52" s="58">
        <v>3766.4</v>
      </c>
      <c r="E52" s="57">
        <f>H52*12</f>
        <v>0</v>
      </c>
      <c r="F52" s="59"/>
      <c r="G52" s="57"/>
      <c r="H52" s="57"/>
      <c r="I52" s="13">
        <v>2866.6</v>
      </c>
      <c r="J52" s="13">
        <v>1.07</v>
      </c>
      <c r="K52" s="45">
        <v>0.41</v>
      </c>
    </row>
    <row r="53" spans="1:11" s="19" customFormat="1" ht="25.5">
      <c r="A53" s="80" t="s">
        <v>115</v>
      </c>
      <c r="B53" s="81" t="s">
        <v>12</v>
      </c>
      <c r="C53" s="57"/>
      <c r="D53" s="58">
        <v>14949.4</v>
      </c>
      <c r="E53" s="57"/>
      <c r="F53" s="59"/>
      <c r="G53" s="57"/>
      <c r="H53" s="57"/>
      <c r="I53" s="13">
        <v>2866.6</v>
      </c>
      <c r="J53" s="13"/>
      <c r="K53" s="45"/>
    </row>
    <row r="54" spans="1:11" s="19" customFormat="1" ht="15">
      <c r="A54" s="80" t="s">
        <v>62</v>
      </c>
      <c r="B54" s="91" t="s">
        <v>17</v>
      </c>
      <c r="C54" s="57">
        <f>F54*12</f>
        <v>0</v>
      </c>
      <c r="D54" s="58">
        <v>1751.22</v>
      </c>
      <c r="E54" s="57">
        <f>H54*12</f>
        <v>0</v>
      </c>
      <c r="F54" s="59"/>
      <c r="G54" s="57"/>
      <c r="H54" s="57"/>
      <c r="I54" s="13">
        <v>2866.6</v>
      </c>
      <c r="J54" s="13">
        <v>1.07</v>
      </c>
      <c r="K54" s="45">
        <v>0.04</v>
      </c>
    </row>
    <row r="55" spans="1:11" s="19" customFormat="1" ht="15">
      <c r="A55" s="80" t="s">
        <v>19</v>
      </c>
      <c r="B55" s="91" t="s">
        <v>17</v>
      </c>
      <c r="C55" s="57">
        <f>F55*12</f>
        <v>0</v>
      </c>
      <c r="D55" s="58">
        <v>5855.59</v>
      </c>
      <c r="E55" s="57">
        <f>H55*12</f>
        <v>0</v>
      </c>
      <c r="F55" s="59"/>
      <c r="G55" s="57"/>
      <c r="H55" s="57"/>
      <c r="I55" s="13">
        <v>2866.6</v>
      </c>
      <c r="J55" s="13">
        <v>1.07</v>
      </c>
      <c r="K55" s="45">
        <v>0.14</v>
      </c>
    </row>
    <row r="56" spans="1:11" s="19" customFormat="1" ht="15">
      <c r="A56" s="80" t="s">
        <v>20</v>
      </c>
      <c r="B56" s="91" t="s">
        <v>17</v>
      </c>
      <c r="C56" s="57">
        <f>F56*12</f>
        <v>0</v>
      </c>
      <c r="D56" s="58">
        <v>918.95</v>
      </c>
      <c r="E56" s="57">
        <f>H56*12</f>
        <v>0</v>
      </c>
      <c r="F56" s="59"/>
      <c r="G56" s="57"/>
      <c r="H56" s="57"/>
      <c r="I56" s="13">
        <v>2866.6</v>
      </c>
      <c r="J56" s="13">
        <v>1.07</v>
      </c>
      <c r="K56" s="45">
        <v>0.02</v>
      </c>
    </row>
    <row r="57" spans="1:11" s="19" customFormat="1" ht="15">
      <c r="A57" s="80" t="s">
        <v>58</v>
      </c>
      <c r="B57" s="91" t="s">
        <v>17</v>
      </c>
      <c r="C57" s="57"/>
      <c r="D57" s="58">
        <v>875.58</v>
      </c>
      <c r="E57" s="57"/>
      <c r="F57" s="59"/>
      <c r="G57" s="57"/>
      <c r="H57" s="57"/>
      <c r="I57" s="13">
        <v>2866.6</v>
      </c>
      <c r="J57" s="13">
        <v>1.07</v>
      </c>
      <c r="K57" s="45">
        <v>0.02</v>
      </c>
    </row>
    <row r="58" spans="1:11" s="19" customFormat="1" ht="15">
      <c r="A58" s="80" t="s">
        <v>59</v>
      </c>
      <c r="B58" s="91" t="s">
        <v>22</v>
      </c>
      <c r="C58" s="57"/>
      <c r="D58" s="58">
        <v>3502.46</v>
      </c>
      <c r="E58" s="57"/>
      <c r="F58" s="59"/>
      <c r="G58" s="57"/>
      <c r="H58" s="57"/>
      <c r="I58" s="13">
        <v>2866.6</v>
      </c>
      <c r="J58" s="13">
        <v>1.07</v>
      </c>
      <c r="K58" s="45">
        <v>0.09</v>
      </c>
    </row>
    <row r="59" spans="1:11" s="19" customFormat="1" ht="25.5">
      <c r="A59" s="80" t="s">
        <v>21</v>
      </c>
      <c r="B59" s="91" t="s">
        <v>17</v>
      </c>
      <c r="C59" s="57">
        <f>F59*12</f>
        <v>0</v>
      </c>
      <c r="D59" s="58">
        <v>2714.79</v>
      </c>
      <c r="E59" s="57">
        <f>H59*12</f>
        <v>0</v>
      </c>
      <c r="F59" s="59"/>
      <c r="G59" s="57"/>
      <c r="H59" s="57"/>
      <c r="I59" s="13">
        <v>2866.6</v>
      </c>
      <c r="J59" s="13">
        <v>1.07</v>
      </c>
      <c r="K59" s="45">
        <v>0.06</v>
      </c>
    </row>
    <row r="60" spans="1:11" s="19" customFormat="1" ht="25.5">
      <c r="A60" s="80" t="s">
        <v>130</v>
      </c>
      <c r="B60" s="91" t="s">
        <v>17</v>
      </c>
      <c r="C60" s="57"/>
      <c r="D60" s="58">
        <v>6463.18</v>
      </c>
      <c r="E60" s="57"/>
      <c r="F60" s="59"/>
      <c r="G60" s="57"/>
      <c r="H60" s="57"/>
      <c r="I60" s="13">
        <v>2866.6</v>
      </c>
      <c r="J60" s="13">
        <v>1.07</v>
      </c>
      <c r="K60" s="45">
        <v>0.01</v>
      </c>
    </row>
    <row r="61" spans="1:11" s="19" customFormat="1" ht="15" hidden="1">
      <c r="A61" s="80" t="s">
        <v>65</v>
      </c>
      <c r="B61" s="91" t="s">
        <v>17</v>
      </c>
      <c r="C61" s="60"/>
      <c r="D61" s="58">
        <f>G61*I61</f>
        <v>0</v>
      </c>
      <c r="E61" s="60"/>
      <c r="F61" s="59"/>
      <c r="G61" s="57"/>
      <c r="H61" s="57"/>
      <c r="I61" s="13">
        <v>2866.6</v>
      </c>
      <c r="J61" s="13">
        <v>1.07</v>
      </c>
      <c r="K61" s="45">
        <v>0</v>
      </c>
    </row>
    <row r="62" spans="1:11" s="19" customFormat="1" ht="15" hidden="1">
      <c r="A62" s="80"/>
      <c r="B62" s="91"/>
      <c r="C62" s="57"/>
      <c r="D62" s="58"/>
      <c r="E62" s="57"/>
      <c r="F62" s="59"/>
      <c r="G62" s="57"/>
      <c r="H62" s="57"/>
      <c r="I62" s="13">
        <v>2866.6</v>
      </c>
      <c r="J62" s="13"/>
      <c r="K62" s="45"/>
    </row>
    <row r="63" spans="1:11" s="19" customFormat="1" ht="25.5">
      <c r="A63" s="80" t="s">
        <v>122</v>
      </c>
      <c r="B63" s="81" t="s">
        <v>12</v>
      </c>
      <c r="C63" s="57"/>
      <c r="D63" s="58">
        <v>16149.61</v>
      </c>
      <c r="E63" s="60"/>
      <c r="F63" s="59"/>
      <c r="G63" s="60"/>
      <c r="H63" s="60"/>
      <c r="I63" s="13"/>
      <c r="J63" s="13"/>
      <c r="K63" s="45"/>
    </row>
    <row r="64" spans="1:11" s="21" customFormat="1" ht="30">
      <c r="A64" s="97" t="s">
        <v>42</v>
      </c>
      <c r="B64" s="70"/>
      <c r="C64" s="50"/>
      <c r="D64" s="50">
        <f>D65+D66+D67+D68+D72+D73+D75</f>
        <v>28082.65</v>
      </c>
      <c r="E64" s="50"/>
      <c r="F64" s="53"/>
      <c r="G64" s="50">
        <f>D64/I64</f>
        <v>9.8</v>
      </c>
      <c r="H64" s="50">
        <f>G64/12</f>
        <v>0.82</v>
      </c>
      <c r="I64" s="13">
        <v>2866.6</v>
      </c>
      <c r="J64" s="13">
        <v>1.07</v>
      </c>
      <c r="K64" s="45">
        <v>0.85</v>
      </c>
    </row>
    <row r="65" spans="1:11" s="19" customFormat="1" ht="15">
      <c r="A65" s="80" t="s">
        <v>36</v>
      </c>
      <c r="B65" s="91" t="s">
        <v>63</v>
      </c>
      <c r="C65" s="57"/>
      <c r="D65" s="58">
        <v>2626.83</v>
      </c>
      <c r="E65" s="57"/>
      <c r="F65" s="59"/>
      <c r="G65" s="57"/>
      <c r="H65" s="57"/>
      <c r="I65" s="13">
        <v>2866.6</v>
      </c>
      <c r="J65" s="13">
        <v>1.07</v>
      </c>
      <c r="K65" s="45">
        <v>0.06</v>
      </c>
    </row>
    <row r="66" spans="1:11" s="19" customFormat="1" ht="25.5">
      <c r="A66" s="80" t="s">
        <v>37</v>
      </c>
      <c r="B66" s="91" t="s">
        <v>46</v>
      </c>
      <c r="C66" s="57"/>
      <c r="D66" s="58">
        <v>1751.23</v>
      </c>
      <c r="E66" s="57"/>
      <c r="F66" s="59"/>
      <c r="G66" s="57"/>
      <c r="H66" s="57"/>
      <c r="I66" s="13">
        <v>2866.6</v>
      </c>
      <c r="J66" s="13">
        <v>1.07</v>
      </c>
      <c r="K66" s="45">
        <v>0.04</v>
      </c>
    </row>
    <row r="67" spans="1:11" s="19" customFormat="1" ht="15">
      <c r="A67" s="80" t="s">
        <v>69</v>
      </c>
      <c r="B67" s="91" t="s">
        <v>68</v>
      </c>
      <c r="C67" s="57"/>
      <c r="D67" s="58">
        <v>1837.85</v>
      </c>
      <c r="E67" s="57"/>
      <c r="F67" s="59"/>
      <c r="G67" s="57"/>
      <c r="H67" s="57"/>
      <c r="I67" s="13">
        <v>2866.6</v>
      </c>
      <c r="J67" s="13">
        <v>1.07</v>
      </c>
      <c r="K67" s="45">
        <v>0.04</v>
      </c>
    </row>
    <row r="68" spans="1:11" s="19" customFormat="1" ht="25.5">
      <c r="A68" s="80" t="s">
        <v>66</v>
      </c>
      <c r="B68" s="91" t="s">
        <v>67</v>
      </c>
      <c r="C68" s="57"/>
      <c r="D68" s="58">
        <v>1751.2</v>
      </c>
      <c r="E68" s="57"/>
      <c r="F68" s="59"/>
      <c r="G68" s="57"/>
      <c r="H68" s="57"/>
      <c r="I68" s="13">
        <v>2866.6</v>
      </c>
      <c r="J68" s="13">
        <v>1.07</v>
      </c>
      <c r="K68" s="45">
        <v>0.04</v>
      </c>
    </row>
    <row r="69" spans="1:11" s="19" customFormat="1" ht="15" hidden="1">
      <c r="A69" s="80" t="s">
        <v>49</v>
      </c>
      <c r="B69" s="91" t="s">
        <v>68</v>
      </c>
      <c r="C69" s="57"/>
      <c r="D69" s="58">
        <f aca="true" t="shared" si="3" ref="D69:D74">G69*I69</f>
        <v>0</v>
      </c>
      <c r="E69" s="57"/>
      <c r="F69" s="59"/>
      <c r="G69" s="57"/>
      <c r="H69" s="57"/>
      <c r="I69" s="13">
        <v>2866.6</v>
      </c>
      <c r="J69" s="13">
        <v>1.07</v>
      </c>
      <c r="K69" s="45">
        <v>0</v>
      </c>
    </row>
    <row r="70" spans="1:11" s="19" customFormat="1" ht="15" hidden="1">
      <c r="A70" s="80" t="s">
        <v>50</v>
      </c>
      <c r="B70" s="91" t="s">
        <v>17</v>
      </c>
      <c r="C70" s="57"/>
      <c r="D70" s="58">
        <f t="shared" si="3"/>
        <v>0</v>
      </c>
      <c r="E70" s="57"/>
      <c r="F70" s="59"/>
      <c r="G70" s="57"/>
      <c r="H70" s="57"/>
      <c r="I70" s="13">
        <v>2866.6</v>
      </c>
      <c r="J70" s="13">
        <v>1.07</v>
      </c>
      <c r="K70" s="45">
        <v>0</v>
      </c>
    </row>
    <row r="71" spans="1:11" s="19" customFormat="1" ht="25.5" hidden="1">
      <c r="A71" s="80" t="s">
        <v>47</v>
      </c>
      <c r="B71" s="91" t="s">
        <v>17</v>
      </c>
      <c r="C71" s="57"/>
      <c r="D71" s="58">
        <f t="shared" si="3"/>
        <v>0</v>
      </c>
      <c r="E71" s="57"/>
      <c r="F71" s="59"/>
      <c r="G71" s="57"/>
      <c r="H71" s="57"/>
      <c r="I71" s="13">
        <v>2866.6</v>
      </c>
      <c r="J71" s="13">
        <v>1.07</v>
      </c>
      <c r="K71" s="45">
        <v>0</v>
      </c>
    </row>
    <row r="72" spans="1:11" s="19" customFormat="1" ht="25.5">
      <c r="A72" s="80" t="s">
        <v>97</v>
      </c>
      <c r="B72" s="81" t="s">
        <v>12</v>
      </c>
      <c r="C72" s="57"/>
      <c r="D72" s="58">
        <v>12204</v>
      </c>
      <c r="E72" s="57"/>
      <c r="F72" s="59"/>
      <c r="G72" s="57"/>
      <c r="H72" s="57"/>
      <c r="I72" s="13">
        <v>2866.6</v>
      </c>
      <c r="J72" s="13">
        <v>1.07</v>
      </c>
      <c r="K72" s="45">
        <v>0.28</v>
      </c>
    </row>
    <row r="73" spans="1:11" s="19" customFormat="1" ht="15">
      <c r="A73" s="80" t="s">
        <v>60</v>
      </c>
      <c r="B73" s="91" t="s">
        <v>9</v>
      </c>
      <c r="C73" s="60"/>
      <c r="D73" s="58">
        <v>6228.48</v>
      </c>
      <c r="E73" s="60"/>
      <c r="F73" s="59"/>
      <c r="G73" s="57"/>
      <c r="H73" s="57"/>
      <c r="I73" s="13">
        <v>2866.6</v>
      </c>
      <c r="J73" s="13">
        <v>1.07</v>
      </c>
      <c r="K73" s="45">
        <v>0.14</v>
      </c>
    </row>
    <row r="74" spans="1:11" s="19" customFormat="1" ht="15" hidden="1">
      <c r="A74" s="80" t="s">
        <v>73</v>
      </c>
      <c r="B74" s="91" t="s">
        <v>17</v>
      </c>
      <c r="C74" s="57"/>
      <c r="D74" s="58">
        <f t="shared" si="3"/>
        <v>0</v>
      </c>
      <c r="E74" s="57"/>
      <c r="F74" s="59"/>
      <c r="G74" s="57">
        <f>H74*12</f>
        <v>0</v>
      </c>
      <c r="H74" s="57">
        <v>0</v>
      </c>
      <c r="I74" s="13">
        <v>2866.6</v>
      </c>
      <c r="J74" s="13">
        <v>1.07</v>
      </c>
      <c r="K74" s="45">
        <v>0</v>
      </c>
    </row>
    <row r="75" spans="1:11" s="19" customFormat="1" ht="15">
      <c r="A75" s="80" t="s">
        <v>131</v>
      </c>
      <c r="B75" s="81" t="s">
        <v>17</v>
      </c>
      <c r="C75" s="57"/>
      <c r="D75" s="83">
        <v>1683.06</v>
      </c>
      <c r="E75" s="57"/>
      <c r="F75" s="59"/>
      <c r="G75" s="60"/>
      <c r="H75" s="60"/>
      <c r="I75" s="13">
        <v>2866.6</v>
      </c>
      <c r="J75" s="13"/>
      <c r="K75" s="45"/>
    </row>
    <row r="76" spans="1:11" s="19" customFormat="1" ht="30">
      <c r="A76" s="97" t="s">
        <v>43</v>
      </c>
      <c r="B76" s="91"/>
      <c r="C76" s="57"/>
      <c r="D76" s="50">
        <f>D77</f>
        <v>16880.6</v>
      </c>
      <c r="E76" s="57"/>
      <c r="F76" s="59"/>
      <c r="G76" s="50">
        <f>D76/I76</f>
        <v>5.89</v>
      </c>
      <c r="H76" s="50">
        <f>G76/12</f>
        <v>0.49</v>
      </c>
      <c r="I76" s="13">
        <v>2866.6</v>
      </c>
      <c r="J76" s="13">
        <v>1.07</v>
      </c>
      <c r="K76" s="45">
        <v>0.09</v>
      </c>
    </row>
    <row r="77" spans="1:11" s="19" customFormat="1" ht="25.5">
      <c r="A77" s="80" t="s">
        <v>116</v>
      </c>
      <c r="B77" s="81" t="s">
        <v>12</v>
      </c>
      <c r="C77" s="57"/>
      <c r="D77" s="58">
        <v>16880.6</v>
      </c>
      <c r="E77" s="57"/>
      <c r="F77" s="59"/>
      <c r="G77" s="57"/>
      <c r="H77" s="57"/>
      <c r="I77" s="13">
        <v>2866.6</v>
      </c>
      <c r="J77" s="13">
        <v>1.07</v>
      </c>
      <c r="K77" s="45">
        <v>0.04</v>
      </c>
    </row>
    <row r="78" spans="1:11" s="19" customFormat="1" ht="15" hidden="1">
      <c r="A78" s="80" t="s">
        <v>61</v>
      </c>
      <c r="B78" s="91" t="s">
        <v>9</v>
      </c>
      <c r="C78" s="57"/>
      <c r="D78" s="58">
        <f>G78*I78</f>
        <v>0</v>
      </c>
      <c r="E78" s="57"/>
      <c r="F78" s="59"/>
      <c r="G78" s="57">
        <f>H78*12</f>
        <v>0</v>
      </c>
      <c r="H78" s="57">
        <v>0</v>
      </c>
      <c r="I78" s="13">
        <v>2866.6</v>
      </c>
      <c r="J78" s="13">
        <v>1.07</v>
      </c>
      <c r="K78" s="45">
        <v>0</v>
      </c>
    </row>
    <row r="79" spans="1:11" s="19" customFormat="1" ht="15">
      <c r="A79" s="97" t="s">
        <v>44</v>
      </c>
      <c r="B79" s="91"/>
      <c r="C79" s="57"/>
      <c r="D79" s="50">
        <f>D80+D81+D82+D86+D87</f>
        <v>34988.39</v>
      </c>
      <c r="E79" s="57"/>
      <c r="F79" s="59"/>
      <c r="G79" s="50">
        <f>D79/I79</f>
        <v>12.21</v>
      </c>
      <c r="H79" s="50">
        <f>G79/12</f>
        <v>1.02</v>
      </c>
      <c r="I79" s="13">
        <v>2866.6</v>
      </c>
      <c r="J79" s="13">
        <v>1.07</v>
      </c>
      <c r="K79" s="45">
        <v>0.36</v>
      </c>
    </row>
    <row r="80" spans="1:11" s="19" customFormat="1" ht="15">
      <c r="A80" s="80" t="s">
        <v>38</v>
      </c>
      <c r="B80" s="91" t="s">
        <v>9</v>
      </c>
      <c r="C80" s="57"/>
      <c r="D80" s="58">
        <v>1220.4</v>
      </c>
      <c r="E80" s="57"/>
      <c r="F80" s="59"/>
      <c r="G80" s="57"/>
      <c r="H80" s="57"/>
      <c r="I80" s="13">
        <v>2866.6</v>
      </c>
      <c r="J80" s="13">
        <v>1.07</v>
      </c>
      <c r="K80" s="45">
        <v>0.03</v>
      </c>
    </row>
    <row r="81" spans="1:11" s="19" customFormat="1" ht="15">
      <c r="A81" s="80" t="s">
        <v>77</v>
      </c>
      <c r="B81" s="91" t="s">
        <v>17</v>
      </c>
      <c r="C81" s="57"/>
      <c r="D81" s="58">
        <v>7525.56</v>
      </c>
      <c r="E81" s="57"/>
      <c r="F81" s="59"/>
      <c r="G81" s="57"/>
      <c r="H81" s="57"/>
      <c r="I81" s="13">
        <v>2866.6</v>
      </c>
      <c r="J81" s="13">
        <v>1.07</v>
      </c>
      <c r="K81" s="45">
        <v>0.17</v>
      </c>
    </row>
    <row r="82" spans="1:11" s="19" customFormat="1" ht="15">
      <c r="A82" s="80" t="s">
        <v>39</v>
      </c>
      <c r="B82" s="91" t="s">
        <v>17</v>
      </c>
      <c r="C82" s="57"/>
      <c r="D82" s="58">
        <v>915.28</v>
      </c>
      <c r="E82" s="57"/>
      <c r="F82" s="59"/>
      <c r="G82" s="57"/>
      <c r="H82" s="57"/>
      <c r="I82" s="13">
        <v>2866.6</v>
      </c>
      <c r="J82" s="13">
        <v>1.07</v>
      </c>
      <c r="K82" s="45">
        <v>0.02</v>
      </c>
    </row>
    <row r="83" spans="1:11" s="30" customFormat="1" ht="27.75" customHeight="1" hidden="1">
      <c r="A83" s="99" t="s">
        <v>48</v>
      </c>
      <c r="B83" s="100" t="s">
        <v>12</v>
      </c>
      <c r="C83" s="61"/>
      <c r="D83" s="62">
        <f>G83*I83</f>
        <v>0</v>
      </c>
      <c r="E83" s="61"/>
      <c r="F83" s="63"/>
      <c r="G83" s="61"/>
      <c r="H83" s="61"/>
      <c r="I83" s="29">
        <v>2866.6</v>
      </c>
      <c r="J83" s="13">
        <v>1.07</v>
      </c>
      <c r="K83" s="45">
        <v>0</v>
      </c>
    </row>
    <row r="84" spans="1:11" s="19" customFormat="1" ht="25.5" hidden="1">
      <c r="A84" s="80" t="s">
        <v>70</v>
      </c>
      <c r="B84" s="91" t="s">
        <v>12</v>
      </c>
      <c r="C84" s="57"/>
      <c r="D84" s="58">
        <f>G84*I84</f>
        <v>0</v>
      </c>
      <c r="E84" s="57"/>
      <c r="F84" s="59"/>
      <c r="G84" s="57"/>
      <c r="H84" s="57"/>
      <c r="I84" s="13">
        <v>2866.6</v>
      </c>
      <c r="J84" s="13">
        <v>1.07</v>
      </c>
      <c r="K84" s="45">
        <v>0</v>
      </c>
    </row>
    <row r="85" spans="1:11" s="19" customFormat="1" ht="25.5" hidden="1">
      <c r="A85" s="80" t="s">
        <v>74</v>
      </c>
      <c r="B85" s="91" t="s">
        <v>12</v>
      </c>
      <c r="C85" s="57"/>
      <c r="D85" s="58">
        <f>G85*I85</f>
        <v>0</v>
      </c>
      <c r="E85" s="57"/>
      <c r="F85" s="59"/>
      <c r="G85" s="57"/>
      <c r="H85" s="57"/>
      <c r="I85" s="13">
        <v>2866.6</v>
      </c>
      <c r="J85" s="13">
        <v>1.07</v>
      </c>
      <c r="K85" s="45">
        <v>0</v>
      </c>
    </row>
    <row r="86" spans="1:11" s="19" customFormat="1" ht="25.5">
      <c r="A86" s="80" t="s">
        <v>72</v>
      </c>
      <c r="B86" s="91" t="s">
        <v>12</v>
      </c>
      <c r="C86" s="57"/>
      <c r="D86" s="58">
        <v>6143</v>
      </c>
      <c r="E86" s="57"/>
      <c r="F86" s="59"/>
      <c r="G86" s="57"/>
      <c r="H86" s="57"/>
      <c r="I86" s="13">
        <v>2866.6</v>
      </c>
      <c r="J86" s="13">
        <v>1.07</v>
      </c>
      <c r="K86" s="45">
        <v>0.14</v>
      </c>
    </row>
    <row r="87" spans="1:11" s="19" customFormat="1" ht="15">
      <c r="A87" s="80" t="s">
        <v>132</v>
      </c>
      <c r="B87" s="81" t="s">
        <v>107</v>
      </c>
      <c r="C87" s="57"/>
      <c r="D87" s="83">
        <v>19184.15</v>
      </c>
      <c r="E87" s="57"/>
      <c r="F87" s="59"/>
      <c r="G87" s="60"/>
      <c r="H87" s="60"/>
      <c r="I87" s="13">
        <v>2866.6</v>
      </c>
      <c r="J87" s="13"/>
      <c r="K87" s="45"/>
    </row>
    <row r="88" spans="1:11" s="19" customFormat="1" ht="15">
      <c r="A88" s="97" t="s">
        <v>45</v>
      </c>
      <c r="B88" s="91"/>
      <c r="C88" s="57"/>
      <c r="D88" s="50">
        <f>D89+D90</f>
        <v>1098.16</v>
      </c>
      <c r="E88" s="57"/>
      <c r="F88" s="59"/>
      <c r="G88" s="50">
        <f>D88/I88</f>
        <v>0.38</v>
      </c>
      <c r="H88" s="50">
        <f>G88/12</f>
        <v>0.03</v>
      </c>
      <c r="I88" s="13">
        <v>2866.6</v>
      </c>
      <c r="J88" s="13">
        <v>1.07</v>
      </c>
      <c r="K88" s="45">
        <v>0.13</v>
      </c>
    </row>
    <row r="89" spans="1:11" s="19" customFormat="1" ht="15">
      <c r="A89" s="80" t="s">
        <v>40</v>
      </c>
      <c r="B89" s="91" t="s">
        <v>17</v>
      </c>
      <c r="C89" s="57"/>
      <c r="D89" s="58">
        <v>1098.16</v>
      </c>
      <c r="E89" s="57"/>
      <c r="F89" s="59"/>
      <c r="G89" s="57"/>
      <c r="H89" s="57"/>
      <c r="I89" s="13">
        <v>2866.6</v>
      </c>
      <c r="J89" s="13">
        <v>1.07</v>
      </c>
      <c r="K89" s="45">
        <v>0.02</v>
      </c>
    </row>
    <row r="90" spans="1:11" s="19" customFormat="1" ht="15" hidden="1">
      <c r="A90" s="80" t="s">
        <v>41</v>
      </c>
      <c r="B90" s="91" t="s">
        <v>17</v>
      </c>
      <c r="C90" s="57"/>
      <c r="D90" s="58">
        <v>0</v>
      </c>
      <c r="E90" s="57"/>
      <c r="F90" s="59"/>
      <c r="G90" s="57"/>
      <c r="H90" s="57"/>
      <c r="I90" s="13">
        <v>2866.6</v>
      </c>
      <c r="J90" s="13">
        <v>1.07</v>
      </c>
      <c r="K90" s="45">
        <v>0.02</v>
      </c>
    </row>
    <row r="91" spans="1:11" s="13" customFormat="1" ht="15">
      <c r="A91" s="97" t="s">
        <v>57</v>
      </c>
      <c r="B91" s="70"/>
      <c r="C91" s="50"/>
      <c r="D91" s="50">
        <f>D92+D93</f>
        <v>23976.2</v>
      </c>
      <c r="E91" s="50"/>
      <c r="F91" s="53"/>
      <c r="G91" s="50">
        <f>D91/I91</f>
        <v>8.36</v>
      </c>
      <c r="H91" s="50">
        <f>G91/12</f>
        <v>0.7</v>
      </c>
      <c r="I91" s="13">
        <v>2866.6</v>
      </c>
      <c r="J91" s="13">
        <v>1.07</v>
      </c>
      <c r="K91" s="45">
        <v>0.04</v>
      </c>
    </row>
    <row r="92" spans="1:11" s="19" customFormat="1" ht="15">
      <c r="A92" s="80" t="s">
        <v>106</v>
      </c>
      <c r="B92" s="81" t="s">
        <v>107</v>
      </c>
      <c r="C92" s="57"/>
      <c r="D92" s="58">
        <v>10298.6</v>
      </c>
      <c r="E92" s="57"/>
      <c r="F92" s="59"/>
      <c r="G92" s="57"/>
      <c r="H92" s="57"/>
      <c r="I92" s="13">
        <v>2866.6</v>
      </c>
      <c r="J92" s="13">
        <v>1.07</v>
      </c>
      <c r="K92" s="45">
        <v>0.04</v>
      </c>
    </row>
    <row r="93" spans="1:11" s="19" customFormat="1" ht="15">
      <c r="A93" s="80" t="s">
        <v>71</v>
      </c>
      <c r="B93" s="81" t="s">
        <v>22</v>
      </c>
      <c r="C93" s="57">
        <f>F93*12</f>
        <v>0</v>
      </c>
      <c r="D93" s="58">
        <v>13677.6</v>
      </c>
      <c r="E93" s="57">
        <f>H93*12</f>
        <v>0</v>
      </c>
      <c r="F93" s="59"/>
      <c r="G93" s="57"/>
      <c r="H93" s="57"/>
      <c r="I93" s="13">
        <v>2866.6</v>
      </c>
      <c r="J93" s="13">
        <v>1.07</v>
      </c>
      <c r="K93" s="45">
        <v>0</v>
      </c>
    </row>
    <row r="94" spans="1:11" s="13" customFormat="1" ht="15">
      <c r="A94" s="97" t="s">
        <v>56</v>
      </c>
      <c r="B94" s="70"/>
      <c r="C94" s="50"/>
      <c r="D94" s="50">
        <f>D95+D96</f>
        <v>12081.72</v>
      </c>
      <c r="E94" s="50">
        <f>E95+E96</f>
        <v>0</v>
      </c>
      <c r="F94" s="50">
        <f>F95+F96</f>
        <v>0</v>
      </c>
      <c r="G94" s="50">
        <f>D94/I94</f>
        <v>4.21</v>
      </c>
      <c r="H94" s="50">
        <f>G94/12</f>
        <v>0.35</v>
      </c>
      <c r="I94" s="13">
        <v>2866.6</v>
      </c>
      <c r="J94" s="13">
        <v>1.07</v>
      </c>
      <c r="K94" s="45">
        <v>0</v>
      </c>
    </row>
    <row r="95" spans="1:11" s="19" customFormat="1" ht="15">
      <c r="A95" s="80" t="s">
        <v>112</v>
      </c>
      <c r="B95" s="91" t="s">
        <v>63</v>
      </c>
      <c r="C95" s="57"/>
      <c r="D95" s="58">
        <v>4881.36</v>
      </c>
      <c r="E95" s="57"/>
      <c r="F95" s="59"/>
      <c r="G95" s="57"/>
      <c r="H95" s="57"/>
      <c r="I95" s="13">
        <v>2866.6</v>
      </c>
      <c r="J95" s="13">
        <v>1.07</v>
      </c>
      <c r="K95" s="45">
        <v>0</v>
      </c>
    </row>
    <row r="96" spans="1:11" s="19" customFormat="1" ht="15">
      <c r="A96" s="80" t="s">
        <v>88</v>
      </c>
      <c r="B96" s="91" t="s">
        <v>63</v>
      </c>
      <c r="C96" s="57"/>
      <c r="D96" s="58">
        <v>7200.36</v>
      </c>
      <c r="E96" s="57"/>
      <c r="F96" s="59"/>
      <c r="G96" s="57"/>
      <c r="H96" s="57"/>
      <c r="I96" s="13">
        <v>2866.6</v>
      </c>
      <c r="J96" s="13">
        <v>1.07</v>
      </c>
      <c r="K96" s="45">
        <v>0</v>
      </c>
    </row>
    <row r="97" spans="1:11" s="13" customFormat="1" ht="38.25" thickBot="1">
      <c r="A97" s="24" t="s">
        <v>134</v>
      </c>
      <c r="B97" s="20" t="s">
        <v>12</v>
      </c>
      <c r="C97" s="23">
        <f>F97*12</f>
        <v>0</v>
      </c>
      <c r="D97" s="55">
        <f>G97*I97</f>
        <v>13071.7</v>
      </c>
      <c r="E97" s="55">
        <f>H97*12</f>
        <v>4.56</v>
      </c>
      <c r="F97" s="56"/>
      <c r="G97" s="55">
        <f>H97*12</f>
        <v>4.56</v>
      </c>
      <c r="H97" s="55">
        <v>0.38</v>
      </c>
      <c r="I97" s="13">
        <v>2866.6</v>
      </c>
      <c r="J97" s="13">
        <v>1.07</v>
      </c>
      <c r="K97" s="45">
        <v>0.3</v>
      </c>
    </row>
    <row r="98" spans="1:11" s="13" customFormat="1" ht="26.25" customHeight="1">
      <c r="A98" s="65" t="s">
        <v>103</v>
      </c>
      <c r="B98" s="66" t="s">
        <v>11</v>
      </c>
      <c r="C98" s="23"/>
      <c r="D98" s="84">
        <f>G98*I98</f>
        <v>59510.62</v>
      </c>
      <c r="E98" s="84"/>
      <c r="F98" s="84"/>
      <c r="G98" s="84">
        <f>12*H98</f>
        <v>20.76</v>
      </c>
      <c r="H98" s="55">
        <v>1.73</v>
      </c>
      <c r="I98" s="13">
        <v>2866.6</v>
      </c>
      <c r="K98" s="45"/>
    </row>
    <row r="99" spans="1:13" s="13" customFormat="1" ht="18.75">
      <c r="A99" s="67" t="s">
        <v>96</v>
      </c>
      <c r="B99" s="20"/>
      <c r="C99" s="22"/>
      <c r="D99" s="54">
        <f>D15+D25+D34+D35+D36+D37+D38+D42+D43+D44+D45+D46+D47+D64+D76+D79+D88+D91+D94+D97+D98</f>
        <v>612442</v>
      </c>
      <c r="E99" s="54">
        <f>E15+E25+E34+E35+E36+E37+E38+E42+E43+E44+E45+E46+E47+E64+E76+E79+E88+E91+E94+E97+E98</f>
        <v>121.32</v>
      </c>
      <c r="F99" s="54">
        <f>F15+F25+F34+F35+F36+F37+F38+F42+F43+F44+F45+F46+F47+F64+F76+F79+F88+F91+F94+F97+F98</f>
        <v>0</v>
      </c>
      <c r="G99" s="54">
        <f>G15+G25+G34+G35+G36+G37+G38+G42+G43+G44+G45+G46+G47+G64+G76+G79+G88+G91+G94+G97+G98</f>
        <v>213.64</v>
      </c>
      <c r="H99" s="54">
        <f>H15+H25+H34+H35+H36+H37+H38+H42+H43+H44+H45+H46+H47+H64+H76+H79+H88+H91+H94+H97+H98</f>
        <v>17.82</v>
      </c>
      <c r="K99" s="45"/>
      <c r="M99" s="13">
        <f>16.04*I98*12</f>
        <v>551763.168</v>
      </c>
    </row>
    <row r="100" spans="1:11" s="13" customFormat="1" ht="18.75">
      <c r="A100" s="37"/>
      <c r="B100" s="35"/>
      <c r="C100" s="36"/>
      <c r="D100" s="85"/>
      <c r="E100" s="85"/>
      <c r="F100" s="85"/>
      <c r="G100" s="85"/>
      <c r="H100" s="85"/>
      <c r="K100" s="45"/>
    </row>
    <row r="101" spans="1:11" s="13" customFormat="1" ht="18.75">
      <c r="A101" s="39"/>
      <c r="B101" s="35"/>
      <c r="C101" s="36"/>
      <c r="D101" s="86"/>
      <c r="E101" s="85"/>
      <c r="F101" s="85"/>
      <c r="G101" s="86"/>
      <c r="H101" s="86"/>
      <c r="K101" s="45"/>
    </row>
    <row r="102" spans="1:13" s="13" customFormat="1" ht="18.75">
      <c r="A102" s="39"/>
      <c r="B102" s="35"/>
      <c r="C102" s="36"/>
      <c r="D102" s="85"/>
      <c r="E102" s="85"/>
      <c r="F102" s="85"/>
      <c r="G102" s="85"/>
      <c r="H102" s="85"/>
      <c r="K102" s="45"/>
      <c r="M102" s="13">
        <f>17.28*I103*12</f>
        <v>594418.176</v>
      </c>
    </row>
    <row r="103" spans="1:11" s="13" customFormat="1" ht="18.75">
      <c r="A103" s="68" t="s">
        <v>31</v>
      </c>
      <c r="B103" s="20"/>
      <c r="C103" s="22">
        <f>F103*12</f>
        <v>0</v>
      </c>
      <c r="D103" s="54">
        <f>D104+D105+D106+D107+D108+D109+D110+D111+D112+D113+D114+D115+D116+D117</f>
        <v>320663.69</v>
      </c>
      <c r="E103" s="54">
        <f>E104+E105+E106+E107+E108+E109+E110+E111+E112+E113+E114+E115+E116+E117</f>
        <v>0</v>
      </c>
      <c r="F103" s="54">
        <f>F104+F105+F106+F107+F108+F109+F110+F111+F112+F113+F114+F115+F116+F117</f>
        <v>0</v>
      </c>
      <c r="G103" s="54">
        <f>G104+G105+G106+G107+G108+G109+G110+G111+G112+G113+G114+G115+G116+G117</f>
        <v>111.85</v>
      </c>
      <c r="H103" s="54">
        <f>H104+H105+H106+H107+H108+H109+H110+H111+H112+H113+H114+H115+H116+H117</f>
        <v>9.32</v>
      </c>
      <c r="I103" s="13">
        <v>2866.6</v>
      </c>
      <c r="K103" s="45"/>
    </row>
    <row r="104" spans="1:11" s="103" customFormat="1" ht="15">
      <c r="A104" s="80" t="s">
        <v>113</v>
      </c>
      <c r="B104" s="91"/>
      <c r="C104" s="57"/>
      <c r="D104" s="58">
        <v>33754.7</v>
      </c>
      <c r="E104" s="57"/>
      <c r="F104" s="59"/>
      <c r="G104" s="57">
        <f>D104/I104</f>
        <v>11.78</v>
      </c>
      <c r="H104" s="57">
        <f>G104/12</f>
        <v>0.98</v>
      </c>
      <c r="I104" s="101">
        <v>2866.6</v>
      </c>
      <c r="J104" s="101"/>
      <c r="K104" s="102"/>
    </row>
    <row r="105" spans="1:11" s="103" customFormat="1" ht="15">
      <c r="A105" s="80" t="s">
        <v>98</v>
      </c>
      <c r="B105" s="91"/>
      <c r="C105" s="57"/>
      <c r="D105" s="58">
        <v>8471.65</v>
      </c>
      <c r="E105" s="57"/>
      <c r="F105" s="59"/>
      <c r="G105" s="57">
        <f aca="true" t="shared" si="4" ref="G105:G117">D105/I105</f>
        <v>2.96</v>
      </c>
      <c r="H105" s="57">
        <f>G105/12</f>
        <v>0.25</v>
      </c>
      <c r="I105" s="101">
        <v>2866.6</v>
      </c>
      <c r="J105" s="101"/>
      <c r="K105" s="102"/>
    </row>
    <row r="106" spans="1:11" s="103" customFormat="1" ht="15">
      <c r="A106" s="80" t="s">
        <v>114</v>
      </c>
      <c r="B106" s="91"/>
      <c r="C106" s="57"/>
      <c r="D106" s="58">
        <v>22634.42</v>
      </c>
      <c r="E106" s="57"/>
      <c r="F106" s="59"/>
      <c r="G106" s="57">
        <f t="shared" si="4"/>
        <v>7.9</v>
      </c>
      <c r="H106" s="57">
        <f aca="true" t="shared" si="5" ref="H106:H117">D106/12/I105</f>
        <v>0.66</v>
      </c>
      <c r="I106" s="101">
        <v>2866.6</v>
      </c>
      <c r="J106" s="101"/>
      <c r="K106" s="102"/>
    </row>
    <row r="107" spans="1:11" s="103" customFormat="1" ht="15">
      <c r="A107" s="80" t="s">
        <v>118</v>
      </c>
      <c r="B107" s="91"/>
      <c r="C107" s="57"/>
      <c r="D107" s="58">
        <v>10614.21</v>
      </c>
      <c r="E107" s="57"/>
      <c r="F107" s="59"/>
      <c r="G107" s="57">
        <f t="shared" si="4"/>
        <v>3.7</v>
      </c>
      <c r="H107" s="57">
        <f t="shared" si="5"/>
        <v>0.31</v>
      </c>
      <c r="I107" s="101">
        <v>2866.6</v>
      </c>
      <c r="J107" s="101"/>
      <c r="K107" s="102"/>
    </row>
    <row r="108" spans="1:11" s="103" customFormat="1" ht="15">
      <c r="A108" s="80" t="s">
        <v>119</v>
      </c>
      <c r="B108" s="91"/>
      <c r="C108" s="57"/>
      <c r="D108" s="58">
        <v>2934.33</v>
      </c>
      <c r="E108" s="57"/>
      <c r="F108" s="59"/>
      <c r="G108" s="57">
        <f t="shared" si="4"/>
        <v>1.02</v>
      </c>
      <c r="H108" s="57">
        <f t="shared" si="5"/>
        <v>0.09</v>
      </c>
      <c r="I108" s="101">
        <v>2866.6</v>
      </c>
      <c r="J108" s="101"/>
      <c r="K108" s="102"/>
    </row>
    <row r="109" spans="1:11" s="103" customFormat="1" ht="15">
      <c r="A109" s="80" t="s">
        <v>104</v>
      </c>
      <c r="B109" s="81"/>
      <c r="C109" s="57"/>
      <c r="D109" s="58">
        <v>10130.68</v>
      </c>
      <c r="E109" s="57"/>
      <c r="F109" s="59"/>
      <c r="G109" s="57">
        <f t="shared" si="4"/>
        <v>3.53</v>
      </c>
      <c r="H109" s="57">
        <f t="shared" si="5"/>
        <v>0.29</v>
      </c>
      <c r="I109" s="101">
        <v>2866.6</v>
      </c>
      <c r="J109" s="101"/>
      <c r="K109" s="102"/>
    </row>
    <row r="110" spans="1:11" s="103" customFormat="1" ht="15">
      <c r="A110" s="80" t="s">
        <v>120</v>
      </c>
      <c r="B110" s="81"/>
      <c r="C110" s="57"/>
      <c r="D110" s="58">
        <v>2889.72</v>
      </c>
      <c r="E110" s="57"/>
      <c r="F110" s="59"/>
      <c r="G110" s="57">
        <f t="shared" si="4"/>
        <v>1.01</v>
      </c>
      <c r="H110" s="57">
        <f t="shared" si="5"/>
        <v>0.08</v>
      </c>
      <c r="I110" s="101">
        <v>2866.6</v>
      </c>
      <c r="J110" s="101"/>
      <c r="K110" s="102"/>
    </row>
    <row r="111" spans="1:11" s="103" customFormat="1" ht="15">
      <c r="A111" s="80" t="s">
        <v>121</v>
      </c>
      <c r="B111" s="81"/>
      <c r="C111" s="57"/>
      <c r="D111" s="58">
        <v>722.42</v>
      </c>
      <c r="E111" s="57"/>
      <c r="F111" s="59"/>
      <c r="G111" s="57">
        <f t="shared" si="4"/>
        <v>0.25</v>
      </c>
      <c r="H111" s="57">
        <f t="shared" si="5"/>
        <v>0.02</v>
      </c>
      <c r="I111" s="101">
        <v>2866.6</v>
      </c>
      <c r="J111" s="101"/>
      <c r="K111" s="102"/>
    </row>
    <row r="112" spans="1:11" s="103" customFormat="1" ht="15">
      <c r="A112" s="80" t="s">
        <v>123</v>
      </c>
      <c r="B112" s="81"/>
      <c r="C112" s="57"/>
      <c r="D112" s="58">
        <v>1385.9</v>
      </c>
      <c r="E112" s="57"/>
      <c r="F112" s="59"/>
      <c r="G112" s="57">
        <f t="shared" si="4"/>
        <v>0.48</v>
      </c>
      <c r="H112" s="57">
        <f t="shared" si="5"/>
        <v>0.04</v>
      </c>
      <c r="I112" s="101">
        <v>2866.6</v>
      </c>
      <c r="J112" s="101"/>
      <c r="K112" s="102"/>
    </row>
    <row r="113" spans="1:11" s="103" customFormat="1" ht="15">
      <c r="A113" s="80" t="s">
        <v>124</v>
      </c>
      <c r="B113" s="81"/>
      <c r="C113" s="57"/>
      <c r="D113" s="58">
        <v>974.99</v>
      </c>
      <c r="E113" s="57"/>
      <c r="F113" s="59"/>
      <c r="G113" s="57">
        <f t="shared" si="4"/>
        <v>0.34</v>
      </c>
      <c r="H113" s="57">
        <f t="shared" si="5"/>
        <v>0.03</v>
      </c>
      <c r="I113" s="101">
        <v>2866.6</v>
      </c>
      <c r="J113" s="101"/>
      <c r="K113" s="102"/>
    </row>
    <row r="114" spans="1:11" s="103" customFormat="1" ht="15">
      <c r="A114" s="80" t="s">
        <v>125</v>
      </c>
      <c r="B114" s="91"/>
      <c r="C114" s="57"/>
      <c r="D114" s="58">
        <v>3196.06</v>
      </c>
      <c r="E114" s="57"/>
      <c r="F114" s="59"/>
      <c r="G114" s="57">
        <f t="shared" si="4"/>
        <v>1.11</v>
      </c>
      <c r="H114" s="57">
        <f t="shared" si="5"/>
        <v>0.09</v>
      </c>
      <c r="I114" s="101">
        <v>2866.6</v>
      </c>
      <c r="J114" s="101"/>
      <c r="K114" s="102"/>
    </row>
    <row r="115" spans="1:11" s="103" customFormat="1" ht="15">
      <c r="A115" s="80" t="s">
        <v>99</v>
      </c>
      <c r="B115" s="91"/>
      <c r="C115" s="57"/>
      <c r="D115" s="58">
        <v>28004.73</v>
      </c>
      <c r="E115" s="57"/>
      <c r="F115" s="59"/>
      <c r="G115" s="57">
        <f t="shared" si="4"/>
        <v>9.77</v>
      </c>
      <c r="H115" s="57">
        <f t="shared" si="5"/>
        <v>0.81</v>
      </c>
      <c r="I115" s="101">
        <v>2866.6</v>
      </c>
      <c r="J115" s="101"/>
      <c r="K115" s="102"/>
    </row>
    <row r="116" spans="1:11" s="103" customFormat="1" ht="15">
      <c r="A116" s="80" t="s">
        <v>100</v>
      </c>
      <c r="B116" s="91"/>
      <c r="C116" s="57"/>
      <c r="D116" s="58">
        <v>83541.88</v>
      </c>
      <c r="E116" s="57"/>
      <c r="F116" s="59"/>
      <c r="G116" s="57">
        <f t="shared" si="4"/>
        <v>29.14</v>
      </c>
      <c r="H116" s="57">
        <f t="shared" si="5"/>
        <v>2.43</v>
      </c>
      <c r="I116" s="101">
        <v>2866.6</v>
      </c>
      <c r="J116" s="101"/>
      <c r="K116" s="102"/>
    </row>
    <row r="117" spans="1:11" s="103" customFormat="1" ht="15">
      <c r="A117" s="104" t="s">
        <v>133</v>
      </c>
      <c r="B117" s="91"/>
      <c r="C117" s="57"/>
      <c r="D117" s="57">
        <v>111408</v>
      </c>
      <c r="E117" s="57"/>
      <c r="F117" s="57"/>
      <c r="G117" s="57">
        <f t="shared" si="4"/>
        <v>38.86</v>
      </c>
      <c r="H117" s="57">
        <f t="shared" si="5"/>
        <v>3.24</v>
      </c>
      <c r="I117" s="101">
        <v>2866.6</v>
      </c>
      <c r="J117" s="101"/>
      <c r="K117" s="102"/>
    </row>
    <row r="118" spans="1:11" s="13" customFormat="1" ht="18.75">
      <c r="A118" s="34"/>
      <c r="B118" s="35"/>
      <c r="C118" s="36"/>
      <c r="D118" s="87"/>
      <c r="E118" s="85"/>
      <c r="F118" s="87"/>
      <c r="G118" s="85"/>
      <c r="H118" s="87"/>
      <c r="K118" s="45"/>
    </row>
    <row r="119" spans="1:11" s="13" customFormat="1" ht="18.75">
      <c r="A119" s="34"/>
      <c r="B119" s="35"/>
      <c r="C119" s="36"/>
      <c r="D119" s="87"/>
      <c r="E119" s="85"/>
      <c r="F119" s="87"/>
      <c r="G119" s="85"/>
      <c r="H119" s="87"/>
      <c r="K119" s="45"/>
    </row>
    <row r="120" spans="1:11" s="13" customFormat="1" ht="19.5" thickBot="1">
      <c r="A120" s="33" t="s">
        <v>78</v>
      </c>
      <c r="B120" s="31"/>
      <c r="C120" s="32"/>
      <c r="D120" s="88">
        <f>D99+D103</f>
        <v>933105.69</v>
      </c>
      <c r="E120" s="88">
        <f>E99+E103</f>
        <v>121.32</v>
      </c>
      <c r="F120" s="88">
        <f>F99+F103</f>
        <v>0</v>
      </c>
      <c r="G120" s="88">
        <f>G99+G103</f>
        <v>325.49</v>
      </c>
      <c r="H120" s="88">
        <f>H99+H103</f>
        <v>27.14</v>
      </c>
      <c r="K120" s="45"/>
    </row>
    <row r="121" spans="1:11" s="13" customFormat="1" ht="18.75">
      <c r="A121" s="37"/>
      <c r="B121" s="35"/>
      <c r="C121" s="36"/>
      <c r="D121" s="36"/>
      <c r="E121" s="36"/>
      <c r="F121" s="36"/>
      <c r="G121" s="36"/>
      <c r="H121" s="36"/>
      <c r="K121" s="45"/>
    </row>
    <row r="122" spans="1:11" s="38" customFormat="1" ht="19.5">
      <c r="A122" s="39"/>
      <c r="B122" s="40"/>
      <c r="C122" s="40"/>
      <c r="D122" s="40"/>
      <c r="E122" s="41"/>
      <c r="F122" s="41"/>
      <c r="G122" s="41"/>
      <c r="H122" s="42"/>
      <c r="K122" s="47"/>
    </row>
    <row r="123" spans="1:12" s="25" customFormat="1" ht="19.5">
      <c r="A123" s="27"/>
      <c r="B123" s="28"/>
      <c r="C123" s="5"/>
      <c r="D123" s="5"/>
      <c r="E123" s="5"/>
      <c r="F123" s="5"/>
      <c r="G123" s="5"/>
      <c r="H123" s="5"/>
      <c r="K123" s="48"/>
      <c r="L123" s="4"/>
    </row>
    <row r="124" spans="1:11" s="4" customFormat="1" ht="14.25">
      <c r="A124" s="111" t="s">
        <v>29</v>
      </c>
      <c r="B124" s="111"/>
      <c r="C124" s="111"/>
      <c r="D124" s="111"/>
      <c r="E124" s="111"/>
      <c r="F124" s="111"/>
      <c r="K124" s="49"/>
    </row>
    <row r="125" s="4" customFormat="1" ht="12.75">
      <c r="K125" s="49"/>
    </row>
    <row r="126" spans="1:11" s="4" customFormat="1" ht="12.75">
      <c r="A126" s="26" t="s">
        <v>30</v>
      </c>
      <c r="K126" s="49"/>
    </row>
    <row r="127" s="4" customFormat="1" ht="12.75">
      <c r="K127" s="49"/>
    </row>
    <row r="128" s="4" customFormat="1" ht="12.75">
      <c r="K128" s="49"/>
    </row>
    <row r="129" s="4" customFormat="1" ht="12.75">
      <c r="K129" s="49"/>
    </row>
    <row r="130" s="4" customFormat="1" ht="12.75">
      <c r="K130" s="49"/>
    </row>
    <row r="131" s="4" customFormat="1" ht="12.75">
      <c r="K131" s="49"/>
    </row>
    <row r="132" s="4" customFormat="1" ht="12.75">
      <c r="K132" s="49"/>
    </row>
    <row r="133" s="4" customFormat="1" ht="12.75">
      <c r="K133" s="49"/>
    </row>
    <row r="134" s="4" customFormat="1" ht="12.75">
      <c r="K134" s="49"/>
    </row>
    <row r="135" s="4" customFormat="1" ht="12.75">
      <c r="K135" s="49"/>
    </row>
    <row r="136" s="4" customFormat="1" ht="12.75">
      <c r="K136" s="49"/>
    </row>
    <row r="137" s="4" customFormat="1" ht="12.75">
      <c r="K137" s="49"/>
    </row>
    <row r="138" s="4" customFormat="1" ht="12.75">
      <c r="K138" s="49"/>
    </row>
    <row r="139" s="4" customFormat="1" ht="12.75">
      <c r="K139" s="49"/>
    </row>
    <row r="140" s="4" customFormat="1" ht="12.75">
      <c r="K140" s="49"/>
    </row>
    <row r="141" s="4" customFormat="1" ht="12.75">
      <c r="K141" s="49"/>
    </row>
    <row r="142" s="4" customFormat="1" ht="12.75">
      <c r="K142" s="49"/>
    </row>
    <row r="143" s="4" customFormat="1" ht="12.75">
      <c r="K143" s="49"/>
    </row>
    <row r="144" spans="11:12" s="4" customFormat="1" ht="12.75">
      <c r="K144" s="49"/>
      <c r="L144" s="6"/>
    </row>
  </sheetData>
  <sheetProtection/>
  <mergeCells count="12">
    <mergeCell ref="A9:H9"/>
    <mergeCell ref="A10:H10"/>
    <mergeCell ref="A11:H11"/>
    <mergeCell ref="A14:H14"/>
    <mergeCell ref="A124:F124"/>
    <mergeCell ref="A1:H1"/>
    <mergeCell ref="B2:H2"/>
    <mergeCell ref="B3:H3"/>
    <mergeCell ref="B4:H4"/>
    <mergeCell ref="A6:H6"/>
    <mergeCell ref="A8:H8"/>
    <mergeCell ref="A7:H7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4"/>
  <sheetViews>
    <sheetView zoomScale="75" zoomScaleNormal="75" zoomScalePageLayoutView="0" workbookViewId="0" topLeftCell="A7">
      <selection activeCell="D77" sqref="D77"/>
    </sheetView>
  </sheetViews>
  <sheetFormatPr defaultColWidth="9.00390625" defaultRowHeight="12.75"/>
  <cols>
    <col min="1" max="1" width="72.75390625" style="6" customWidth="1"/>
    <col min="2" max="2" width="19.125" style="6" customWidth="1"/>
    <col min="3" max="3" width="13.875" style="6" hidden="1" customWidth="1"/>
    <col min="4" max="4" width="14.875" style="6" customWidth="1"/>
    <col min="5" max="5" width="13.875" style="6" hidden="1" customWidth="1"/>
    <col min="6" max="6" width="20.875" style="6" hidden="1" customWidth="1"/>
    <col min="7" max="7" width="13.875" style="6" customWidth="1"/>
    <col min="8" max="8" width="20.875" style="6" customWidth="1"/>
    <col min="9" max="9" width="15.375" style="6" customWidth="1"/>
    <col min="10" max="10" width="15.375" style="6" hidden="1" customWidth="1"/>
    <col min="11" max="11" width="15.375" style="43" hidden="1" customWidth="1"/>
    <col min="12" max="14" width="15.375" style="6" customWidth="1"/>
    <col min="15" max="16384" width="9.125" style="6" customWidth="1"/>
  </cols>
  <sheetData>
    <row r="1" spans="1:8" ht="16.5" customHeight="1">
      <c r="A1" s="112" t="s">
        <v>0</v>
      </c>
      <c r="B1" s="113"/>
      <c r="C1" s="113"/>
      <c r="D1" s="113"/>
      <c r="E1" s="113"/>
      <c r="F1" s="113"/>
      <c r="G1" s="113"/>
      <c r="H1" s="113"/>
    </row>
    <row r="2" spans="2:8" ht="12.75" customHeight="1">
      <c r="B2" s="114" t="s">
        <v>1</v>
      </c>
      <c r="C2" s="114"/>
      <c r="D2" s="114"/>
      <c r="E2" s="114"/>
      <c r="F2" s="114"/>
      <c r="G2" s="113"/>
      <c r="H2" s="113"/>
    </row>
    <row r="3" spans="1:8" ht="21" customHeight="1">
      <c r="A3" s="64" t="s">
        <v>126</v>
      </c>
      <c r="B3" s="114" t="s">
        <v>2</v>
      </c>
      <c r="C3" s="114"/>
      <c r="D3" s="114"/>
      <c r="E3" s="114"/>
      <c r="F3" s="114"/>
      <c r="G3" s="113"/>
      <c r="H3" s="113"/>
    </row>
    <row r="4" spans="2:8" ht="14.25" customHeight="1">
      <c r="B4" s="114" t="s">
        <v>33</v>
      </c>
      <c r="C4" s="114"/>
      <c r="D4" s="114"/>
      <c r="E4" s="114"/>
      <c r="F4" s="114"/>
      <c r="G4" s="113"/>
      <c r="H4" s="113"/>
    </row>
    <row r="5" spans="2:9" ht="35.25" customHeight="1" hidden="1">
      <c r="B5" s="1"/>
      <c r="C5" s="1"/>
      <c r="D5" s="1"/>
      <c r="E5" s="1"/>
      <c r="F5" s="1"/>
      <c r="G5" s="1"/>
      <c r="H5" s="1"/>
      <c r="I5" s="1"/>
    </row>
    <row r="6" spans="1:9" ht="35.25" customHeight="1">
      <c r="A6" s="115"/>
      <c r="B6" s="115"/>
      <c r="C6" s="115"/>
      <c r="D6" s="115"/>
      <c r="E6" s="115"/>
      <c r="F6" s="115"/>
      <c r="G6" s="115"/>
      <c r="H6" s="115"/>
      <c r="I6" s="1"/>
    </row>
    <row r="7" spans="1:9" ht="25.5" customHeight="1">
      <c r="A7" s="115" t="s">
        <v>127</v>
      </c>
      <c r="B7" s="115"/>
      <c r="C7" s="115"/>
      <c r="D7" s="115"/>
      <c r="E7" s="115"/>
      <c r="F7" s="115"/>
      <c r="G7" s="115"/>
      <c r="H7" s="115"/>
      <c r="I7" s="1"/>
    </row>
    <row r="8" spans="1:11" s="7" customFormat="1" ht="22.5" customHeight="1">
      <c r="A8" s="116" t="s">
        <v>3</v>
      </c>
      <c r="B8" s="116"/>
      <c r="C8" s="116"/>
      <c r="D8" s="116"/>
      <c r="E8" s="117"/>
      <c r="F8" s="117"/>
      <c r="G8" s="117"/>
      <c r="H8" s="117"/>
      <c r="K8" s="44"/>
    </row>
    <row r="9" spans="1:8" s="8" customFormat="1" ht="18.75" customHeight="1">
      <c r="A9" s="116" t="s">
        <v>136</v>
      </c>
      <c r="B9" s="116"/>
      <c r="C9" s="116"/>
      <c r="D9" s="116"/>
      <c r="E9" s="117"/>
      <c r="F9" s="117"/>
      <c r="G9" s="117"/>
      <c r="H9" s="117"/>
    </row>
    <row r="10" spans="1:8" s="9" customFormat="1" ht="17.25" customHeight="1">
      <c r="A10" s="118" t="s">
        <v>76</v>
      </c>
      <c r="B10" s="118"/>
      <c r="C10" s="118"/>
      <c r="D10" s="118"/>
      <c r="E10" s="119"/>
      <c r="F10" s="119"/>
      <c r="G10" s="119"/>
      <c r="H10" s="119"/>
    </row>
    <row r="11" spans="1:8" s="8" customFormat="1" ht="30" customHeight="1" thickBot="1">
      <c r="A11" s="105" t="s">
        <v>79</v>
      </c>
      <c r="B11" s="105"/>
      <c r="C11" s="105"/>
      <c r="D11" s="105"/>
      <c r="E11" s="106"/>
      <c r="F11" s="106"/>
      <c r="G11" s="106"/>
      <c r="H11" s="106"/>
    </row>
    <row r="12" spans="1:11" s="13" customFormat="1" ht="139.5" customHeight="1" thickBot="1">
      <c r="A12" s="10" t="s">
        <v>4</v>
      </c>
      <c r="B12" s="11" t="s">
        <v>5</v>
      </c>
      <c r="C12" s="12" t="s">
        <v>6</v>
      </c>
      <c r="D12" s="12" t="s">
        <v>34</v>
      </c>
      <c r="E12" s="12" t="s">
        <v>6</v>
      </c>
      <c r="F12" s="2" t="s">
        <v>7</v>
      </c>
      <c r="G12" s="12" t="s">
        <v>6</v>
      </c>
      <c r="H12" s="2" t="s">
        <v>7</v>
      </c>
      <c r="K12" s="45"/>
    </row>
    <row r="13" spans="1:11" s="19" customFormat="1" ht="12.75">
      <c r="A13" s="14">
        <v>1</v>
      </c>
      <c r="B13" s="15">
        <v>2</v>
      </c>
      <c r="C13" s="15">
        <v>3</v>
      </c>
      <c r="D13" s="16"/>
      <c r="E13" s="15">
        <v>3</v>
      </c>
      <c r="F13" s="3">
        <v>4</v>
      </c>
      <c r="G13" s="17">
        <v>3</v>
      </c>
      <c r="H13" s="18">
        <v>4</v>
      </c>
      <c r="K13" s="46"/>
    </row>
    <row r="14" spans="1:11" s="19" customFormat="1" ht="49.5" customHeight="1">
      <c r="A14" s="107" t="s">
        <v>8</v>
      </c>
      <c r="B14" s="108"/>
      <c r="C14" s="108"/>
      <c r="D14" s="108"/>
      <c r="E14" s="108"/>
      <c r="F14" s="108"/>
      <c r="G14" s="109"/>
      <c r="H14" s="110"/>
      <c r="K14" s="46"/>
    </row>
    <row r="15" spans="1:11" s="13" customFormat="1" ht="15">
      <c r="A15" s="69" t="s">
        <v>108</v>
      </c>
      <c r="B15" s="70"/>
      <c r="C15" s="50">
        <f>F15*12</f>
        <v>0</v>
      </c>
      <c r="D15" s="51">
        <f>G15*I15</f>
        <v>109389.46</v>
      </c>
      <c r="E15" s="50">
        <f>H15*12</f>
        <v>38.16</v>
      </c>
      <c r="F15" s="52"/>
      <c r="G15" s="50">
        <f>H15*12</f>
        <v>38.16</v>
      </c>
      <c r="H15" s="50">
        <f>H20+H24</f>
        <v>3.18</v>
      </c>
      <c r="I15" s="13">
        <v>2866.6</v>
      </c>
      <c r="J15" s="13">
        <v>1.07</v>
      </c>
      <c r="K15" s="45">
        <v>2.24</v>
      </c>
    </row>
    <row r="16" spans="1:11" s="13" customFormat="1" ht="27" customHeight="1">
      <c r="A16" s="71" t="s">
        <v>109</v>
      </c>
      <c r="B16" s="72" t="s">
        <v>89</v>
      </c>
      <c r="C16" s="73"/>
      <c r="D16" s="74"/>
      <c r="E16" s="75"/>
      <c r="F16" s="76"/>
      <c r="G16" s="75"/>
      <c r="H16" s="75"/>
      <c r="K16" s="45"/>
    </row>
    <row r="17" spans="1:11" s="13" customFormat="1" ht="18.75" customHeight="1">
      <c r="A17" s="71" t="s">
        <v>90</v>
      </c>
      <c r="B17" s="72" t="s">
        <v>89</v>
      </c>
      <c r="C17" s="73"/>
      <c r="D17" s="74"/>
      <c r="E17" s="75"/>
      <c r="F17" s="76"/>
      <c r="G17" s="75"/>
      <c r="H17" s="75"/>
      <c r="K17" s="45"/>
    </row>
    <row r="18" spans="1:11" s="13" customFormat="1" ht="18.75" customHeight="1">
      <c r="A18" s="71" t="s">
        <v>91</v>
      </c>
      <c r="B18" s="72" t="s">
        <v>92</v>
      </c>
      <c r="C18" s="73"/>
      <c r="D18" s="74"/>
      <c r="E18" s="75"/>
      <c r="F18" s="76"/>
      <c r="G18" s="75"/>
      <c r="H18" s="75"/>
      <c r="K18" s="45"/>
    </row>
    <row r="19" spans="1:11" s="13" customFormat="1" ht="20.25" customHeight="1">
      <c r="A19" s="71" t="s">
        <v>93</v>
      </c>
      <c r="B19" s="72" t="s">
        <v>89</v>
      </c>
      <c r="C19" s="73"/>
      <c r="D19" s="74"/>
      <c r="E19" s="75"/>
      <c r="F19" s="76"/>
      <c r="G19" s="75"/>
      <c r="H19" s="75"/>
      <c r="K19" s="45"/>
    </row>
    <row r="20" spans="1:11" s="13" customFormat="1" ht="20.25" customHeight="1">
      <c r="A20" s="77" t="s">
        <v>32</v>
      </c>
      <c r="B20" s="78"/>
      <c r="C20" s="75"/>
      <c r="D20" s="74"/>
      <c r="E20" s="75"/>
      <c r="F20" s="76"/>
      <c r="G20" s="75"/>
      <c r="H20" s="50">
        <v>2.83</v>
      </c>
      <c r="K20" s="45"/>
    </row>
    <row r="21" spans="1:11" s="13" customFormat="1" ht="20.25" customHeight="1">
      <c r="A21" s="79" t="s">
        <v>105</v>
      </c>
      <c r="B21" s="78" t="s">
        <v>89</v>
      </c>
      <c r="C21" s="75"/>
      <c r="D21" s="74"/>
      <c r="E21" s="75"/>
      <c r="F21" s="76"/>
      <c r="G21" s="75"/>
      <c r="H21" s="75">
        <v>0.12</v>
      </c>
      <c r="K21" s="45"/>
    </row>
    <row r="22" spans="1:11" s="13" customFormat="1" ht="20.25" customHeight="1">
      <c r="A22" s="79" t="s">
        <v>110</v>
      </c>
      <c r="B22" s="78" t="s">
        <v>89</v>
      </c>
      <c r="C22" s="75"/>
      <c r="D22" s="74"/>
      <c r="E22" s="75"/>
      <c r="F22" s="76"/>
      <c r="G22" s="75"/>
      <c r="H22" s="75">
        <v>0.11</v>
      </c>
      <c r="K22" s="45"/>
    </row>
    <row r="23" spans="1:11" s="13" customFormat="1" ht="20.25" customHeight="1">
      <c r="A23" s="79" t="s">
        <v>128</v>
      </c>
      <c r="B23" s="78" t="s">
        <v>89</v>
      </c>
      <c r="C23" s="75"/>
      <c r="D23" s="74"/>
      <c r="E23" s="75"/>
      <c r="F23" s="76"/>
      <c r="G23" s="75"/>
      <c r="H23" s="75">
        <v>0.12</v>
      </c>
      <c r="K23" s="45"/>
    </row>
    <row r="24" spans="1:11" s="13" customFormat="1" ht="20.25" customHeight="1">
      <c r="A24" s="77" t="s">
        <v>32</v>
      </c>
      <c r="B24" s="78"/>
      <c r="C24" s="75"/>
      <c r="D24" s="74"/>
      <c r="E24" s="75"/>
      <c r="F24" s="76"/>
      <c r="G24" s="75"/>
      <c r="H24" s="50">
        <f>H21+H22+H23</f>
        <v>0.35</v>
      </c>
      <c r="K24" s="45"/>
    </row>
    <row r="25" spans="1:11" s="13" customFormat="1" ht="30">
      <c r="A25" s="69" t="s">
        <v>10</v>
      </c>
      <c r="B25" s="89"/>
      <c r="C25" s="50">
        <f>F25*12</f>
        <v>0</v>
      </c>
      <c r="D25" s="51">
        <f>G25*I25</f>
        <v>100789.66</v>
      </c>
      <c r="E25" s="50">
        <f>H25*12</f>
        <v>35.16</v>
      </c>
      <c r="F25" s="52"/>
      <c r="G25" s="50">
        <f>H25*12</f>
        <v>35.16</v>
      </c>
      <c r="H25" s="50">
        <v>2.93</v>
      </c>
      <c r="I25" s="13">
        <v>2866.6</v>
      </c>
      <c r="J25" s="13">
        <v>1.07</v>
      </c>
      <c r="K25" s="45">
        <v>2.33</v>
      </c>
    </row>
    <row r="26" spans="1:11" s="13" customFormat="1" ht="15">
      <c r="A26" s="90" t="s">
        <v>80</v>
      </c>
      <c r="B26" s="91" t="s">
        <v>11</v>
      </c>
      <c r="C26" s="50"/>
      <c r="D26" s="51"/>
      <c r="E26" s="50"/>
      <c r="F26" s="52"/>
      <c r="G26" s="50"/>
      <c r="H26" s="50"/>
      <c r="K26" s="45"/>
    </row>
    <row r="27" spans="1:11" s="13" customFormat="1" ht="15">
      <c r="A27" s="90" t="s">
        <v>81</v>
      </c>
      <c r="B27" s="91" t="s">
        <v>11</v>
      </c>
      <c r="C27" s="50"/>
      <c r="D27" s="51"/>
      <c r="E27" s="50"/>
      <c r="F27" s="52"/>
      <c r="G27" s="50"/>
      <c r="H27" s="50"/>
      <c r="K27" s="45"/>
    </row>
    <row r="28" spans="1:11" s="13" customFormat="1" ht="15">
      <c r="A28" s="92" t="s">
        <v>101</v>
      </c>
      <c r="B28" s="81" t="s">
        <v>102</v>
      </c>
      <c r="C28" s="50"/>
      <c r="D28" s="51"/>
      <c r="E28" s="50"/>
      <c r="F28" s="52"/>
      <c r="G28" s="50"/>
      <c r="H28" s="50"/>
      <c r="K28" s="45"/>
    </row>
    <row r="29" spans="1:11" s="13" customFormat="1" ht="15">
      <c r="A29" s="90" t="s">
        <v>82</v>
      </c>
      <c r="B29" s="91" t="s">
        <v>11</v>
      </c>
      <c r="C29" s="50"/>
      <c r="D29" s="51"/>
      <c r="E29" s="50"/>
      <c r="F29" s="52"/>
      <c r="G29" s="50"/>
      <c r="H29" s="50"/>
      <c r="K29" s="45"/>
    </row>
    <row r="30" spans="1:11" s="13" customFormat="1" ht="25.5">
      <c r="A30" s="90" t="s">
        <v>83</v>
      </c>
      <c r="B30" s="91" t="s">
        <v>12</v>
      </c>
      <c r="C30" s="50"/>
      <c r="D30" s="51"/>
      <c r="E30" s="50"/>
      <c r="F30" s="52"/>
      <c r="G30" s="50"/>
      <c r="H30" s="50"/>
      <c r="K30" s="45"/>
    </row>
    <row r="31" spans="1:11" s="13" customFormat="1" ht="15">
      <c r="A31" s="90" t="s">
        <v>84</v>
      </c>
      <c r="B31" s="91" t="s">
        <v>11</v>
      </c>
      <c r="C31" s="50"/>
      <c r="D31" s="51"/>
      <c r="E31" s="50"/>
      <c r="F31" s="52"/>
      <c r="G31" s="50"/>
      <c r="H31" s="50"/>
      <c r="K31" s="45"/>
    </row>
    <row r="32" spans="1:11" s="13" customFormat="1" ht="15">
      <c r="A32" s="93" t="s">
        <v>94</v>
      </c>
      <c r="B32" s="94" t="s">
        <v>11</v>
      </c>
      <c r="C32" s="50"/>
      <c r="D32" s="51"/>
      <c r="E32" s="50"/>
      <c r="F32" s="52"/>
      <c r="G32" s="50"/>
      <c r="H32" s="50"/>
      <c r="K32" s="45"/>
    </row>
    <row r="33" spans="1:11" s="13" customFormat="1" ht="26.25" thickBot="1">
      <c r="A33" s="95" t="s">
        <v>85</v>
      </c>
      <c r="B33" s="96" t="s">
        <v>86</v>
      </c>
      <c r="C33" s="50"/>
      <c r="D33" s="51"/>
      <c r="E33" s="50"/>
      <c r="F33" s="52"/>
      <c r="G33" s="50"/>
      <c r="H33" s="50"/>
      <c r="K33" s="45"/>
    </row>
    <row r="34" spans="1:11" s="21" customFormat="1" ht="15">
      <c r="A34" s="97" t="s">
        <v>13</v>
      </c>
      <c r="B34" s="70" t="s">
        <v>14</v>
      </c>
      <c r="C34" s="50">
        <f>F34*12</f>
        <v>0</v>
      </c>
      <c r="D34" s="51">
        <f aca="true" t="shared" si="0" ref="D34:D43">G34*I34</f>
        <v>25799.4</v>
      </c>
      <c r="E34" s="50">
        <f>H34*12</f>
        <v>9</v>
      </c>
      <c r="F34" s="53"/>
      <c r="G34" s="50">
        <f>H34*12</f>
        <v>9</v>
      </c>
      <c r="H34" s="50">
        <v>0.75</v>
      </c>
      <c r="I34" s="13">
        <v>2866.6</v>
      </c>
      <c r="J34" s="13">
        <v>1.07</v>
      </c>
      <c r="K34" s="45">
        <v>0.6</v>
      </c>
    </row>
    <row r="35" spans="1:11" s="13" customFormat="1" ht="15">
      <c r="A35" s="97" t="s">
        <v>15</v>
      </c>
      <c r="B35" s="70" t="s">
        <v>16</v>
      </c>
      <c r="C35" s="50">
        <f>F35*12</f>
        <v>0</v>
      </c>
      <c r="D35" s="51">
        <f t="shared" si="0"/>
        <v>84278.04</v>
      </c>
      <c r="E35" s="50">
        <f>H35*12</f>
        <v>29.4</v>
      </c>
      <c r="F35" s="53"/>
      <c r="G35" s="50">
        <f>H35*12</f>
        <v>29.4</v>
      </c>
      <c r="H35" s="50">
        <v>2.45</v>
      </c>
      <c r="I35" s="13">
        <v>2866.6</v>
      </c>
      <c r="J35" s="13">
        <v>1.07</v>
      </c>
      <c r="K35" s="45">
        <v>1.94</v>
      </c>
    </row>
    <row r="36" spans="1:11" s="19" customFormat="1" ht="30">
      <c r="A36" s="97" t="s">
        <v>51</v>
      </c>
      <c r="B36" s="70" t="s">
        <v>9</v>
      </c>
      <c r="C36" s="54"/>
      <c r="D36" s="51">
        <v>2042.21</v>
      </c>
      <c r="E36" s="54">
        <f>H36*12</f>
        <v>0.72</v>
      </c>
      <c r="F36" s="53"/>
      <c r="G36" s="50">
        <f aca="true" t="shared" si="1" ref="G36:G42">D36/I36</f>
        <v>0.71</v>
      </c>
      <c r="H36" s="50">
        <f aca="true" t="shared" si="2" ref="H36:H42">G36/12</f>
        <v>0.06</v>
      </c>
      <c r="I36" s="13">
        <v>2866.6</v>
      </c>
      <c r="J36" s="13">
        <v>1.07</v>
      </c>
      <c r="K36" s="45">
        <v>0.1</v>
      </c>
    </row>
    <row r="37" spans="1:11" s="19" customFormat="1" ht="30">
      <c r="A37" s="97" t="s">
        <v>75</v>
      </c>
      <c r="B37" s="70" t="s">
        <v>9</v>
      </c>
      <c r="C37" s="54"/>
      <c r="D37" s="51">
        <v>2042.21</v>
      </c>
      <c r="E37" s="54"/>
      <c r="F37" s="53"/>
      <c r="G37" s="50">
        <f t="shared" si="1"/>
        <v>0.71</v>
      </c>
      <c r="H37" s="50">
        <f t="shared" si="2"/>
        <v>0.06</v>
      </c>
      <c r="I37" s="13">
        <v>2866.6</v>
      </c>
      <c r="J37" s="13">
        <v>1.07</v>
      </c>
      <c r="K37" s="45">
        <v>0</v>
      </c>
    </row>
    <row r="38" spans="1:11" s="19" customFormat="1" ht="20.25" customHeight="1">
      <c r="A38" s="97" t="s">
        <v>52</v>
      </c>
      <c r="B38" s="70" t="s">
        <v>9</v>
      </c>
      <c r="C38" s="54"/>
      <c r="D38" s="51">
        <v>12896.1</v>
      </c>
      <c r="E38" s="54"/>
      <c r="F38" s="53"/>
      <c r="G38" s="50">
        <f t="shared" si="1"/>
        <v>4.5</v>
      </c>
      <c r="H38" s="50">
        <f t="shared" si="2"/>
        <v>0.38</v>
      </c>
      <c r="I38" s="13">
        <v>2866.6</v>
      </c>
      <c r="J38" s="13">
        <v>1.07</v>
      </c>
      <c r="K38" s="45">
        <v>0.3</v>
      </c>
    </row>
    <row r="39" spans="1:11" s="19" customFormat="1" ht="30" hidden="1">
      <c r="A39" s="97" t="s">
        <v>53</v>
      </c>
      <c r="B39" s="70" t="s">
        <v>12</v>
      </c>
      <c r="C39" s="54"/>
      <c r="D39" s="51">
        <f t="shared" si="0"/>
        <v>0</v>
      </c>
      <c r="E39" s="54"/>
      <c r="F39" s="53"/>
      <c r="G39" s="50">
        <f t="shared" si="1"/>
        <v>3.82</v>
      </c>
      <c r="H39" s="50">
        <f t="shared" si="2"/>
        <v>0.32</v>
      </c>
      <c r="I39" s="13">
        <v>2866.6</v>
      </c>
      <c r="J39" s="13">
        <v>1.07</v>
      </c>
      <c r="K39" s="45">
        <v>0</v>
      </c>
    </row>
    <row r="40" spans="1:11" s="19" customFormat="1" ht="30" hidden="1">
      <c r="A40" s="97" t="s">
        <v>54</v>
      </c>
      <c r="B40" s="70" t="s">
        <v>12</v>
      </c>
      <c r="C40" s="54"/>
      <c r="D40" s="51">
        <f t="shared" si="0"/>
        <v>0</v>
      </c>
      <c r="E40" s="54"/>
      <c r="F40" s="53"/>
      <c r="G40" s="50">
        <f t="shared" si="1"/>
        <v>3.82</v>
      </c>
      <c r="H40" s="50">
        <f t="shared" si="2"/>
        <v>0.32</v>
      </c>
      <c r="I40" s="13">
        <v>2866.6</v>
      </c>
      <c r="J40" s="13">
        <v>1.07</v>
      </c>
      <c r="K40" s="45">
        <v>0</v>
      </c>
    </row>
    <row r="41" spans="1:11" s="19" customFormat="1" ht="30" hidden="1">
      <c r="A41" s="97" t="s">
        <v>55</v>
      </c>
      <c r="B41" s="70" t="s">
        <v>12</v>
      </c>
      <c r="C41" s="54"/>
      <c r="D41" s="51">
        <f t="shared" si="0"/>
        <v>0</v>
      </c>
      <c r="E41" s="54"/>
      <c r="F41" s="53"/>
      <c r="G41" s="50">
        <f t="shared" si="1"/>
        <v>3.82</v>
      </c>
      <c r="H41" s="50">
        <f t="shared" si="2"/>
        <v>0.32</v>
      </c>
      <c r="I41" s="13">
        <v>2866.6</v>
      </c>
      <c r="J41" s="13">
        <v>1.07</v>
      </c>
      <c r="K41" s="45">
        <v>0.28</v>
      </c>
    </row>
    <row r="42" spans="1:11" s="19" customFormat="1" ht="24.75" customHeight="1">
      <c r="A42" s="97" t="s">
        <v>55</v>
      </c>
      <c r="B42" s="70" t="s">
        <v>68</v>
      </c>
      <c r="C42" s="54"/>
      <c r="D42" s="51">
        <v>12896.11</v>
      </c>
      <c r="E42" s="54"/>
      <c r="F42" s="53"/>
      <c r="G42" s="50">
        <f t="shared" si="1"/>
        <v>4.5</v>
      </c>
      <c r="H42" s="50">
        <f t="shared" si="2"/>
        <v>0.38</v>
      </c>
      <c r="I42" s="13">
        <v>2866.6</v>
      </c>
      <c r="J42" s="13"/>
      <c r="K42" s="45"/>
    </row>
    <row r="43" spans="1:11" s="19" customFormat="1" ht="30">
      <c r="A43" s="97" t="s">
        <v>23</v>
      </c>
      <c r="B43" s="70"/>
      <c r="C43" s="54">
        <f>F43*12</f>
        <v>0</v>
      </c>
      <c r="D43" s="51">
        <f t="shared" si="0"/>
        <v>7223.83</v>
      </c>
      <c r="E43" s="54">
        <f>H43*12</f>
        <v>2.52</v>
      </c>
      <c r="F43" s="53"/>
      <c r="G43" s="50">
        <f>H43*12</f>
        <v>2.52</v>
      </c>
      <c r="H43" s="50">
        <v>0.21</v>
      </c>
      <c r="I43" s="13">
        <v>2866.6</v>
      </c>
      <c r="J43" s="13">
        <v>1.07</v>
      </c>
      <c r="K43" s="45">
        <v>0.14</v>
      </c>
    </row>
    <row r="44" spans="1:11" s="13" customFormat="1" ht="15">
      <c r="A44" s="97" t="s">
        <v>25</v>
      </c>
      <c r="B44" s="70" t="s">
        <v>26</v>
      </c>
      <c r="C44" s="54">
        <f>F44*12</f>
        <v>0</v>
      </c>
      <c r="D44" s="51">
        <f>G44*I44</f>
        <v>2063.95</v>
      </c>
      <c r="E44" s="54">
        <f>H44*12</f>
        <v>0.72</v>
      </c>
      <c r="F44" s="53"/>
      <c r="G44" s="50">
        <f>12*H44</f>
        <v>0.72</v>
      </c>
      <c r="H44" s="50">
        <v>0.06</v>
      </c>
      <c r="I44" s="13">
        <v>2866.6</v>
      </c>
      <c r="J44" s="13">
        <v>1.07</v>
      </c>
      <c r="K44" s="45">
        <v>0.03</v>
      </c>
    </row>
    <row r="45" spans="1:11" s="13" customFormat="1" ht="15">
      <c r="A45" s="97" t="s">
        <v>27</v>
      </c>
      <c r="B45" s="98" t="s">
        <v>28</v>
      </c>
      <c r="C45" s="55">
        <f>F45*12</f>
        <v>0</v>
      </c>
      <c r="D45" s="51">
        <f>G45*I45</f>
        <v>1375.97</v>
      </c>
      <c r="E45" s="55">
        <f>H45*12</f>
        <v>0.48</v>
      </c>
      <c r="F45" s="56"/>
      <c r="G45" s="50">
        <f>12*H45</f>
        <v>0.48</v>
      </c>
      <c r="H45" s="50">
        <v>0.04</v>
      </c>
      <c r="I45" s="13">
        <v>2866.6</v>
      </c>
      <c r="J45" s="13">
        <v>1.07</v>
      </c>
      <c r="K45" s="45">
        <v>0.02</v>
      </c>
    </row>
    <row r="46" spans="1:11" s="21" customFormat="1" ht="30">
      <c r="A46" s="97" t="s">
        <v>24</v>
      </c>
      <c r="B46" s="70" t="s">
        <v>95</v>
      </c>
      <c r="C46" s="54">
        <f>F46*12</f>
        <v>0</v>
      </c>
      <c r="D46" s="51">
        <f>G46*I46</f>
        <v>1719.96</v>
      </c>
      <c r="E46" s="54">
        <f>H46*12</f>
        <v>0.6</v>
      </c>
      <c r="F46" s="53"/>
      <c r="G46" s="50">
        <f>12*H46</f>
        <v>0.6</v>
      </c>
      <c r="H46" s="50">
        <v>0.05</v>
      </c>
      <c r="I46" s="13">
        <v>2866.6</v>
      </c>
      <c r="J46" s="13">
        <v>1.07</v>
      </c>
      <c r="K46" s="45">
        <v>0.03</v>
      </c>
    </row>
    <row r="47" spans="1:11" s="21" customFormat="1" ht="15">
      <c r="A47" s="97" t="s">
        <v>35</v>
      </c>
      <c r="B47" s="70"/>
      <c r="C47" s="50"/>
      <c r="D47" s="50">
        <f>D49+D50+D51+D52+D53+D54+D55+D56+D57+D58+D59+D60+D63</f>
        <v>60235.06</v>
      </c>
      <c r="E47" s="50"/>
      <c r="F47" s="53"/>
      <c r="G47" s="50">
        <f>D47/I47</f>
        <v>21.01</v>
      </c>
      <c r="H47" s="50">
        <f>G47/12</f>
        <v>1.75</v>
      </c>
      <c r="I47" s="13">
        <v>2866.6</v>
      </c>
      <c r="J47" s="13">
        <v>1.07</v>
      </c>
      <c r="K47" s="45">
        <v>1.04</v>
      </c>
    </row>
    <row r="48" spans="1:13" s="19" customFormat="1" ht="15" hidden="1">
      <c r="A48" s="80" t="s">
        <v>64</v>
      </c>
      <c r="B48" s="91" t="s">
        <v>17</v>
      </c>
      <c r="C48" s="57"/>
      <c r="D48" s="58">
        <f>G48*I48</f>
        <v>0</v>
      </c>
      <c r="E48" s="57"/>
      <c r="F48" s="59"/>
      <c r="G48" s="57">
        <f>H48*12</f>
        <v>0</v>
      </c>
      <c r="H48" s="57">
        <v>0</v>
      </c>
      <c r="I48" s="13">
        <v>2866.6</v>
      </c>
      <c r="J48" s="13">
        <v>1.07</v>
      </c>
      <c r="K48" s="45">
        <v>0</v>
      </c>
      <c r="M48" s="21"/>
    </row>
    <row r="49" spans="1:13" s="19" customFormat="1" ht="27" customHeight="1">
      <c r="A49" s="80" t="s">
        <v>129</v>
      </c>
      <c r="B49" s="91" t="s">
        <v>17</v>
      </c>
      <c r="C49" s="57"/>
      <c r="D49" s="58">
        <v>731.44</v>
      </c>
      <c r="E49" s="57"/>
      <c r="F49" s="59"/>
      <c r="G49" s="57"/>
      <c r="H49" s="57"/>
      <c r="I49" s="13">
        <v>2866.6</v>
      </c>
      <c r="J49" s="13">
        <v>1.07</v>
      </c>
      <c r="K49" s="45">
        <v>0.01</v>
      </c>
      <c r="M49" s="21"/>
    </row>
    <row r="50" spans="1:13" s="19" customFormat="1" ht="15">
      <c r="A50" s="80" t="s">
        <v>18</v>
      </c>
      <c r="B50" s="91" t="s">
        <v>22</v>
      </c>
      <c r="C50" s="57">
        <f>F50*12</f>
        <v>0</v>
      </c>
      <c r="D50" s="58">
        <v>918.96</v>
      </c>
      <c r="E50" s="57">
        <f>H50*12</f>
        <v>0</v>
      </c>
      <c r="F50" s="59"/>
      <c r="G50" s="57"/>
      <c r="H50" s="57"/>
      <c r="I50" s="13">
        <v>2866.6</v>
      </c>
      <c r="J50" s="13">
        <v>1.07</v>
      </c>
      <c r="K50" s="45">
        <v>0.02</v>
      </c>
      <c r="M50" s="21"/>
    </row>
    <row r="51" spans="1:13" s="19" customFormat="1" ht="15">
      <c r="A51" s="80" t="s">
        <v>111</v>
      </c>
      <c r="B51" s="81" t="s">
        <v>17</v>
      </c>
      <c r="C51" s="57"/>
      <c r="D51" s="82">
        <v>1637.48</v>
      </c>
      <c r="E51" s="57"/>
      <c r="F51" s="59"/>
      <c r="G51" s="57"/>
      <c r="H51" s="57"/>
      <c r="I51" s="13">
        <v>2866.6</v>
      </c>
      <c r="J51" s="13"/>
      <c r="K51" s="45"/>
      <c r="M51" s="21"/>
    </row>
    <row r="52" spans="1:13" s="19" customFormat="1" ht="15">
      <c r="A52" s="80" t="s">
        <v>117</v>
      </c>
      <c r="B52" s="81" t="s">
        <v>68</v>
      </c>
      <c r="C52" s="57"/>
      <c r="D52" s="58">
        <v>3766.4</v>
      </c>
      <c r="E52" s="57">
        <f>H52*12</f>
        <v>0</v>
      </c>
      <c r="F52" s="59"/>
      <c r="G52" s="57"/>
      <c r="H52" s="57"/>
      <c r="I52" s="13">
        <v>2866.6</v>
      </c>
      <c r="J52" s="13">
        <v>1.07</v>
      </c>
      <c r="K52" s="45">
        <v>0.41</v>
      </c>
      <c r="M52" s="21"/>
    </row>
    <row r="53" spans="1:13" s="19" customFormat="1" ht="15">
      <c r="A53" s="80" t="s">
        <v>115</v>
      </c>
      <c r="B53" s="81" t="s">
        <v>68</v>
      </c>
      <c r="C53" s="57"/>
      <c r="D53" s="58">
        <v>14949.4</v>
      </c>
      <c r="E53" s="57"/>
      <c r="F53" s="59"/>
      <c r="G53" s="57"/>
      <c r="H53" s="57"/>
      <c r="I53" s="13">
        <v>2866.6</v>
      </c>
      <c r="J53" s="13"/>
      <c r="K53" s="45"/>
      <c r="M53" s="21"/>
    </row>
    <row r="54" spans="1:13" s="19" customFormat="1" ht="15">
      <c r="A54" s="80" t="s">
        <v>62</v>
      </c>
      <c r="B54" s="91" t="s">
        <v>17</v>
      </c>
      <c r="C54" s="57">
        <f>F54*12</f>
        <v>0</v>
      </c>
      <c r="D54" s="58">
        <v>1751.22</v>
      </c>
      <c r="E54" s="57">
        <f>H54*12</f>
        <v>0</v>
      </c>
      <c r="F54" s="59"/>
      <c r="G54" s="57"/>
      <c r="H54" s="57"/>
      <c r="I54" s="13">
        <v>2866.6</v>
      </c>
      <c r="J54" s="13">
        <v>1.07</v>
      </c>
      <c r="K54" s="45">
        <v>0.04</v>
      </c>
      <c r="M54" s="21"/>
    </row>
    <row r="55" spans="1:13" s="19" customFormat="1" ht="15">
      <c r="A55" s="80" t="s">
        <v>19</v>
      </c>
      <c r="B55" s="91" t="s">
        <v>17</v>
      </c>
      <c r="C55" s="57">
        <f>F55*12</f>
        <v>0</v>
      </c>
      <c r="D55" s="58">
        <v>5855.59</v>
      </c>
      <c r="E55" s="57">
        <f>H55*12</f>
        <v>0</v>
      </c>
      <c r="F55" s="59"/>
      <c r="G55" s="57"/>
      <c r="H55" s="57"/>
      <c r="I55" s="13">
        <v>2866.6</v>
      </c>
      <c r="J55" s="13">
        <v>1.07</v>
      </c>
      <c r="K55" s="45">
        <v>0.14</v>
      </c>
      <c r="M55" s="21"/>
    </row>
    <row r="56" spans="1:13" s="19" customFormat="1" ht="15">
      <c r="A56" s="80" t="s">
        <v>20</v>
      </c>
      <c r="B56" s="91" t="s">
        <v>17</v>
      </c>
      <c r="C56" s="57">
        <f>F56*12</f>
        <v>0</v>
      </c>
      <c r="D56" s="58">
        <v>918.95</v>
      </c>
      <c r="E56" s="57">
        <f>H56*12</f>
        <v>0</v>
      </c>
      <c r="F56" s="59"/>
      <c r="G56" s="57"/>
      <c r="H56" s="57"/>
      <c r="I56" s="13">
        <v>2866.6</v>
      </c>
      <c r="J56" s="13">
        <v>1.07</v>
      </c>
      <c r="K56" s="45">
        <v>0.02</v>
      </c>
      <c r="M56" s="21"/>
    </row>
    <row r="57" spans="1:13" s="19" customFormat="1" ht="15">
      <c r="A57" s="80" t="s">
        <v>58</v>
      </c>
      <c r="B57" s="91" t="s">
        <v>17</v>
      </c>
      <c r="C57" s="57"/>
      <c r="D57" s="58">
        <v>875.58</v>
      </c>
      <c r="E57" s="57"/>
      <c r="F57" s="59"/>
      <c r="G57" s="57"/>
      <c r="H57" s="57"/>
      <c r="I57" s="13">
        <v>2866.6</v>
      </c>
      <c r="J57" s="13">
        <v>1.07</v>
      </c>
      <c r="K57" s="45">
        <v>0.02</v>
      </c>
      <c r="M57" s="21"/>
    </row>
    <row r="58" spans="1:13" s="19" customFormat="1" ht="15">
      <c r="A58" s="80" t="s">
        <v>59</v>
      </c>
      <c r="B58" s="91" t="s">
        <v>22</v>
      </c>
      <c r="C58" s="57"/>
      <c r="D58" s="58">
        <v>3502.46</v>
      </c>
      <c r="E58" s="57"/>
      <c r="F58" s="59"/>
      <c r="G58" s="57"/>
      <c r="H58" s="57"/>
      <c r="I58" s="13">
        <v>2866.6</v>
      </c>
      <c r="J58" s="13">
        <v>1.07</v>
      </c>
      <c r="K58" s="45">
        <v>0.09</v>
      </c>
      <c r="M58" s="21"/>
    </row>
    <row r="59" spans="1:13" s="19" customFormat="1" ht="25.5">
      <c r="A59" s="80" t="s">
        <v>21</v>
      </c>
      <c r="B59" s="91" t="s">
        <v>17</v>
      </c>
      <c r="C59" s="57">
        <f>F59*12</f>
        <v>0</v>
      </c>
      <c r="D59" s="58">
        <v>2714.79</v>
      </c>
      <c r="E59" s="57">
        <f>H59*12</f>
        <v>0</v>
      </c>
      <c r="F59" s="59"/>
      <c r="G59" s="57"/>
      <c r="H59" s="57"/>
      <c r="I59" s="13">
        <v>2866.6</v>
      </c>
      <c r="J59" s="13">
        <v>1.07</v>
      </c>
      <c r="K59" s="45">
        <v>0.06</v>
      </c>
      <c r="M59" s="21"/>
    </row>
    <row r="60" spans="1:13" s="19" customFormat="1" ht="25.5">
      <c r="A60" s="80" t="s">
        <v>130</v>
      </c>
      <c r="B60" s="91" t="s">
        <v>17</v>
      </c>
      <c r="C60" s="57"/>
      <c r="D60" s="58">
        <v>6463.18</v>
      </c>
      <c r="E60" s="57"/>
      <c r="F60" s="59"/>
      <c r="G60" s="57"/>
      <c r="H60" s="57"/>
      <c r="I60" s="13">
        <v>2866.6</v>
      </c>
      <c r="J60" s="13">
        <v>1.07</v>
      </c>
      <c r="K60" s="45">
        <v>0.01</v>
      </c>
      <c r="M60" s="21"/>
    </row>
    <row r="61" spans="1:13" s="19" customFormat="1" ht="15" hidden="1">
      <c r="A61" s="80" t="s">
        <v>65</v>
      </c>
      <c r="B61" s="91" t="s">
        <v>17</v>
      </c>
      <c r="C61" s="60"/>
      <c r="D61" s="58">
        <f>G61*I61</f>
        <v>0</v>
      </c>
      <c r="E61" s="60"/>
      <c r="F61" s="59"/>
      <c r="G61" s="57"/>
      <c r="H61" s="57"/>
      <c r="I61" s="13">
        <v>2866.6</v>
      </c>
      <c r="J61" s="13">
        <v>1.07</v>
      </c>
      <c r="K61" s="45">
        <v>0</v>
      </c>
      <c r="M61" s="21"/>
    </row>
    <row r="62" spans="1:13" s="19" customFormat="1" ht="15" hidden="1">
      <c r="A62" s="80"/>
      <c r="B62" s="91"/>
      <c r="C62" s="57"/>
      <c r="D62" s="58"/>
      <c r="E62" s="57"/>
      <c r="F62" s="59"/>
      <c r="G62" s="57"/>
      <c r="H62" s="57"/>
      <c r="I62" s="13">
        <v>2866.6</v>
      </c>
      <c r="J62" s="13"/>
      <c r="K62" s="45"/>
      <c r="M62" s="21"/>
    </row>
    <row r="63" spans="1:13" s="19" customFormat="1" ht="15">
      <c r="A63" s="80" t="s">
        <v>122</v>
      </c>
      <c r="B63" s="81" t="s">
        <v>68</v>
      </c>
      <c r="C63" s="57"/>
      <c r="D63" s="58">
        <v>16149.61</v>
      </c>
      <c r="E63" s="60"/>
      <c r="F63" s="59"/>
      <c r="G63" s="60"/>
      <c r="H63" s="60"/>
      <c r="I63" s="13"/>
      <c r="J63" s="13"/>
      <c r="K63" s="45"/>
      <c r="M63" s="21"/>
    </row>
    <row r="64" spans="1:11" s="21" customFormat="1" ht="30">
      <c r="A64" s="97" t="s">
        <v>42</v>
      </c>
      <c r="B64" s="70"/>
      <c r="C64" s="50"/>
      <c r="D64" s="50">
        <f>D65+D66+D67+D68+D72+D73+D75</f>
        <v>28082.65</v>
      </c>
      <c r="E64" s="50"/>
      <c r="F64" s="53"/>
      <c r="G64" s="50">
        <f>D64/I64</f>
        <v>9.8</v>
      </c>
      <c r="H64" s="50">
        <f>G64/12</f>
        <v>0.82</v>
      </c>
      <c r="I64" s="13">
        <v>2866.6</v>
      </c>
      <c r="J64" s="13">
        <v>1.07</v>
      </c>
      <c r="K64" s="45">
        <v>0.85</v>
      </c>
    </row>
    <row r="65" spans="1:13" s="19" customFormat="1" ht="15">
      <c r="A65" s="80" t="s">
        <v>36</v>
      </c>
      <c r="B65" s="91" t="s">
        <v>63</v>
      </c>
      <c r="C65" s="57"/>
      <c r="D65" s="58">
        <v>2626.83</v>
      </c>
      <c r="E65" s="57"/>
      <c r="F65" s="59"/>
      <c r="G65" s="57"/>
      <c r="H65" s="57"/>
      <c r="I65" s="13">
        <v>2866.6</v>
      </c>
      <c r="J65" s="13">
        <v>1.07</v>
      </c>
      <c r="K65" s="45">
        <v>0.06</v>
      </c>
      <c r="M65" s="21"/>
    </row>
    <row r="66" spans="1:13" s="19" customFormat="1" ht="25.5">
      <c r="A66" s="80" t="s">
        <v>37</v>
      </c>
      <c r="B66" s="91" t="s">
        <v>46</v>
      </c>
      <c r="C66" s="57"/>
      <c r="D66" s="58">
        <v>1751.23</v>
      </c>
      <c r="E66" s="57"/>
      <c r="F66" s="59"/>
      <c r="G66" s="57"/>
      <c r="H66" s="57"/>
      <c r="I66" s="13">
        <v>2866.6</v>
      </c>
      <c r="J66" s="13">
        <v>1.07</v>
      </c>
      <c r="K66" s="45">
        <v>0.04</v>
      </c>
      <c r="M66" s="21"/>
    </row>
    <row r="67" spans="1:13" s="19" customFormat="1" ht="15">
      <c r="A67" s="80" t="s">
        <v>69</v>
      </c>
      <c r="B67" s="91" t="s">
        <v>68</v>
      </c>
      <c r="C67" s="57"/>
      <c r="D67" s="58">
        <v>1837.85</v>
      </c>
      <c r="E67" s="57"/>
      <c r="F67" s="59"/>
      <c r="G67" s="57"/>
      <c r="H67" s="57"/>
      <c r="I67" s="13">
        <v>2866.6</v>
      </c>
      <c r="J67" s="13">
        <v>1.07</v>
      </c>
      <c r="K67" s="45">
        <v>0.04</v>
      </c>
      <c r="M67" s="21"/>
    </row>
    <row r="68" spans="1:13" s="19" customFormat="1" ht="25.5">
      <c r="A68" s="80" t="s">
        <v>66</v>
      </c>
      <c r="B68" s="91" t="s">
        <v>67</v>
      </c>
      <c r="C68" s="57"/>
      <c r="D68" s="58">
        <v>1751.2</v>
      </c>
      <c r="E68" s="57"/>
      <c r="F68" s="59"/>
      <c r="G68" s="57"/>
      <c r="H68" s="57"/>
      <c r="I68" s="13">
        <v>2866.6</v>
      </c>
      <c r="J68" s="13">
        <v>1.07</v>
      </c>
      <c r="K68" s="45">
        <v>0.04</v>
      </c>
      <c r="M68" s="21"/>
    </row>
    <row r="69" spans="1:13" s="19" customFormat="1" ht="15" hidden="1">
      <c r="A69" s="80" t="s">
        <v>49</v>
      </c>
      <c r="B69" s="91" t="s">
        <v>68</v>
      </c>
      <c r="C69" s="57"/>
      <c r="D69" s="58">
        <f aca="true" t="shared" si="3" ref="D69:D74">G69*I69</f>
        <v>0</v>
      </c>
      <c r="E69" s="57"/>
      <c r="F69" s="59"/>
      <c r="G69" s="57"/>
      <c r="H69" s="57"/>
      <c r="I69" s="13">
        <v>2866.6</v>
      </c>
      <c r="J69" s="13">
        <v>1.07</v>
      </c>
      <c r="K69" s="45">
        <v>0</v>
      </c>
      <c r="M69" s="21"/>
    </row>
    <row r="70" spans="1:13" s="19" customFormat="1" ht="15" hidden="1">
      <c r="A70" s="80" t="s">
        <v>50</v>
      </c>
      <c r="B70" s="91" t="s">
        <v>17</v>
      </c>
      <c r="C70" s="57"/>
      <c r="D70" s="58">
        <f t="shared" si="3"/>
        <v>0</v>
      </c>
      <c r="E70" s="57"/>
      <c r="F70" s="59"/>
      <c r="G70" s="57"/>
      <c r="H70" s="57"/>
      <c r="I70" s="13">
        <v>2866.6</v>
      </c>
      <c r="J70" s="13">
        <v>1.07</v>
      </c>
      <c r="K70" s="45">
        <v>0</v>
      </c>
      <c r="M70" s="21"/>
    </row>
    <row r="71" spans="1:13" s="19" customFormat="1" ht="25.5" hidden="1">
      <c r="A71" s="80" t="s">
        <v>47</v>
      </c>
      <c r="B71" s="91" t="s">
        <v>17</v>
      </c>
      <c r="C71" s="57"/>
      <c r="D71" s="58">
        <f t="shared" si="3"/>
        <v>0</v>
      </c>
      <c r="E71" s="57"/>
      <c r="F71" s="59"/>
      <c r="G71" s="57"/>
      <c r="H71" s="57"/>
      <c r="I71" s="13">
        <v>2866.6</v>
      </c>
      <c r="J71" s="13">
        <v>1.07</v>
      </c>
      <c r="K71" s="45">
        <v>0</v>
      </c>
      <c r="M71" s="21"/>
    </row>
    <row r="72" spans="1:13" s="19" customFormat="1" ht="25.5">
      <c r="A72" s="80" t="s">
        <v>97</v>
      </c>
      <c r="B72" s="81" t="s">
        <v>12</v>
      </c>
      <c r="C72" s="57"/>
      <c r="D72" s="58">
        <v>12204</v>
      </c>
      <c r="E72" s="57"/>
      <c r="F72" s="59"/>
      <c r="G72" s="57"/>
      <c r="H72" s="57"/>
      <c r="I72" s="13">
        <v>2866.6</v>
      </c>
      <c r="J72" s="13">
        <v>1.07</v>
      </c>
      <c r="K72" s="45">
        <v>0.28</v>
      </c>
      <c r="M72" s="21"/>
    </row>
    <row r="73" spans="1:13" s="19" customFormat="1" ht="15">
      <c r="A73" s="80" t="s">
        <v>60</v>
      </c>
      <c r="B73" s="91" t="s">
        <v>9</v>
      </c>
      <c r="C73" s="60"/>
      <c r="D73" s="58">
        <v>6228.48</v>
      </c>
      <c r="E73" s="60"/>
      <c r="F73" s="59"/>
      <c r="G73" s="57"/>
      <c r="H73" s="57"/>
      <c r="I73" s="13">
        <v>2866.6</v>
      </c>
      <c r="J73" s="13">
        <v>1.07</v>
      </c>
      <c r="K73" s="45">
        <v>0.14</v>
      </c>
      <c r="M73" s="21"/>
    </row>
    <row r="74" spans="1:13" s="19" customFormat="1" ht="15" hidden="1">
      <c r="A74" s="80" t="s">
        <v>73</v>
      </c>
      <c r="B74" s="91" t="s">
        <v>17</v>
      </c>
      <c r="C74" s="57"/>
      <c r="D74" s="58">
        <f t="shared" si="3"/>
        <v>0</v>
      </c>
      <c r="E74" s="57"/>
      <c r="F74" s="59"/>
      <c r="G74" s="57">
        <f>H74*12</f>
        <v>0</v>
      </c>
      <c r="H74" s="57">
        <v>0</v>
      </c>
      <c r="I74" s="13">
        <v>2866.6</v>
      </c>
      <c r="J74" s="13">
        <v>1.07</v>
      </c>
      <c r="K74" s="45">
        <v>0</v>
      </c>
      <c r="M74" s="21"/>
    </row>
    <row r="75" spans="1:13" s="19" customFormat="1" ht="15">
      <c r="A75" s="80" t="s">
        <v>131</v>
      </c>
      <c r="B75" s="81" t="s">
        <v>17</v>
      </c>
      <c r="C75" s="57"/>
      <c r="D75" s="83">
        <v>1683.06</v>
      </c>
      <c r="E75" s="57"/>
      <c r="F75" s="59"/>
      <c r="G75" s="60"/>
      <c r="H75" s="60"/>
      <c r="I75" s="13">
        <v>2866.6</v>
      </c>
      <c r="J75" s="13"/>
      <c r="K75" s="45"/>
      <c r="M75" s="21"/>
    </row>
    <row r="76" spans="1:13" s="19" customFormat="1" ht="30">
      <c r="A76" s="97" t="s">
        <v>43</v>
      </c>
      <c r="B76" s="91"/>
      <c r="C76" s="57"/>
      <c r="D76" s="50">
        <f>D77</f>
        <v>16880.6</v>
      </c>
      <c r="E76" s="57"/>
      <c r="F76" s="59"/>
      <c r="G76" s="50">
        <f>D76/I76</f>
        <v>5.89</v>
      </c>
      <c r="H76" s="50">
        <f>G76/12</f>
        <v>0.49</v>
      </c>
      <c r="I76" s="13">
        <v>2866.6</v>
      </c>
      <c r="J76" s="13">
        <v>1.07</v>
      </c>
      <c r="K76" s="45">
        <v>0.09</v>
      </c>
      <c r="M76" s="21"/>
    </row>
    <row r="77" spans="1:13" s="19" customFormat="1" ht="15">
      <c r="A77" s="80" t="s">
        <v>116</v>
      </c>
      <c r="B77" s="81" t="s">
        <v>68</v>
      </c>
      <c r="C77" s="57"/>
      <c r="D77" s="58">
        <v>16880.6</v>
      </c>
      <c r="E77" s="57"/>
      <c r="F77" s="59"/>
      <c r="G77" s="57"/>
      <c r="H77" s="57"/>
      <c r="I77" s="13">
        <v>2866.6</v>
      </c>
      <c r="J77" s="13">
        <v>1.07</v>
      </c>
      <c r="K77" s="45">
        <v>0.04</v>
      </c>
      <c r="M77" s="21"/>
    </row>
    <row r="78" spans="1:13" s="19" customFormat="1" ht="15" hidden="1">
      <c r="A78" s="80" t="s">
        <v>61</v>
      </c>
      <c r="B78" s="91" t="s">
        <v>9</v>
      </c>
      <c r="C78" s="57"/>
      <c r="D78" s="58">
        <f>G78*I78</f>
        <v>0</v>
      </c>
      <c r="E78" s="57"/>
      <c r="F78" s="59"/>
      <c r="G78" s="57">
        <f>H78*12</f>
        <v>0</v>
      </c>
      <c r="H78" s="57">
        <v>0</v>
      </c>
      <c r="I78" s="13">
        <v>2866.6</v>
      </c>
      <c r="J78" s="13">
        <v>1.07</v>
      </c>
      <c r="K78" s="45">
        <v>0</v>
      </c>
      <c r="M78" s="21"/>
    </row>
    <row r="79" spans="1:13" s="19" customFormat="1" ht="15">
      <c r="A79" s="97" t="s">
        <v>44</v>
      </c>
      <c r="B79" s="91"/>
      <c r="C79" s="57"/>
      <c r="D79" s="50">
        <f>D80+D81+D82+D86+D87</f>
        <v>34988.39</v>
      </c>
      <c r="E79" s="57"/>
      <c r="F79" s="59"/>
      <c r="G79" s="50">
        <f>D79/I79</f>
        <v>12.21</v>
      </c>
      <c r="H79" s="50">
        <f>G79/12</f>
        <v>1.02</v>
      </c>
      <c r="I79" s="13">
        <v>2866.6</v>
      </c>
      <c r="J79" s="13">
        <v>1.07</v>
      </c>
      <c r="K79" s="45">
        <v>0.36</v>
      </c>
      <c r="M79" s="21"/>
    </row>
    <row r="80" spans="1:13" s="19" customFormat="1" ht="15">
      <c r="A80" s="80" t="s">
        <v>38</v>
      </c>
      <c r="B80" s="91" t="s">
        <v>9</v>
      </c>
      <c r="C80" s="57"/>
      <c r="D80" s="58">
        <v>1220.4</v>
      </c>
      <c r="E80" s="57"/>
      <c r="F80" s="59"/>
      <c r="G80" s="57"/>
      <c r="H80" s="57"/>
      <c r="I80" s="13">
        <v>2866.6</v>
      </c>
      <c r="J80" s="13">
        <v>1.07</v>
      </c>
      <c r="K80" s="45">
        <v>0.03</v>
      </c>
      <c r="M80" s="21"/>
    </row>
    <row r="81" spans="1:13" s="19" customFormat="1" ht="15">
      <c r="A81" s="80" t="s">
        <v>77</v>
      </c>
      <c r="B81" s="91" t="s">
        <v>17</v>
      </c>
      <c r="C81" s="57"/>
      <c r="D81" s="58">
        <v>7525.56</v>
      </c>
      <c r="E81" s="57"/>
      <c r="F81" s="59"/>
      <c r="G81" s="57"/>
      <c r="H81" s="57"/>
      <c r="I81" s="13">
        <v>2866.6</v>
      </c>
      <c r="J81" s="13">
        <v>1.07</v>
      </c>
      <c r="K81" s="45">
        <v>0.17</v>
      </c>
      <c r="M81" s="21"/>
    </row>
    <row r="82" spans="1:13" s="19" customFormat="1" ht="15">
      <c r="A82" s="80" t="s">
        <v>39</v>
      </c>
      <c r="B82" s="91" t="s">
        <v>17</v>
      </c>
      <c r="C82" s="57"/>
      <c r="D82" s="58">
        <v>915.28</v>
      </c>
      <c r="E82" s="57"/>
      <c r="F82" s="59"/>
      <c r="G82" s="57"/>
      <c r="H82" s="57"/>
      <c r="I82" s="13">
        <v>2866.6</v>
      </c>
      <c r="J82" s="13">
        <v>1.07</v>
      </c>
      <c r="K82" s="45">
        <v>0.02</v>
      </c>
      <c r="M82" s="21"/>
    </row>
    <row r="83" spans="1:13" s="30" customFormat="1" ht="27.75" customHeight="1" hidden="1">
      <c r="A83" s="99" t="s">
        <v>48</v>
      </c>
      <c r="B83" s="100" t="s">
        <v>12</v>
      </c>
      <c r="C83" s="61"/>
      <c r="D83" s="62">
        <f>G83*I83</f>
        <v>0</v>
      </c>
      <c r="E83" s="61"/>
      <c r="F83" s="63"/>
      <c r="G83" s="61"/>
      <c r="H83" s="61"/>
      <c r="I83" s="29">
        <v>2866.6</v>
      </c>
      <c r="J83" s="13">
        <v>1.07</v>
      </c>
      <c r="K83" s="45">
        <v>0</v>
      </c>
      <c r="M83" s="21"/>
    </row>
    <row r="84" spans="1:13" s="19" customFormat="1" ht="25.5" hidden="1">
      <c r="A84" s="80" t="s">
        <v>70</v>
      </c>
      <c r="B84" s="91" t="s">
        <v>12</v>
      </c>
      <c r="C84" s="57"/>
      <c r="D84" s="58">
        <f>G84*I84</f>
        <v>0</v>
      </c>
      <c r="E84" s="57"/>
      <c r="F84" s="59"/>
      <c r="G84" s="57"/>
      <c r="H84" s="57"/>
      <c r="I84" s="13">
        <v>2866.6</v>
      </c>
      <c r="J84" s="13">
        <v>1.07</v>
      </c>
      <c r="K84" s="45">
        <v>0</v>
      </c>
      <c r="M84" s="21"/>
    </row>
    <row r="85" spans="1:13" s="19" customFormat="1" ht="25.5" hidden="1">
      <c r="A85" s="80" t="s">
        <v>74</v>
      </c>
      <c r="B85" s="91" t="s">
        <v>12</v>
      </c>
      <c r="C85" s="57"/>
      <c r="D85" s="58">
        <f>G85*I85</f>
        <v>0</v>
      </c>
      <c r="E85" s="57"/>
      <c r="F85" s="59"/>
      <c r="G85" s="57"/>
      <c r="H85" s="57"/>
      <c r="I85" s="13">
        <v>2866.6</v>
      </c>
      <c r="J85" s="13">
        <v>1.07</v>
      </c>
      <c r="K85" s="45">
        <v>0</v>
      </c>
      <c r="M85" s="21"/>
    </row>
    <row r="86" spans="1:13" s="19" customFormat="1" ht="25.5">
      <c r="A86" s="80" t="s">
        <v>72</v>
      </c>
      <c r="B86" s="91" t="s">
        <v>12</v>
      </c>
      <c r="C86" s="57"/>
      <c r="D86" s="58">
        <v>6143</v>
      </c>
      <c r="E86" s="57"/>
      <c r="F86" s="59"/>
      <c r="G86" s="57"/>
      <c r="H86" s="57"/>
      <c r="I86" s="13">
        <v>2866.6</v>
      </c>
      <c r="J86" s="13">
        <v>1.07</v>
      </c>
      <c r="K86" s="45">
        <v>0.14</v>
      </c>
      <c r="M86" s="21"/>
    </row>
    <row r="87" spans="1:13" s="19" customFormat="1" ht="15">
      <c r="A87" s="80" t="s">
        <v>132</v>
      </c>
      <c r="B87" s="81" t="s">
        <v>107</v>
      </c>
      <c r="C87" s="57"/>
      <c r="D87" s="83">
        <v>19184.15</v>
      </c>
      <c r="E87" s="57"/>
      <c r="F87" s="59"/>
      <c r="G87" s="60"/>
      <c r="H87" s="60"/>
      <c r="I87" s="13">
        <v>2866.6</v>
      </c>
      <c r="J87" s="13"/>
      <c r="K87" s="45"/>
      <c r="M87" s="21"/>
    </row>
    <row r="88" spans="1:13" s="19" customFormat="1" ht="15">
      <c r="A88" s="97" t="s">
        <v>45</v>
      </c>
      <c r="B88" s="91"/>
      <c r="C88" s="57"/>
      <c r="D88" s="50">
        <v>0</v>
      </c>
      <c r="E88" s="57"/>
      <c r="F88" s="59"/>
      <c r="G88" s="50">
        <f>D88/I88</f>
        <v>0</v>
      </c>
      <c r="H88" s="50">
        <f>G88/12</f>
        <v>0</v>
      </c>
      <c r="I88" s="13">
        <v>2866.6</v>
      </c>
      <c r="J88" s="13">
        <v>1.07</v>
      </c>
      <c r="K88" s="45">
        <v>0.13</v>
      </c>
      <c r="M88" s="21"/>
    </row>
    <row r="89" spans="1:13" s="19" customFormat="1" ht="15" hidden="1">
      <c r="A89" s="80" t="s">
        <v>41</v>
      </c>
      <c r="B89" s="91" t="s">
        <v>17</v>
      </c>
      <c r="C89" s="57"/>
      <c r="D89" s="58">
        <v>0</v>
      </c>
      <c r="E89" s="57"/>
      <c r="F89" s="59"/>
      <c r="G89" s="57"/>
      <c r="H89" s="57"/>
      <c r="I89" s="13">
        <v>2866.6</v>
      </c>
      <c r="J89" s="13">
        <v>1.07</v>
      </c>
      <c r="K89" s="45">
        <v>0.02</v>
      </c>
      <c r="M89" s="21"/>
    </row>
    <row r="90" spans="1:13" s="13" customFormat="1" ht="15">
      <c r="A90" s="97" t="s">
        <v>57</v>
      </c>
      <c r="B90" s="70"/>
      <c r="C90" s="50"/>
      <c r="D90" s="50">
        <f>D91+D92</f>
        <v>23976.2</v>
      </c>
      <c r="E90" s="50"/>
      <c r="F90" s="53"/>
      <c r="G90" s="50">
        <f>D90/I90</f>
        <v>8.36</v>
      </c>
      <c r="H90" s="50">
        <f>G90/12</f>
        <v>0.7</v>
      </c>
      <c r="I90" s="13">
        <v>2866.6</v>
      </c>
      <c r="J90" s="13">
        <v>1.07</v>
      </c>
      <c r="K90" s="45">
        <v>0.04</v>
      </c>
      <c r="M90" s="21"/>
    </row>
    <row r="91" spans="1:13" s="19" customFormat="1" ht="15">
      <c r="A91" s="80" t="s">
        <v>106</v>
      </c>
      <c r="B91" s="81" t="s">
        <v>107</v>
      </c>
      <c r="C91" s="57"/>
      <c r="D91" s="58">
        <v>10298.6</v>
      </c>
      <c r="E91" s="57"/>
      <c r="F91" s="59"/>
      <c r="G91" s="57"/>
      <c r="H91" s="57"/>
      <c r="I91" s="13">
        <v>2866.6</v>
      </c>
      <c r="J91" s="13">
        <v>1.07</v>
      </c>
      <c r="K91" s="45">
        <v>0.04</v>
      </c>
      <c r="M91" s="21"/>
    </row>
    <row r="92" spans="1:13" s="19" customFormat="1" ht="15">
      <c r="A92" s="80" t="s">
        <v>71</v>
      </c>
      <c r="B92" s="81" t="s">
        <v>22</v>
      </c>
      <c r="C92" s="57">
        <f>F92*12</f>
        <v>0</v>
      </c>
      <c r="D92" s="58">
        <v>13677.6</v>
      </c>
      <c r="E92" s="57">
        <f>H92*12</f>
        <v>0</v>
      </c>
      <c r="F92" s="59"/>
      <c r="G92" s="57"/>
      <c r="H92" s="57"/>
      <c r="I92" s="13">
        <v>2866.6</v>
      </c>
      <c r="J92" s="13">
        <v>1.07</v>
      </c>
      <c r="K92" s="45">
        <v>0</v>
      </c>
      <c r="M92" s="21"/>
    </row>
    <row r="93" spans="1:13" s="13" customFormat="1" ht="15">
      <c r="A93" s="97" t="s">
        <v>56</v>
      </c>
      <c r="B93" s="70"/>
      <c r="C93" s="50"/>
      <c r="D93" s="50">
        <f>D94</f>
        <v>4881.36</v>
      </c>
      <c r="E93" s="50" t="e">
        <f>E94+#REF!</f>
        <v>#REF!</v>
      </c>
      <c r="F93" s="50" t="e">
        <f>F94+#REF!</f>
        <v>#REF!</v>
      </c>
      <c r="G93" s="50">
        <f>D93/I93</f>
        <v>1.7</v>
      </c>
      <c r="H93" s="50">
        <f>G93/12-0.01</f>
        <v>0.13</v>
      </c>
      <c r="I93" s="13">
        <v>2866.6</v>
      </c>
      <c r="J93" s="13">
        <v>1.07</v>
      </c>
      <c r="K93" s="45">
        <v>0</v>
      </c>
      <c r="M93" s="21"/>
    </row>
    <row r="94" spans="1:11" s="19" customFormat="1" ht="15">
      <c r="A94" s="80" t="s">
        <v>112</v>
      </c>
      <c r="B94" s="91" t="s">
        <v>63</v>
      </c>
      <c r="C94" s="57"/>
      <c r="D94" s="58">
        <v>4881.36</v>
      </c>
      <c r="E94" s="57"/>
      <c r="F94" s="59"/>
      <c r="G94" s="57"/>
      <c r="H94" s="57"/>
      <c r="I94" s="13">
        <v>2866.6</v>
      </c>
      <c r="J94" s="13">
        <v>1.07</v>
      </c>
      <c r="K94" s="45">
        <v>0</v>
      </c>
    </row>
    <row r="95" spans="1:11" s="13" customFormat="1" ht="38.25" thickBot="1">
      <c r="A95" s="24" t="s">
        <v>134</v>
      </c>
      <c r="B95" s="20" t="s">
        <v>12</v>
      </c>
      <c r="C95" s="23">
        <f>F95*12</f>
        <v>0</v>
      </c>
      <c r="D95" s="55">
        <f>G95*I95</f>
        <v>13071.7</v>
      </c>
      <c r="E95" s="55">
        <f>H95*12</f>
        <v>4.56</v>
      </c>
      <c r="F95" s="56"/>
      <c r="G95" s="55">
        <f>H95*12</f>
        <v>4.56</v>
      </c>
      <c r="H95" s="55">
        <v>0.38</v>
      </c>
      <c r="I95" s="13">
        <v>2866.6</v>
      </c>
      <c r="J95" s="13">
        <v>1.07</v>
      </c>
      <c r="K95" s="45">
        <v>0.3</v>
      </c>
    </row>
    <row r="96" spans="1:11" s="13" customFormat="1" ht="26.25" customHeight="1">
      <c r="A96" s="65" t="s">
        <v>103</v>
      </c>
      <c r="B96" s="66" t="s">
        <v>11</v>
      </c>
      <c r="C96" s="23"/>
      <c r="D96" s="84">
        <f>G96*I96</f>
        <v>59510.62</v>
      </c>
      <c r="E96" s="84"/>
      <c r="F96" s="84"/>
      <c r="G96" s="84">
        <f>12*H96</f>
        <v>20.76</v>
      </c>
      <c r="H96" s="55">
        <v>1.73</v>
      </c>
      <c r="I96" s="13">
        <v>2866.6</v>
      </c>
      <c r="K96" s="45"/>
    </row>
    <row r="97" spans="1:13" s="13" customFormat="1" ht="18.75">
      <c r="A97" s="67" t="s">
        <v>96</v>
      </c>
      <c r="B97" s="20"/>
      <c r="C97" s="22"/>
      <c r="D97" s="54">
        <f>D15+D25+D34+D35+D36+D37+D38+D42+D43+D44+D45+D46+D47+D64+D76+D79+D88+D90+D93+D95+D96</f>
        <v>604143.48</v>
      </c>
      <c r="E97" s="54" t="e">
        <f>E15+E25+E34+E35+E36+E37+E38+E42+E43+E44+E45+E46+E47+E64+E76+E79+E88+E90+E93+E95+E96</f>
        <v>#REF!</v>
      </c>
      <c r="F97" s="54" t="e">
        <f>F15+F25+F34+F35+F36+F37+F38+F42+F43+F44+F45+F46+F47+F64+F76+F79+F88+F90+F93+F95+F96</f>
        <v>#REF!</v>
      </c>
      <c r="G97" s="54">
        <f>G15+G25+G34+G35+G36+G37+G38+G42+G43+G44+G45+G46+G47+G64+G76+G79+G88+G90+G93+G95+G96</f>
        <v>210.75</v>
      </c>
      <c r="H97" s="54">
        <f>H15+H25+H34+H35+H36+H37+H38+H42+H43+H44+H45+H46+H47+H64+H76+H79+H88+H90+H93+H95+H96</f>
        <v>17.57</v>
      </c>
      <c r="K97" s="45"/>
      <c r="M97" s="13">
        <f>16.04*I96*12</f>
        <v>551763.168</v>
      </c>
    </row>
    <row r="98" spans="1:11" s="13" customFormat="1" ht="18.75">
      <c r="A98" s="37"/>
      <c r="B98" s="35"/>
      <c r="C98" s="36"/>
      <c r="D98" s="85"/>
      <c r="E98" s="85"/>
      <c r="F98" s="85"/>
      <c r="G98" s="85"/>
      <c r="H98" s="85"/>
      <c r="K98" s="45"/>
    </row>
    <row r="99" spans="1:11" s="13" customFormat="1" ht="18.75">
      <c r="A99" s="39"/>
      <c r="B99" s="35"/>
      <c r="C99" s="36"/>
      <c r="D99" s="86"/>
      <c r="E99" s="85"/>
      <c r="F99" s="85"/>
      <c r="G99" s="86"/>
      <c r="H99" s="86"/>
      <c r="K99" s="45"/>
    </row>
    <row r="100" spans="1:13" s="13" customFormat="1" ht="18.75">
      <c r="A100" s="39"/>
      <c r="B100" s="35"/>
      <c r="C100" s="36"/>
      <c r="D100" s="85"/>
      <c r="E100" s="85"/>
      <c r="F100" s="85"/>
      <c r="G100" s="85"/>
      <c r="H100" s="85"/>
      <c r="K100" s="45"/>
      <c r="M100" s="13">
        <f>17.28*I101*12</f>
        <v>594418.176</v>
      </c>
    </row>
    <row r="101" spans="1:11" s="13" customFormat="1" ht="18.75">
      <c r="A101" s="68" t="s">
        <v>31</v>
      </c>
      <c r="B101" s="20"/>
      <c r="C101" s="22">
        <f>F101*12</f>
        <v>0</v>
      </c>
      <c r="D101" s="54">
        <f>D102+D103+D104+D105+D106+D107</f>
        <v>70086.64</v>
      </c>
      <c r="E101" s="54">
        <f>E102+E103+E104+E105+E106+E107</f>
        <v>0</v>
      </c>
      <c r="F101" s="54">
        <f>F102+F103+F104+F105+F106+F107</f>
        <v>0</v>
      </c>
      <c r="G101" s="54">
        <f>G102+G103+G104+G105+G106+G107</f>
        <v>24.45</v>
      </c>
      <c r="H101" s="54">
        <f>H102+H103+H104+H105+H106+H107</f>
        <v>2.04</v>
      </c>
      <c r="I101" s="13">
        <v>2866.6</v>
      </c>
      <c r="K101" s="45"/>
    </row>
    <row r="102" spans="1:11" s="103" customFormat="1" ht="15">
      <c r="A102" s="80" t="s">
        <v>113</v>
      </c>
      <c r="B102" s="91"/>
      <c r="C102" s="57"/>
      <c r="D102" s="58">
        <v>33754.7</v>
      </c>
      <c r="E102" s="57"/>
      <c r="F102" s="59"/>
      <c r="G102" s="57">
        <f aca="true" t="shared" si="4" ref="G102:G107">D102/I102</f>
        <v>11.78</v>
      </c>
      <c r="H102" s="57">
        <f aca="true" t="shared" si="5" ref="H102:H107">G102/12</f>
        <v>0.98</v>
      </c>
      <c r="I102" s="101">
        <v>2866.6</v>
      </c>
      <c r="J102" s="101"/>
      <c r="K102" s="102"/>
    </row>
    <row r="103" spans="1:11" s="103" customFormat="1" ht="15">
      <c r="A103" s="80" t="s">
        <v>114</v>
      </c>
      <c r="B103" s="91"/>
      <c r="C103" s="57"/>
      <c r="D103" s="58">
        <v>22634.42</v>
      </c>
      <c r="E103" s="57"/>
      <c r="F103" s="59"/>
      <c r="G103" s="57">
        <f t="shared" si="4"/>
        <v>7.9</v>
      </c>
      <c r="H103" s="57">
        <f t="shared" si="5"/>
        <v>0.66</v>
      </c>
      <c r="I103" s="101">
        <v>2866.6</v>
      </c>
      <c r="J103" s="101"/>
      <c r="K103" s="102"/>
    </row>
    <row r="104" spans="1:11" s="103" customFormat="1" ht="15">
      <c r="A104" s="80" t="s">
        <v>118</v>
      </c>
      <c r="B104" s="91"/>
      <c r="C104" s="57"/>
      <c r="D104" s="58">
        <v>10614.21</v>
      </c>
      <c r="E104" s="57"/>
      <c r="F104" s="59"/>
      <c r="G104" s="57">
        <f t="shared" si="4"/>
        <v>3.7</v>
      </c>
      <c r="H104" s="57">
        <f t="shared" si="5"/>
        <v>0.31</v>
      </c>
      <c r="I104" s="101">
        <v>2866.6</v>
      </c>
      <c r="J104" s="101"/>
      <c r="K104" s="102"/>
    </row>
    <row r="105" spans="1:11" s="103" customFormat="1" ht="15">
      <c r="A105" s="80" t="s">
        <v>121</v>
      </c>
      <c r="B105" s="81"/>
      <c r="C105" s="57"/>
      <c r="D105" s="58">
        <v>722.42</v>
      </c>
      <c r="E105" s="57"/>
      <c r="F105" s="59"/>
      <c r="G105" s="57">
        <f t="shared" si="4"/>
        <v>0.25</v>
      </c>
      <c r="H105" s="57">
        <f t="shared" si="5"/>
        <v>0.02</v>
      </c>
      <c r="I105" s="101">
        <v>2866.6</v>
      </c>
      <c r="J105" s="101"/>
      <c r="K105" s="102"/>
    </row>
    <row r="106" spans="1:11" s="103" customFormat="1" ht="15">
      <c r="A106" s="80" t="s">
        <v>123</v>
      </c>
      <c r="B106" s="81"/>
      <c r="C106" s="57"/>
      <c r="D106" s="58">
        <v>1385.9</v>
      </c>
      <c r="E106" s="57"/>
      <c r="F106" s="59"/>
      <c r="G106" s="57">
        <f t="shared" si="4"/>
        <v>0.48</v>
      </c>
      <c r="H106" s="57">
        <f t="shared" si="5"/>
        <v>0.04</v>
      </c>
      <c r="I106" s="101">
        <v>2866.6</v>
      </c>
      <c r="J106" s="101"/>
      <c r="K106" s="102"/>
    </row>
    <row r="107" spans="1:11" s="103" customFormat="1" ht="15">
      <c r="A107" s="80" t="s">
        <v>124</v>
      </c>
      <c r="B107" s="81"/>
      <c r="C107" s="57"/>
      <c r="D107" s="58">
        <v>974.99</v>
      </c>
      <c r="E107" s="57"/>
      <c r="F107" s="59"/>
      <c r="G107" s="57">
        <f t="shared" si="4"/>
        <v>0.34</v>
      </c>
      <c r="H107" s="57">
        <f t="shared" si="5"/>
        <v>0.03</v>
      </c>
      <c r="I107" s="101">
        <v>2866.6</v>
      </c>
      <c r="J107" s="101"/>
      <c r="K107" s="102"/>
    </row>
    <row r="108" spans="1:11" s="13" customFormat="1" ht="18.75">
      <c r="A108" s="34"/>
      <c r="B108" s="35"/>
      <c r="C108" s="36"/>
      <c r="D108" s="87"/>
      <c r="E108" s="85"/>
      <c r="F108" s="87"/>
      <c r="G108" s="85"/>
      <c r="H108" s="87"/>
      <c r="K108" s="45"/>
    </row>
    <row r="109" spans="1:11" s="13" customFormat="1" ht="18.75">
      <c r="A109" s="34"/>
      <c r="B109" s="35"/>
      <c r="C109" s="36"/>
      <c r="D109" s="87"/>
      <c r="E109" s="85"/>
      <c r="F109" s="87"/>
      <c r="G109" s="85"/>
      <c r="H109" s="87"/>
      <c r="K109" s="45"/>
    </row>
    <row r="110" spans="1:11" s="13" customFormat="1" ht="19.5" thickBot="1">
      <c r="A110" s="33" t="s">
        <v>78</v>
      </c>
      <c r="B110" s="31"/>
      <c r="C110" s="32"/>
      <c r="D110" s="88">
        <f>D97+D101</f>
        <v>674230.12</v>
      </c>
      <c r="E110" s="88" t="e">
        <f>E97+E101</f>
        <v>#REF!</v>
      </c>
      <c r="F110" s="88" t="e">
        <f>F97+F101</f>
        <v>#REF!</v>
      </c>
      <c r="G110" s="88">
        <f>G97+G101</f>
        <v>235.2</v>
      </c>
      <c r="H110" s="88">
        <f>H97+H101</f>
        <v>19.61</v>
      </c>
      <c r="K110" s="45"/>
    </row>
    <row r="111" spans="1:11" s="13" customFormat="1" ht="18.75">
      <c r="A111" s="37"/>
      <c r="B111" s="35"/>
      <c r="C111" s="36"/>
      <c r="D111" s="36"/>
      <c r="E111" s="36"/>
      <c r="F111" s="36"/>
      <c r="G111" s="36"/>
      <c r="H111" s="36"/>
      <c r="K111" s="45"/>
    </row>
    <row r="112" spans="1:11" s="38" customFormat="1" ht="19.5">
      <c r="A112" s="39"/>
      <c r="B112" s="40"/>
      <c r="C112" s="40"/>
      <c r="D112" s="40"/>
      <c r="E112" s="41"/>
      <c r="F112" s="41"/>
      <c r="G112" s="41"/>
      <c r="H112" s="42"/>
      <c r="K112" s="47"/>
    </row>
    <row r="113" spans="1:12" s="25" customFormat="1" ht="19.5">
      <c r="A113" s="27"/>
      <c r="B113" s="28"/>
      <c r="C113" s="5"/>
      <c r="D113" s="5"/>
      <c r="E113" s="5"/>
      <c r="F113" s="5"/>
      <c r="G113" s="5"/>
      <c r="H113" s="5"/>
      <c r="K113" s="48"/>
      <c r="L113" s="4"/>
    </row>
    <row r="114" spans="1:11" s="4" customFormat="1" ht="14.25">
      <c r="A114" s="111" t="s">
        <v>29</v>
      </c>
      <c r="B114" s="111"/>
      <c r="C114" s="111"/>
      <c r="D114" s="111"/>
      <c r="E114" s="111"/>
      <c r="F114" s="111"/>
      <c r="K114" s="49"/>
    </row>
    <row r="115" s="4" customFormat="1" ht="12.75">
      <c r="K115" s="49"/>
    </row>
    <row r="116" spans="1:11" s="4" customFormat="1" ht="12.75">
      <c r="A116" s="26" t="s">
        <v>30</v>
      </c>
      <c r="K116" s="49"/>
    </row>
    <row r="117" s="4" customFormat="1" ht="12.75">
      <c r="K117" s="49"/>
    </row>
    <row r="118" s="4" customFormat="1" ht="12.75">
      <c r="K118" s="49"/>
    </row>
    <row r="119" s="4" customFormat="1" ht="12.75">
      <c r="K119" s="49"/>
    </row>
    <row r="120" s="4" customFormat="1" ht="12.75">
      <c r="K120" s="49"/>
    </row>
    <row r="121" s="4" customFormat="1" ht="12.75">
      <c r="K121" s="49"/>
    </row>
    <row r="122" s="4" customFormat="1" ht="12.75">
      <c r="K122" s="49"/>
    </row>
    <row r="123" s="4" customFormat="1" ht="12.75">
      <c r="K123" s="49"/>
    </row>
    <row r="124" s="4" customFormat="1" ht="12.75">
      <c r="K124" s="49"/>
    </row>
    <row r="125" s="4" customFormat="1" ht="12.75">
      <c r="K125" s="49"/>
    </row>
    <row r="126" s="4" customFormat="1" ht="12.75">
      <c r="K126" s="49"/>
    </row>
    <row r="127" s="4" customFormat="1" ht="12.75">
      <c r="K127" s="49"/>
    </row>
    <row r="128" s="4" customFormat="1" ht="12.75">
      <c r="K128" s="49"/>
    </row>
    <row r="129" s="4" customFormat="1" ht="12.75">
      <c r="K129" s="49"/>
    </row>
    <row r="130" s="4" customFormat="1" ht="12.75">
      <c r="K130" s="49"/>
    </row>
    <row r="131" s="4" customFormat="1" ht="12.75">
      <c r="K131" s="49"/>
    </row>
    <row r="132" s="4" customFormat="1" ht="12.75">
      <c r="K132" s="49"/>
    </row>
    <row r="133" s="4" customFormat="1" ht="12.75">
      <c r="K133" s="49"/>
    </row>
    <row r="134" spans="11:12" s="4" customFormat="1" ht="12.75">
      <c r="K134" s="49"/>
      <c r="L134" s="6"/>
    </row>
  </sheetData>
  <sheetProtection/>
  <mergeCells count="12">
    <mergeCell ref="A8:H8"/>
    <mergeCell ref="A9:H9"/>
    <mergeCell ref="A10:H10"/>
    <mergeCell ref="A11:H11"/>
    <mergeCell ref="A14:H14"/>
    <mergeCell ref="A114:F114"/>
    <mergeCell ref="A1:H1"/>
    <mergeCell ref="B2:H2"/>
    <mergeCell ref="B3:H3"/>
    <mergeCell ref="B4:H4"/>
    <mergeCell ref="A6:H6"/>
    <mergeCell ref="A7:H7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2"/>
  <sheetViews>
    <sheetView tabSelected="1" zoomScale="75" zoomScaleNormal="75" zoomScalePageLayoutView="0" workbookViewId="0" topLeftCell="A75">
      <selection activeCell="A1" sqref="A1:H115"/>
    </sheetView>
  </sheetViews>
  <sheetFormatPr defaultColWidth="9.00390625" defaultRowHeight="12.75"/>
  <cols>
    <col min="1" max="1" width="72.75390625" style="6" customWidth="1"/>
    <col min="2" max="2" width="19.125" style="6" customWidth="1"/>
    <col min="3" max="3" width="13.875" style="6" hidden="1" customWidth="1"/>
    <col min="4" max="4" width="14.875" style="6" customWidth="1"/>
    <col min="5" max="5" width="13.875" style="6" hidden="1" customWidth="1"/>
    <col min="6" max="6" width="20.875" style="6" hidden="1" customWidth="1"/>
    <col min="7" max="7" width="13.875" style="6" customWidth="1"/>
    <col min="8" max="8" width="20.875" style="6" customWidth="1"/>
    <col min="9" max="9" width="15.375" style="6" customWidth="1"/>
    <col min="10" max="10" width="15.375" style="6" hidden="1" customWidth="1"/>
    <col min="11" max="11" width="15.375" style="43" hidden="1" customWidth="1"/>
    <col min="12" max="14" width="15.375" style="6" customWidth="1"/>
    <col min="15" max="16384" width="9.125" style="6" customWidth="1"/>
  </cols>
  <sheetData>
    <row r="1" spans="1:8" ht="16.5" customHeight="1">
      <c r="A1" s="112" t="s">
        <v>0</v>
      </c>
      <c r="B1" s="113"/>
      <c r="C1" s="113"/>
      <c r="D1" s="113"/>
      <c r="E1" s="113"/>
      <c r="F1" s="113"/>
      <c r="G1" s="113"/>
      <c r="H1" s="113"/>
    </row>
    <row r="2" spans="2:8" ht="12.75" customHeight="1">
      <c r="B2" s="114" t="s">
        <v>1</v>
      </c>
      <c r="C2" s="114"/>
      <c r="D2" s="114"/>
      <c r="E2" s="114"/>
      <c r="F2" s="114"/>
      <c r="G2" s="113"/>
      <c r="H2" s="113"/>
    </row>
    <row r="3" spans="1:8" ht="21" customHeight="1">
      <c r="A3" s="64" t="s">
        <v>126</v>
      </c>
      <c r="B3" s="114" t="s">
        <v>2</v>
      </c>
      <c r="C3" s="114"/>
      <c r="D3" s="114"/>
      <c r="E3" s="114"/>
      <c r="F3" s="114"/>
      <c r="G3" s="113"/>
      <c r="H3" s="113"/>
    </row>
    <row r="4" spans="2:8" ht="14.25" customHeight="1">
      <c r="B4" s="114" t="s">
        <v>33</v>
      </c>
      <c r="C4" s="114"/>
      <c r="D4" s="114"/>
      <c r="E4" s="114"/>
      <c r="F4" s="114"/>
      <c r="G4" s="113"/>
      <c r="H4" s="113"/>
    </row>
    <row r="5" spans="2:9" ht="35.25" customHeight="1" hidden="1">
      <c r="B5" s="1"/>
      <c r="C5" s="1"/>
      <c r="D5" s="1"/>
      <c r="E5" s="1"/>
      <c r="F5" s="1"/>
      <c r="G5" s="1"/>
      <c r="H5" s="1"/>
      <c r="I5" s="1"/>
    </row>
    <row r="6" spans="1:9" ht="35.25" customHeight="1">
      <c r="A6" s="115"/>
      <c r="B6" s="115"/>
      <c r="C6" s="115"/>
      <c r="D6" s="115"/>
      <c r="E6" s="115"/>
      <c r="F6" s="115"/>
      <c r="G6" s="115"/>
      <c r="H6" s="115"/>
      <c r="I6" s="1"/>
    </row>
    <row r="7" spans="1:9" ht="25.5" customHeight="1">
      <c r="A7" s="115" t="s">
        <v>127</v>
      </c>
      <c r="B7" s="115"/>
      <c r="C7" s="115"/>
      <c r="D7" s="115"/>
      <c r="E7" s="115"/>
      <c r="F7" s="115"/>
      <c r="G7" s="115"/>
      <c r="H7" s="115"/>
      <c r="I7" s="1"/>
    </row>
    <row r="8" spans="1:11" s="7" customFormat="1" ht="22.5" customHeight="1">
      <c r="A8" s="116" t="s">
        <v>3</v>
      </c>
      <c r="B8" s="116"/>
      <c r="C8" s="116"/>
      <c r="D8" s="116"/>
      <c r="E8" s="117"/>
      <c r="F8" s="117"/>
      <c r="G8" s="117"/>
      <c r="H8" s="117"/>
      <c r="K8" s="44"/>
    </row>
    <row r="9" spans="1:8" s="8" customFormat="1" ht="18.75" customHeight="1">
      <c r="A9" s="116" t="s">
        <v>136</v>
      </c>
      <c r="B9" s="116"/>
      <c r="C9" s="116"/>
      <c r="D9" s="116"/>
      <c r="E9" s="117"/>
      <c r="F9" s="117"/>
      <c r="G9" s="117"/>
      <c r="H9" s="117"/>
    </row>
    <row r="10" spans="1:8" s="9" customFormat="1" ht="17.25" customHeight="1">
      <c r="A10" s="118" t="s">
        <v>76</v>
      </c>
      <c r="B10" s="118"/>
      <c r="C10" s="118"/>
      <c r="D10" s="118"/>
      <c r="E10" s="119"/>
      <c r="F10" s="119"/>
      <c r="G10" s="119"/>
      <c r="H10" s="119"/>
    </row>
    <row r="11" spans="1:8" s="8" customFormat="1" ht="30" customHeight="1" thickBot="1">
      <c r="A11" s="105" t="s">
        <v>79</v>
      </c>
      <c r="B11" s="105"/>
      <c r="C11" s="105"/>
      <c r="D11" s="105"/>
      <c r="E11" s="106"/>
      <c r="F11" s="106"/>
      <c r="G11" s="106"/>
      <c r="H11" s="106"/>
    </row>
    <row r="12" spans="1:11" s="13" customFormat="1" ht="139.5" customHeight="1" thickBot="1">
      <c r="A12" s="10" t="s">
        <v>4</v>
      </c>
      <c r="B12" s="11" t="s">
        <v>5</v>
      </c>
      <c r="C12" s="12" t="s">
        <v>6</v>
      </c>
      <c r="D12" s="12" t="s">
        <v>34</v>
      </c>
      <c r="E12" s="12" t="s">
        <v>6</v>
      </c>
      <c r="F12" s="2" t="s">
        <v>7</v>
      </c>
      <c r="G12" s="12" t="s">
        <v>6</v>
      </c>
      <c r="H12" s="2" t="s">
        <v>7</v>
      </c>
      <c r="K12" s="45"/>
    </row>
    <row r="13" spans="1:11" s="19" customFormat="1" ht="12.75">
      <c r="A13" s="14">
        <v>1</v>
      </c>
      <c r="B13" s="15">
        <v>2</v>
      </c>
      <c r="C13" s="15">
        <v>3</v>
      </c>
      <c r="D13" s="16"/>
      <c r="E13" s="15">
        <v>3</v>
      </c>
      <c r="F13" s="3">
        <v>4</v>
      </c>
      <c r="G13" s="17">
        <v>3</v>
      </c>
      <c r="H13" s="18">
        <v>4</v>
      </c>
      <c r="K13" s="46"/>
    </row>
    <row r="14" spans="1:11" s="19" customFormat="1" ht="49.5" customHeight="1">
      <c r="A14" s="107" t="s">
        <v>8</v>
      </c>
      <c r="B14" s="108"/>
      <c r="C14" s="108"/>
      <c r="D14" s="108"/>
      <c r="E14" s="108"/>
      <c r="F14" s="108"/>
      <c r="G14" s="109"/>
      <c r="H14" s="110"/>
      <c r="K14" s="46"/>
    </row>
    <row r="15" spans="1:11" s="13" customFormat="1" ht="15">
      <c r="A15" s="69" t="s">
        <v>108</v>
      </c>
      <c r="B15" s="70"/>
      <c r="C15" s="50">
        <f>F15*12</f>
        <v>0</v>
      </c>
      <c r="D15" s="51">
        <f>G15*I15</f>
        <v>101477.64</v>
      </c>
      <c r="E15" s="50">
        <f>H15*12</f>
        <v>35.4</v>
      </c>
      <c r="F15" s="52"/>
      <c r="G15" s="50">
        <f>H15*12</f>
        <v>35.4</v>
      </c>
      <c r="H15" s="50">
        <f>H20+H22</f>
        <v>2.95</v>
      </c>
      <c r="I15" s="13">
        <v>2866.6</v>
      </c>
      <c r="J15" s="13">
        <v>1.07</v>
      </c>
      <c r="K15" s="45">
        <v>2.24</v>
      </c>
    </row>
    <row r="16" spans="1:11" s="13" customFormat="1" ht="27" customHeight="1">
      <c r="A16" s="71" t="s">
        <v>109</v>
      </c>
      <c r="B16" s="72" t="s">
        <v>89</v>
      </c>
      <c r="C16" s="73"/>
      <c r="D16" s="74"/>
      <c r="E16" s="75"/>
      <c r="F16" s="76"/>
      <c r="G16" s="75"/>
      <c r="H16" s="75"/>
      <c r="K16" s="45"/>
    </row>
    <row r="17" spans="1:11" s="13" customFormat="1" ht="18.75" customHeight="1">
      <c r="A17" s="71" t="s">
        <v>90</v>
      </c>
      <c r="B17" s="72" t="s">
        <v>89</v>
      </c>
      <c r="C17" s="73"/>
      <c r="D17" s="74"/>
      <c r="E17" s="75"/>
      <c r="F17" s="76"/>
      <c r="G17" s="75"/>
      <c r="H17" s="75"/>
      <c r="K17" s="45"/>
    </row>
    <row r="18" spans="1:11" s="13" customFormat="1" ht="18.75" customHeight="1">
      <c r="A18" s="71" t="s">
        <v>91</v>
      </c>
      <c r="B18" s="72" t="s">
        <v>92</v>
      </c>
      <c r="C18" s="73"/>
      <c r="D18" s="74"/>
      <c r="E18" s="75"/>
      <c r="F18" s="76"/>
      <c r="G18" s="75"/>
      <c r="H18" s="75"/>
      <c r="K18" s="45"/>
    </row>
    <row r="19" spans="1:11" s="13" customFormat="1" ht="20.25" customHeight="1">
      <c r="A19" s="71" t="s">
        <v>93</v>
      </c>
      <c r="B19" s="72" t="s">
        <v>89</v>
      </c>
      <c r="C19" s="73"/>
      <c r="D19" s="74"/>
      <c r="E19" s="75"/>
      <c r="F19" s="76"/>
      <c r="G19" s="75"/>
      <c r="H19" s="75"/>
      <c r="K19" s="45"/>
    </row>
    <row r="20" spans="1:11" s="13" customFormat="1" ht="20.25" customHeight="1">
      <c r="A20" s="77" t="s">
        <v>32</v>
      </c>
      <c r="B20" s="78"/>
      <c r="C20" s="75"/>
      <c r="D20" s="74"/>
      <c r="E20" s="75"/>
      <c r="F20" s="76"/>
      <c r="G20" s="75"/>
      <c r="H20" s="50">
        <v>2.83</v>
      </c>
      <c r="K20" s="45"/>
    </row>
    <row r="21" spans="1:11" s="13" customFormat="1" ht="20.25" customHeight="1">
      <c r="A21" s="79" t="s">
        <v>105</v>
      </c>
      <c r="B21" s="78" t="s">
        <v>89</v>
      </c>
      <c r="C21" s="75"/>
      <c r="D21" s="74"/>
      <c r="E21" s="75"/>
      <c r="F21" s="76"/>
      <c r="G21" s="75"/>
      <c r="H21" s="75">
        <v>0.12</v>
      </c>
      <c r="K21" s="45"/>
    </row>
    <row r="22" spans="1:11" s="13" customFormat="1" ht="20.25" customHeight="1">
      <c r="A22" s="77" t="s">
        <v>32</v>
      </c>
      <c r="B22" s="78"/>
      <c r="C22" s="75"/>
      <c r="D22" s="74"/>
      <c r="E22" s="75"/>
      <c r="F22" s="76"/>
      <c r="G22" s="75"/>
      <c r="H22" s="50">
        <f>H21</f>
        <v>0.12</v>
      </c>
      <c r="K22" s="45"/>
    </row>
    <row r="23" spans="1:11" s="13" customFormat="1" ht="30">
      <c r="A23" s="69" t="s">
        <v>10</v>
      </c>
      <c r="B23" s="89"/>
      <c r="C23" s="50">
        <f>F23*12</f>
        <v>0</v>
      </c>
      <c r="D23" s="51">
        <f>G23*I23</f>
        <v>100789.66</v>
      </c>
      <c r="E23" s="50">
        <f>H23*12</f>
        <v>35.16</v>
      </c>
      <c r="F23" s="52"/>
      <c r="G23" s="50">
        <f>H23*12</f>
        <v>35.16</v>
      </c>
      <c r="H23" s="50">
        <v>2.93</v>
      </c>
      <c r="I23" s="13">
        <v>2866.6</v>
      </c>
      <c r="J23" s="13">
        <v>1.07</v>
      </c>
      <c r="K23" s="45">
        <v>2.33</v>
      </c>
    </row>
    <row r="24" spans="1:11" s="13" customFormat="1" ht="15">
      <c r="A24" s="90" t="s">
        <v>80</v>
      </c>
      <c r="B24" s="91" t="s">
        <v>11</v>
      </c>
      <c r="C24" s="50"/>
      <c r="D24" s="51"/>
      <c r="E24" s="50"/>
      <c r="F24" s="52"/>
      <c r="G24" s="50"/>
      <c r="H24" s="50"/>
      <c r="K24" s="45"/>
    </row>
    <row r="25" spans="1:11" s="13" customFormat="1" ht="15">
      <c r="A25" s="90" t="s">
        <v>81</v>
      </c>
      <c r="B25" s="91" t="s">
        <v>11</v>
      </c>
      <c r="C25" s="50"/>
      <c r="D25" s="51"/>
      <c r="E25" s="50"/>
      <c r="F25" s="52"/>
      <c r="G25" s="50"/>
      <c r="H25" s="50"/>
      <c r="K25" s="45"/>
    </row>
    <row r="26" spans="1:11" s="13" customFormat="1" ht="15">
      <c r="A26" s="92" t="s">
        <v>101</v>
      </c>
      <c r="B26" s="81" t="s">
        <v>102</v>
      </c>
      <c r="C26" s="50"/>
      <c r="D26" s="51"/>
      <c r="E26" s="50"/>
      <c r="F26" s="52"/>
      <c r="G26" s="50"/>
      <c r="H26" s="50"/>
      <c r="K26" s="45"/>
    </row>
    <row r="27" spans="1:11" s="13" customFormat="1" ht="15">
      <c r="A27" s="90" t="s">
        <v>82</v>
      </c>
      <c r="B27" s="91" t="s">
        <v>11</v>
      </c>
      <c r="C27" s="50"/>
      <c r="D27" s="51"/>
      <c r="E27" s="50"/>
      <c r="F27" s="52"/>
      <c r="G27" s="50"/>
      <c r="H27" s="50"/>
      <c r="K27" s="45"/>
    </row>
    <row r="28" spans="1:11" s="13" customFormat="1" ht="25.5">
      <c r="A28" s="90" t="s">
        <v>83</v>
      </c>
      <c r="B28" s="91" t="s">
        <v>12</v>
      </c>
      <c r="C28" s="50"/>
      <c r="D28" s="51"/>
      <c r="E28" s="50"/>
      <c r="F28" s="52"/>
      <c r="G28" s="50"/>
      <c r="H28" s="50"/>
      <c r="K28" s="45"/>
    </row>
    <row r="29" spans="1:11" s="13" customFormat="1" ht="15">
      <c r="A29" s="90" t="s">
        <v>84</v>
      </c>
      <c r="B29" s="91" t="s">
        <v>11</v>
      </c>
      <c r="C29" s="50"/>
      <c r="D29" s="51"/>
      <c r="E29" s="50"/>
      <c r="F29" s="52"/>
      <c r="G29" s="50"/>
      <c r="H29" s="50"/>
      <c r="K29" s="45"/>
    </row>
    <row r="30" spans="1:11" s="13" customFormat="1" ht="15">
      <c r="A30" s="93" t="s">
        <v>94</v>
      </c>
      <c r="B30" s="94" t="s">
        <v>11</v>
      </c>
      <c r="C30" s="50"/>
      <c r="D30" s="51"/>
      <c r="E30" s="50"/>
      <c r="F30" s="52"/>
      <c r="G30" s="50"/>
      <c r="H30" s="50"/>
      <c r="K30" s="45"/>
    </row>
    <row r="31" spans="1:11" s="13" customFormat="1" ht="26.25" thickBot="1">
      <c r="A31" s="95" t="s">
        <v>85</v>
      </c>
      <c r="B31" s="96" t="s">
        <v>86</v>
      </c>
      <c r="C31" s="50"/>
      <c r="D31" s="51"/>
      <c r="E31" s="50"/>
      <c r="F31" s="52"/>
      <c r="G31" s="50"/>
      <c r="H31" s="50"/>
      <c r="K31" s="45"/>
    </row>
    <row r="32" spans="1:11" s="21" customFormat="1" ht="15">
      <c r="A32" s="97" t="s">
        <v>13</v>
      </c>
      <c r="B32" s="70" t="s">
        <v>14</v>
      </c>
      <c r="C32" s="50">
        <f>F32*12</f>
        <v>0</v>
      </c>
      <c r="D32" s="51">
        <f aca="true" t="shared" si="0" ref="D32:D41">G32*I32</f>
        <v>25799.4</v>
      </c>
      <c r="E32" s="50">
        <f>H32*12</f>
        <v>9</v>
      </c>
      <c r="F32" s="53"/>
      <c r="G32" s="50">
        <f>H32*12</f>
        <v>9</v>
      </c>
      <c r="H32" s="50">
        <v>0.75</v>
      </c>
      <c r="I32" s="13">
        <v>2866.6</v>
      </c>
      <c r="J32" s="13">
        <v>1.07</v>
      </c>
      <c r="K32" s="45">
        <v>0.6</v>
      </c>
    </row>
    <row r="33" spans="1:11" s="13" customFormat="1" ht="15">
      <c r="A33" s="97" t="s">
        <v>15</v>
      </c>
      <c r="B33" s="70" t="s">
        <v>16</v>
      </c>
      <c r="C33" s="50">
        <f>F33*12</f>
        <v>0</v>
      </c>
      <c r="D33" s="51">
        <f t="shared" si="0"/>
        <v>84278.04</v>
      </c>
      <c r="E33" s="50">
        <f>H33*12</f>
        <v>29.4</v>
      </c>
      <c r="F33" s="53"/>
      <c r="G33" s="50">
        <f>H33*12</f>
        <v>29.4</v>
      </c>
      <c r="H33" s="50">
        <v>2.45</v>
      </c>
      <c r="I33" s="13">
        <v>2866.6</v>
      </c>
      <c r="J33" s="13">
        <v>1.07</v>
      </c>
      <c r="K33" s="45">
        <v>1.94</v>
      </c>
    </row>
    <row r="34" spans="1:11" s="19" customFormat="1" ht="30">
      <c r="A34" s="97" t="s">
        <v>51</v>
      </c>
      <c r="B34" s="70" t="s">
        <v>9</v>
      </c>
      <c r="C34" s="54"/>
      <c r="D34" s="51">
        <v>2042.21</v>
      </c>
      <c r="E34" s="54">
        <f>H34*12</f>
        <v>0.72</v>
      </c>
      <c r="F34" s="53"/>
      <c r="G34" s="50">
        <f aca="true" t="shared" si="1" ref="G34:G40">D34/I34</f>
        <v>0.71</v>
      </c>
      <c r="H34" s="50">
        <f aca="true" t="shared" si="2" ref="H34:H40">G34/12</f>
        <v>0.06</v>
      </c>
      <c r="I34" s="13">
        <v>2866.6</v>
      </c>
      <c r="J34" s="13">
        <v>1.07</v>
      </c>
      <c r="K34" s="45">
        <v>0.1</v>
      </c>
    </row>
    <row r="35" spans="1:11" s="19" customFormat="1" ht="30">
      <c r="A35" s="97" t="s">
        <v>75</v>
      </c>
      <c r="B35" s="70" t="s">
        <v>9</v>
      </c>
      <c r="C35" s="54"/>
      <c r="D35" s="51">
        <v>2042.21</v>
      </c>
      <c r="E35" s="54"/>
      <c r="F35" s="53"/>
      <c r="G35" s="50">
        <f t="shared" si="1"/>
        <v>0.71</v>
      </c>
      <c r="H35" s="50">
        <f t="shared" si="2"/>
        <v>0.06</v>
      </c>
      <c r="I35" s="13">
        <v>2866.6</v>
      </c>
      <c r="J35" s="13">
        <v>1.07</v>
      </c>
      <c r="K35" s="45">
        <v>0</v>
      </c>
    </row>
    <row r="36" spans="1:11" s="19" customFormat="1" ht="20.25" customHeight="1">
      <c r="A36" s="97" t="s">
        <v>52</v>
      </c>
      <c r="B36" s="70" t="s">
        <v>9</v>
      </c>
      <c r="C36" s="54"/>
      <c r="D36" s="51">
        <v>12896.1</v>
      </c>
      <c r="E36" s="54"/>
      <c r="F36" s="53"/>
      <c r="G36" s="50">
        <f t="shared" si="1"/>
        <v>4.5</v>
      </c>
      <c r="H36" s="50">
        <f t="shared" si="2"/>
        <v>0.38</v>
      </c>
      <c r="I36" s="13">
        <v>2866.6</v>
      </c>
      <c r="J36" s="13">
        <v>1.07</v>
      </c>
      <c r="K36" s="45">
        <v>0.3</v>
      </c>
    </row>
    <row r="37" spans="1:11" s="19" customFormat="1" ht="30" hidden="1">
      <c r="A37" s="97" t="s">
        <v>53</v>
      </c>
      <c r="B37" s="70" t="s">
        <v>12</v>
      </c>
      <c r="C37" s="54"/>
      <c r="D37" s="51">
        <f t="shared" si="0"/>
        <v>0</v>
      </c>
      <c r="E37" s="54"/>
      <c r="F37" s="53"/>
      <c r="G37" s="50">
        <f t="shared" si="1"/>
        <v>3.82</v>
      </c>
      <c r="H37" s="50">
        <f t="shared" si="2"/>
        <v>0.32</v>
      </c>
      <c r="I37" s="13">
        <v>2866.6</v>
      </c>
      <c r="J37" s="13">
        <v>1.07</v>
      </c>
      <c r="K37" s="45">
        <v>0</v>
      </c>
    </row>
    <row r="38" spans="1:11" s="19" customFormat="1" ht="30" hidden="1">
      <c r="A38" s="97" t="s">
        <v>54</v>
      </c>
      <c r="B38" s="70" t="s">
        <v>12</v>
      </c>
      <c r="C38" s="54"/>
      <c r="D38" s="51">
        <f t="shared" si="0"/>
        <v>0</v>
      </c>
      <c r="E38" s="54"/>
      <c r="F38" s="53"/>
      <c r="G38" s="50">
        <f t="shared" si="1"/>
        <v>3.82</v>
      </c>
      <c r="H38" s="50">
        <f t="shared" si="2"/>
        <v>0.32</v>
      </c>
      <c r="I38" s="13">
        <v>2866.6</v>
      </c>
      <c r="J38" s="13">
        <v>1.07</v>
      </c>
      <c r="K38" s="45">
        <v>0</v>
      </c>
    </row>
    <row r="39" spans="1:11" s="19" customFormat="1" ht="30" hidden="1">
      <c r="A39" s="97" t="s">
        <v>55</v>
      </c>
      <c r="B39" s="70" t="s">
        <v>12</v>
      </c>
      <c r="C39" s="54"/>
      <c r="D39" s="51">
        <f t="shared" si="0"/>
        <v>0</v>
      </c>
      <c r="E39" s="54"/>
      <c r="F39" s="53"/>
      <c r="G39" s="50">
        <f t="shared" si="1"/>
        <v>3.82</v>
      </c>
      <c r="H39" s="50">
        <f t="shared" si="2"/>
        <v>0.32</v>
      </c>
      <c r="I39" s="13">
        <v>2866.6</v>
      </c>
      <c r="J39" s="13">
        <v>1.07</v>
      </c>
      <c r="K39" s="45">
        <v>0.28</v>
      </c>
    </row>
    <row r="40" spans="1:11" s="19" customFormat="1" ht="24.75" customHeight="1">
      <c r="A40" s="97" t="s">
        <v>55</v>
      </c>
      <c r="B40" s="70" t="s">
        <v>68</v>
      </c>
      <c r="C40" s="54"/>
      <c r="D40" s="51">
        <v>12896.11</v>
      </c>
      <c r="E40" s="54"/>
      <c r="F40" s="53"/>
      <c r="G40" s="50">
        <f t="shared" si="1"/>
        <v>4.5</v>
      </c>
      <c r="H40" s="50">
        <f t="shared" si="2"/>
        <v>0.38</v>
      </c>
      <c r="I40" s="13">
        <v>2866.6</v>
      </c>
      <c r="J40" s="13"/>
      <c r="K40" s="45"/>
    </row>
    <row r="41" spans="1:11" s="19" customFormat="1" ht="30">
      <c r="A41" s="97" t="s">
        <v>23</v>
      </c>
      <c r="B41" s="70"/>
      <c r="C41" s="54">
        <f>F41*12</f>
        <v>0</v>
      </c>
      <c r="D41" s="51">
        <f t="shared" si="0"/>
        <v>7223.83</v>
      </c>
      <c r="E41" s="54">
        <f>H41*12</f>
        <v>2.52</v>
      </c>
      <c r="F41" s="53"/>
      <c r="G41" s="50">
        <f>H41*12</f>
        <v>2.52</v>
      </c>
      <c r="H41" s="50">
        <v>0.21</v>
      </c>
      <c r="I41" s="13">
        <v>2866.6</v>
      </c>
      <c r="J41" s="13">
        <v>1.07</v>
      </c>
      <c r="K41" s="45">
        <v>0.14</v>
      </c>
    </row>
    <row r="42" spans="1:11" s="13" customFormat="1" ht="15">
      <c r="A42" s="97" t="s">
        <v>25</v>
      </c>
      <c r="B42" s="70" t="s">
        <v>26</v>
      </c>
      <c r="C42" s="54">
        <f>F42*12</f>
        <v>0</v>
      </c>
      <c r="D42" s="51">
        <f>G42*I42</f>
        <v>2063.95</v>
      </c>
      <c r="E42" s="54">
        <f>H42*12</f>
        <v>0.72</v>
      </c>
      <c r="F42" s="53"/>
      <c r="G42" s="50">
        <f>12*H42</f>
        <v>0.72</v>
      </c>
      <c r="H42" s="50">
        <v>0.06</v>
      </c>
      <c r="I42" s="13">
        <v>2866.6</v>
      </c>
      <c r="J42" s="13">
        <v>1.07</v>
      </c>
      <c r="K42" s="45">
        <v>0.03</v>
      </c>
    </row>
    <row r="43" spans="1:11" s="13" customFormat="1" ht="15">
      <c r="A43" s="97" t="s">
        <v>27</v>
      </c>
      <c r="B43" s="98" t="s">
        <v>28</v>
      </c>
      <c r="C43" s="55">
        <f>F43*12</f>
        <v>0</v>
      </c>
      <c r="D43" s="51">
        <f>G43*I43</f>
        <v>1375.97</v>
      </c>
      <c r="E43" s="55">
        <f>H43*12</f>
        <v>0.48</v>
      </c>
      <c r="F43" s="56"/>
      <c r="G43" s="50">
        <f>12*H43</f>
        <v>0.48</v>
      </c>
      <c r="H43" s="50">
        <v>0.04</v>
      </c>
      <c r="I43" s="13">
        <v>2866.6</v>
      </c>
      <c r="J43" s="13">
        <v>1.07</v>
      </c>
      <c r="K43" s="45">
        <v>0.02</v>
      </c>
    </row>
    <row r="44" spans="1:11" s="21" customFormat="1" ht="30">
      <c r="A44" s="97" t="s">
        <v>24</v>
      </c>
      <c r="B44" s="70" t="s">
        <v>95</v>
      </c>
      <c r="C44" s="54">
        <f>F44*12</f>
        <v>0</v>
      </c>
      <c r="D44" s="51">
        <f>G44*I44</f>
        <v>1719.96</v>
      </c>
      <c r="E44" s="54">
        <f>H44*12</f>
        <v>0.6</v>
      </c>
      <c r="F44" s="53"/>
      <c r="G44" s="50">
        <f>12*H44</f>
        <v>0.6</v>
      </c>
      <c r="H44" s="50">
        <v>0.05</v>
      </c>
      <c r="I44" s="13">
        <v>2866.6</v>
      </c>
      <c r="J44" s="13">
        <v>1.07</v>
      </c>
      <c r="K44" s="45">
        <v>0.03</v>
      </c>
    </row>
    <row r="45" spans="1:11" s="21" customFormat="1" ht="15">
      <c r="A45" s="97" t="s">
        <v>35</v>
      </c>
      <c r="B45" s="70"/>
      <c r="C45" s="50"/>
      <c r="D45" s="50">
        <f>D47+D48+D49+D50+D51+D52+D53+D54+D55+D56+D57+D58+D61</f>
        <v>60235.06</v>
      </c>
      <c r="E45" s="50"/>
      <c r="F45" s="53"/>
      <c r="G45" s="50">
        <f>D45/I45</f>
        <v>21.01</v>
      </c>
      <c r="H45" s="50">
        <f>G45/12</f>
        <v>1.75</v>
      </c>
      <c r="I45" s="13">
        <v>2866.6</v>
      </c>
      <c r="J45" s="13">
        <v>1.07</v>
      </c>
      <c r="K45" s="45">
        <v>1.04</v>
      </c>
    </row>
    <row r="46" spans="1:13" s="19" customFormat="1" ht="15" hidden="1">
      <c r="A46" s="80" t="s">
        <v>64</v>
      </c>
      <c r="B46" s="91" t="s">
        <v>17</v>
      </c>
      <c r="C46" s="57"/>
      <c r="D46" s="58">
        <f>G46*I46</f>
        <v>0</v>
      </c>
      <c r="E46" s="57"/>
      <c r="F46" s="59"/>
      <c r="G46" s="57">
        <f>H46*12</f>
        <v>0</v>
      </c>
      <c r="H46" s="57">
        <v>0</v>
      </c>
      <c r="I46" s="13">
        <v>2866.6</v>
      </c>
      <c r="J46" s="13">
        <v>1.07</v>
      </c>
      <c r="K46" s="45">
        <v>0</v>
      </c>
      <c r="M46" s="21"/>
    </row>
    <row r="47" spans="1:13" s="19" customFormat="1" ht="27" customHeight="1">
      <c r="A47" s="80" t="s">
        <v>129</v>
      </c>
      <c r="B47" s="91" t="s">
        <v>17</v>
      </c>
      <c r="C47" s="57"/>
      <c r="D47" s="58">
        <v>731.44</v>
      </c>
      <c r="E47" s="57"/>
      <c r="F47" s="59"/>
      <c r="G47" s="57"/>
      <c r="H47" s="57"/>
      <c r="I47" s="13">
        <v>2866.6</v>
      </c>
      <c r="J47" s="13">
        <v>1.07</v>
      </c>
      <c r="K47" s="45">
        <v>0.01</v>
      </c>
      <c r="M47" s="21"/>
    </row>
    <row r="48" spans="1:13" s="19" customFormat="1" ht="15">
      <c r="A48" s="80" t="s">
        <v>18</v>
      </c>
      <c r="B48" s="91" t="s">
        <v>22</v>
      </c>
      <c r="C48" s="57">
        <f>F48*12</f>
        <v>0</v>
      </c>
      <c r="D48" s="58">
        <v>918.96</v>
      </c>
      <c r="E48" s="57">
        <f>H48*12</f>
        <v>0</v>
      </c>
      <c r="F48" s="59"/>
      <c r="G48" s="57"/>
      <c r="H48" s="57"/>
      <c r="I48" s="13">
        <v>2866.6</v>
      </c>
      <c r="J48" s="13">
        <v>1.07</v>
      </c>
      <c r="K48" s="45">
        <v>0.02</v>
      </c>
      <c r="M48" s="21"/>
    </row>
    <row r="49" spans="1:13" s="19" customFormat="1" ht="15">
      <c r="A49" s="80" t="s">
        <v>111</v>
      </c>
      <c r="B49" s="81" t="s">
        <v>17</v>
      </c>
      <c r="C49" s="57"/>
      <c r="D49" s="82">
        <v>1637.48</v>
      </c>
      <c r="E49" s="57"/>
      <c r="F49" s="59"/>
      <c r="G49" s="57"/>
      <c r="H49" s="57"/>
      <c r="I49" s="13">
        <v>2866.6</v>
      </c>
      <c r="J49" s="13"/>
      <c r="K49" s="45"/>
      <c r="M49" s="21"/>
    </row>
    <row r="50" spans="1:13" s="19" customFormat="1" ht="15">
      <c r="A50" s="80" t="s">
        <v>117</v>
      </c>
      <c r="B50" s="81" t="s">
        <v>68</v>
      </c>
      <c r="C50" s="57"/>
      <c r="D50" s="58">
        <v>3766.4</v>
      </c>
      <c r="E50" s="57">
        <f>H50*12</f>
        <v>0</v>
      </c>
      <c r="F50" s="59"/>
      <c r="G50" s="57"/>
      <c r="H50" s="57"/>
      <c r="I50" s="13">
        <v>2866.6</v>
      </c>
      <c r="J50" s="13">
        <v>1.07</v>
      </c>
      <c r="K50" s="45">
        <v>0.41</v>
      </c>
      <c r="M50" s="21"/>
    </row>
    <row r="51" spans="1:13" s="19" customFormat="1" ht="15">
      <c r="A51" s="80" t="s">
        <v>115</v>
      </c>
      <c r="B51" s="81" t="s">
        <v>68</v>
      </c>
      <c r="C51" s="57"/>
      <c r="D51" s="58">
        <v>14949.4</v>
      </c>
      <c r="E51" s="57"/>
      <c r="F51" s="59"/>
      <c r="G51" s="57"/>
      <c r="H51" s="57"/>
      <c r="I51" s="13">
        <v>2866.6</v>
      </c>
      <c r="J51" s="13"/>
      <c r="K51" s="45"/>
      <c r="M51" s="21"/>
    </row>
    <row r="52" spans="1:13" s="19" customFormat="1" ht="15">
      <c r="A52" s="80" t="s">
        <v>62</v>
      </c>
      <c r="B52" s="91" t="s">
        <v>17</v>
      </c>
      <c r="C52" s="57">
        <f>F52*12</f>
        <v>0</v>
      </c>
      <c r="D52" s="58">
        <v>1751.22</v>
      </c>
      <c r="E52" s="57">
        <f>H52*12</f>
        <v>0</v>
      </c>
      <c r="F52" s="59"/>
      <c r="G52" s="57"/>
      <c r="H52" s="57"/>
      <c r="I52" s="13">
        <v>2866.6</v>
      </c>
      <c r="J52" s="13">
        <v>1.07</v>
      </c>
      <c r="K52" s="45">
        <v>0.04</v>
      </c>
      <c r="M52" s="21"/>
    </row>
    <row r="53" spans="1:13" s="19" customFormat="1" ht="15">
      <c r="A53" s="80" t="s">
        <v>19</v>
      </c>
      <c r="B53" s="91" t="s">
        <v>17</v>
      </c>
      <c r="C53" s="57">
        <f>F53*12</f>
        <v>0</v>
      </c>
      <c r="D53" s="58">
        <v>5855.59</v>
      </c>
      <c r="E53" s="57">
        <f>H53*12</f>
        <v>0</v>
      </c>
      <c r="F53" s="59"/>
      <c r="G53" s="57"/>
      <c r="H53" s="57"/>
      <c r="I53" s="13">
        <v>2866.6</v>
      </c>
      <c r="J53" s="13">
        <v>1.07</v>
      </c>
      <c r="K53" s="45">
        <v>0.14</v>
      </c>
      <c r="M53" s="21"/>
    </row>
    <row r="54" spans="1:13" s="19" customFormat="1" ht="15">
      <c r="A54" s="80" t="s">
        <v>20</v>
      </c>
      <c r="B54" s="91" t="s">
        <v>17</v>
      </c>
      <c r="C54" s="57">
        <f>F54*12</f>
        <v>0</v>
      </c>
      <c r="D54" s="58">
        <v>918.95</v>
      </c>
      <c r="E54" s="57">
        <f>H54*12</f>
        <v>0</v>
      </c>
      <c r="F54" s="59"/>
      <c r="G54" s="57"/>
      <c r="H54" s="57"/>
      <c r="I54" s="13">
        <v>2866.6</v>
      </c>
      <c r="J54" s="13">
        <v>1.07</v>
      </c>
      <c r="K54" s="45">
        <v>0.02</v>
      </c>
      <c r="M54" s="21"/>
    </row>
    <row r="55" spans="1:13" s="19" customFormat="1" ht="15">
      <c r="A55" s="80" t="s">
        <v>58</v>
      </c>
      <c r="B55" s="91" t="s">
        <v>17</v>
      </c>
      <c r="C55" s="57"/>
      <c r="D55" s="58">
        <v>875.58</v>
      </c>
      <c r="E55" s="57"/>
      <c r="F55" s="59"/>
      <c r="G55" s="57"/>
      <c r="H55" s="57"/>
      <c r="I55" s="13">
        <v>2866.6</v>
      </c>
      <c r="J55" s="13">
        <v>1.07</v>
      </c>
      <c r="K55" s="45">
        <v>0.02</v>
      </c>
      <c r="M55" s="21"/>
    </row>
    <row r="56" spans="1:13" s="19" customFormat="1" ht="15">
      <c r="A56" s="80" t="s">
        <v>59</v>
      </c>
      <c r="B56" s="91" t="s">
        <v>22</v>
      </c>
      <c r="C56" s="57"/>
      <c r="D56" s="58">
        <v>3502.46</v>
      </c>
      <c r="E56" s="57"/>
      <c r="F56" s="59"/>
      <c r="G56" s="57"/>
      <c r="H56" s="57"/>
      <c r="I56" s="13">
        <v>2866.6</v>
      </c>
      <c r="J56" s="13">
        <v>1.07</v>
      </c>
      <c r="K56" s="45">
        <v>0.09</v>
      </c>
      <c r="M56" s="21"/>
    </row>
    <row r="57" spans="1:13" s="19" customFormat="1" ht="25.5">
      <c r="A57" s="80" t="s">
        <v>21</v>
      </c>
      <c r="B57" s="91" t="s">
        <v>17</v>
      </c>
      <c r="C57" s="57">
        <f>F57*12</f>
        <v>0</v>
      </c>
      <c r="D57" s="58">
        <v>2714.79</v>
      </c>
      <c r="E57" s="57">
        <f>H57*12</f>
        <v>0</v>
      </c>
      <c r="F57" s="59"/>
      <c r="G57" s="57"/>
      <c r="H57" s="57"/>
      <c r="I57" s="13">
        <v>2866.6</v>
      </c>
      <c r="J57" s="13">
        <v>1.07</v>
      </c>
      <c r="K57" s="45">
        <v>0.06</v>
      </c>
      <c r="M57" s="21"/>
    </row>
    <row r="58" spans="1:13" s="19" customFormat="1" ht="25.5">
      <c r="A58" s="80" t="s">
        <v>130</v>
      </c>
      <c r="B58" s="91" t="s">
        <v>17</v>
      </c>
      <c r="C58" s="57"/>
      <c r="D58" s="58">
        <v>6463.18</v>
      </c>
      <c r="E58" s="57"/>
      <c r="F58" s="59"/>
      <c r="G58" s="57"/>
      <c r="H58" s="57"/>
      <c r="I58" s="13">
        <v>2866.6</v>
      </c>
      <c r="J58" s="13">
        <v>1.07</v>
      </c>
      <c r="K58" s="45">
        <v>0.01</v>
      </c>
      <c r="M58" s="21"/>
    </row>
    <row r="59" spans="1:13" s="19" customFormat="1" ht="15" hidden="1">
      <c r="A59" s="80" t="s">
        <v>65</v>
      </c>
      <c r="B59" s="91" t="s">
        <v>17</v>
      </c>
      <c r="C59" s="60"/>
      <c r="D59" s="58">
        <f>G59*I59</f>
        <v>0</v>
      </c>
      <c r="E59" s="60"/>
      <c r="F59" s="59"/>
      <c r="G59" s="57"/>
      <c r="H59" s="57"/>
      <c r="I59" s="13">
        <v>2866.6</v>
      </c>
      <c r="J59" s="13">
        <v>1.07</v>
      </c>
      <c r="K59" s="45">
        <v>0</v>
      </c>
      <c r="M59" s="21"/>
    </row>
    <row r="60" spans="1:13" s="19" customFormat="1" ht="15" hidden="1">
      <c r="A60" s="80"/>
      <c r="B60" s="91"/>
      <c r="C60" s="57"/>
      <c r="D60" s="58"/>
      <c r="E60" s="57"/>
      <c r="F60" s="59"/>
      <c r="G60" s="57"/>
      <c r="H60" s="57"/>
      <c r="I60" s="13">
        <v>2866.6</v>
      </c>
      <c r="J60" s="13"/>
      <c r="K60" s="45"/>
      <c r="M60" s="21"/>
    </row>
    <row r="61" spans="1:13" s="19" customFormat="1" ht="15">
      <c r="A61" s="80" t="s">
        <v>122</v>
      </c>
      <c r="B61" s="81" t="s">
        <v>68</v>
      </c>
      <c r="C61" s="57"/>
      <c r="D61" s="58">
        <v>16149.61</v>
      </c>
      <c r="E61" s="60"/>
      <c r="F61" s="59"/>
      <c r="G61" s="60"/>
      <c r="H61" s="60"/>
      <c r="I61" s="13"/>
      <c r="J61" s="13"/>
      <c r="K61" s="45"/>
      <c r="M61" s="21"/>
    </row>
    <row r="62" spans="1:11" s="21" customFormat="1" ht="30">
      <c r="A62" s="97" t="s">
        <v>42</v>
      </c>
      <c r="B62" s="70"/>
      <c r="C62" s="50"/>
      <c r="D62" s="50">
        <f>D63+D64+D65+D66+D70+D71+D73</f>
        <v>28082.65</v>
      </c>
      <c r="E62" s="50"/>
      <c r="F62" s="53"/>
      <c r="G62" s="50">
        <f>D62/I62</f>
        <v>9.8</v>
      </c>
      <c r="H62" s="50">
        <f>G62/12</f>
        <v>0.82</v>
      </c>
      <c r="I62" s="13">
        <v>2866.6</v>
      </c>
      <c r="J62" s="13">
        <v>1.07</v>
      </c>
      <c r="K62" s="45">
        <v>0.85</v>
      </c>
    </row>
    <row r="63" spans="1:13" s="19" customFormat="1" ht="15">
      <c r="A63" s="80" t="s">
        <v>36</v>
      </c>
      <c r="B63" s="91" t="s">
        <v>63</v>
      </c>
      <c r="C63" s="57"/>
      <c r="D63" s="58">
        <v>2626.83</v>
      </c>
      <c r="E63" s="57"/>
      <c r="F63" s="59"/>
      <c r="G63" s="57"/>
      <c r="H63" s="57"/>
      <c r="I63" s="13">
        <v>2866.6</v>
      </c>
      <c r="J63" s="13">
        <v>1.07</v>
      </c>
      <c r="K63" s="45">
        <v>0.06</v>
      </c>
      <c r="M63" s="21"/>
    </row>
    <row r="64" spans="1:13" s="19" customFormat="1" ht="25.5">
      <c r="A64" s="80" t="s">
        <v>37</v>
      </c>
      <c r="B64" s="91" t="s">
        <v>46</v>
      </c>
      <c r="C64" s="57"/>
      <c r="D64" s="58">
        <v>1751.23</v>
      </c>
      <c r="E64" s="57"/>
      <c r="F64" s="59"/>
      <c r="G64" s="57"/>
      <c r="H64" s="57"/>
      <c r="I64" s="13">
        <v>2866.6</v>
      </c>
      <c r="J64" s="13">
        <v>1.07</v>
      </c>
      <c r="K64" s="45">
        <v>0.04</v>
      </c>
      <c r="M64" s="21"/>
    </row>
    <row r="65" spans="1:13" s="19" customFormat="1" ht="15">
      <c r="A65" s="80" t="s">
        <v>69</v>
      </c>
      <c r="B65" s="91" t="s">
        <v>68</v>
      </c>
      <c r="C65" s="57"/>
      <c r="D65" s="58">
        <v>1837.85</v>
      </c>
      <c r="E65" s="57"/>
      <c r="F65" s="59"/>
      <c r="G65" s="57"/>
      <c r="H65" s="57"/>
      <c r="I65" s="13">
        <v>2866.6</v>
      </c>
      <c r="J65" s="13">
        <v>1.07</v>
      </c>
      <c r="K65" s="45">
        <v>0.04</v>
      </c>
      <c r="M65" s="21"/>
    </row>
    <row r="66" spans="1:13" s="19" customFormat="1" ht="25.5">
      <c r="A66" s="80" t="s">
        <v>66</v>
      </c>
      <c r="B66" s="91" t="s">
        <v>67</v>
      </c>
      <c r="C66" s="57"/>
      <c r="D66" s="58">
        <v>1751.2</v>
      </c>
      <c r="E66" s="57"/>
      <c r="F66" s="59"/>
      <c r="G66" s="57"/>
      <c r="H66" s="57"/>
      <c r="I66" s="13">
        <v>2866.6</v>
      </c>
      <c r="J66" s="13">
        <v>1.07</v>
      </c>
      <c r="K66" s="45">
        <v>0.04</v>
      </c>
      <c r="M66" s="21"/>
    </row>
    <row r="67" spans="1:13" s="19" customFormat="1" ht="15" hidden="1">
      <c r="A67" s="80" t="s">
        <v>49</v>
      </c>
      <c r="B67" s="91" t="s">
        <v>68</v>
      </c>
      <c r="C67" s="57"/>
      <c r="D67" s="58">
        <f aca="true" t="shared" si="3" ref="D67:D72">G67*I67</f>
        <v>0</v>
      </c>
      <c r="E67" s="57"/>
      <c r="F67" s="59"/>
      <c r="G67" s="57"/>
      <c r="H67" s="57"/>
      <c r="I67" s="13">
        <v>2866.6</v>
      </c>
      <c r="J67" s="13">
        <v>1.07</v>
      </c>
      <c r="K67" s="45">
        <v>0</v>
      </c>
      <c r="M67" s="21"/>
    </row>
    <row r="68" spans="1:13" s="19" customFormat="1" ht="15" hidden="1">
      <c r="A68" s="80" t="s">
        <v>50</v>
      </c>
      <c r="B68" s="91" t="s">
        <v>17</v>
      </c>
      <c r="C68" s="57"/>
      <c r="D68" s="58">
        <f t="shared" si="3"/>
        <v>0</v>
      </c>
      <c r="E68" s="57"/>
      <c r="F68" s="59"/>
      <c r="G68" s="57"/>
      <c r="H68" s="57"/>
      <c r="I68" s="13">
        <v>2866.6</v>
      </c>
      <c r="J68" s="13">
        <v>1.07</v>
      </c>
      <c r="K68" s="45">
        <v>0</v>
      </c>
      <c r="M68" s="21"/>
    </row>
    <row r="69" spans="1:13" s="19" customFormat="1" ht="25.5" hidden="1">
      <c r="A69" s="80" t="s">
        <v>47</v>
      </c>
      <c r="B69" s="91" t="s">
        <v>17</v>
      </c>
      <c r="C69" s="57"/>
      <c r="D69" s="58">
        <f t="shared" si="3"/>
        <v>0</v>
      </c>
      <c r="E69" s="57"/>
      <c r="F69" s="59"/>
      <c r="G69" s="57"/>
      <c r="H69" s="57"/>
      <c r="I69" s="13">
        <v>2866.6</v>
      </c>
      <c r="J69" s="13">
        <v>1.07</v>
      </c>
      <c r="K69" s="45">
        <v>0</v>
      </c>
      <c r="M69" s="21"/>
    </row>
    <row r="70" spans="1:13" s="19" customFormat="1" ht="25.5">
      <c r="A70" s="80" t="s">
        <v>97</v>
      </c>
      <c r="B70" s="81" t="s">
        <v>12</v>
      </c>
      <c r="C70" s="57"/>
      <c r="D70" s="58">
        <v>12204</v>
      </c>
      <c r="E70" s="57"/>
      <c r="F70" s="59"/>
      <c r="G70" s="57"/>
      <c r="H70" s="57"/>
      <c r="I70" s="13">
        <v>2866.6</v>
      </c>
      <c r="J70" s="13">
        <v>1.07</v>
      </c>
      <c r="K70" s="45">
        <v>0.28</v>
      </c>
      <c r="M70" s="21"/>
    </row>
    <row r="71" spans="1:13" s="19" customFormat="1" ht="15">
      <c r="A71" s="80" t="s">
        <v>60</v>
      </c>
      <c r="B71" s="91" t="s">
        <v>9</v>
      </c>
      <c r="C71" s="60"/>
      <c r="D71" s="58">
        <v>6228.48</v>
      </c>
      <c r="E71" s="60"/>
      <c r="F71" s="59"/>
      <c r="G71" s="57"/>
      <c r="H71" s="57"/>
      <c r="I71" s="13">
        <v>2866.6</v>
      </c>
      <c r="J71" s="13">
        <v>1.07</v>
      </c>
      <c r="K71" s="45">
        <v>0.14</v>
      </c>
      <c r="M71" s="21"/>
    </row>
    <row r="72" spans="1:13" s="19" customFormat="1" ht="15" hidden="1">
      <c r="A72" s="80" t="s">
        <v>73</v>
      </c>
      <c r="B72" s="91" t="s">
        <v>17</v>
      </c>
      <c r="C72" s="57"/>
      <c r="D72" s="58">
        <f t="shared" si="3"/>
        <v>0</v>
      </c>
      <c r="E72" s="57"/>
      <c r="F72" s="59"/>
      <c r="G72" s="57">
        <f>H72*12</f>
        <v>0</v>
      </c>
      <c r="H72" s="57">
        <v>0</v>
      </c>
      <c r="I72" s="13">
        <v>2866.6</v>
      </c>
      <c r="J72" s="13">
        <v>1.07</v>
      </c>
      <c r="K72" s="45">
        <v>0</v>
      </c>
      <c r="M72" s="21"/>
    </row>
    <row r="73" spans="1:13" s="19" customFormat="1" ht="15">
      <c r="A73" s="80" t="s">
        <v>131</v>
      </c>
      <c r="B73" s="81" t="s">
        <v>17</v>
      </c>
      <c r="C73" s="57"/>
      <c r="D73" s="83">
        <v>1683.06</v>
      </c>
      <c r="E73" s="57"/>
      <c r="F73" s="59"/>
      <c r="G73" s="60"/>
      <c r="H73" s="60"/>
      <c r="I73" s="13">
        <v>2866.6</v>
      </c>
      <c r="J73" s="13"/>
      <c r="K73" s="45"/>
      <c r="M73" s="21"/>
    </row>
    <row r="74" spans="1:13" s="19" customFormat="1" ht="30">
      <c r="A74" s="97" t="s">
        <v>43</v>
      </c>
      <c r="B74" s="91"/>
      <c r="C74" s="57"/>
      <c r="D74" s="50">
        <f>D75</f>
        <v>16880.6</v>
      </c>
      <c r="E74" s="57"/>
      <c r="F74" s="59"/>
      <c r="G74" s="50">
        <f>D74/I74</f>
        <v>5.89</v>
      </c>
      <c r="H74" s="50">
        <f>G74/12</f>
        <v>0.49</v>
      </c>
      <c r="I74" s="13">
        <v>2866.6</v>
      </c>
      <c r="J74" s="13">
        <v>1.07</v>
      </c>
      <c r="K74" s="45">
        <v>0.09</v>
      </c>
      <c r="M74" s="21"/>
    </row>
    <row r="75" spans="1:13" s="19" customFormat="1" ht="15">
      <c r="A75" s="80" t="s">
        <v>116</v>
      </c>
      <c r="B75" s="81" t="s">
        <v>68</v>
      </c>
      <c r="C75" s="57"/>
      <c r="D75" s="58">
        <v>16880.6</v>
      </c>
      <c r="E75" s="57"/>
      <c r="F75" s="59"/>
      <c r="G75" s="57"/>
      <c r="H75" s="57"/>
      <c r="I75" s="13">
        <v>2866.6</v>
      </c>
      <c r="J75" s="13">
        <v>1.07</v>
      </c>
      <c r="K75" s="45">
        <v>0.04</v>
      </c>
      <c r="M75" s="21"/>
    </row>
    <row r="76" spans="1:13" s="19" customFormat="1" ht="15" hidden="1">
      <c r="A76" s="80" t="s">
        <v>61</v>
      </c>
      <c r="B76" s="91" t="s">
        <v>9</v>
      </c>
      <c r="C76" s="57"/>
      <c r="D76" s="58">
        <f>G76*I76</f>
        <v>0</v>
      </c>
      <c r="E76" s="57"/>
      <c r="F76" s="59"/>
      <c r="G76" s="57">
        <f>H76*12</f>
        <v>0</v>
      </c>
      <c r="H76" s="57">
        <v>0</v>
      </c>
      <c r="I76" s="13">
        <v>2866.6</v>
      </c>
      <c r="J76" s="13">
        <v>1.07</v>
      </c>
      <c r="K76" s="45">
        <v>0</v>
      </c>
      <c r="M76" s="21"/>
    </row>
    <row r="77" spans="1:13" s="19" customFormat="1" ht="15">
      <c r="A77" s="97" t="s">
        <v>44</v>
      </c>
      <c r="B77" s="91"/>
      <c r="C77" s="57"/>
      <c r="D77" s="50">
        <f>D78+D79+D80+D84+D85</f>
        <v>34988.39</v>
      </c>
      <c r="E77" s="57"/>
      <c r="F77" s="59"/>
      <c r="G77" s="50">
        <f>D77/I77</f>
        <v>12.21</v>
      </c>
      <c r="H77" s="50">
        <f>G77/12</f>
        <v>1.02</v>
      </c>
      <c r="I77" s="13">
        <v>2866.6</v>
      </c>
      <c r="J77" s="13">
        <v>1.07</v>
      </c>
      <c r="K77" s="45">
        <v>0.36</v>
      </c>
      <c r="M77" s="21"/>
    </row>
    <row r="78" spans="1:13" s="19" customFormat="1" ht="15">
      <c r="A78" s="80" t="s">
        <v>38</v>
      </c>
      <c r="B78" s="91" t="s">
        <v>9</v>
      </c>
      <c r="C78" s="57"/>
      <c r="D78" s="58">
        <v>1220.4</v>
      </c>
      <c r="E78" s="57"/>
      <c r="F78" s="59"/>
      <c r="G78" s="57"/>
      <c r="H78" s="57"/>
      <c r="I78" s="13">
        <v>2866.6</v>
      </c>
      <c r="J78" s="13">
        <v>1.07</v>
      </c>
      <c r="K78" s="45">
        <v>0.03</v>
      </c>
      <c r="M78" s="21"/>
    </row>
    <row r="79" spans="1:13" s="19" customFormat="1" ht="15">
      <c r="A79" s="80" t="s">
        <v>77</v>
      </c>
      <c r="B79" s="91" t="s">
        <v>17</v>
      </c>
      <c r="C79" s="57"/>
      <c r="D79" s="58">
        <v>7525.56</v>
      </c>
      <c r="E79" s="57"/>
      <c r="F79" s="59"/>
      <c r="G79" s="57"/>
      <c r="H79" s="57"/>
      <c r="I79" s="13">
        <v>2866.6</v>
      </c>
      <c r="J79" s="13">
        <v>1.07</v>
      </c>
      <c r="K79" s="45">
        <v>0.17</v>
      </c>
      <c r="M79" s="21"/>
    </row>
    <row r="80" spans="1:13" s="19" customFormat="1" ht="15">
      <c r="A80" s="80" t="s">
        <v>39</v>
      </c>
      <c r="B80" s="91" t="s">
        <v>17</v>
      </c>
      <c r="C80" s="57"/>
      <c r="D80" s="58">
        <v>915.28</v>
      </c>
      <c r="E80" s="57"/>
      <c r="F80" s="59"/>
      <c r="G80" s="57"/>
      <c r="H80" s="57"/>
      <c r="I80" s="13">
        <v>2866.6</v>
      </c>
      <c r="J80" s="13">
        <v>1.07</v>
      </c>
      <c r="K80" s="45">
        <v>0.02</v>
      </c>
      <c r="M80" s="21"/>
    </row>
    <row r="81" spans="1:13" s="30" customFormat="1" ht="27.75" customHeight="1" hidden="1">
      <c r="A81" s="99" t="s">
        <v>48</v>
      </c>
      <c r="B81" s="100" t="s">
        <v>12</v>
      </c>
      <c r="C81" s="61"/>
      <c r="D81" s="62">
        <f>G81*I81</f>
        <v>0</v>
      </c>
      <c r="E81" s="61"/>
      <c r="F81" s="63"/>
      <c r="G81" s="61"/>
      <c r="H81" s="61"/>
      <c r="I81" s="29">
        <v>2866.6</v>
      </c>
      <c r="J81" s="13">
        <v>1.07</v>
      </c>
      <c r="K81" s="45">
        <v>0</v>
      </c>
      <c r="M81" s="21"/>
    </row>
    <row r="82" spans="1:13" s="19" customFormat="1" ht="25.5" hidden="1">
      <c r="A82" s="80" t="s">
        <v>70</v>
      </c>
      <c r="B82" s="91" t="s">
        <v>12</v>
      </c>
      <c r="C82" s="57"/>
      <c r="D82" s="58">
        <f>G82*I82</f>
        <v>0</v>
      </c>
      <c r="E82" s="57"/>
      <c r="F82" s="59"/>
      <c r="G82" s="57"/>
      <c r="H82" s="57"/>
      <c r="I82" s="13">
        <v>2866.6</v>
      </c>
      <c r="J82" s="13">
        <v>1.07</v>
      </c>
      <c r="K82" s="45">
        <v>0</v>
      </c>
      <c r="M82" s="21"/>
    </row>
    <row r="83" spans="1:13" s="19" customFormat="1" ht="25.5" hidden="1">
      <c r="A83" s="80" t="s">
        <v>74</v>
      </c>
      <c r="B83" s="91" t="s">
        <v>12</v>
      </c>
      <c r="C83" s="57"/>
      <c r="D83" s="58">
        <f>G83*I83</f>
        <v>0</v>
      </c>
      <c r="E83" s="57"/>
      <c r="F83" s="59"/>
      <c r="G83" s="57"/>
      <c r="H83" s="57"/>
      <c r="I83" s="13">
        <v>2866.6</v>
      </c>
      <c r="J83" s="13">
        <v>1.07</v>
      </c>
      <c r="K83" s="45">
        <v>0</v>
      </c>
      <c r="M83" s="21"/>
    </row>
    <row r="84" spans="1:13" s="19" customFormat="1" ht="25.5">
      <c r="A84" s="80" t="s">
        <v>72</v>
      </c>
      <c r="B84" s="91" t="s">
        <v>12</v>
      </c>
      <c r="C84" s="57"/>
      <c r="D84" s="58">
        <v>6143</v>
      </c>
      <c r="E84" s="57"/>
      <c r="F84" s="59"/>
      <c r="G84" s="57"/>
      <c r="H84" s="57"/>
      <c r="I84" s="13">
        <v>2866.6</v>
      </c>
      <c r="J84" s="13">
        <v>1.07</v>
      </c>
      <c r="K84" s="45">
        <v>0.14</v>
      </c>
      <c r="M84" s="21"/>
    </row>
    <row r="85" spans="1:13" s="19" customFormat="1" ht="15">
      <c r="A85" s="80" t="s">
        <v>132</v>
      </c>
      <c r="B85" s="81" t="s">
        <v>107</v>
      </c>
      <c r="C85" s="57"/>
      <c r="D85" s="83">
        <v>19184.15</v>
      </c>
      <c r="E85" s="57"/>
      <c r="F85" s="59"/>
      <c r="G85" s="60"/>
      <c r="H85" s="60"/>
      <c r="I85" s="13">
        <v>2866.6</v>
      </c>
      <c r="J85" s="13"/>
      <c r="K85" s="45"/>
      <c r="M85" s="21"/>
    </row>
    <row r="86" spans="1:13" s="19" customFormat="1" ht="15">
      <c r="A86" s="97" t="s">
        <v>45</v>
      </c>
      <c r="B86" s="91"/>
      <c r="C86" s="57"/>
      <c r="D86" s="50">
        <v>0</v>
      </c>
      <c r="E86" s="57"/>
      <c r="F86" s="59"/>
      <c r="G86" s="50">
        <f>D86/I86</f>
        <v>0</v>
      </c>
      <c r="H86" s="50">
        <f>G86/12</f>
        <v>0</v>
      </c>
      <c r="I86" s="13">
        <v>2866.6</v>
      </c>
      <c r="J86" s="13">
        <v>1.07</v>
      </c>
      <c r="K86" s="45">
        <v>0.13</v>
      </c>
      <c r="M86" s="21"/>
    </row>
    <row r="87" spans="1:13" s="19" customFormat="1" ht="15" hidden="1">
      <c r="A87" s="80" t="s">
        <v>41</v>
      </c>
      <c r="B87" s="91" t="s">
        <v>17</v>
      </c>
      <c r="C87" s="57"/>
      <c r="D87" s="58">
        <v>0</v>
      </c>
      <c r="E87" s="57"/>
      <c r="F87" s="59"/>
      <c r="G87" s="57"/>
      <c r="H87" s="57"/>
      <c r="I87" s="13">
        <v>2866.6</v>
      </c>
      <c r="J87" s="13">
        <v>1.07</v>
      </c>
      <c r="K87" s="45">
        <v>0.02</v>
      </c>
      <c r="M87" s="21"/>
    </row>
    <row r="88" spans="1:13" s="13" customFormat="1" ht="15">
      <c r="A88" s="97" t="s">
        <v>57</v>
      </c>
      <c r="B88" s="70"/>
      <c r="C88" s="50"/>
      <c r="D88" s="50">
        <f>D89+D90</f>
        <v>23976.2</v>
      </c>
      <c r="E88" s="50"/>
      <c r="F88" s="53"/>
      <c r="G88" s="50">
        <f>D88/I88</f>
        <v>8.36</v>
      </c>
      <c r="H88" s="50">
        <f>G88/12</f>
        <v>0.7</v>
      </c>
      <c r="I88" s="13">
        <v>2866.6</v>
      </c>
      <c r="J88" s="13">
        <v>1.07</v>
      </c>
      <c r="K88" s="45">
        <v>0.04</v>
      </c>
      <c r="M88" s="21"/>
    </row>
    <row r="89" spans="1:13" s="19" customFormat="1" ht="15">
      <c r="A89" s="80" t="s">
        <v>106</v>
      </c>
      <c r="B89" s="81" t="s">
        <v>107</v>
      </c>
      <c r="C89" s="57"/>
      <c r="D89" s="58">
        <v>10298.6</v>
      </c>
      <c r="E89" s="57"/>
      <c r="F89" s="59"/>
      <c r="G89" s="57"/>
      <c r="H89" s="57"/>
      <c r="I89" s="13">
        <v>2866.6</v>
      </c>
      <c r="J89" s="13">
        <v>1.07</v>
      </c>
      <c r="K89" s="45">
        <v>0.04</v>
      </c>
      <c r="M89" s="21"/>
    </row>
    <row r="90" spans="1:13" s="19" customFormat="1" ht="15">
      <c r="A90" s="80" t="s">
        <v>71</v>
      </c>
      <c r="B90" s="81" t="s">
        <v>22</v>
      </c>
      <c r="C90" s="57">
        <f>F90*12</f>
        <v>0</v>
      </c>
      <c r="D90" s="58">
        <v>13677.6</v>
      </c>
      <c r="E90" s="57">
        <f>H90*12</f>
        <v>0</v>
      </c>
      <c r="F90" s="59"/>
      <c r="G90" s="57"/>
      <c r="H90" s="57"/>
      <c r="I90" s="13">
        <v>2866.6</v>
      </c>
      <c r="J90" s="13">
        <v>1.07</v>
      </c>
      <c r="K90" s="45">
        <v>0</v>
      </c>
      <c r="M90" s="21"/>
    </row>
    <row r="91" spans="1:13" s="13" customFormat="1" ht="15">
      <c r="A91" s="97" t="s">
        <v>56</v>
      </c>
      <c r="B91" s="70"/>
      <c r="C91" s="50"/>
      <c r="D91" s="50">
        <f>D92</f>
        <v>4881.36</v>
      </c>
      <c r="E91" s="50" t="e">
        <f>E92+#REF!</f>
        <v>#REF!</v>
      </c>
      <c r="F91" s="50" t="e">
        <f>F92+#REF!</f>
        <v>#REF!</v>
      </c>
      <c r="G91" s="50">
        <f>D91/I91</f>
        <v>1.7</v>
      </c>
      <c r="H91" s="50">
        <f>G91/12-0.01</f>
        <v>0.13</v>
      </c>
      <c r="I91" s="13">
        <v>2866.6</v>
      </c>
      <c r="J91" s="13">
        <v>1.07</v>
      </c>
      <c r="K91" s="45">
        <v>0</v>
      </c>
      <c r="M91" s="21"/>
    </row>
    <row r="92" spans="1:11" s="19" customFormat="1" ht="15">
      <c r="A92" s="80" t="s">
        <v>112</v>
      </c>
      <c r="B92" s="91" t="s">
        <v>63</v>
      </c>
      <c r="C92" s="57"/>
      <c r="D92" s="58">
        <v>4881.36</v>
      </c>
      <c r="E92" s="57"/>
      <c r="F92" s="59"/>
      <c r="G92" s="57"/>
      <c r="H92" s="57"/>
      <c r="I92" s="13">
        <v>2866.6</v>
      </c>
      <c r="J92" s="13">
        <v>1.07</v>
      </c>
      <c r="K92" s="45">
        <v>0</v>
      </c>
    </row>
    <row r="93" spans="1:11" s="13" customFormat="1" ht="38.25" thickBot="1">
      <c r="A93" s="24" t="s">
        <v>134</v>
      </c>
      <c r="B93" s="20" t="s">
        <v>12</v>
      </c>
      <c r="C93" s="23">
        <f>F93*12</f>
        <v>0</v>
      </c>
      <c r="D93" s="55">
        <v>20983.52</v>
      </c>
      <c r="E93" s="55">
        <f>H93*12</f>
        <v>7.32</v>
      </c>
      <c r="F93" s="56"/>
      <c r="G93" s="55">
        <f>H93*12</f>
        <v>7.32</v>
      </c>
      <c r="H93" s="55">
        <f>0.38+0.11+0.12</f>
        <v>0.61</v>
      </c>
      <c r="I93" s="13">
        <v>2866.6</v>
      </c>
      <c r="J93" s="13">
        <v>1.07</v>
      </c>
      <c r="K93" s="45">
        <v>0.3</v>
      </c>
    </row>
    <row r="94" spans="1:11" s="13" customFormat="1" ht="26.25" customHeight="1">
      <c r="A94" s="65" t="s">
        <v>103</v>
      </c>
      <c r="B94" s="66" t="s">
        <v>11</v>
      </c>
      <c r="C94" s="23"/>
      <c r="D94" s="84">
        <f>G94*I94</f>
        <v>59510.62</v>
      </c>
      <c r="E94" s="84"/>
      <c r="F94" s="84"/>
      <c r="G94" s="84">
        <f>12*H94</f>
        <v>20.76</v>
      </c>
      <c r="H94" s="55">
        <v>1.73</v>
      </c>
      <c r="I94" s="13">
        <v>2866.6</v>
      </c>
      <c r="K94" s="45"/>
    </row>
    <row r="95" spans="1:13" s="13" customFormat="1" ht="18.75">
      <c r="A95" s="67" t="s">
        <v>96</v>
      </c>
      <c r="B95" s="20"/>
      <c r="C95" s="22"/>
      <c r="D95" s="54">
        <f>D15+D23+D32+D33+D34+D35+D36+D40+D41+D42+D43+D44+D45+D62+D74+D77+D86+D88+D91+D93+D94</f>
        <v>604143.48</v>
      </c>
      <c r="E95" s="54" t="e">
        <f>E15+E23+E32+E33+E34+E35+E36+E40+E41+E42+E43+E44+E45+E62+E74+E77+E86+E88+E91+E93+E94</f>
        <v>#REF!</v>
      </c>
      <c r="F95" s="54" t="e">
        <f>F15+F23+F32+F33+F34+F35+F36+F40+F41+F42+F43+F44+F45+F62+F74+F77+F86+F88+F91+F93+F94</f>
        <v>#REF!</v>
      </c>
      <c r="G95" s="54">
        <f>G15+G23+G32+G33+G34+G35+G36+G40+G41+G42+G43+G44+G45+G62+G74+G77+G86+G88+G91+G93+G94</f>
        <v>210.75</v>
      </c>
      <c r="H95" s="54">
        <f>H15+H23+H32+H33+H34+H35+H36+H40+H41+H42+H43+H44+H45+H62+H74+H77+H86+H88+H91+H93+H94</f>
        <v>17.57</v>
      </c>
      <c r="K95" s="45"/>
      <c r="M95" s="13">
        <f>16.04*I94*12</f>
        <v>551763.168</v>
      </c>
    </row>
    <row r="96" spans="1:11" s="13" customFormat="1" ht="18.75">
      <c r="A96" s="37"/>
      <c r="B96" s="35"/>
      <c r="C96" s="36"/>
      <c r="D96" s="85"/>
      <c r="E96" s="85"/>
      <c r="F96" s="85"/>
      <c r="G96" s="85"/>
      <c r="H96" s="85"/>
      <c r="K96" s="45"/>
    </row>
    <row r="97" spans="1:11" s="13" customFormat="1" ht="18.75">
      <c r="A97" s="39"/>
      <c r="B97" s="35"/>
      <c r="C97" s="36"/>
      <c r="D97" s="86"/>
      <c r="E97" s="85"/>
      <c r="F97" s="85"/>
      <c r="G97" s="86"/>
      <c r="H97" s="86"/>
      <c r="K97" s="45"/>
    </row>
    <row r="98" spans="1:13" s="13" customFormat="1" ht="18.75">
      <c r="A98" s="39"/>
      <c r="B98" s="35"/>
      <c r="C98" s="36"/>
      <c r="D98" s="85"/>
      <c r="E98" s="85"/>
      <c r="F98" s="85"/>
      <c r="G98" s="85"/>
      <c r="H98" s="85"/>
      <c r="K98" s="45"/>
      <c r="M98" s="13">
        <f>17.28*I99*12</f>
        <v>594418.176</v>
      </c>
    </row>
    <row r="99" spans="1:11" s="13" customFormat="1" ht="18.75">
      <c r="A99" s="68" t="s">
        <v>31</v>
      </c>
      <c r="B99" s="20"/>
      <c r="C99" s="22">
        <f>F99*12</f>
        <v>0</v>
      </c>
      <c r="D99" s="54">
        <f>D100+D101+D102+D103+D104+D105</f>
        <v>70086.64</v>
      </c>
      <c r="E99" s="54">
        <f>E100+E101+E102+E103+E104+E105</f>
        <v>0</v>
      </c>
      <c r="F99" s="54">
        <f>F100+F101+F102+F103+F104+F105</f>
        <v>0</v>
      </c>
      <c r="G99" s="54">
        <f>G100+G101+G102+G103+G104+G105</f>
        <v>24.45</v>
      </c>
      <c r="H99" s="54">
        <f>H100+H101+H102+H103+H104+H105</f>
        <v>2.04</v>
      </c>
      <c r="I99" s="13">
        <v>2866.6</v>
      </c>
      <c r="K99" s="45"/>
    </row>
    <row r="100" spans="1:11" s="103" customFormat="1" ht="15">
      <c r="A100" s="80" t="s">
        <v>113</v>
      </c>
      <c r="B100" s="91"/>
      <c r="C100" s="57"/>
      <c r="D100" s="58">
        <v>33754.7</v>
      </c>
      <c r="E100" s="57"/>
      <c r="F100" s="59"/>
      <c r="G100" s="57">
        <f aca="true" t="shared" si="4" ref="G100:G105">D100/I100</f>
        <v>11.78</v>
      </c>
      <c r="H100" s="57">
        <f aca="true" t="shared" si="5" ref="H100:H105">G100/12</f>
        <v>0.98</v>
      </c>
      <c r="I100" s="101">
        <v>2866.6</v>
      </c>
      <c r="J100" s="101"/>
      <c r="K100" s="102"/>
    </row>
    <row r="101" spans="1:11" s="103" customFormat="1" ht="15">
      <c r="A101" s="80" t="s">
        <v>114</v>
      </c>
      <c r="B101" s="91"/>
      <c r="C101" s="57"/>
      <c r="D101" s="58">
        <v>22634.42</v>
      </c>
      <c r="E101" s="57"/>
      <c r="F101" s="59"/>
      <c r="G101" s="57">
        <f t="shared" si="4"/>
        <v>7.9</v>
      </c>
      <c r="H101" s="57">
        <f t="shared" si="5"/>
        <v>0.66</v>
      </c>
      <c r="I101" s="101">
        <v>2866.6</v>
      </c>
      <c r="J101" s="101"/>
      <c r="K101" s="102"/>
    </row>
    <row r="102" spans="1:11" s="103" customFormat="1" ht="15">
      <c r="A102" s="80" t="s">
        <v>118</v>
      </c>
      <c r="B102" s="91"/>
      <c r="C102" s="57"/>
      <c r="D102" s="58">
        <v>10614.21</v>
      </c>
      <c r="E102" s="57"/>
      <c r="F102" s="59"/>
      <c r="G102" s="57">
        <f t="shared" si="4"/>
        <v>3.7</v>
      </c>
      <c r="H102" s="57">
        <f t="shared" si="5"/>
        <v>0.31</v>
      </c>
      <c r="I102" s="101">
        <v>2866.6</v>
      </c>
      <c r="J102" s="101"/>
      <c r="K102" s="102"/>
    </row>
    <row r="103" spans="1:11" s="103" customFormat="1" ht="15">
      <c r="A103" s="80" t="s">
        <v>121</v>
      </c>
      <c r="B103" s="81"/>
      <c r="C103" s="57"/>
      <c r="D103" s="58">
        <v>722.42</v>
      </c>
      <c r="E103" s="57"/>
      <c r="F103" s="59"/>
      <c r="G103" s="57">
        <f t="shared" si="4"/>
        <v>0.25</v>
      </c>
      <c r="H103" s="57">
        <f t="shared" si="5"/>
        <v>0.02</v>
      </c>
      <c r="I103" s="101">
        <v>2866.6</v>
      </c>
      <c r="J103" s="101"/>
      <c r="K103" s="102"/>
    </row>
    <row r="104" spans="1:11" s="103" customFormat="1" ht="15">
      <c r="A104" s="80" t="s">
        <v>123</v>
      </c>
      <c r="B104" s="81"/>
      <c r="C104" s="57"/>
      <c r="D104" s="58">
        <v>1385.9</v>
      </c>
      <c r="E104" s="57"/>
      <c r="F104" s="59"/>
      <c r="G104" s="57">
        <f t="shared" si="4"/>
        <v>0.48</v>
      </c>
      <c r="H104" s="57">
        <f t="shared" si="5"/>
        <v>0.04</v>
      </c>
      <c r="I104" s="101">
        <v>2866.6</v>
      </c>
      <c r="J104" s="101"/>
      <c r="K104" s="102"/>
    </row>
    <row r="105" spans="1:11" s="103" customFormat="1" ht="15">
      <c r="A105" s="80" t="s">
        <v>124</v>
      </c>
      <c r="B105" s="81"/>
      <c r="C105" s="57"/>
      <c r="D105" s="58">
        <v>974.99</v>
      </c>
      <c r="E105" s="57"/>
      <c r="F105" s="59"/>
      <c r="G105" s="57">
        <f t="shared" si="4"/>
        <v>0.34</v>
      </c>
      <c r="H105" s="57">
        <f t="shared" si="5"/>
        <v>0.03</v>
      </c>
      <c r="I105" s="101">
        <v>2866.6</v>
      </c>
      <c r="J105" s="101"/>
      <c r="K105" s="102"/>
    </row>
    <row r="106" spans="1:11" s="13" customFormat="1" ht="18.75">
      <c r="A106" s="34"/>
      <c r="B106" s="35"/>
      <c r="C106" s="36"/>
      <c r="D106" s="87"/>
      <c r="E106" s="85"/>
      <c r="F106" s="87"/>
      <c r="G106" s="85"/>
      <c r="H106" s="87"/>
      <c r="K106" s="45"/>
    </row>
    <row r="107" spans="1:11" s="13" customFormat="1" ht="18.75">
      <c r="A107" s="34"/>
      <c r="B107" s="35"/>
      <c r="C107" s="36"/>
      <c r="D107" s="87"/>
      <c r="E107" s="85"/>
      <c r="F107" s="87"/>
      <c r="G107" s="85"/>
      <c r="H107" s="87"/>
      <c r="K107" s="45"/>
    </row>
    <row r="108" spans="1:11" s="13" customFormat="1" ht="19.5" thickBot="1">
      <c r="A108" s="33" t="s">
        <v>78</v>
      </c>
      <c r="B108" s="31"/>
      <c r="C108" s="32"/>
      <c r="D108" s="88">
        <f>D95+D99</f>
        <v>674230.12</v>
      </c>
      <c r="E108" s="88" t="e">
        <f>E95+E99</f>
        <v>#REF!</v>
      </c>
      <c r="F108" s="88" t="e">
        <f>F95+F99</f>
        <v>#REF!</v>
      </c>
      <c r="G108" s="88">
        <f>G95+G99</f>
        <v>235.2</v>
      </c>
      <c r="H108" s="88">
        <f>H95+H99</f>
        <v>19.61</v>
      </c>
      <c r="K108" s="45"/>
    </row>
    <row r="109" spans="1:11" s="13" customFormat="1" ht="18.75">
      <c r="A109" s="37"/>
      <c r="B109" s="35"/>
      <c r="C109" s="36"/>
      <c r="D109" s="36"/>
      <c r="E109" s="36"/>
      <c r="F109" s="36"/>
      <c r="G109" s="36"/>
      <c r="H109" s="36"/>
      <c r="K109" s="45"/>
    </row>
    <row r="110" spans="1:11" s="38" customFormat="1" ht="19.5">
      <c r="A110" s="39"/>
      <c r="B110" s="40"/>
      <c r="C110" s="40"/>
      <c r="D110" s="40"/>
      <c r="E110" s="41"/>
      <c r="F110" s="41"/>
      <c r="G110" s="41"/>
      <c r="H110" s="42"/>
      <c r="K110" s="47"/>
    </row>
    <row r="111" spans="1:12" s="25" customFormat="1" ht="19.5">
      <c r="A111" s="27"/>
      <c r="B111" s="28"/>
      <c r="C111" s="5"/>
      <c r="D111" s="5"/>
      <c r="E111" s="5"/>
      <c r="F111" s="5"/>
      <c r="G111" s="5"/>
      <c r="H111" s="5"/>
      <c r="K111" s="48"/>
      <c r="L111" s="4"/>
    </row>
    <row r="112" spans="1:11" s="4" customFormat="1" ht="14.25">
      <c r="A112" s="111" t="s">
        <v>29</v>
      </c>
      <c r="B112" s="111"/>
      <c r="C112" s="111"/>
      <c r="D112" s="111"/>
      <c r="E112" s="111"/>
      <c r="F112" s="111"/>
      <c r="K112" s="49"/>
    </row>
    <row r="113" s="4" customFormat="1" ht="12.75">
      <c r="K113" s="49"/>
    </row>
    <row r="114" spans="1:11" s="4" customFormat="1" ht="12.75">
      <c r="A114" s="26" t="s">
        <v>30</v>
      </c>
      <c r="K114" s="49"/>
    </row>
    <row r="115" s="4" customFormat="1" ht="12.75">
      <c r="K115" s="49"/>
    </row>
    <row r="116" s="4" customFormat="1" ht="12.75">
      <c r="K116" s="49"/>
    </row>
    <row r="117" s="4" customFormat="1" ht="12.75">
      <c r="K117" s="49"/>
    </row>
    <row r="118" s="4" customFormat="1" ht="12.75">
      <c r="K118" s="49"/>
    </row>
    <row r="119" s="4" customFormat="1" ht="12.75">
      <c r="K119" s="49"/>
    </row>
    <row r="120" s="4" customFormat="1" ht="12.75">
      <c r="K120" s="49"/>
    </row>
    <row r="121" s="4" customFormat="1" ht="12.75">
      <c r="K121" s="49"/>
    </row>
    <row r="122" s="4" customFormat="1" ht="12.75">
      <c r="K122" s="49"/>
    </row>
    <row r="123" s="4" customFormat="1" ht="12.75">
      <c r="K123" s="49"/>
    </row>
    <row r="124" s="4" customFormat="1" ht="12.75">
      <c r="K124" s="49"/>
    </row>
    <row r="125" s="4" customFormat="1" ht="12.75">
      <c r="K125" s="49"/>
    </row>
    <row r="126" s="4" customFormat="1" ht="12.75">
      <c r="K126" s="49"/>
    </row>
    <row r="127" s="4" customFormat="1" ht="12.75">
      <c r="K127" s="49"/>
    </row>
    <row r="128" s="4" customFormat="1" ht="12.75">
      <c r="K128" s="49"/>
    </row>
    <row r="129" s="4" customFormat="1" ht="12.75">
      <c r="K129" s="49"/>
    </row>
    <row r="130" s="4" customFormat="1" ht="12.75">
      <c r="K130" s="49"/>
    </row>
    <row r="131" s="4" customFormat="1" ht="12.75">
      <c r="K131" s="49"/>
    </row>
    <row r="132" spans="11:12" s="4" customFormat="1" ht="12.75">
      <c r="K132" s="49"/>
      <c r="L132" s="6"/>
    </row>
  </sheetData>
  <sheetProtection/>
  <mergeCells count="12">
    <mergeCell ref="A8:H8"/>
    <mergeCell ref="A9:H9"/>
    <mergeCell ref="A10:H10"/>
    <mergeCell ref="A11:H11"/>
    <mergeCell ref="A14:H14"/>
    <mergeCell ref="A112:F112"/>
    <mergeCell ref="A1:H1"/>
    <mergeCell ref="B2:H2"/>
    <mergeCell ref="B3:H3"/>
    <mergeCell ref="B4:H4"/>
    <mergeCell ref="A6:H6"/>
    <mergeCell ref="A7:H7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2015-05-25T08:43:18Z</cp:lastPrinted>
  <dcterms:created xsi:type="dcterms:W3CDTF">2010-04-02T14:46:04Z</dcterms:created>
  <dcterms:modified xsi:type="dcterms:W3CDTF">2015-05-25T08:43:22Z</dcterms:modified>
  <cp:category/>
  <cp:version/>
  <cp:contentType/>
  <cp:contentStatus/>
</cp:coreProperties>
</file>