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tabRatio="601" activeTab="2"/>
  </bookViews>
  <sheets>
    <sheet name="по голосованию" sheetId="1" r:id="rId1"/>
    <sheet name="ЛС" sheetId="2" r:id="rId2"/>
    <sheet name="Рос" sheetId="3" r:id="rId3"/>
  </sheets>
  <definedNames>
    <definedName name="_xlnm.Print_Area" localSheetId="0">'по голосованию'!$A$1:$H$146</definedName>
  </definedNames>
  <calcPr fullCalcOnLoad="1" fullPrecision="0"/>
</workbook>
</file>

<file path=xl/sharedStrings.xml><?xml version="1.0" encoding="utf-8"?>
<sst xmlns="http://schemas.openxmlformats.org/spreadsheetml/2006/main" count="382" uniqueCount="245">
  <si>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</si>
  <si>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</si>
  <si>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</si>
  <si>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</si>
  <si>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</si>
  <si>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</si>
  <si>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</si>
  <si>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</si>
  <si>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</si>
  <si>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</si>
  <si>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</si>
  <si>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</si>
  <si>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</si>
  <si>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</si>
  <si>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</si>
  <si>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</si>
  <si>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</si>
  <si>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</si>
  <si>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</si>
  <si>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</si>
  <si>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</si>
  <si>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</si>
  <si>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</si>
  <si>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</si>
  <si>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</si>
  <si>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</si>
  <si>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</si>
  <si>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</si>
  <si>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</si>
  <si>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</si>
  <si>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</si>
  <si>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</si>
  <si>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</si>
  <si>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</si>
  <si>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</si>
  <si>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</si>
  <si>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</si>
  <si>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</si>
  <si>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</si>
  <si>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</si>
  <si>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</si>
  <si>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</si>
  <si>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</si>
  <si>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</si>
  <si>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</si>
  <si>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</si>
  <si>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</si>
  <si>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</si>
  <si>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</si>
  <si>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</si>
  <si>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</si>
  <si>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</si>
  <si>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</si>
  <si>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</si>
  <si>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</si>
  <si>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</si>
  <si>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</si>
  <si>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</si>
  <si>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</si>
  <si>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</si>
  <si>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</si>
  <si>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</si>
  <si>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</si>
  <si>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</si>
  <si>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</si>
  <si>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</si>
  <si>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</si>
  <si>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</si>
  <si>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</si>
  <si>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</si>
  <si>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</si>
  <si>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</si>
  <si>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</si>
  <si>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</si>
  <si>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</si>
  <si>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</si>
  <si>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</si>
  <si>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</si>
  <si>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</si>
  <si>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</si>
  <si>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</si>
  <si>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</si>
  <si>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</si>
  <si>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</si>
  <si>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</si>
  <si>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</si>
  <si>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</si>
  <si>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</si>
  <si>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</si>
  <si>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</si>
  <si>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</si>
  <si>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</si>
  <si>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</si>
  <si>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</si>
  <si>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</si>
  <si>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</si>
  <si>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</si>
  <si>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</si>
  <si>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Сбор, вывоз и утилизация ТБО, руб/м2</t>
  </si>
  <si>
    <t>1 раз в месяц</t>
  </si>
  <si>
    <t>Поверка общедомовых приборов учета горячего водоснабжения</t>
  </si>
  <si>
    <t>1 ра в год</t>
  </si>
  <si>
    <t>погрузка мусора на автотранспорт вручную</t>
  </si>
  <si>
    <t>посыпка территории песко - соляной смесью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</si>
  <si>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</si>
  <si>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</si>
  <si>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</si>
  <si>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</si>
  <si>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</si>
  <si>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подключение системы отопления в местах общего пользования</t>
  </si>
  <si>
    <t>по адресу: ул. Набережная, д.54(Sобщ.=2866,6 м2;Sзем.уч.=2310,06 м2)</t>
  </si>
  <si>
    <t>(многоквартирный дом с газовыми плитами )</t>
  </si>
  <si>
    <t>2-3 раза</t>
  </si>
  <si>
    <t>очистка урн от мусора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</si>
  <si>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</si>
  <si>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</si>
  <si>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отключение системы отопления в местах общего пользования</t>
  </si>
  <si>
    <t>замена насоса ГВС (резерв)</t>
  </si>
  <si>
    <t>замена ( поверка ) КИП</t>
  </si>
  <si>
    <t>ревизия задвижек  ХВС (диам.100мм-2 шт.)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</si>
  <si>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</si>
  <si>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</si>
  <si>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</si>
  <si>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</si>
  <si>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</si>
  <si>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</si>
  <si>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очистка от снега и наледи козырьков подъездов</t>
  </si>
  <si>
    <t>Работы заявочного характера</t>
  </si>
  <si>
    <t>Сбор, вывоз и утилизация ТБО*, руб/м2</t>
  </si>
  <si>
    <t>Итого :</t>
  </si>
  <si>
    <t>Окраска газопровода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</si>
  <si>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</si>
  <si>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</si>
  <si>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</si>
  <si>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</si>
  <si>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</si>
  <si>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</si>
  <si>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</si>
  <si>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</si>
  <si>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</si>
  <si>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</si>
  <si>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</si>
  <si>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</si>
  <si>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</si>
  <si>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</si>
  <si>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</si>
  <si>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</si>
  <si>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</si>
  <si>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</si>
  <si>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</si>
  <si>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</si>
  <si>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</si>
  <si>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</si>
  <si>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</si>
  <si>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</si>
  <si>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</si>
  <si>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 всего, в т.ч.:</t>
  </si>
  <si>
    <t>договорная и претензионно-исковая работа, взыскание задолженности по ЖКУ</t>
  </si>
  <si>
    <t>заполнение электронных паспортов</t>
  </si>
  <si>
    <t>гидравлическое испытание эл.узлов и запорной арматуры</t>
  </si>
  <si>
    <t>ревизия задвижек отопления ( диам.80 мм-10 шт.)</t>
  </si>
  <si>
    <t>Смена задвижек СТС (д.80мм-1шт., д.50-7шт.)</t>
  </si>
  <si>
    <t>ремонт секций ВВП</t>
  </si>
  <si>
    <t>пылеудаление и дезинфекция вентканалов без пробивки</t>
  </si>
  <si>
    <t>1 раз в 3 года</t>
  </si>
  <si>
    <t>очистка  водосточных воронок</t>
  </si>
  <si>
    <t>Ремонт кровли 50 м2</t>
  </si>
  <si>
    <t>Ремонт козырька над входом в подъезд - 1 шт.</t>
  </si>
  <si>
    <t>Установка шаровых кранов на СТС (д.15мм-4шт.)</t>
  </si>
  <si>
    <t>Изоляция трубопроводов СТС тканями стеклянными - 70 п.м.</t>
  </si>
  <si>
    <t>Лицевой счет многоквартирного дома по адресу: ул. Набережная, д. 54 на период с 1 мая 2014 по 30 апреля 2015 года</t>
  </si>
  <si>
    <t>15479,65 (по тарифу)</t>
  </si>
  <si>
    <t>гидравлическое испытание элеваторных узлов и  запорной арматуры</t>
  </si>
  <si>
    <t>53</t>
  </si>
  <si>
    <t>72</t>
  </si>
  <si>
    <t>Ревизия задвижек ГВС ф 80 мм (1 шт)</t>
  </si>
  <si>
    <t>Смена шарового крана ф 32 мм</t>
  </si>
  <si>
    <t>55</t>
  </si>
  <si>
    <t>Материалы для покраски малых форм(ИП Частухина С.А.)</t>
  </si>
  <si>
    <t>Ц-79</t>
  </si>
  <si>
    <t>Замена вентиля на водоснабжении,ремонт трубопровода ХВС</t>
  </si>
  <si>
    <t>88</t>
  </si>
  <si>
    <t>смена задвижек стс ( диам.80 мм-1 шт.,Д. 50 мм - 7 ШТ) факт ф 80 мм - 8 шт.</t>
  </si>
  <si>
    <t>смена задвижек стс ( диам.80 мм-1 шт.,Д. 50 мм - 7 ШТ) факт ф 80 мм -1 шт.</t>
  </si>
  <si>
    <t>87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</si>
  <si>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</si>
  <si>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</si>
  <si>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</si>
  <si>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</si>
  <si>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Поступления от Ростелекома ( 1 точка с июня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</si>
  <si>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</si>
  <si>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</si>
  <si>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</si>
  <si>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</si>
  <si>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</si>
  <si>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131</t>
  </si>
  <si>
    <t>134</t>
  </si>
  <si>
    <t>136</t>
  </si>
  <si>
    <t>Перевод ВВВ на зимнюю схему</t>
  </si>
  <si>
    <t>Освещение чердака для работ слесарей сантехников ( замена лампочек)</t>
  </si>
  <si>
    <t>139</t>
  </si>
  <si>
    <t>5/01899</t>
  </si>
  <si>
    <t>155</t>
  </si>
  <si>
    <t>Смена крана на стояке ХВС  (1,2подъезды)</t>
  </si>
  <si>
    <t>Остаток(+) / Долг(-) на 1.05.14г.</t>
  </si>
  <si>
    <t>Экономия(+) / Долг(-) на 1.05.2015</t>
  </si>
  <si>
    <t>168</t>
  </si>
  <si>
    <t>Установка светильника в подъезде ( 3-й подъезд)</t>
  </si>
  <si>
    <t>Ремонт батареи ( кв.54)</t>
  </si>
  <si>
    <t>177</t>
  </si>
  <si>
    <t>Демонтаж батареи с установкой кранов ( кв.56)</t>
  </si>
  <si>
    <t>Ремонт батареи ( кв.48)</t>
  </si>
  <si>
    <t>185</t>
  </si>
  <si>
    <t>Ремонт батареи ( кв.56)</t>
  </si>
  <si>
    <t>акт 527</t>
  </si>
  <si>
    <t>проверка вентиляционных каналов и канализационных вытяжек (ООО"Трубочист")</t>
  </si>
  <si>
    <t>6</t>
  </si>
  <si>
    <t>30</t>
  </si>
  <si>
    <t>Демонтаж плоской батареи с установкой шаровых кранов</t>
  </si>
  <si>
    <t>47</t>
  </si>
  <si>
    <t>76</t>
  </si>
  <si>
    <t>Ремонт батареи (кв. 4)</t>
  </si>
  <si>
    <t>77</t>
  </si>
  <si>
    <t>Проверка эл.проводки в ЩЭ ( кв. 5)</t>
  </si>
  <si>
    <t>Ремонт кровли 50 м2 (факт  10м2)</t>
  </si>
  <si>
    <t>Ремонт батареи ( кв.50)</t>
  </si>
  <si>
    <t>Установка шаровых кранов на батареи (д.20мм-2шт.)( кв.50)</t>
  </si>
  <si>
    <t>92</t>
  </si>
  <si>
    <t>Замена общедомового эл.счетчика ( со стоимостью счетчика)</t>
  </si>
  <si>
    <t>93</t>
  </si>
  <si>
    <t>акт 29</t>
  </si>
  <si>
    <t>Крепеж парапетных  сливов</t>
  </si>
  <si>
    <t>116</t>
  </si>
  <si>
    <t>118</t>
  </si>
  <si>
    <t>Замена лампочек 60 Вт в подъезде</t>
  </si>
  <si>
    <t>119</t>
  </si>
  <si>
    <t>Обслуживание вводных и внутренних газопроводов жилого фонда( Корректировка по выставленному счету фактуре № 8154 от 11.06.2014 г. на сумму 20485,72 руб.)</t>
  </si>
  <si>
    <t>145</t>
  </si>
  <si>
    <t>Ремонт батареи, установка кранов ( кв.55)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</si>
  <si>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</si>
  <si>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</si>
  <si>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</si>
  <si>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</si>
  <si>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Данные  по состоянию на 01.05.2015 г.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</si>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</sst>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0"/>
      <name val="Arial Black"/>
      <family val="2"/>
    </font>
    <font>
      <sz val="10"/>
      <name val="Arial Narrow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5" borderId="47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2" fontId="18" fillId="24" borderId="15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35" xfId="0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23" fillId="25" borderId="14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2" fontId="18" fillId="25" borderId="59" xfId="0" applyNumberFormat="1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5" borderId="26" xfId="0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14" fontId="28" fillId="24" borderId="35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49" fontId="0" fillId="26" borderId="27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38" fillId="24" borderId="18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4" borderId="0" xfId="0" applyFont="1" applyFill="1" applyAlignment="1">
      <alignment horizontal="center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3" fillId="24" borderId="68" xfId="0" applyFont="1" applyFill="1" applyBorder="1" applyAlignment="1">
      <alignment horizontal="left"/>
    </xf>
    <xf numFmtId="0" fontId="33" fillId="24" borderId="0" xfId="0" applyFont="1" applyFill="1" applyAlignment="1">
      <alignment horizontal="right"/>
    </xf>
    <xf numFmtId="0" fontId="33" fillId="24" borderId="0" xfId="0" applyFont="1" applyFill="1" applyAlignment="1">
      <alignment horizontal="left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3" fillId="24" borderId="68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left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="75" zoomScaleNormal="75" zoomScalePageLayoutView="0" workbookViewId="0" topLeftCell="A61">
      <selection activeCell="O83" sqref="O83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14" hidden="1" customWidth="1"/>
    <col min="12" max="14" width="15.375" style="3" customWidth="1"/>
    <col min="15" max="16384" width="9.125" style="3" customWidth="1"/>
  </cols>
  <sheetData>
    <row r="1" spans="1:8" ht="16.5" customHeight="1">
      <c r="A1" s="240" t="s">
        <v>31</v>
      </c>
      <c r="B1" s="241"/>
      <c r="C1" s="241"/>
      <c r="D1" s="241"/>
      <c r="E1" s="241"/>
      <c r="F1" s="241"/>
      <c r="G1" s="241"/>
      <c r="H1" s="241"/>
    </row>
    <row r="2" spans="2:8" ht="12.75" customHeight="1">
      <c r="B2" s="242" t="s">
        <v>32</v>
      </c>
      <c r="C2" s="242"/>
      <c r="D2" s="242"/>
      <c r="E2" s="242"/>
      <c r="F2" s="242"/>
      <c r="G2" s="241"/>
      <c r="H2" s="241"/>
    </row>
    <row r="3" spans="1:8" ht="21" customHeight="1">
      <c r="A3" s="115" t="s">
        <v>154</v>
      </c>
      <c r="B3" s="242" t="s">
        <v>33</v>
      </c>
      <c r="C3" s="242"/>
      <c r="D3" s="242"/>
      <c r="E3" s="242"/>
      <c r="F3" s="242"/>
      <c r="G3" s="241"/>
      <c r="H3" s="241"/>
    </row>
    <row r="4" spans="2:8" ht="14.25" customHeight="1">
      <c r="B4" s="242" t="s">
        <v>34</v>
      </c>
      <c r="C4" s="242"/>
      <c r="D4" s="242"/>
      <c r="E4" s="242"/>
      <c r="F4" s="242"/>
      <c r="G4" s="241"/>
      <c r="H4" s="241"/>
    </row>
    <row r="5" spans="2:9" ht="35.25" customHeight="1" hidden="1">
      <c r="B5" s="116"/>
      <c r="C5" s="116"/>
      <c r="D5" s="116"/>
      <c r="E5" s="116"/>
      <c r="F5" s="116"/>
      <c r="G5" s="116"/>
      <c r="H5" s="116"/>
      <c r="I5" s="116"/>
    </row>
    <row r="6" spans="1:9" ht="35.25" customHeight="1">
      <c r="A6" s="243"/>
      <c r="B6" s="243"/>
      <c r="C6" s="243"/>
      <c r="D6" s="243"/>
      <c r="E6" s="243"/>
      <c r="F6" s="243"/>
      <c r="G6" s="243"/>
      <c r="H6" s="243"/>
      <c r="I6" s="116"/>
    </row>
    <row r="7" spans="1:9" ht="25.5" customHeight="1">
      <c r="A7" s="243" t="s">
        <v>155</v>
      </c>
      <c r="B7" s="243"/>
      <c r="C7" s="243"/>
      <c r="D7" s="243"/>
      <c r="E7" s="243"/>
      <c r="F7" s="243"/>
      <c r="G7" s="243"/>
      <c r="H7" s="243"/>
      <c r="I7" s="116"/>
    </row>
    <row r="8" spans="1:11" s="117" customFormat="1" ht="22.5" customHeight="1">
      <c r="A8" s="251" t="s">
        <v>35</v>
      </c>
      <c r="B8" s="251"/>
      <c r="C8" s="251"/>
      <c r="D8" s="251"/>
      <c r="E8" s="252"/>
      <c r="F8" s="252"/>
      <c r="G8" s="252"/>
      <c r="H8" s="252"/>
      <c r="K8" s="118"/>
    </row>
    <row r="9" spans="1:8" s="119" customFormat="1" ht="18.75" customHeight="1">
      <c r="A9" s="251" t="s">
        <v>110</v>
      </c>
      <c r="B9" s="251"/>
      <c r="C9" s="251"/>
      <c r="D9" s="251"/>
      <c r="E9" s="252"/>
      <c r="F9" s="252"/>
      <c r="G9" s="252"/>
      <c r="H9" s="252"/>
    </row>
    <row r="10" spans="1:8" s="120" customFormat="1" ht="17.25" customHeight="1">
      <c r="A10" s="253" t="s">
        <v>111</v>
      </c>
      <c r="B10" s="253"/>
      <c r="C10" s="253"/>
      <c r="D10" s="253"/>
      <c r="E10" s="254"/>
      <c r="F10" s="254"/>
      <c r="G10" s="254"/>
      <c r="H10" s="254"/>
    </row>
    <row r="11" spans="1:8" s="119" customFormat="1" ht="30" customHeight="1" thickBot="1">
      <c r="A11" s="244" t="s">
        <v>36</v>
      </c>
      <c r="B11" s="244"/>
      <c r="C11" s="244"/>
      <c r="D11" s="244"/>
      <c r="E11" s="245"/>
      <c r="F11" s="245"/>
      <c r="G11" s="245"/>
      <c r="H11" s="245"/>
    </row>
    <row r="12" spans="1:11" s="5" customFormat="1" ht="139.5" customHeight="1" thickBot="1">
      <c r="A12" s="72" t="s">
        <v>0</v>
      </c>
      <c r="B12" s="121" t="s">
        <v>37</v>
      </c>
      <c r="C12" s="73" t="s">
        <v>38</v>
      </c>
      <c r="D12" s="73" t="s">
        <v>5</v>
      </c>
      <c r="E12" s="73" t="s">
        <v>38</v>
      </c>
      <c r="F12" s="104" t="s">
        <v>39</v>
      </c>
      <c r="G12" s="73" t="s">
        <v>38</v>
      </c>
      <c r="H12" s="104" t="s">
        <v>39</v>
      </c>
      <c r="K12" s="105"/>
    </row>
    <row r="13" spans="1:11" s="6" customFormat="1" ht="12.75">
      <c r="A13" s="122">
        <v>1</v>
      </c>
      <c r="B13" s="123">
        <v>2</v>
      </c>
      <c r="C13" s="123">
        <v>3</v>
      </c>
      <c r="D13" s="124"/>
      <c r="E13" s="123">
        <v>3</v>
      </c>
      <c r="F13" s="106">
        <v>4</v>
      </c>
      <c r="G13" s="125">
        <v>3</v>
      </c>
      <c r="H13" s="126">
        <v>4</v>
      </c>
      <c r="K13" s="127"/>
    </row>
    <row r="14" spans="1:11" s="6" customFormat="1" ht="49.5" customHeight="1">
      <c r="A14" s="246" t="s">
        <v>1</v>
      </c>
      <c r="B14" s="247"/>
      <c r="C14" s="247"/>
      <c r="D14" s="247"/>
      <c r="E14" s="247"/>
      <c r="F14" s="247"/>
      <c r="G14" s="248"/>
      <c r="H14" s="249"/>
      <c r="K14" s="127"/>
    </row>
    <row r="15" spans="1:11" s="5" customFormat="1" ht="15">
      <c r="A15" s="181" t="s">
        <v>156</v>
      </c>
      <c r="B15" s="182"/>
      <c r="C15" s="13">
        <f>F15*12</f>
        <v>0</v>
      </c>
      <c r="D15" s="14">
        <f>G15*I15</f>
        <v>91845.86</v>
      </c>
      <c r="E15" s="13">
        <f>H15*12</f>
        <v>32.04</v>
      </c>
      <c r="F15" s="92"/>
      <c r="G15" s="13">
        <f>H15*12</f>
        <v>32.04</v>
      </c>
      <c r="H15" s="13">
        <f>H20+H22</f>
        <v>2.67</v>
      </c>
      <c r="I15" s="5">
        <v>2866.6</v>
      </c>
      <c r="J15" s="5">
        <v>1.07</v>
      </c>
      <c r="K15" s="105">
        <v>2.24</v>
      </c>
    </row>
    <row r="16" spans="1:11" s="5" customFormat="1" ht="27" customHeight="1">
      <c r="A16" s="183" t="s">
        <v>157</v>
      </c>
      <c r="B16" s="184" t="s">
        <v>41</v>
      </c>
      <c r="C16" s="185"/>
      <c r="D16" s="186"/>
      <c r="E16" s="187"/>
      <c r="F16" s="188"/>
      <c r="G16" s="187"/>
      <c r="H16" s="187"/>
      <c r="K16" s="105"/>
    </row>
    <row r="17" spans="1:11" s="5" customFormat="1" ht="18.75" customHeight="1">
      <c r="A17" s="183" t="s">
        <v>42</v>
      </c>
      <c r="B17" s="184" t="s">
        <v>41</v>
      </c>
      <c r="C17" s="185"/>
      <c r="D17" s="186"/>
      <c r="E17" s="187"/>
      <c r="F17" s="188"/>
      <c r="G17" s="187"/>
      <c r="H17" s="187"/>
      <c r="K17" s="105"/>
    </row>
    <row r="18" spans="1:11" s="5" customFormat="1" ht="18.75" customHeight="1">
      <c r="A18" s="183" t="s">
        <v>43</v>
      </c>
      <c r="B18" s="184" t="s">
        <v>44</v>
      </c>
      <c r="C18" s="185"/>
      <c r="D18" s="186"/>
      <c r="E18" s="187"/>
      <c r="F18" s="188"/>
      <c r="G18" s="187"/>
      <c r="H18" s="187"/>
      <c r="K18" s="105"/>
    </row>
    <row r="19" spans="1:11" s="5" customFormat="1" ht="20.25" customHeight="1">
      <c r="A19" s="183" t="s">
        <v>45</v>
      </c>
      <c r="B19" s="184" t="s">
        <v>41</v>
      </c>
      <c r="C19" s="185"/>
      <c r="D19" s="186"/>
      <c r="E19" s="187"/>
      <c r="F19" s="188"/>
      <c r="G19" s="187"/>
      <c r="H19" s="187"/>
      <c r="K19" s="105"/>
    </row>
    <row r="20" spans="1:11" s="5" customFormat="1" ht="20.25" customHeight="1">
      <c r="A20" s="189" t="s">
        <v>4</v>
      </c>
      <c r="B20" s="190"/>
      <c r="C20" s="187"/>
      <c r="D20" s="186"/>
      <c r="E20" s="187"/>
      <c r="F20" s="188"/>
      <c r="G20" s="187"/>
      <c r="H20" s="13">
        <v>2.56</v>
      </c>
      <c r="K20" s="105"/>
    </row>
    <row r="21" spans="1:11" s="5" customFormat="1" ht="20.25" customHeight="1">
      <c r="A21" s="191" t="s">
        <v>158</v>
      </c>
      <c r="B21" s="190" t="s">
        <v>41</v>
      </c>
      <c r="C21" s="187"/>
      <c r="D21" s="186"/>
      <c r="E21" s="187"/>
      <c r="F21" s="188"/>
      <c r="G21" s="187"/>
      <c r="H21" s="187"/>
      <c r="K21" s="105"/>
    </row>
    <row r="22" spans="1:11" s="5" customFormat="1" ht="20.25" customHeight="1">
      <c r="A22" s="189" t="s">
        <v>4</v>
      </c>
      <c r="B22" s="190"/>
      <c r="C22" s="187"/>
      <c r="D22" s="186"/>
      <c r="E22" s="187"/>
      <c r="F22" s="188"/>
      <c r="G22" s="187"/>
      <c r="H22" s="13">
        <v>0.11</v>
      </c>
      <c r="K22" s="105"/>
    </row>
    <row r="23" spans="1:11" s="5" customFormat="1" ht="30">
      <c r="A23" s="91" t="s">
        <v>46</v>
      </c>
      <c r="B23" s="129"/>
      <c r="C23" s="13">
        <f>F23*12</f>
        <v>0</v>
      </c>
      <c r="D23" s="14">
        <f>G23*I23</f>
        <v>91157.88</v>
      </c>
      <c r="E23" s="13">
        <f>H23*12</f>
        <v>31.8</v>
      </c>
      <c r="F23" s="92"/>
      <c r="G23" s="13">
        <f>H23*12</f>
        <v>31.8</v>
      </c>
      <c r="H23" s="13">
        <v>2.65</v>
      </c>
      <c r="I23" s="5">
        <v>2866.6</v>
      </c>
      <c r="J23" s="5">
        <v>1.07</v>
      </c>
      <c r="K23" s="105">
        <v>2.33</v>
      </c>
    </row>
    <row r="24" spans="1:11" s="5" customFormat="1" ht="15">
      <c r="A24" s="128" t="s">
        <v>47</v>
      </c>
      <c r="B24" s="9" t="s">
        <v>48</v>
      </c>
      <c r="C24" s="13"/>
      <c r="D24" s="14"/>
      <c r="E24" s="13"/>
      <c r="F24" s="92"/>
      <c r="G24" s="13"/>
      <c r="H24" s="13"/>
      <c r="K24" s="105"/>
    </row>
    <row r="25" spans="1:11" s="5" customFormat="1" ht="15">
      <c r="A25" s="128" t="s">
        <v>49</v>
      </c>
      <c r="B25" s="9" t="s">
        <v>48</v>
      </c>
      <c r="C25" s="13"/>
      <c r="D25" s="14"/>
      <c r="E25" s="13"/>
      <c r="F25" s="92"/>
      <c r="G25" s="13"/>
      <c r="H25" s="13"/>
      <c r="K25" s="105"/>
    </row>
    <row r="26" spans="1:11" s="5" customFormat="1" ht="15">
      <c r="A26" s="130" t="s">
        <v>106</v>
      </c>
      <c r="B26" s="12" t="s">
        <v>112</v>
      </c>
      <c r="C26" s="13"/>
      <c r="D26" s="14"/>
      <c r="E26" s="13"/>
      <c r="F26" s="92"/>
      <c r="G26" s="13"/>
      <c r="H26" s="13"/>
      <c r="K26" s="105"/>
    </row>
    <row r="27" spans="1:11" s="5" customFormat="1" ht="15">
      <c r="A27" s="128" t="s">
        <v>50</v>
      </c>
      <c r="B27" s="9" t="s">
        <v>48</v>
      </c>
      <c r="C27" s="13"/>
      <c r="D27" s="14"/>
      <c r="E27" s="13"/>
      <c r="F27" s="92"/>
      <c r="G27" s="13"/>
      <c r="H27" s="13"/>
      <c r="K27" s="105"/>
    </row>
    <row r="28" spans="1:11" s="5" customFormat="1" ht="25.5">
      <c r="A28" s="128" t="s">
        <v>51</v>
      </c>
      <c r="B28" s="9" t="s">
        <v>52</v>
      </c>
      <c r="C28" s="13"/>
      <c r="D28" s="14"/>
      <c r="E28" s="13"/>
      <c r="F28" s="92"/>
      <c r="G28" s="13"/>
      <c r="H28" s="13"/>
      <c r="K28" s="105"/>
    </row>
    <row r="29" spans="1:11" s="5" customFormat="1" ht="15">
      <c r="A29" s="128" t="s">
        <v>102</v>
      </c>
      <c r="B29" s="9" t="s">
        <v>48</v>
      </c>
      <c r="C29" s="13"/>
      <c r="D29" s="14"/>
      <c r="E29" s="13"/>
      <c r="F29" s="92"/>
      <c r="G29" s="13"/>
      <c r="H29" s="13"/>
      <c r="K29" s="105"/>
    </row>
    <row r="30" spans="1:11" s="5" customFormat="1" ht="15">
      <c r="A30" s="107" t="s">
        <v>113</v>
      </c>
      <c r="B30" s="65" t="s">
        <v>48</v>
      </c>
      <c r="C30" s="13"/>
      <c r="D30" s="14"/>
      <c r="E30" s="13"/>
      <c r="F30" s="92"/>
      <c r="G30" s="13"/>
      <c r="H30" s="13"/>
      <c r="K30" s="105"/>
    </row>
    <row r="31" spans="1:11" s="5" customFormat="1" ht="26.25" thickBot="1">
      <c r="A31" s="131" t="s">
        <v>103</v>
      </c>
      <c r="B31" s="132" t="s">
        <v>53</v>
      </c>
      <c r="C31" s="13"/>
      <c r="D31" s="14"/>
      <c r="E31" s="13"/>
      <c r="F31" s="92"/>
      <c r="G31" s="13"/>
      <c r="H31" s="13"/>
      <c r="K31" s="105"/>
    </row>
    <row r="32" spans="1:11" s="8" customFormat="1" ht="15">
      <c r="A32" s="93" t="s">
        <v>54</v>
      </c>
      <c r="B32" s="7" t="s">
        <v>99</v>
      </c>
      <c r="C32" s="13">
        <f>F32*12</f>
        <v>0</v>
      </c>
      <c r="D32" s="14">
        <f aca="true" t="shared" si="0" ref="D32:D41">G32*I32</f>
        <v>23391.46</v>
      </c>
      <c r="E32" s="13">
        <f>H32*12</f>
        <v>8.16</v>
      </c>
      <c r="F32" s="94"/>
      <c r="G32" s="13">
        <f>H32*12</f>
        <v>8.16</v>
      </c>
      <c r="H32" s="13">
        <v>0.68</v>
      </c>
      <c r="I32" s="5">
        <v>2866.6</v>
      </c>
      <c r="J32" s="5">
        <v>1.07</v>
      </c>
      <c r="K32" s="105">
        <v>0.6</v>
      </c>
    </row>
    <row r="33" spans="1:11" s="5" customFormat="1" ht="15">
      <c r="A33" s="93" t="s">
        <v>56</v>
      </c>
      <c r="B33" s="7" t="s">
        <v>57</v>
      </c>
      <c r="C33" s="13">
        <f>F33*12</f>
        <v>0</v>
      </c>
      <c r="D33" s="14">
        <f t="shared" si="0"/>
        <v>76366.22</v>
      </c>
      <c r="E33" s="13">
        <f>H33*12</f>
        <v>26.64</v>
      </c>
      <c r="F33" s="94"/>
      <c r="G33" s="13">
        <f>H33*12</f>
        <v>26.64</v>
      </c>
      <c r="H33" s="13">
        <v>2.22</v>
      </c>
      <c r="I33" s="5">
        <v>2866.6</v>
      </c>
      <c r="J33" s="5">
        <v>1.07</v>
      </c>
      <c r="K33" s="105">
        <v>1.94</v>
      </c>
    </row>
    <row r="34" spans="1:11" s="6" customFormat="1" ht="30">
      <c r="A34" s="93" t="s">
        <v>58</v>
      </c>
      <c r="B34" s="7" t="s">
        <v>55</v>
      </c>
      <c r="C34" s="95"/>
      <c r="D34" s="14">
        <v>1848.15</v>
      </c>
      <c r="E34" s="95">
        <f>H34*12</f>
        <v>0.6</v>
      </c>
      <c r="F34" s="94"/>
      <c r="G34" s="13">
        <f aca="true" t="shared" si="1" ref="G34:G40">D34/I34</f>
        <v>0.64</v>
      </c>
      <c r="H34" s="13">
        <f aca="true" t="shared" si="2" ref="H34:H40">G34/12</f>
        <v>0.05</v>
      </c>
      <c r="I34" s="5">
        <v>2866.6</v>
      </c>
      <c r="J34" s="5">
        <v>1.07</v>
      </c>
      <c r="K34" s="105">
        <v>0.1</v>
      </c>
    </row>
    <row r="35" spans="1:11" s="6" customFormat="1" ht="30">
      <c r="A35" s="93" t="s">
        <v>59</v>
      </c>
      <c r="B35" s="7" t="s">
        <v>55</v>
      </c>
      <c r="C35" s="95"/>
      <c r="D35" s="14">
        <v>1848.15</v>
      </c>
      <c r="E35" s="95"/>
      <c r="F35" s="94"/>
      <c r="G35" s="13">
        <f t="shared" si="1"/>
        <v>0.64</v>
      </c>
      <c r="H35" s="13">
        <f t="shared" si="2"/>
        <v>0.05</v>
      </c>
      <c r="I35" s="5">
        <v>2866.6</v>
      </c>
      <c r="J35" s="5">
        <v>1.07</v>
      </c>
      <c r="K35" s="105">
        <v>0</v>
      </c>
    </row>
    <row r="36" spans="1:11" s="6" customFormat="1" ht="20.25" customHeight="1">
      <c r="A36" s="93" t="s">
        <v>60</v>
      </c>
      <c r="B36" s="7" t="s">
        <v>55</v>
      </c>
      <c r="C36" s="95"/>
      <c r="D36" s="14">
        <v>11670.68</v>
      </c>
      <c r="E36" s="95"/>
      <c r="F36" s="94"/>
      <c r="G36" s="13">
        <f t="shared" si="1"/>
        <v>4.07</v>
      </c>
      <c r="H36" s="13">
        <f t="shared" si="2"/>
        <v>0.34</v>
      </c>
      <c r="I36" s="5">
        <v>2866.6</v>
      </c>
      <c r="J36" s="5">
        <v>1.07</v>
      </c>
      <c r="K36" s="105">
        <v>0.3</v>
      </c>
    </row>
    <row r="37" spans="1:11" s="6" customFormat="1" ht="30" hidden="1">
      <c r="A37" s="93" t="s">
        <v>108</v>
      </c>
      <c r="B37" s="7" t="s">
        <v>52</v>
      </c>
      <c r="C37" s="95"/>
      <c r="D37" s="14">
        <f t="shared" si="0"/>
        <v>0</v>
      </c>
      <c r="E37" s="95"/>
      <c r="F37" s="94"/>
      <c r="G37" s="13">
        <f t="shared" si="1"/>
        <v>3.82</v>
      </c>
      <c r="H37" s="13">
        <f t="shared" si="2"/>
        <v>0.32</v>
      </c>
      <c r="I37" s="5">
        <v>2866.6</v>
      </c>
      <c r="J37" s="5">
        <v>1.07</v>
      </c>
      <c r="K37" s="105">
        <v>0</v>
      </c>
    </row>
    <row r="38" spans="1:11" s="6" customFormat="1" ht="30" hidden="1">
      <c r="A38" s="93" t="s">
        <v>100</v>
      </c>
      <c r="B38" s="7" t="s">
        <v>52</v>
      </c>
      <c r="C38" s="95"/>
      <c r="D38" s="14">
        <f t="shared" si="0"/>
        <v>0</v>
      </c>
      <c r="E38" s="95"/>
      <c r="F38" s="94"/>
      <c r="G38" s="13">
        <f t="shared" si="1"/>
        <v>3.82</v>
      </c>
      <c r="H38" s="13">
        <f t="shared" si="2"/>
        <v>0.32</v>
      </c>
      <c r="I38" s="5">
        <v>2866.6</v>
      </c>
      <c r="J38" s="5">
        <v>1.07</v>
      </c>
      <c r="K38" s="105">
        <v>0</v>
      </c>
    </row>
    <row r="39" spans="1:11" s="6" customFormat="1" ht="30" hidden="1">
      <c r="A39" s="93" t="s">
        <v>114</v>
      </c>
      <c r="B39" s="7" t="s">
        <v>52</v>
      </c>
      <c r="C39" s="95"/>
      <c r="D39" s="14">
        <f t="shared" si="0"/>
        <v>0</v>
      </c>
      <c r="E39" s="95"/>
      <c r="F39" s="94"/>
      <c r="G39" s="13">
        <f t="shared" si="1"/>
        <v>3.82</v>
      </c>
      <c r="H39" s="13">
        <f t="shared" si="2"/>
        <v>0.32</v>
      </c>
      <c r="I39" s="5">
        <v>2866.6</v>
      </c>
      <c r="J39" s="5">
        <v>1.07</v>
      </c>
      <c r="K39" s="105">
        <v>0.28</v>
      </c>
    </row>
    <row r="40" spans="1:11" s="6" customFormat="1" ht="24.75" customHeight="1">
      <c r="A40" s="93" t="s">
        <v>108</v>
      </c>
      <c r="B40" s="7" t="s">
        <v>52</v>
      </c>
      <c r="C40" s="95"/>
      <c r="D40" s="14">
        <v>3305.23</v>
      </c>
      <c r="E40" s="95"/>
      <c r="F40" s="94"/>
      <c r="G40" s="13">
        <f t="shared" si="1"/>
        <v>1.15</v>
      </c>
      <c r="H40" s="13">
        <f t="shared" si="2"/>
        <v>0.1</v>
      </c>
      <c r="I40" s="5">
        <v>2866.6</v>
      </c>
      <c r="J40" s="5"/>
      <c r="K40" s="105"/>
    </row>
    <row r="41" spans="1:11" s="6" customFormat="1" ht="30">
      <c r="A41" s="93" t="s">
        <v>115</v>
      </c>
      <c r="B41" s="7"/>
      <c r="C41" s="95">
        <f>F41*12</f>
        <v>0</v>
      </c>
      <c r="D41" s="14">
        <f t="shared" si="0"/>
        <v>6535.85</v>
      </c>
      <c r="E41" s="95">
        <f>H41*12</f>
        <v>2.28</v>
      </c>
      <c r="F41" s="94"/>
      <c r="G41" s="13">
        <f>H41*12</f>
        <v>2.28</v>
      </c>
      <c r="H41" s="13">
        <v>0.19</v>
      </c>
      <c r="I41" s="5">
        <v>2866.6</v>
      </c>
      <c r="J41" s="5">
        <v>1.07</v>
      </c>
      <c r="K41" s="105">
        <v>0.14</v>
      </c>
    </row>
    <row r="42" spans="1:11" s="5" customFormat="1" ht="15">
      <c r="A42" s="93" t="s">
        <v>61</v>
      </c>
      <c r="B42" s="7" t="s">
        <v>62</v>
      </c>
      <c r="C42" s="95">
        <f>F42*12</f>
        <v>0</v>
      </c>
      <c r="D42" s="14">
        <f>G42*I42</f>
        <v>1375.97</v>
      </c>
      <c r="E42" s="95">
        <f>H42*12</f>
        <v>0.48</v>
      </c>
      <c r="F42" s="94"/>
      <c r="G42" s="13">
        <f>12*H42</f>
        <v>0.48</v>
      </c>
      <c r="H42" s="13">
        <v>0.04</v>
      </c>
      <c r="I42" s="5">
        <v>2866.6</v>
      </c>
      <c r="J42" s="5">
        <v>1.07</v>
      </c>
      <c r="K42" s="105">
        <v>0.03</v>
      </c>
    </row>
    <row r="43" spans="1:11" s="5" customFormat="1" ht="15">
      <c r="A43" s="93" t="s">
        <v>63</v>
      </c>
      <c r="B43" s="133" t="s">
        <v>64</v>
      </c>
      <c r="C43" s="101">
        <f>F43*12</f>
        <v>0</v>
      </c>
      <c r="D43" s="14">
        <f>G43*I43</f>
        <v>1031.98</v>
      </c>
      <c r="E43" s="101">
        <f>H43*12</f>
        <v>0.36</v>
      </c>
      <c r="F43" s="102"/>
      <c r="G43" s="13">
        <f>12*H43</f>
        <v>0.36</v>
      </c>
      <c r="H43" s="13">
        <v>0.03</v>
      </c>
      <c r="I43" s="5">
        <v>2866.6</v>
      </c>
      <c r="J43" s="5">
        <v>1.07</v>
      </c>
      <c r="K43" s="105">
        <v>0.02</v>
      </c>
    </row>
    <row r="44" spans="1:11" s="8" customFormat="1" ht="30">
      <c r="A44" s="93" t="s">
        <v>65</v>
      </c>
      <c r="B44" s="7" t="s">
        <v>66</v>
      </c>
      <c r="C44" s="95">
        <f>F44*12</f>
        <v>0</v>
      </c>
      <c r="D44" s="14">
        <f>G44*I44</f>
        <v>1375.97</v>
      </c>
      <c r="E44" s="95">
        <f>H44*12</f>
        <v>0.48</v>
      </c>
      <c r="F44" s="94"/>
      <c r="G44" s="13">
        <f>12*H44</f>
        <v>0.48</v>
      </c>
      <c r="H44" s="13">
        <v>0.04</v>
      </c>
      <c r="I44" s="5">
        <v>2866.6</v>
      </c>
      <c r="J44" s="5">
        <v>1.07</v>
      </c>
      <c r="K44" s="105">
        <v>0.03</v>
      </c>
    </row>
    <row r="45" spans="1:11" s="8" customFormat="1" ht="15">
      <c r="A45" s="93" t="s">
        <v>67</v>
      </c>
      <c r="B45" s="7"/>
      <c r="C45" s="13"/>
      <c r="D45" s="13">
        <f>D47+D48+D49+D50+D51+D52+D53+D54+D55+D56+D57+D58</f>
        <v>69697.32</v>
      </c>
      <c r="E45" s="13"/>
      <c r="F45" s="94"/>
      <c r="G45" s="13">
        <f>D45/I45</f>
        <v>24.31</v>
      </c>
      <c r="H45" s="13">
        <f>G45/12</f>
        <v>2.03</v>
      </c>
      <c r="I45" s="5">
        <v>2866.6</v>
      </c>
      <c r="J45" s="5">
        <v>1.07</v>
      </c>
      <c r="K45" s="105">
        <v>1.04</v>
      </c>
    </row>
    <row r="46" spans="1:11" s="6" customFormat="1" ht="15" hidden="1">
      <c r="A46" s="4" t="s">
        <v>116</v>
      </c>
      <c r="B46" s="9" t="s">
        <v>69</v>
      </c>
      <c r="C46" s="1"/>
      <c r="D46" s="15">
        <f>G46*I46</f>
        <v>0</v>
      </c>
      <c r="E46" s="96"/>
      <c r="F46" s="97"/>
      <c r="G46" s="96">
        <f>H46*12</f>
        <v>0</v>
      </c>
      <c r="H46" s="96">
        <v>0</v>
      </c>
      <c r="I46" s="5">
        <v>2866.6</v>
      </c>
      <c r="J46" s="5">
        <v>1.07</v>
      </c>
      <c r="K46" s="105">
        <v>0</v>
      </c>
    </row>
    <row r="47" spans="1:11" s="6" customFormat="1" ht="15">
      <c r="A47" s="4" t="s">
        <v>68</v>
      </c>
      <c r="B47" s="9" t="s">
        <v>69</v>
      </c>
      <c r="C47" s="1"/>
      <c r="D47" s="15">
        <v>294.87</v>
      </c>
      <c r="E47" s="96"/>
      <c r="F47" s="97"/>
      <c r="G47" s="96"/>
      <c r="H47" s="96"/>
      <c r="I47" s="5">
        <v>2866.6</v>
      </c>
      <c r="J47" s="5">
        <v>1.07</v>
      </c>
      <c r="K47" s="105">
        <v>0.01</v>
      </c>
    </row>
    <row r="48" spans="1:11" s="6" customFormat="1" ht="15">
      <c r="A48" s="4" t="s">
        <v>70</v>
      </c>
      <c r="B48" s="9" t="s">
        <v>71</v>
      </c>
      <c r="C48" s="1">
        <f>F48*12</f>
        <v>0</v>
      </c>
      <c r="D48" s="15">
        <v>831.64</v>
      </c>
      <c r="E48" s="96">
        <f>H48*12</f>
        <v>0</v>
      </c>
      <c r="F48" s="97"/>
      <c r="G48" s="96"/>
      <c r="H48" s="96"/>
      <c r="I48" s="5">
        <v>2866.6</v>
      </c>
      <c r="J48" s="5">
        <v>1.07</v>
      </c>
      <c r="K48" s="105">
        <v>0.02</v>
      </c>
    </row>
    <row r="49" spans="1:11" s="6" customFormat="1" ht="15">
      <c r="A49" s="150" t="s">
        <v>159</v>
      </c>
      <c r="B49" s="192" t="s">
        <v>69</v>
      </c>
      <c r="C49" s="96"/>
      <c r="D49" s="193">
        <v>1481.88</v>
      </c>
      <c r="E49" s="96"/>
      <c r="F49" s="97"/>
      <c r="G49" s="96"/>
      <c r="H49" s="96"/>
      <c r="I49" s="5">
        <v>2866.6</v>
      </c>
      <c r="J49" s="5"/>
      <c r="K49" s="105"/>
    </row>
    <row r="50" spans="1:11" s="6" customFormat="1" ht="15">
      <c r="A50" s="4" t="s">
        <v>160</v>
      </c>
      <c r="B50" s="9" t="s">
        <v>69</v>
      </c>
      <c r="C50" s="1">
        <f>F50*12</f>
        <v>0</v>
      </c>
      <c r="D50" s="15">
        <v>7615.7</v>
      </c>
      <c r="E50" s="96">
        <f>H50*12</f>
        <v>0</v>
      </c>
      <c r="F50" s="97"/>
      <c r="G50" s="96"/>
      <c r="H50" s="96"/>
      <c r="I50" s="5">
        <v>2866.6</v>
      </c>
      <c r="J50" s="5">
        <v>1.07</v>
      </c>
      <c r="K50" s="105">
        <v>0.41</v>
      </c>
    </row>
    <row r="51" spans="1:11" s="6" customFormat="1" ht="25.5">
      <c r="A51" s="4" t="s">
        <v>161</v>
      </c>
      <c r="B51" s="12" t="s">
        <v>52</v>
      </c>
      <c r="C51" s="1"/>
      <c r="D51" s="15">
        <v>39856.78</v>
      </c>
      <c r="E51" s="96"/>
      <c r="F51" s="97"/>
      <c r="G51" s="96"/>
      <c r="H51" s="96"/>
      <c r="I51" s="5">
        <v>2866.6</v>
      </c>
      <c r="J51" s="5"/>
      <c r="K51" s="105"/>
    </row>
    <row r="52" spans="1:11" s="6" customFormat="1" ht="15">
      <c r="A52" s="4" t="s">
        <v>72</v>
      </c>
      <c r="B52" s="9" t="s">
        <v>69</v>
      </c>
      <c r="C52" s="1">
        <f>F52*12</f>
        <v>0</v>
      </c>
      <c r="D52" s="15">
        <v>1584.82</v>
      </c>
      <c r="E52" s="96">
        <f>H52*12</f>
        <v>0</v>
      </c>
      <c r="F52" s="97"/>
      <c r="G52" s="96"/>
      <c r="H52" s="96"/>
      <c r="I52" s="5">
        <v>2866.6</v>
      </c>
      <c r="J52" s="5">
        <v>1.07</v>
      </c>
      <c r="K52" s="105">
        <v>0.04</v>
      </c>
    </row>
    <row r="53" spans="1:11" s="6" customFormat="1" ht="15">
      <c r="A53" s="4" t="s">
        <v>73</v>
      </c>
      <c r="B53" s="9" t="s">
        <v>69</v>
      </c>
      <c r="C53" s="1">
        <f>F53*12</f>
        <v>0</v>
      </c>
      <c r="D53" s="15">
        <v>5299.18</v>
      </c>
      <c r="E53" s="96">
        <f>H53*12</f>
        <v>0</v>
      </c>
      <c r="F53" s="97"/>
      <c r="G53" s="96"/>
      <c r="H53" s="96"/>
      <c r="I53" s="5">
        <v>2866.6</v>
      </c>
      <c r="J53" s="5">
        <v>1.07</v>
      </c>
      <c r="K53" s="105">
        <v>0.14</v>
      </c>
    </row>
    <row r="54" spans="1:11" s="6" customFormat="1" ht="15">
      <c r="A54" s="4" t="s">
        <v>74</v>
      </c>
      <c r="B54" s="9" t="s">
        <v>69</v>
      </c>
      <c r="C54" s="1">
        <f>F54*12</f>
        <v>0</v>
      </c>
      <c r="D54" s="15">
        <v>831.63</v>
      </c>
      <c r="E54" s="96">
        <f>H54*12</f>
        <v>0</v>
      </c>
      <c r="F54" s="97"/>
      <c r="G54" s="96"/>
      <c r="H54" s="96"/>
      <c r="I54" s="5">
        <v>2866.6</v>
      </c>
      <c r="J54" s="5">
        <v>1.07</v>
      </c>
      <c r="K54" s="105">
        <v>0.02</v>
      </c>
    </row>
    <row r="55" spans="1:11" s="6" customFormat="1" ht="15">
      <c r="A55" s="4" t="s">
        <v>75</v>
      </c>
      <c r="B55" s="9" t="s">
        <v>69</v>
      </c>
      <c r="C55" s="1"/>
      <c r="D55" s="15">
        <v>792.38</v>
      </c>
      <c r="E55" s="96"/>
      <c r="F55" s="97"/>
      <c r="G55" s="96"/>
      <c r="H55" s="96"/>
      <c r="I55" s="5">
        <v>2866.6</v>
      </c>
      <c r="J55" s="5">
        <v>1.07</v>
      </c>
      <c r="K55" s="105">
        <v>0.02</v>
      </c>
    </row>
    <row r="56" spans="1:11" s="6" customFormat="1" ht="15">
      <c r="A56" s="4" t="s">
        <v>76</v>
      </c>
      <c r="B56" s="9" t="s">
        <v>71</v>
      </c>
      <c r="C56" s="1"/>
      <c r="D56" s="15">
        <v>3169.64</v>
      </c>
      <c r="E56" s="96"/>
      <c r="F56" s="97"/>
      <c r="G56" s="96"/>
      <c r="H56" s="96"/>
      <c r="I56" s="5">
        <v>2866.6</v>
      </c>
      <c r="J56" s="5">
        <v>1.07</v>
      </c>
      <c r="K56" s="105">
        <v>0.09</v>
      </c>
    </row>
    <row r="57" spans="1:11" s="6" customFormat="1" ht="25.5">
      <c r="A57" s="4" t="s">
        <v>77</v>
      </c>
      <c r="B57" s="9" t="s">
        <v>69</v>
      </c>
      <c r="C57" s="1">
        <f>F57*12</f>
        <v>0</v>
      </c>
      <c r="D57" s="15">
        <v>2456.83</v>
      </c>
      <c r="E57" s="96">
        <f>H57*12</f>
        <v>0</v>
      </c>
      <c r="F57" s="97"/>
      <c r="G57" s="96"/>
      <c r="H57" s="96"/>
      <c r="I57" s="5">
        <v>2866.6</v>
      </c>
      <c r="J57" s="5">
        <v>1.07</v>
      </c>
      <c r="K57" s="105">
        <v>0.06</v>
      </c>
    </row>
    <row r="58" spans="1:11" s="6" customFormat="1" ht="15">
      <c r="A58" s="4" t="s">
        <v>78</v>
      </c>
      <c r="B58" s="9" t="s">
        <v>69</v>
      </c>
      <c r="C58" s="1"/>
      <c r="D58" s="15">
        <v>5481.97</v>
      </c>
      <c r="E58" s="96"/>
      <c r="F58" s="97"/>
      <c r="G58" s="96"/>
      <c r="H58" s="96"/>
      <c r="I58" s="5">
        <v>2866.6</v>
      </c>
      <c r="J58" s="5">
        <v>1.07</v>
      </c>
      <c r="K58" s="105">
        <v>0.01</v>
      </c>
    </row>
    <row r="59" spans="1:11" s="6" customFormat="1" ht="15" hidden="1">
      <c r="A59" s="4" t="s">
        <v>109</v>
      </c>
      <c r="B59" s="9" t="s">
        <v>69</v>
      </c>
      <c r="C59" s="98"/>
      <c r="D59" s="15">
        <f>G59*I59</f>
        <v>0</v>
      </c>
      <c r="E59" s="98"/>
      <c r="F59" s="97"/>
      <c r="G59" s="96"/>
      <c r="H59" s="96"/>
      <c r="I59" s="5">
        <v>2866.6</v>
      </c>
      <c r="J59" s="5">
        <v>1.07</v>
      </c>
      <c r="K59" s="105">
        <v>0</v>
      </c>
    </row>
    <row r="60" spans="1:11" s="6" customFormat="1" ht="15" hidden="1">
      <c r="A60" s="4"/>
      <c r="B60" s="9"/>
      <c r="C60" s="1"/>
      <c r="D60" s="15"/>
      <c r="E60" s="96"/>
      <c r="F60" s="97"/>
      <c r="G60" s="96"/>
      <c r="H60" s="96"/>
      <c r="I60" s="5">
        <v>2866.6</v>
      </c>
      <c r="J60" s="5"/>
      <c r="K60" s="105"/>
    </row>
    <row r="61" spans="1:11" s="8" customFormat="1" ht="30">
      <c r="A61" s="93" t="s">
        <v>79</v>
      </c>
      <c r="B61" s="7"/>
      <c r="C61" s="13"/>
      <c r="D61" s="13">
        <f>D62+D63+D64+D65+D69+D70+D72</f>
        <v>43112.61</v>
      </c>
      <c r="E61" s="13"/>
      <c r="F61" s="94"/>
      <c r="G61" s="13">
        <f>D61/I61</f>
        <v>15.04</v>
      </c>
      <c r="H61" s="13">
        <f>G61/12</f>
        <v>1.25</v>
      </c>
      <c r="I61" s="5">
        <v>2866.6</v>
      </c>
      <c r="J61" s="5">
        <v>1.07</v>
      </c>
      <c r="K61" s="105">
        <v>0.85</v>
      </c>
    </row>
    <row r="62" spans="1:11" s="6" customFormat="1" ht="15">
      <c r="A62" s="4" t="s">
        <v>80</v>
      </c>
      <c r="B62" s="9" t="s">
        <v>81</v>
      </c>
      <c r="C62" s="1"/>
      <c r="D62" s="15">
        <v>2377.23</v>
      </c>
      <c r="E62" s="96"/>
      <c r="F62" s="97"/>
      <c r="G62" s="96"/>
      <c r="H62" s="96"/>
      <c r="I62" s="5">
        <v>2866.6</v>
      </c>
      <c r="J62" s="5">
        <v>1.07</v>
      </c>
      <c r="K62" s="105">
        <v>0.06</v>
      </c>
    </row>
    <row r="63" spans="1:11" s="6" customFormat="1" ht="25.5">
      <c r="A63" s="4" t="s">
        <v>82</v>
      </c>
      <c r="B63" s="9" t="s">
        <v>101</v>
      </c>
      <c r="C63" s="1"/>
      <c r="D63" s="15">
        <v>1584.82</v>
      </c>
      <c r="E63" s="96"/>
      <c r="F63" s="97"/>
      <c r="G63" s="96"/>
      <c r="H63" s="96"/>
      <c r="I63" s="5">
        <v>2866.6</v>
      </c>
      <c r="J63" s="5">
        <v>1.07</v>
      </c>
      <c r="K63" s="105">
        <v>0.04</v>
      </c>
    </row>
    <row r="64" spans="1:11" s="6" customFormat="1" ht="15">
      <c r="A64" s="4" t="s">
        <v>83</v>
      </c>
      <c r="B64" s="9" t="s">
        <v>84</v>
      </c>
      <c r="C64" s="1"/>
      <c r="D64" s="15">
        <v>1663.21</v>
      </c>
      <c r="E64" s="96"/>
      <c r="F64" s="97"/>
      <c r="G64" s="96"/>
      <c r="H64" s="96"/>
      <c r="I64" s="5">
        <v>2866.6</v>
      </c>
      <c r="J64" s="5">
        <v>1.07</v>
      </c>
      <c r="K64" s="105">
        <v>0.04</v>
      </c>
    </row>
    <row r="65" spans="1:11" s="6" customFormat="1" ht="25.5">
      <c r="A65" s="4" t="s">
        <v>85</v>
      </c>
      <c r="B65" s="9" t="s">
        <v>86</v>
      </c>
      <c r="C65" s="1"/>
      <c r="D65" s="15">
        <v>1584.8</v>
      </c>
      <c r="E65" s="96"/>
      <c r="F65" s="97"/>
      <c r="G65" s="96"/>
      <c r="H65" s="96"/>
      <c r="I65" s="5">
        <v>2866.6</v>
      </c>
      <c r="J65" s="5">
        <v>1.07</v>
      </c>
      <c r="K65" s="105">
        <v>0.04</v>
      </c>
    </row>
    <row r="66" spans="1:11" s="6" customFormat="1" ht="15" hidden="1">
      <c r="A66" s="4" t="s">
        <v>87</v>
      </c>
      <c r="B66" s="9" t="s">
        <v>84</v>
      </c>
      <c r="C66" s="1"/>
      <c r="D66" s="15">
        <f aca="true" t="shared" si="3" ref="D66:D71">G66*I66</f>
        <v>0</v>
      </c>
      <c r="E66" s="96"/>
      <c r="F66" s="97"/>
      <c r="G66" s="96"/>
      <c r="H66" s="96"/>
      <c r="I66" s="5">
        <v>2866.6</v>
      </c>
      <c r="J66" s="5">
        <v>1.07</v>
      </c>
      <c r="K66" s="105">
        <v>0</v>
      </c>
    </row>
    <row r="67" spans="1:11" s="6" customFormat="1" ht="15" hidden="1">
      <c r="A67" s="4" t="s">
        <v>88</v>
      </c>
      <c r="B67" s="9" t="s">
        <v>69</v>
      </c>
      <c r="C67" s="1"/>
      <c r="D67" s="15">
        <f t="shared" si="3"/>
        <v>0</v>
      </c>
      <c r="E67" s="96"/>
      <c r="F67" s="97"/>
      <c r="G67" s="96"/>
      <c r="H67" s="96"/>
      <c r="I67" s="5">
        <v>2866.6</v>
      </c>
      <c r="J67" s="5">
        <v>1.07</v>
      </c>
      <c r="K67" s="105">
        <v>0</v>
      </c>
    </row>
    <row r="68" spans="1:11" s="6" customFormat="1" ht="25.5" hidden="1">
      <c r="A68" s="4" t="s">
        <v>107</v>
      </c>
      <c r="B68" s="9" t="s">
        <v>69</v>
      </c>
      <c r="C68" s="1"/>
      <c r="D68" s="15">
        <f t="shared" si="3"/>
        <v>0</v>
      </c>
      <c r="E68" s="96"/>
      <c r="F68" s="97"/>
      <c r="G68" s="96"/>
      <c r="H68" s="96"/>
      <c r="I68" s="5">
        <v>2866.6</v>
      </c>
      <c r="J68" s="5">
        <v>1.07</v>
      </c>
      <c r="K68" s="105">
        <v>0</v>
      </c>
    </row>
    <row r="69" spans="1:11" s="6" customFormat="1" ht="25.5">
      <c r="A69" s="4" t="s">
        <v>117</v>
      </c>
      <c r="B69" s="12" t="s">
        <v>52</v>
      </c>
      <c r="C69" s="1"/>
      <c r="D69" s="15">
        <v>11044.32</v>
      </c>
      <c r="E69" s="96"/>
      <c r="F69" s="97"/>
      <c r="G69" s="96"/>
      <c r="H69" s="96"/>
      <c r="I69" s="5">
        <v>2866.6</v>
      </c>
      <c r="J69" s="5">
        <v>1.07</v>
      </c>
      <c r="K69" s="105">
        <v>0.28</v>
      </c>
    </row>
    <row r="70" spans="1:11" s="6" customFormat="1" ht="15">
      <c r="A70" s="4" t="s">
        <v>89</v>
      </c>
      <c r="B70" s="9" t="s">
        <v>55</v>
      </c>
      <c r="C70" s="98"/>
      <c r="D70" s="15">
        <v>5636.64</v>
      </c>
      <c r="E70" s="98"/>
      <c r="F70" s="97"/>
      <c r="G70" s="96"/>
      <c r="H70" s="96"/>
      <c r="I70" s="5">
        <v>2866.6</v>
      </c>
      <c r="J70" s="5">
        <v>1.07</v>
      </c>
      <c r="K70" s="105">
        <v>0.14</v>
      </c>
    </row>
    <row r="71" spans="1:11" s="6" customFormat="1" ht="15" hidden="1">
      <c r="A71" s="4" t="s">
        <v>118</v>
      </c>
      <c r="B71" s="9" t="s">
        <v>69</v>
      </c>
      <c r="C71" s="1"/>
      <c r="D71" s="15">
        <f t="shared" si="3"/>
        <v>0</v>
      </c>
      <c r="E71" s="96"/>
      <c r="F71" s="97"/>
      <c r="G71" s="96">
        <f>H71*12</f>
        <v>0</v>
      </c>
      <c r="H71" s="96">
        <v>0</v>
      </c>
      <c r="I71" s="5">
        <v>2866.6</v>
      </c>
      <c r="J71" s="5">
        <v>1.07</v>
      </c>
      <c r="K71" s="105">
        <v>0</v>
      </c>
    </row>
    <row r="72" spans="1:11" s="6" customFormat="1" ht="25.5">
      <c r="A72" s="4" t="s">
        <v>162</v>
      </c>
      <c r="B72" s="12" t="s">
        <v>52</v>
      </c>
      <c r="C72" s="1"/>
      <c r="D72" s="194">
        <v>19221.59</v>
      </c>
      <c r="E72" s="96"/>
      <c r="F72" s="97"/>
      <c r="G72" s="98"/>
      <c r="H72" s="98"/>
      <c r="I72" s="5">
        <v>2866.6</v>
      </c>
      <c r="J72" s="5"/>
      <c r="K72" s="105"/>
    </row>
    <row r="73" spans="1:11" s="6" customFormat="1" ht="30">
      <c r="A73" s="93" t="s">
        <v>90</v>
      </c>
      <c r="B73" s="9"/>
      <c r="C73" s="1"/>
      <c r="D73" s="13">
        <f>D74</f>
        <v>1523.14</v>
      </c>
      <c r="E73" s="96"/>
      <c r="F73" s="97"/>
      <c r="G73" s="13">
        <f>D73/I73</f>
        <v>0.53</v>
      </c>
      <c r="H73" s="13">
        <f>G73/12</f>
        <v>0.04</v>
      </c>
      <c r="I73" s="5">
        <v>2866.6</v>
      </c>
      <c r="J73" s="5">
        <v>1.07</v>
      </c>
      <c r="K73" s="105">
        <v>0.09</v>
      </c>
    </row>
    <row r="74" spans="1:11" s="6" customFormat="1" ht="15">
      <c r="A74" s="4" t="s">
        <v>119</v>
      </c>
      <c r="B74" s="12" t="s">
        <v>69</v>
      </c>
      <c r="C74" s="1"/>
      <c r="D74" s="15">
        <v>1523.14</v>
      </c>
      <c r="E74" s="96"/>
      <c r="F74" s="97"/>
      <c r="G74" s="96"/>
      <c r="H74" s="96"/>
      <c r="I74" s="5">
        <v>2866.6</v>
      </c>
      <c r="J74" s="5">
        <v>1.07</v>
      </c>
      <c r="K74" s="105">
        <v>0.04</v>
      </c>
    </row>
    <row r="75" spans="1:11" s="6" customFormat="1" ht="15" hidden="1">
      <c r="A75" s="4" t="s">
        <v>91</v>
      </c>
      <c r="B75" s="9" t="s">
        <v>55</v>
      </c>
      <c r="C75" s="1"/>
      <c r="D75" s="15">
        <f>G75*I75</f>
        <v>0</v>
      </c>
      <c r="E75" s="96"/>
      <c r="F75" s="97"/>
      <c r="G75" s="96">
        <f>H75*12</f>
        <v>0</v>
      </c>
      <c r="H75" s="96">
        <v>0</v>
      </c>
      <c r="I75" s="5">
        <v>2866.6</v>
      </c>
      <c r="J75" s="5">
        <v>1.07</v>
      </c>
      <c r="K75" s="105">
        <v>0</v>
      </c>
    </row>
    <row r="76" spans="1:11" s="6" customFormat="1" ht="15">
      <c r="A76" s="93" t="s">
        <v>92</v>
      </c>
      <c r="B76" s="9"/>
      <c r="C76" s="1"/>
      <c r="D76" s="13">
        <f>D77+D78+D79+D83</f>
        <v>14302.54</v>
      </c>
      <c r="E76" s="96"/>
      <c r="F76" s="97"/>
      <c r="G76" s="13">
        <f>D76/I76</f>
        <v>4.99</v>
      </c>
      <c r="H76" s="13">
        <f>G76/12</f>
        <v>0.42</v>
      </c>
      <c r="I76" s="5">
        <v>2866.6</v>
      </c>
      <c r="J76" s="5">
        <v>1.07</v>
      </c>
      <c r="K76" s="105">
        <v>0.36</v>
      </c>
    </row>
    <row r="77" spans="1:11" s="6" customFormat="1" ht="15">
      <c r="A77" s="4" t="s">
        <v>105</v>
      </c>
      <c r="B77" s="9" t="s">
        <v>55</v>
      </c>
      <c r="C77" s="1"/>
      <c r="D77" s="15">
        <v>1104.48</v>
      </c>
      <c r="E77" s="96"/>
      <c r="F77" s="97"/>
      <c r="G77" s="96"/>
      <c r="H77" s="96"/>
      <c r="I77" s="5">
        <v>2866.6</v>
      </c>
      <c r="J77" s="5">
        <v>1.07</v>
      </c>
      <c r="K77" s="105">
        <v>0.03</v>
      </c>
    </row>
    <row r="78" spans="1:11" s="6" customFormat="1" ht="15">
      <c r="A78" s="4" t="s">
        <v>93</v>
      </c>
      <c r="B78" s="9" t="s">
        <v>69</v>
      </c>
      <c r="C78" s="1"/>
      <c r="D78" s="15">
        <v>6810.47</v>
      </c>
      <c r="E78" s="96"/>
      <c r="F78" s="97"/>
      <c r="G78" s="96"/>
      <c r="H78" s="96"/>
      <c r="I78" s="5">
        <v>2866.6</v>
      </c>
      <c r="J78" s="5">
        <v>1.07</v>
      </c>
      <c r="K78" s="105">
        <v>0.17</v>
      </c>
    </row>
    <row r="79" spans="1:11" s="6" customFormat="1" ht="15">
      <c r="A79" s="4" t="s">
        <v>94</v>
      </c>
      <c r="B79" s="9" t="s">
        <v>69</v>
      </c>
      <c r="C79" s="1"/>
      <c r="D79" s="15">
        <v>828.31</v>
      </c>
      <c r="E79" s="96"/>
      <c r="F79" s="97"/>
      <c r="G79" s="96"/>
      <c r="H79" s="96"/>
      <c r="I79" s="5">
        <v>2866.6</v>
      </c>
      <c r="J79" s="5">
        <v>1.07</v>
      </c>
      <c r="K79" s="105">
        <v>0.02</v>
      </c>
    </row>
    <row r="80" spans="1:11" s="141" customFormat="1" ht="27.75" customHeight="1" hidden="1">
      <c r="A80" s="134" t="s">
        <v>120</v>
      </c>
      <c r="B80" s="135" t="s">
        <v>52</v>
      </c>
      <c r="C80" s="136"/>
      <c r="D80" s="137">
        <f>G80*I80</f>
        <v>0</v>
      </c>
      <c r="E80" s="138"/>
      <c r="F80" s="139"/>
      <c r="G80" s="138"/>
      <c r="H80" s="138"/>
      <c r="I80" s="140">
        <v>2866.6</v>
      </c>
      <c r="J80" s="5">
        <v>1.07</v>
      </c>
      <c r="K80" s="105">
        <v>0</v>
      </c>
    </row>
    <row r="81" spans="1:11" s="6" customFormat="1" ht="25.5" hidden="1">
      <c r="A81" s="4" t="s">
        <v>121</v>
      </c>
      <c r="B81" s="9" t="s">
        <v>52</v>
      </c>
      <c r="C81" s="1"/>
      <c r="D81" s="15">
        <f>G81*I81</f>
        <v>0</v>
      </c>
      <c r="E81" s="96"/>
      <c r="F81" s="97"/>
      <c r="G81" s="96"/>
      <c r="H81" s="96"/>
      <c r="I81" s="5">
        <v>2866.6</v>
      </c>
      <c r="J81" s="5">
        <v>1.07</v>
      </c>
      <c r="K81" s="105">
        <v>0</v>
      </c>
    </row>
    <row r="82" spans="1:11" s="6" customFormat="1" ht="25.5" hidden="1">
      <c r="A82" s="4" t="s">
        <v>122</v>
      </c>
      <c r="B82" s="9" t="s">
        <v>52</v>
      </c>
      <c r="C82" s="1"/>
      <c r="D82" s="15">
        <f>G82*I82</f>
        <v>0</v>
      </c>
      <c r="E82" s="96"/>
      <c r="F82" s="97"/>
      <c r="G82" s="96"/>
      <c r="H82" s="96"/>
      <c r="I82" s="5">
        <v>2866.6</v>
      </c>
      <c r="J82" s="5">
        <v>1.07</v>
      </c>
      <c r="K82" s="105">
        <v>0</v>
      </c>
    </row>
    <row r="83" spans="1:11" s="6" customFormat="1" ht="25.5">
      <c r="A83" s="4" t="s">
        <v>104</v>
      </c>
      <c r="B83" s="9" t="s">
        <v>52</v>
      </c>
      <c r="C83" s="1"/>
      <c r="D83" s="15">
        <v>5559.28</v>
      </c>
      <c r="E83" s="96"/>
      <c r="F83" s="97"/>
      <c r="G83" s="96"/>
      <c r="H83" s="96"/>
      <c r="I83" s="5">
        <v>2866.6</v>
      </c>
      <c r="J83" s="5">
        <v>1.07</v>
      </c>
      <c r="K83" s="105">
        <v>0.14</v>
      </c>
    </row>
    <row r="84" spans="1:11" s="6" customFormat="1" ht="15">
      <c r="A84" s="93" t="s">
        <v>95</v>
      </c>
      <c r="B84" s="9"/>
      <c r="C84" s="1"/>
      <c r="D84" s="13">
        <f>D85+D86</f>
        <v>993.79</v>
      </c>
      <c r="E84" s="96"/>
      <c r="F84" s="97"/>
      <c r="G84" s="13">
        <f>D84/I84</f>
        <v>0.35</v>
      </c>
      <c r="H84" s="13">
        <f>G84/12</f>
        <v>0.03</v>
      </c>
      <c r="I84" s="5">
        <v>2866.6</v>
      </c>
      <c r="J84" s="5">
        <v>1.07</v>
      </c>
      <c r="K84" s="105">
        <v>0.13</v>
      </c>
    </row>
    <row r="85" spans="1:11" s="6" customFormat="1" ht="15">
      <c r="A85" s="4" t="s">
        <v>96</v>
      </c>
      <c r="B85" s="9" t="s">
        <v>69</v>
      </c>
      <c r="C85" s="1"/>
      <c r="D85" s="15">
        <v>993.79</v>
      </c>
      <c r="E85" s="96"/>
      <c r="F85" s="97"/>
      <c r="G85" s="96"/>
      <c r="H85" s="96"/>
      <c r="I85" s="5">
        <v>2866.6</v>
      </c>
      <c r="J85" s="5">
        <v>1.07</v>
      </c>
      <c r="K85" s="105">
        <v>0.02</v>
      </c>
    </row>
    <row r="86" spans="1:11" s="6" customFormat="1" ht="15" hidden="1">
      <c r="A86" s="4" t="s">
        <v>123</v>
      </c>
      <c r="B86" s="9" t="s">
        <v>69</v>
      </c>
      <c r="C86" s="1"/>
      <c r="D86" s="15">
        <v>0</v>
      </c>
      <c r="E86" s="96"/>
      <c r="F86" s="97"/>
      <c r="G86" s="96"/>
      <c r="H86" s="96"/>
      <c r="I86" s="5">
        <v>2866.6</v>
      </c>
      <c r="J86" s="5">
        <v>1.07</v>
      </c>
      <c r="K86" s="105">
        <v>0.02</v>
      </c>
    </row>
    <row r="87" spans="1:11" s="5" customFormat="1" ht="15">
      <c r="A87" s="93" t="s">
        <v>124</v>
      </c>
      <c r="B87" s="7"/>
      <c r="C87" s="13"/>
      <c r="D87" s="13">
        <f>D88+D89</f>
        <v>21218</v>
      </c>
      <c r="E87" s="13"/>
      <c r="F87" s="94"/>
      <c r="G87" s="13">
        <f>D87/I87</f>
        <v>7.4</v>
      </c>
      <c r="H87" s="13">
        <f>G87/12</f>
        <v>0.62</v>
      </c>
      <c r="I87" s="5">
        <v>2866.6</v>
      </c>
      <c r="J87" s="5">
        <v>1.07</v>
      </c>
      <c r="K87" s="105">
        <v>0.04</v>
      </c>
    </row>
    <row r="88" spans="1:11" s="6" customFormat="1" ht="15">
      <c r="A88" s="4" t="s">
        <v>163</v>
      </c>
      <c r="B88" s="12" t="s">
        <v>164</v>
      </c>
      <c r="C88" s="1"/>
      <c r="D88" s="15">
        <f>27960/3</f>
        <v>9320</v>
      </c>
      <c r="E88" s="96"/>
      <c r="F88" s="97"/>
      <c r="G88" s="96"/>
      <c r="H88" s="96"/>
      <c r="I88" s="5">
        <v>2866.6</v>
      </c>
      <c r="J88" s="5">
        <v>1.07</v>
      </c>
      <c r="K88" s="105">
        <v>0.04</v>
      </c>
    </row>
    <row r="89" spans="1:11" s="6" customFormat="1" ht="15">
      <c r="A89" s="4" t="s">
        <v>125</v>
      </c>
      <c r="B89" s="12" t="s">
        <v>71</v>
      </c>
      <c r="C89" s="1">
        <f>F89*12</f>
        <v>0</v>
      </c>
      <c r="D89" s="15">
        <v>11898</v>
      </c>
      <c r="E89" s="96">
        <f>H89*12</f>
        <v>0</v>
      </c>
      <c r="F89" s="97"/>
      <c r="G89" s="96"/>
      <c r="H89" s="96"/>
      <c r="I89" s="5">
        <v>2866.6</v>
      </c>
      <c r="J89" s="5">
        <v>1.07</v>
      </c>
      <c r="K89" s="105">
        <v>0</v>
      </c>
    </row>
    <row r="90" spans="1:11" s="5" customFormat="1" ht="15">
      <c r="A90" s="93" t="s">
        <v>97</v>
      </c>
      <c r="B90" s="7"/>
      <c r="C90" s="13"/>
      <c r="D90" s="13">
        <f>D91+D92</f>
        <v>10933.99</v>
      </c>
      <c r="E90" s="13">
        <f>E91+E92</f>
        <v>0</v>
      </c>
      <c r="F90" s="13">
        <f>F91+F92</f>
        <v>0</v>
      </c>
      <c r="G90" s="13">
        <f>D90/I90</f>
        <v>3.81</v>
      </c>
      <c r="H90" s="13">
        <f>G90/12</f>
        <v>0.32</v>
      </c>
      <c r="I90" s="5">
        <v>2866.6</v>
      </c>
      <c r="J90" s="5">
        <v>1.07</v>
      </c>
      <c r="K90" s="105">
        <v>0</v>
      </c>
    </row>
    <row r="91" spans="1:11" s="6" customFormat="1" ht="15">
      <c r="A91" s="4" t="s">
        <v>165</v>
      </c>
      <c r="B91" s="9" t="s">
        <v>81</v>
      </c>
      <c r="C91" s="1"/>
      <c r="D91" s="15">
        <v>4417.56</v>
      </c>
      <c r="E91" s="96"/>
      <c r="F91" s="97"/>
      <c r="G91" s="96"/>
      <c r="H91" s="96"/>
      <c r="I91" s="5">
        <v>2866.6</v>
      </c>
      <c r="J91" s="5">
        <v>1.07</v>
      </c>
      <c r="K91" s="105">
        <v>0</v>
      </c>
    </row>
    <row r="92" spans="1:11" s="6" customFormat="1" ht="15">
      <c r="A92" s="4" t="s">
        <v>126</v>
      </c>
      <c r="B92" s="9" t="s">
        <v>81</v>
      </c>
      <c r="C92" s="1"/>
      <c r="D92" s="15">
        <v>6516.43</v>
      </c>
      <c r="E92" s="96"/>
      <c r="F92" s="97"/>
      <c r="G92" s="96"/>
      <c r="H92" s="96"/>
      <c r="I92" s="5">
        <v>2866.6</v>
      </c>
      <c r="J92" s="5">
        <v>1.07</v>
      </c>
      <c r="K92" s="105">
        <v>0</v>
      </c>
    </row>
    <row r="93" spans="1:11" s="5" customFormat="1" ht="30.75" thickBot="1">
      <c r="A93" s="108" t="s">
        <v>127</v>
      </c>
      <c r="B93" s="7" t="s">
        <v>52</v>
      </c>
      <c r="C93" s="101">
        <f>F93*12</f>
        <v>0</v>
      </c>
      <c r="D93" s="101">
        <v>15479.65</v>
      </c>
      <c r="E93" s="101">
        <f>H93*12</f>
        <v>5.4</v>
      </c>
      <c r="F93" s="102"/>
      <c r="G93" s="101">
        <f>H93*12</f>
        <v>5.4</v>
      </c>
      <c r="H93" s="101">
        <f>0.34+0.11</f>
        <v>0.45</v>
      </c>
      <c r="I93" s="5">
        <v>2866.6</v>
      </c>
      <c r="J93" s="5">
        <v>1.07</v>
      </c>
      <c r="K93" s="105">
        <v>0.3</v>
      </c>
    </row>
    <row r="94" spans="1:11" s="5" customFormat="1" ht="26.25" customHeight="1">
      <c r="A94" s="42" t="s">
        <v>128</v>
      </c>
      <c r="B94" s="142" t="s">
        <v>48</v>
      </c>
      <c r="C94" s="101"/>
      <c r="D94" s="195">
        <f>G94*I94</f>
        <v>59166.62</v>
      </c>
      <c r="E94" s="195"/>
      <c r="F94" s="195"/>
      <c r="G94" s="195">
        <f>12*H94</f>
        <v>20.64</v>
      </c>
      <c r="H94" s="101">
        <v>1.72</v>
      </c>
      <c r="I94" s="5">
        <v>2866.6</v>
      </c>
      <c r="K94" s="105"/>
    </row>
    <row r="95" spans="1:13" s="5" customFormat="1" ht="18.75">
      <c r="A95" s="144" t="s">
        <v>129</v>
      </c>
      <c r="B95" s="7"/>
      <c r="C95" s="95"/>
      <c r="D95" s="95">
        <f>D15+D23+D32+D33+D34+D35+D36+D40+D41+D42+D43+D44+D45+D61+D73+D76+D84+D87+D90+D93+D94</f>
        <v>548181.06</v>
      </c>
      <c r="E95" s="95">
        <f>E15+E23+E32+E33+E34+E35+E36+E40+E41+E42+E43+E44+E45+E61+E73+E76+E84+E87+E90+E93+E94</f>
        <v>108.24</v>
      </c>
      <c r="F95" s="95">
        <f>F15+F23+F32+F33+F34+F35+F36+F40+F41+F42+F43+F44+F45+F61+F73+F76+F84+F87+F90+F93+F94</f>
        <v>0</v>
      </c>
      <c r="G95" s="95">
        <f>G15+G23+G32+G33+G34+G35+G36+G40+G41+G42+G43+G44+G45+G61+G73+G76+G84+G87+G90+G93+G94</f>
        <v>191.21</v>
      </c>
      <c r="H95" s="95">
        <f>H15+H23+H32+H33+H34+H35+H36+H40+H41+H42+H43+H44+H45+H61+H73+H76+H84+H87+H90+H93+H94</f>
        <v>15.94</v>
      </c>
      <c r="K95" s="105"/>
      <c r="M95" s="5">
        <f>16.04*I94*12</f>
        <v>551763.168</v>
      </c>
    </row>
    <row r="96" spans="1:11" s="5" customFormat="1" ht="18.75">
      <c r="A96" s="145"/>
      <c r="B96" s="146"/>
      <c r="C96" s="147"/>
      <c r="D96" s="196"/>
      <c r="E96" s="196"/>
      <c r="F96" s="196"/>
      <c r="G96" s="196"/>
      <c r="H96" s="196"/>
      <c r="K96" s="105"/>
    </row>
    <row r="97" spans="1:11" s="5" customFormat="1" ht="18.75">
      <c r="A97" s="148"/>
      <c r="B97" s="146"/>
      <c r="C97" s="147"/>
      <c r="D97" s="197"/>
      <c r="E97" s="196"/>
      <c r="F97" s="196"/>
      <c r="G97" s="197"/>
      <c r="H97" s="197"/>
      <c r="K97" s="105"/>
    </row>
    <row r="98" spans="1:13" s="5" customFormat="1" ht="18.75">
      <c r="A98" s="148"/>
      <c r="B98" s="146"/>
      <c r="C98" s="147"/>
      <c r="D98" s="196"/>
      <c r="E98" s="196"/>
      <c r="F98" s="196"/>
      <c r="G98" s="196"/>
      <c r="H98" s="196"/>
      <c r="K98" s="105"/>
      <c r="M98" s="5">
        <f>17.28*I99*12</f>
        <v>594418.176</v>
      </c>
    </row>
    <row r="99" spans="1:11" s="5" customFormat="1" ht="18.75">
      <c r="A99" s="149" t="s">
        <v>3</v>
      </c>
      <c r="B99" s="7"/>
      <c r="C99" s="95">
        <f>F99*12</f>
        <v>0</v>
      </c>
      <c r="D99" s="95">
        <f>D100+D101+D102+D103+D104</f>
        <v>39682.75</v>
      </c>
      <c r="E99" s="95">
        <f>E100+E101+E102+E103+E104</f>
        <v>0</v>
      </c>
      <c r="F99" s="95">
        <f>F100+F101+F102+F103+F104</f>
        <v>0</v>
      </c>
      <c r="G99" s="95">
        <f>G100+G101+G102+G103+G104</f>
        <v>13.84</v>
      </c>
      <c r="H99" s="95">
        <f>H100+H101+H102+H103+H104</f>
        <v>1.16</v>
      </c>
      <c r="I99" s="5">
        <v>2866.6</v>
      </c>
      <c r="K99" s="105"/>
    </row>
    <row r="100" spans="1:11" s="6" customFormat="1" ht="15">
      <c r="A100" s="4" t="s">
        <v>166</v>
      </c>
      <c r="B100" s="9"/>
      <c r="C100" s="1"/>
      <c r="D100" s="15">
        <v>20483.64</v>
      </c>
      <c r="E100" s="96"/>
      <c r="F100" s="97"/>
      <c r="G100" s="96">
        <f>D100/I100</f>
        <v>7.15</v>
      </c>
      <c r="H100" s="96">
        <f>G100/12</f>
        <v>0.6</v>
      </c>
      <c r="I100" s="5">
        <v>2866.6</v>
      </c>
      <c r="J100" s="5"/>
      <c r="K100" s="105"/>
    </row>
    <row r="101" spans="1:11" s="6" customFormat="1" ht="15">
      <c r="A101" s="4" t="s">
        <v>167</v>
      </c>
      <c r="B101" s="9"/>
      <c r="C101" s="1"/>
      <c r="D101" s="15">
        <v>4706.91</v>
      </c>
      <c r="E101" s="96"/>
      <c r="F101" s="97"/>
      <c r="G101" s="96">
        <f>D101/I101</f>
        <v>1.64</v>
      </c>
      <c r="H101" s="96">
        <f>G101/12</f>
        <v>0.14</v>
      </c>
      <c r="I101" s="5">
        <v>2866.6</v>
      </c>
      <c r="J101" s="5"/>
      <c r="K101" s="105"/>
    </row>
    <row r="102" spans="1:11" s="6" customFormat="1" ht="15">
      <c r="A102" s="4" t="s">
        <v>168</v>
      </c>
      <c r="B102" s="9"/>
      <c r="C102" s="1"/>
      <c r="D102" s="15">
        <v>2405.74</v>
      </c>
      <c r="E102" s="96"/>
      <c r="F102" s="97"/>
      <c r="G102" s="96">
        <f>D102/I102</f>
        <v>0.84</v>
      </c>
      <c r="H102" s="96">
        <f>G102/12</f>
        <v>0.07</v>
      </c>
      <c r="I102" s="5">
        <v>2866.6</v>
      </c>
      <c r="J102" s="5"/>
      <c r="K102" s="105"/>
    </row>
    <row r="103" spans="1:11" s="6" customFormat="1" ht="15">
      <c r="A103" s="4" t="s">
        <v>169</v>
      </c>
      <c r="B103" s="12"/>
      <c r="C103" s="1"/>
      <c r="D103" s="15">
        <v>7116.17</v>
      </c>
      <c r="E103" s="96"/>
      <c r="F103" s="97"/>
      <c r="G103" s="96">
        <f>D103/I103</f>
        <v>2.48</v>
      </c>
      <c r="H103" s="96">
        <f>G103/12</f>
        <v>0.21</v>
      </c>
      <c r="I103" s="5">
        <v>2866.6</v>
      </c>
      <c r="J103" s="5"/>
      <c r="K103" s="105"/>
    </row>
    <row r="104" spans="1:11" s="6" customFormat="1" ht="15">
      <c r="A104" s="4" t="s">
        <v>130</v>
      </c>
      <c r="B104" s="9"/>
      <c r="C104" s="1"/>
      <c r="D104" s="15">
        <v>4970.29</v>
      </c>
      <c r="E104" s="96"/>
      <c r="F104" s="97"/>
      <c r="G104" s="96">
        <f>D104/I104</f>
        <v>1.73</v>
      </c>
      <c r="H104" s="96">
        <f>G104/12</f>
        <v>0.14</v>
      </c>
      <c r="I104" s="5">
        <v>2866.6</v>
      </c>
      <c r="J104" s="5"/>
      <c r="K104" s="105"/>
    </row>
    <row r="105" spans="1:11" s="5" customFormat="1" ht="18.75">
      <c r="A105" s="151"/>
      <c r="B105" s="146"/>
      <c r="C105" s="147"/>
      <c r="D105" s="198"/>
      <c r="E105" s="196"/>
      <c r="F105" s="198"/>
      <c r="G105" s="196"/>
      <c r="H105" s="198"/>
      <c r="K105" s="105"/>
    </row>
    <row r="106" spans="1:11" s="5" customFormat="1" ht="18.75">
      <c r="A106" s="151"/>
      <c r="B106" s="146"/>
      <c r="C106" s="147"/>
      <c r="D106" s="198"/>
      <c r="E106" s="196"/>
      <c r="F106" s="198"/>
      <c r="G106" s="196"/>
      <c r="H106" s="198"/>
      <c r="K106" s="105"/>
    </row>
    <row r="107" spans="1:11" s="5" customFormat="1" ht="19.5" thickBot="1">
      <c r="A107" s="152" t="s">
        <v>131</v>
      </c>
      <c r="B107" s="153"/>
      <c r="C107" s="154"/>
      <c r="D107" s="199">
        <f>D95+D99</f>
        <v>587863.81</v>
      </c>
      <c r="E107" s="199">
        <f>E95+E99</f>
        <v>108.24</v>
      </c>
      <c r="F107" s="199">
        <f>F95+F99</f>
        <v>0</v>
      </c>
      <c r="G107" s="199">
        <f>G95+G99</f>
        <v>205.05</v>
      </c>
      <c r="H107" s="199">
        <f>H95+H99</f>
        <v>17.1</v>
      </c>
      <c r="K107" s="105"/>
    </row>
    <row r="108" spans="1:11" s="5" customFormat="1" ht="18.75">
      <c r="A108" s="145"/>
      <c r="B108" s="146"/>
      <c r="C108" s="147"/>
      <c r="D108" s="147"/>
      <c r="E108" s="147"/>
      <c r="F108" s="147"/>
      <c r="G108" s="147"/>
      <c r="H108" s="147"/>
      <c r="K108" s="105"/>
    </row>
    <row r="109" spans="1:11" s="112" customFormat="1" ht="19.5">
      <c r="A109" s="148"/>
      <c r="B109" s="155"/>
      <c r="C109" s="155"/>
      <c r="D109" s="155"/>
      <c r="E109" s="111"/>
      <c r="F109" s="111"/>
      <c r="G109" s="111"/>
      <c r="H109" s="156"/>
      <c r="K109" s="113"/>
    </row>
    <row r="110" spans="1:12" s="10" customFormat="1" ht="19.5">
      <c r="A110" s="157"/>
      <c r="B110" s="109"/>
      <c r="C110" s="110"/>
      <c r="D110" s="110"/>
      <c r="E110" s="110"/>
      <c r="F110" s="110"/>
      <c r="G110" s="110"/>
      <c r="H110" s="110"/>
      <c r="K110" s="158"/>
      <c r="L110" s="2"/>
    </row>
    <row r="111" spans="1:11" s="2" customFormat="1" ht="14.25">
      <c r="A111" s="250" t="s">
        <v>132</v>
      </c>
      <c r="B111" s="250"/>
      <c r="C111" s="250"/>
      <c r="D111" s="250"/>
      <c r="E111" s="250"/>
      <c r="F111" s="250"/>
      <c r="K111" s="159"/>
    </row>
    <row r="112" spans="1:11" s="2" customFormat="1" ht="12.75">
      <c r="A112" s="160" t="s">
        <v>133</v>
      </c>
      <c r="K112" s="159"/>
    </row>
    <row r="113" s="2" customFormat="1" ht="12.75">
      <c r="K113" s="159"/>
    </row>
    <row r="114" s="2" customFormat="1" ht="12.75">
      <c r="K114" s="159"/>
    </row>
    <row r="115" s="2" customFormat="1" ht="12.75">
      <c r="K115" s="159"/>
    </row>
    <row r="116" s="2" customFormat="1" ht="12.75">
      <c r="K116" s="159"/>
    </row>
    <row r="117" s="2" customFormat="1" ht="12.75">
      <c r="K117" s="159"/>
    </row>
    <row r="118" s="2" customFormat="1" ht="12.75">
      <c r="K118" s="159"/>
    </row>
    <row r="119" s="2" customFormat="1" ht="12.75">
      <c r="K119" s="159"/>
    </row>
    <row r="120" s="2" customFormat="1" ht="12.75">
      <c r="K120" s="159"/>
    </row>
    <row r="121" s="2" customFormat="1" ht="12.75">
      <c r="K121" s="159"/>
    </row>
    <row r="122" s="2" customFormat="1" ht="12.75">
      <c r="K122" s="159"/>
    </row>
    <row r="123" s="2" customFormat="1" ht="12.75">
      <c r="K123" s="159"/>
    </row>
    <row r="124" s="2" customFormat="1" ht="12.75">
      <c r="K124" s="159"/>
    </row>
    <row r="125" spans="11:12" s="2" customFormat="1" ht="12.75">
      <c r="K125" s="159"/>
      <c r="L125" s="3"/>
    </row>
  </sheetData>
  <sheetProtection/>
  <mergeCells count="12">
    <mergeCell ref="A11:H11"/>
    <mergeCell ref="A14:H14"/>
    <mergeCell ref="A111:F111"/>
    <mergeCell ref="A8:H8"/>
    <mergeCell ref="A9:H9"/>
    <mergeCell ref="A10:H10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zoomScale="80" zoomScaleNormal="80" zoomScalePageLayoutView="0" workbookViewId="0" topLeftCell="A1">
      <pane xSplit="1" ySplit="2" topLeftCell="G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1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5" t="s">
        <v>170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5" s="5" customFormat="1" ht="79.5" customHeight="1" thickBot="1">
      <c r="A2" s="165" t="s">
        <v>0</v>
      </c>
      <c r="B2" s="263" t="s">
        <v>134</v>
      </c>
      <c r="C2" s="264"/>
      <c r="D2" s="265"/>
      <c r="E2" s="264" t="s">
        <v>135</v>
      </c>
      <c r="F2" s="264"/>
      <c r="G2" s="264"/>
      <c r="H2" s="263" t="s">
        <v>136</v>
      </c>
      <c r="I2" s="264"/>
      <c r="J2" s="265"/>
      <c r="K2" s="263" t="s">
        <v>137</v>
      </c>
      <c r="L2" s="264"/>
      <c r="M2" s="265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66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s="5" customFormat="1" ht="14.25" customHeight="1">
      <c r="A5" s="91" t="s">
        <v>40</v>
      </c>
      <c r="B5" s="29"/>
      <c r="C5" s="7"/>
      <c r="D5" s="54">
        <f>O5/4</f>
        <v>22961.47</v>
      </c>
      <c r="E5" s="45"/>
      <c r="F5" s="7"/>
      <c r="G5" s="54">
        <f>O5/4</f>
        <v>22961.47</v>
      </c>
      <c r="H5" s="29"/>
      <c r="I5" s="7"/>
      <c r="J5" s="54">
        <f>O5/4</f>
        <v>22961.47</v>
      </c>
      <c r="K5" s="29"/>
      <c r="L5" s="7"/>
      <c r="M5" s="54">
        <f>O5/4</f>
        <v>22961.47</v>
      </c>
      <c r="N5" s="48">
        <f>M5+J5+G5+D5</f>
        <v>91845.88</v>
      </c>
      <c r="O5" s="14">
        <v>91845.86</v>
      </c>
    </row>
    <row r="6" spans="1:15" s="5" customFormat="1" ht="30">
      <c r="A6" s="91" t="s">
        <v>46</v>
      </c>
      <c r="B6" s="29"/>
      <c r="C6" s="7"/>
      <c r="D6" s="54">
        <f aca="true" t="shared" si="0" ref="D6:D17">O6/4</f>
        <v>22789.47</v>
      </c>
      <c r="E6" s="45"/>
      <c r="F6" s="7"/>
      <c r="G6" s="54">
        <f aca="true" t="shared" si="1" ref="G6:G16">O6/4</f>
        <v>22789.47</v>
      </c>
      <c r="H6" s="29"/>
      <c r="I6" s="7"/>
      <c r="J6" s="54">
        <f aca="true" t="shared" si="2" ref="J6:J17">O6/4</f>
        <v>22789.47</v>
      </c>
      <c r="K6" s="29"/>
      <c r="L6" s="7"/>
      <c r="M6" s="54">
        <f aca="true" t="shared" si="3" ref="M6:M17">O6/4</f>
        <v>22789.47</v>
      </c>
      <c r="N6" s="48">
        <f aca="true" t="shared" si="4" ref="N6:N68">M6+J6+G6+D6</f>
        <v>91157.88</v>
      </c>
      <c r="O6" s="14">
        <v>91157.88</v>
      </c>
    </row>
    <row r="7" spans="1:15" s="5" customFormat="1" ht="15">
      <c r="A7" s="93" t="s">
        <v>54</v>
      </c>
      <c r="B7" s="29"/>
      <c r="C7" s="7"/>
      <c r="D7" s="54">
        <f t="shared" si="0"/>
        <v>5847.87</v>
      </c>
      <c r="E7" s="45"/>
      <c r="F7" s="7"/>
      <c r="G7" s="54">
        <f t="shared" si="1"/>
        <v>5847.87</v>
      </c>
      <c r="H7" s="29"/>
      <c r="I7" s="7"/>
      <c r="J7" s="54">
        <f t="shared" si="2"/>
        <v>5847.87</v>
      </c>
      <c r="K7" s="29"/>
      <c r="L7" s="7"/>
      <c r="M7" s="54">
        <f t="shared" si="3"/>
        <v>5847.87</v>
      </c>
      <c r="N7" s="48">
        <f t="shared" si="4"/>
        <v>23391.48</v>
      </c>
      <c r="O7" s="14">
        <v>23391.46</v>
      </c>
    </row>
    <row r="8" spans="1:15" s="5" customFormat="1" ht="15">
      <c r="A8" s="93" t="s">
        <v>56</v>
      </c>
      <c r="B8" s="29"/>
      <c r="C8" s="7"/>
      <c r="D8" s="54">
        <f t="shared" si="0"/>
        <v>19091.56</v>
      </c>
      <c r="E8" s="45"/>
      <c r="F8" s="7"/>
      <c r="G8" s="54">
        <f t="shared" si="1"/>
        <v>19091.56</v>
      </c>
      <c r="H8" s="29"/>
      <c r="I8" s="7"/>
      <c r="J8" s="54">
        <f t="shared" si="2"/>
        <v>19091.56</v>
      </c>
      <c r="K8" s="29"/>
      <c r="L8" s="7"/>
      <c r="M8" s="54">
        <f t="shared" si="3"/>
        <v>19091.56</v>
      </c>
      <c r="N8" s="48">
        <f t="shared" si="4"/>
        <v>76366.24</v>
      </c>
      <c r="O8" s="14">
        <v>76366.22</v>
      </c>
    </row>
    <row r="9" spans="1:15" s="5" customFormat="1" ht="30">
      <c r="A9" s="93" t="s">
        <v>58</v>
      </c>
      <c r="B9" s="29"/>
      <c r="C9" s="7"/>
      <c r="D9" s="54">
        <f t="shared" si="0"/>
        <v>462.04</v>
      </c>
      <c r="E9" s="45"/>
      <c r="F9" s="7"/>
      <c r="G9" s="54">
        <f t="shared" si="1"/>
        <v>462.04</v>
      </c>
      <c r="H9" s="29"/>
      <c r="I9" s="7"/>
      <c r="J9" s="54">
        <f t="shared" si="2"/>
        <v>462.04</v>
      </c>
      <c r="K9" s="29"/>
      <c r="L9" s="7"/>
      <c r="M9" s="54">
        <f t="shared" si="3"/>
        <v>462.04</v>
      </c>
      <c r="N9" s="48">
        <f t="shared" si="4"/>
        <v>1848.16</v>
      </c>
      <c r="O9" s="14">
        <v>1848.15</v>
      </c>
    </row>
    <row r="10" spans="1:15" s="5" customFormat="1" ht="30">
      <c r="A10" s="93" t="s">
        <v>59</v>
      </c>
      <c r="B10" s="29"/>
      <c r="C10" s="7"/>
      <c r="D10" s="54">
        <f t="shared" si="0"/>
        <v>462.04</v>
      </c>
      <c r="E10" s="45"/>
      <c r="F10" s="7"/>
      <c r="G10" s="54">
        <f t="shared" si="1"/>
        <v>462.04</v>
      </c>
      <c r="H10" s="29"/>
      <c r="I10" s="7"/>
      <c r="J10" s="54">
        <f t="shared" si="2"/>
        <v>462.04</v>
      </c>
      <c r="K10" s="29"/>
      <c r="L10" s="7"/>
      <c r="M10" s="54">
        <f t="shared" si="3"/>
        <v>462.04</v>
      </c>
      <c r="N10" s="48">
        <f t="shared" si="4"/>
        <v>1848.16</v>
      </c>
      <c r="O10" s="14">
        <v>1848.15</v>
      </c>
    </row>
    <row r="11" spans="1:15" s="5" customFormat="1" ht="15">
      <c r="A11" s="93" t="s">
        <v>60</v>
      </c>
      <c r="B11" s="29"/>
      <c r="C11" s="7"/>
      <c r="D11" s="54">
        <f t="shared" si="0"/>
        <v>2917.67</v>
      </c>
      <c r="E11" s="45"/>
      <c r="F11" s="7"/>
      <c r="G11" s="54">
        <f t="shared" si="1"/>
        <v>2917.67</v>
      </c>
      <c r="H11" s="29"/>
      <c r="I11" s="7"/>
      <c r="J11" s="54">
        <f t="shared" si="2"/>
        <v>2917.67</v>
      </c>
      <c r="K11" s="29"/>
      <c r="L11" s="7"/>
      <c r="M11" s="54">
        <f t="shared" si="3"/>
        <v>2917.67</v>
      </c>
      <c r="N11" s="48">
        <f t="shared" si="4"/>
        <v>11670.68</v>
      </c>
      <c r="O11" s="14">
        <v>11670.68</v>
      </c>
    </row>
    <row r="12" spans="1:15" s="232" customFormat="1" ht="34.5" customHeight="1">
      <c r="A12" s="222" t="s">
        <v>108</v>
      </c>
      <c r="B12" s="223"/>
      <c r="C12" s="224"/>
      <c r="D12" s="225">
        <f t="shared" si="0"/>
        <v>0</v>
      </c>
      <c r="E12" s="226"/>
      <c r="F12" s="227"/>
      <c r="G12" s="225">
        <f t="shared" si="1"/>
        <v>0</v>
      </c>
      <c r="H12" s="228">
        <v>183</v>
      </c>
      <c r="I12" s="229">
        <v>41992</v>
      </c>
      <c r="J12" s="225">
        <v>3305.23</v>
      </c>
      <c r="K12" s="223"/>
      <c r="L12" s="224"/>
      <c r="M12" s="225">
        <f t="shared" si="3"/>
        <v>0</v>
      </c>
      <c r="N12" s="230">
        <f t="shared" si="4"/>
        <v>3305.23</v>
      </c>
      <c r="O12" s="231"/>
    </row>
    <row r="13" spans="1:15" s="5" customFormat="1" ht="27.75" customHeight="1">
      <c r="A13" s="93" t="s">
        <v>115</v>
      </c>
      <c r="B13" s="29"/>
      <c r="C13" s="7"/>
      <c r="D13" s="54">
        <f t="shared" si="0"/>
        <v>1633.96</v>
      </c>
      <c r="E13" s="45"/>
      <c r="F13" s="7"/>
      <c r="G13" s="54">
        <f t="shared" si="1"/>
        <v>1633.96</v>
      </c>
      <c r="H13" s="29"/>
      <c r="I13" s="7"/>
      <c r="J13" s="54">
        <f t="shared" si="2"/>
        <v>1633.96</v>
      </c>
      <c r="K13" s="29"/>
      <c r="L13" s="7"/>
      <c r="M13" s="54">
        <f t="shared" si="3"/>
        <v>1633.96</v>
      </c>
      <c r="N13" s="48">
        <f t="shared" si="4"/>
        <v>6535.84</v>
      </c>
      <c r="O13" s="14">
        <v>6535.85</v>
      </c>
    </row>
    <row r="14" spans="1:15" s="5" customFormat="1" ht="45">
      <c r="A14" s="236" t="s">
        <v>236</v>
      </c>
      <c r="B14" s="237"/>
      <c r="C14" s="182"/>
      <c r="D14" s="238"/>
      <c r="E14" s="45"/>
      <c r="F14" s="182"/>
      <c r="G14" s="238"/>
      <c r="H14" s="237"/>
      <c r="I14" s="182"/>
      <c r="J14" s="238"/>
      <c r="K14" s="237"/>
      <c r="L14" s="182"/>
      <c r="M14" s="238">
        <v>2942.15</v>
      </c>
      <c r="N14" s="48">
        <f>M14+J14+G14+D14</f>
        <v>2942.15</v>
      </c>
      <c r="O14" s="14"/>
    </row>
    <row r="15" spans="1:15" s="8" customFormat="1" ht="15">
      <c r="A15" s="93" t="s">
        <v>61</v>
      </c>
      <c r="B15" s="30"/>
      <c r="C15" s="27"/>
      <c r="D15" s="54">
        <f t="shared" si="0"/>
        <v>343.99</v>
      </c>
      <c r="E15" s="46"/>
      <c r="F15" s="27"/>
      <c r="G15" s="54">
        <f t="shared" si="1"/>
        <v>343.99</v>
      </c>
      <c r="H15" s="30"/>
      <c r="I15" s="27"/>
      <c r="J15" s="54">
        <f t="shared" si="2"/>
        <v>343.99</v>
      </c>
      <c r="K15" s="30"/>
      <c r="L15" s="27"/>
      <c r="M15" s="54">
        <f t="shared" si="3"/>
        <v>343.99</v>
      </c>
      <c r="N15" s="48">
        <f t="shared" si="4"/>
        <v>1375.96</v>
      </c>
      <c r="O15" s="14">
        <v>1375.97</v>
      </c>
    </row>
    <row r="16" spans="1:15" s="5" customFormat="1" ht="15">
      <c r="A16" s="93" t="s">
        <v>63</v>
      </c>
      <c r="B16" s="29"/>
      <c r="C16" s="7"/>
      <c r="D16" s="54">
        <f t="shared" si="0"/>
        <v>258</v>
      </c>
      <c r="E16" s="45"/>
      <c r="F16" s="7"/>
      <c r="G16" s="54">
        <f t="shared" si="1"/>
        <v>258</v>
      </c>
      <c r="H16" s="29"/>
      <c r="I16" s="7"/>
      <c r="J16" s="54">
        <f t="shared" si="2"/>
        <v>258</v>
      </c>
      <c r="K16" s="29"/>
      <c r="L16" s="7"/>
      <c r="M16" s="54">
        <f t="shared" si="3"/>
        <v>258</v>
      </c>
      <c r="N16" s="48">
        <f t="shared" si="4"/>
        <v>1032</v>
      </c>
      <c r="O16" s="14">
        <v>1031.98</v>
      </c>
    </row>
    <row r="17" spans="1:15" s="5" customFormat="1" ht="30">
      <c r="A17" s="93" t="s">
        <v>65</v>
      </c>
      <c r="B17" s="29"/>
      <c r="C17" s="7"/>
      <c r="D17" s="54">
        <f t="shared" si="0"/>
        <v>0</v>
      </c>
      <c r="E17" s="215" t="s">
        <v>201</v>
      </c>
      <c r="F17" s="216">
        <v>41907</v>
      </c>
      <c r="G17" s="54">
        <v>2348.4</v>
      </c>
      <c r="H17" s="29"/>
      <c r="I17" s="7"/>
      <c r="J17" s="54">
        <f t="shared" si="2"/>
        <v>0</v>
      </c>
      <c r="K17" s="29"/>
      <c r="L17" s="7"/>
      <c r="M17" s="54">
        <f t="shared" si="3"/>
        <v>0</v>
      </c>
      <c r="N17" s="48">
        <f t="shared" si="4"/>
        <v>2348.4</v>
      </c>
      <c r="O17" s="14"/>
    </row>
    <row r="18" spans="1:15" s="5" customFormat="1" ht="15">
      <c r="A18" s="93" t="s">
        <v>67</v>
      </c>
      <c r="B18" s="29"/>
      <c r="C18" s="7"/>
      <c r="D18" s="54"/>
      <c r="E18" s="45"/>
      <c r="F18" s="7"/>
      <c r="G18" s="16"/>
      <c r="H18" s="29"/>
      <c r="I18" s="7"/>
      <c r="J18" s="35"/>
      <c r="K18" s="29"/>
      <c r="L18" s="7"/>
      <c r="M18" s="35"/>
      <c r="N18" s="48">
        <f t="shared" si="4"/>
        <v>0</v>
      </c>
      <c r="O18" s="14"/>
    </row>
    <row r="19" spans="1:15" s="5" customFormat="1" ht="15">
      <c r="A19" s="4" t="s">
        <v>68</v>
      </c>
      <c r="B19" s="163"/>
      <c r="C19" s="164"/>
      <c r="D19" s="66"/>
      <c r="E19" s="163"/>
      <c r="F19" s="164"/>
      <c r="G19" s="66"/>
      <c r="H19" s="29"/>
      <c r="I19" s="7"/>
      <c r="J19" s="35"/>
      <c r="K19" s="29"/>
      <c r="L19" s="7"/>
      <c r="M19" s="35"/>
      <c r="N19" s="48">
        <f t="shared" si="4"/>
        <v>0</v>
      </c>
      <c r="O19" s="14"/>
    </row>
    <row r="20" spans="1:15" s="5" customFormat="1" ht="15">
      <c r="A20" s="200" t="s">
        <v>70</v>
      </c>
      <c r="B20" s="163" t="s">
        <v>177</v>
      </c>
      <c r="C20" s="164">
        <v>41775</v>
      </c>
      <c r="D20" s="66">
        <v>415.82</v>
      </c>
      <c r="E20" s="163" t="s">
        <v>196</v>
      </c>
      <c r="F20" s="164">
        <v>41901</v>
      </c>
      <c r="G20" s="66">
        <v>415.82</v>
      </c>
      <c r="H20" s="29"/>
      <c r="I20" s="7"/>
      <c r="J20" s="35"/>
      <c r="K20" s="29"/>
      <c r="L20" s="7"/>
      <c r="M20" s="35"/>
      <c r="N20" s="48">
        <f t="shared" si="4"/>
        <v>831.64</v>
      </c>
      <c r="O20" s="14"/>
    </row>
    <row r="21" spans="1:15" s="5" customFormat="1" ht="15">
      <c r="A21" s="200" t="s">
        <v>172</v>
      </c>
      <c r="B21" s="163" t="s">
        <v>173</v>
      </c>
      <c r="C21" s="164">
        <v>41768</v>
      </c>
      <c r="D21" s="66">
        <v>1481.88</v>
      </c>
      <c r="E21" s="163"/>
      <c r="F21" s="164"/>
      <c r="G21" s="66"/>
      <c r="H21" s="29"/>
      <c r="I21" s="7"/>
      <c r="J21" s="35"/>
      <c r="K21" s="29"/>
      <c r="L21" s="7"/>
      <c r="M21" s="35"/>
      <c r="N21" s="48">
        <f t="shared" si="4"/>
        <v>1481.88</v>
      </c>
      <c r="O21" s="14"/>
    </row>
    <row r="22" spans="1:15" s="5" customFormat="1" ht="15">
      <c r="A22" s="4" t="s">
        <v>160</v>
      </c>
      <c r="B22" s="163" t="s">
        <v>174</v>
      </c>
      <c r="C22" s="164">
        <v>41782</v>
      </c>
      <c r="D22" s="66">
        <v>7615.7</v>
      </c>
      <c r="E22" s="45"/>
      <c r="F22" s="7"/>
      <c r="G22" s="16"/>
      <c r="H22" s="29"/>
      <c r="I22" s="7"/>
      <c r="J22" s="35"/>
      <c r="K22" s="29"/>
      <c r="L22" s="7"/>
      <c r="M22" s="35"/>
      <c r="N22" s="48">
        <f t="shared" si="4"/>
        <v>7615.7</v>
      </c>
      <c r="O22" s="14"/>
    </row>
    <row r="23" spans="1:15" s="5" customFormat="1" ht="15">
      <c r="A23" s="4" t="s">
        <v>183</v>
      </c>
      <c r="B23" s="163" t="s">
        <v>173</v>
      </c>
      <c r="C23" s="164">
        <v>41768</v>
      </c>
      <c r="D23" s="66">
        <v>6764.49</v>
      </c>
      <c r="E23" s="45"/>
      <c r="F23" s="7"/>
      <c r="G23" s="16"/>
      <c r="H23" s="29"/>
      <c r="I23" s="7"/>
      <c r="J23" s="35"/>
      <c r="K23" s="29"/>
      <c r="L23" s="7"/>
      <c r="M23" s="35"/>
      <c r="N23" s="48">
        <f t="shared" si="4"/>
        <v>6764.49</v>
      </c>
      <c r="O23" s="14"/>
    </row>
    <row r="24" spans="1:15" s="5" customFormat="1" ht="15">
      <c r="A24" s="4" t="s">
        <v>182</v>
      </c>
      <c r="B24" s="163" t="s">
        <v>184</v>
      </c>
      <c r="C24" s="164">
        <v>41810</v>
      </c>
      <c r="D24" s="66">
        <v>54115.27</v>
      </c>
      <c r="E24" s="45"/>
      <c r="F24" s="7"/>
      <c r="G24" s="16"/>
      <c r="H24" s="29"/>
      <c r="I24" s="7"/>
      <c r="J24" s="35"/>
      <c r="K24" s="29"/>
      <c r="L24" s="7"/>
      <c r="M24" s="35"/>
      <c r="N24" s="48">
        <f t="shared" si="4"/>
        <v>54115.27</v>
      </c>
      <c r="O24" s="14"/>
    </row>
    <row r="25" spans="1:15" s="5" customFormat="1" ht="15">
      <c r="A25" s="4" t="s">
        <v>72</v>
      </c>
      <c r="B25" s="163" t="s">
        <v>174</v>
      </c>
      <c r="C25" s="164">
        <v>41782</v>
      </c>
      <c r="D25" s="66">
        <v>1584.82</v>
      </c>
      <c r="E25" s="45"/>
      <c r="F25" s="7"/>
      <c r="G25" s="16"/>
      <c r="H25" s="29"/>
      <c r="I25" s="7"/>
      <c r="J25" s="35"/>
      <c r="K25" s="29"/>
      <c r="L25" s="7"/>
      <c r="M25" s="35"/>
      <c r="N25" s="48">
        <f t="shared" si="4"/>
        <v>1584.82</v>
      </c>
      <c r="O25" s="14"/>
    </row>
    <row r="26" spans="1:15" s="5" customFormat="1" ht="15">
      <c r="A26" s="4" t="s">
        <v>73</v>
      </c>
      <c r="B26" s="163" t="s">
        <v>173</v>
      </c>
      <c r="C26" s="164">
        <v>41768</v>
      </c>
      <c r="D26" s="66">
        <v>5299.18</v>
      </c>
      <c r="E26" s="45"/>
      <c r="F26" s="7"/>
      <c r="G26" s="16"/>
      <c r="H26" s="29"/>
      <c r="I26" s="7"/>
      <c r="J26" s="35"/>
      <c r="K26" s="29"/>
      <c r="L26" s="7"/>
      <c r="M26" s="35"/>
      <c r="N26" s="48">
        <f t="shared" si="4"/>
        <v>5299.18</v>
      </c>
      <c r="O26" s="14"/>
    </row>
    <row r="27" spans="1:15" s="5" customFormat="1" ht="15">
      <c r="A27" s="4" t="s">
        <v>74</v>
      </c>
      <c r="B27" s="163" t="s">
        <v>173</v>
      </c>
      <c r="C27" s="164">
        <v>41768</v>
      </c>
      <c r="D27" s="66">
        <v>831.63</v>
      </c>
      <c r="E27" s="45"/>
      <c r="F27" s="7"/>
      <c r="G27" s="16"/>
      <c r="H27" s="29"/>
      <c r="I27" s="7"/>
      <c r="J27" s="35"/>
      <c r="K27" s="29"/>
      <c r="L27" s="7"/>
      <c r="M27" s="35"/>
      <c r="N27" s="48">
        <f t="shared" si="4"/>
        <v>831.63</v>
      </c>
      <c r="O27" s="14"/>
    </row>
    <row r="28" spans="1:15" s="6" customFormat="1" ht="15">
      <c r="A28" s="4" t="s">
        <v>75</v>
      </c>
      <c r="B28" s="163" t="s">
        <v>174</v>
      </c>
      <c r="C28" s="164">
        <v>41782</v>
      </c>
      <c r="D28" s="66">
        <v>792.38</v>
      </c>
      <c r="E28" s="47"/>
      <c r="F28" s="9"/>
      <c r="G28" s="17"/>
      <c r="H28" s="31"/>
      <c r="I28" s="9"/>
      <c r="J28" s="36"/>
      <c r="K28" s="31"/>
      <c r="L28" s="9"/>
      <c r="M28" s="36"/>
      <c r="N28" s="48">
        <f t="shared" si="4"/>
        <v>792.38</v>
      </c>
      <c r="O28" s="14"/>
    </row>
    <row r="29" spans="1:15" s="6" customFormat="1" ht="15">
      <c r="A29" s="4" t="s">
        <v>76</v>
      </c>
      <c r="B29" s="31"/>
      <c r="C29" s="9"/>
      <c r="D29" s="54"/>
      <c r="E29" s="47"/>
      <c r="F29" s="9"/>
      <c r="G29" s="17"/>
      <c r="H29" s="31"/>
      <c r="I29" s="9"/>
      <c r="J29" s="36"/>
      <c r="K29" s="31"/>
      <c r="L29" s="9"/>
      <c r="M29" s="36"/>
      <c r="N29" s="48">
        <f t="shared" si="4"/>
        <v>0</v>
      </c>
      <c r="O29" s="14"/>
    </row>
    <row r="30" spans="1:15" s="6" customFormat="1" ht="25.5">
      <c r="A30" s="4" t="s">
        <v>77</v>
      </c>
      <c r="B30" s="163" t="s">
        <v>173</v>
      </c>
      <c r="C30" s="164">
        <v>41768</v>
      </c>
      <c r="D30" s="66">
        <v>2456.83</v>
      </c>
      <c r="E30" s="47"/>
      <c r="F30" s="9"/>
      <c r="G30" s="54"/>
      <c r="H30" s="31"/>
      <c r="I30" s="9"/>
      <c r="J30" s="54"/>
      <c r="K30" s="31"/>
      <c r="L30" s="9"/>
      <c r="M30" s="54"/>
      <c r="N30" s="48">
        <f t="shared" si="4"/>
        <v>2456.83</v>
      </c>
      <c r="O30" s="14"/>
    </row>
    <row r="31" spans="1:15" s="5" customFormat="1" ht="15">
      <c r="A31" s="4" t="s">
        <v>78</v>
      </c>
      <c r="B31" s="29"/>
      <c r="C31" s="7"/>
      <c r="D31" s="54"/>
      <c r="E31" s="163" t="s">
        <v>197</v>
      </c>
      <c r="F31" s="164">
        <v>41908</v>
      </c>
      <c r="G31" s="66">
        <v>5481.97</v>
      </c>
      <c r="H31" s="29"/>
      <c r="I31" s="7"/>
      <c r="J31" s="35"/>
      <c r="K31" s="29"/>
      <c r="L31" s="7"/>
      <c r="M31" s="35"/>
      <c r="N31" s="48">
        <f t="shared" si="4"/>
        <v>5481.97</v>
      </c>
      <c r="O31" s="14"/>
    </row>
    <row r="32" spans="1:15" s="6" customFormat="1" ht="30">
      <c r="A32" s="93" t="s">
        <v>79</v>
      </c>
      <c r="B32" s="31"/>
      <c r="C32" s="9"/>
      <c r="D32" s="54"/>
      <c r="E32" s="47"/>
      <c r="F32" s="9"/>
      <c r="G32" s="17"/>
      <c r="H32" s="31"/>
      <c r="I32" s="9"/>
      <c r="J32" s="36"/>
      <c r="K32" s="31"/>
      <c r="L32" s="9"/>
      <c r="M32" s="36"/>
      <c r="N32" s="48">
        <f t="shared" si="4"/>
        <v>0</v>
      </c>
      <c r="O32" s="14"/>
    </row>
    <row r="33" spans="1:15" s="6" customFormat="1" ht="15">
      <c r="A33" s="283" t="s">
        <v>80</v>
      </c>
      <c r="B33" s="163"/>
      <c r="C33" s="164"/>
      <c r="D33" s="66"/>
      <c r="E33" s="207">
        <v>121</v>
      </c>
      <c r="F33" s="208">
        <v>41866</v>
      </c>
      <c r="G33" s="16">
        <v>792.41</v>
      </c>
      <c r="H33" s="163"/>
      <c r="I33" s="164"/>
      <c r="J33" s="66"/>
      <c r="K33" s="55">
        <v>84</v>
      </c>
      <c r="L33" s="180">
        <v>42083</v>
      </c>
      <c r="M33" s="220">
        <v>792.41</v>
      </c>
      <c r="N33" s="48">
        <f t="shared" si="4"/>
        <v>1584.82</v>
      </c>
      <c r="O33" s="14"/>
    </row>
    <row r="34" spans="1:15" s="6" customFormat="1" ht="15">
      <c r="A34" s="284"/>
      <c r="B34" s="163"/>
      <c r="C34" s="164"/>
      <c r="D34" s="66"/>
      <c r="E34" s="218">
        <v>155</v>
      </c>
      <c r="F34" s="219">
        <v>41943</v>
      </c>
      <c r="G34" s="217">
        <v>792.41</v>
      </c>
      <c r="H34" s="163"/>
      <c r="I34" s="164"/>
      <c r="J34" s="66"/>
      <c r="K34" s="55"/>
      <c r="L34" s="65"/>
      <c r="M34" s="49"/>
      <c r="N34" s="48">
        <f t="shared" si="4"/>
        <v>792.41</v>
      </c>
      <c r="O34" s="14"/>
    </row>
    <row r="35" spans="1:15" s="6" customFormat="1" ht="25.5">
      <c r="A35" s="4" t="s">
        <v>82</v>
      </c>
      <c r="B35" s="55"/>
      <c r="C35" s="65"/>
      <c r="D35" s="66"/>
      <c r="E35" s="56">
        <v>152</v>
      </c>
      <c r="F35" s="180">
        <v>41936</v>
      </c>
      <c r="G35" s="217">
        <v>1584.82</v>
      </c>
      <c r="H35" s="163"/>
      <c r="I35" s="164"/>
      <c r="J35" s="66"/>
      <c r="K35" s="55"/>
      <c r="L35" s="65"/>
      <c r="M35" s="49"/>
      <c r="N35" s="48">
        <f t="shared" si="4"/>
        <v>1584.82</v>
      </c>
      <c r="O35" s="14"/>
    </row>
    <row r="36" spans="1:15" s="6" customFormat="1" ht="15">
      <c r="A36" s="4" t="s">
        <v>83</v>
      </c>
      <c r="B36" s="163" t="s">
        <v>173</v>
      </c>
      <c r="C36" s="164">
        <v>41768</v>
      </c>
      <c r="D36" s="66">
        <v>1663.21</v>
      </c>
      <c r="E36" s="56"/>
      <c r="F36" s="65"/>
      <c r="G36" s="19"/>
      <c r="H36" s="55"/>
      <c r="I36" s="179"/>
      <c r="J36" s="49"/>
      <c r="K36" s="55"/>
      <c r="L36" s="65"/>
      <c r="M36" s="49"/>
      <c r="N36" s="48">
        <f t="shared" si="4"/>
        <v>1663.21</v>
      </c>
      <c r="O36" s="14"/>
    </row>
    <row r="37" spans="1:15" s="6" customFormat="1" ht="25.5">
      <c r="A37" s="4" t="s">
        <v>85</v>
      </c>
      <c r="B37" s="55"/>
      <c r="C37" s="65"/>
      <c r="D37" s="66"/>
      <c r="E37" s="163"/>
      <c r="F37" s="164"/>
      <c r="G37" s="66"/>
      <c r="H37" s="163"/>
      <c r="I37" s="164"/>
      <c r="J37" s="66"/>
      <c r="K37" s="55"/>
      <c r="L37" s="65"/>
      <c r="M37" s="49"/>
      <c r="N37" s="48">
        <f t="shared" si="4"/>
        <v>0</v>
      </c>
      <c r="O37" s="14"/>
    </row>
    <row r="38" spans="1:15" s="6" customFormat="1" ht="15">
      <c r="A38" s="4" t="s">
        <v>117</v>
      </c>
      <c r="B38" s="55"/>
      <c r="C38" s="65"/>
      <c r="D38" s="66"/>
      <c r="E38" s="56"/>
      <c r="F38" s="65"/>
      <c r="G38" s="19"/>
      <c r="H38" s="55"/>
      <c r="I38" s="65"/>
      <c r="J38" s="49"/>
      <c r="K38" s="55"/>
      <c r="L38" s="65"/>
      <c r="M38" s="49"/>
      <c r="N38" s="48">
        <f t="shared" si="4"/>
        <v>0</v>
      </c>
      <c r="O38" s="14"/>
    </row>
    <row r="39" spans="1:15" s="6" customFormat="1" ht="15">
      <c r="A39" s="4" t="s">
        <v>89</v>
      </c>
      <c r="B39" s="55"/>
      <c r="C39" s="65"/>
      <c r="D39" s="54">
        <f>O39/4</f>
        <v>1409.16</v>
      </c>
      <c r="E39" s="56"/>
      <c r="F39" s="65"/>
      <c r="G39" s="54">
        <f>O39/4</f>
        <v>1409.16</v>
      </c>
      <c r="H39" s="55"/>
      <c r="I39" s="65"/>
      <c r="J39" s="54">
        <f>O39/4</f>
        <v>1409.16</v>
      </c>
      <c r="K39" s="55"/>
      <c r="L39" s="65"/>
      <c r="M39" s="54">
        <f>O39/4</f>
        <v>1409.16</v>
      </c>
      <c r="N39" s="48">
        <f t="shared" si="4"/>
        <v>5636.64</v>
      </c>
      <c r="O39" s="14">
        <v>5636.64</v>
      </c>
    </row>
    <row r="40" spans="1:15" s="6" customFormat="1" ht="15">
      <c r="A40" s="4" t="s">
        <v>162</v>
      </c>
      <c r="B40" s="55"/>
      <c r="C40" s="65"/>
      <c r="D40" s="66"/>
      <c r="E40" s="56"/>
      <c r="F40" s="65"/>
      <c r="G40" s="66"/>
      <c r="H40" s="55"/>
      <c r="I40" s="65"/>
      <c r="J40" s="66"/>
      <c r="K40" s="55"/>
      <c r="L40" s="65"/>
      <c r="M40" s="66"/>
      <c r="N40" s="48">
        <f t="shared" si="4"/>
        <v>0</v>
      </c>
      <c r="O40" s="14"/>
    </row>
    <row r="41" spans="1:15" s="6" customFormat="1" ht="30">
      <c r="A41" s="93" t="s">
        <v>90</v>
      </c>
      <c r="B41" s="55"/>
      <c r="C41" s="65"/>
      <c r="D41" s="66"/>
      <c r="E41" s="56"/>
      <c r="F41" s="65"/>
      <c r="G41" s="66"/>
      <c r="H41" s="55"/>
      <c r="I41" s="65"/>
      <c r="J41" s="66"/>
      <c r="K41" s="55"/>
      <c r="L41" s="65"/>
      <c r="M41" s="66"/>
      <c r="N41" s="48">
        <f t="shared" si="4"/>
        <v>0</v>
      </c>
      <c r="O41" s="14"/>
    </row>
    <row r="42" spans="1:15" s="6" customFormat="1" ht="15">
      <c r="A42" s="4" t="s">
        <v>119</v>
      </c>
      <c r="B42" s="163" t="s">
        <v>174</v>
      </c>
      <c r="C42" s="164">
        <v>41782</v>
      </c>
      <c r="D42" s="66">
        <v>1523.14</v>
      </c>
      <c r="E42" s="56"/>
      <c r="F42" s="65"/>
      <c r="G42" s="66"/>
      <c r="H42" s="55"/>
      <c r="I42" s="65"/>
      <c r="J42" s="66"/>
      <c r="K42" s="55"/>
      <c r="L42" s="65"/>
      <c r="M42" s="66"/>
      <c r="N42" s="48">
        <f t="shared" si="4"/>
        <v>1523.14</v>
      </c>
      <c r="O42" s="14"/>
    </row>
    <row r="43" spans="1:15" s="6" customFormat="1" ht="15">
      <c r="A43" s="93" t="s">
        <v>92</v>
      </c>
      <c r="B43" s="55"/>
      <c r="C43" s="65"/>
      <c r="D43" s="66"/>
      <c r="E43" s="56"/>
      <c r="F43" s="65"/>
      <c r="G43" s="66"/>
      <c r="H43" s="55"/>
      <c r="I43" s="65"/>
      <c r="J43" s="66"/>
      <c r="K43" s="55"/>
      <c r="L43" s="65"/>
      <c r="M43" s="66"/>
      <c r="N43" s="48">
        <f t="shared" si="4"/>
        <v>0</v>
      </c>
      <c r="O43" s="14"/>
    </row>
    <row r="44" spans="1:15" s="6" customFormat="1" ht="15">
      <c r="A44" s="280" t="s">
        <v>105</v>
      </c>
      <c r="B44" s="161"/>
      <c r="C44" s="162"/>
      <c r="D44" s="66"/>
      <c r="E44" s="209" t="s">
        <v>188</v>
      </c>
      <c r="F44" s="210">
        <v>41866</v>
      </c>
      <c r="G44" s="211">
        <v>92.04</v>
      </c>
      <c r="H44" s="163" t="s">
        <v>206</v>
      </c>
      <c r="I44" s="164">
        <v>41964</v>
      </c>
      <c r="J44" s="66">
        <v>92.04</v>
      </c>
      <c r="K44" s="163" t="s">
        <v>219</v>
      </c>
      <c r="L44" s="164">
        <v>42062</v>
      </c>
      <c r="M44" s="66">
        <v>92.04</v>
      </c>
      <c r="N44" s="48">
        <f t="shared" si="4"/>
        <v>276.12</v>
      </c>
      <c r="O44" s="14"/>
    </row>
    <row r="45" spans="1:15" s="6" customFormat="1" ht="15">
      <c r="A45" s="281"/>
      <c r="B45" s="213"/>
      <c r="C45" s="180"/>
      <c r="D45" s="66"/>
      <c r="E45" s="214" t="s">
        <v>195</v>
      </c>
      <c r="F45" s="210">
        <v>41887</v>
      </c>
      <c r="G45" s="211">
        <v>92.04</v>
      </c>
      <c r="H45" s="163" t="s">
        <v>216</v>
      </c>
      <c r="I45" s="164">
        <v>42027</v>
      </c>
      <c r="J45" s="66">
        <v>92.04</v>
      </c>
      <c r="K45" s="163" t="s">
        <v>222</v>
      </c>
      <c r="L45" s="164">
        <v>42076</v>
      </c>
      <c r="M45" s="66">
        <v>92.04</v>
      </c>
      <c r="N45" s="48">
        <f t="shared" si="4"/>
        <v>276.12</v>
      </c>
      <c r="O45" s="14"/>
    </row>
    <row r="46" spans="1:15" s="6" customFormat="1" ht="15">
      <c r="A46" s="281"/>
      <c r="B46" s="213"/>
      <c r="C46" s="180"/>
      <c r="D46" s="66"/>
      <c r="E46" s="214" t="s">
        <v>197</v>
      </c>
      <c r="F46" s="210">
        <v>41908</v>
      </c>
      <c r="G46" s="211">
        <v>92.04</v>
      </c>
      <c r="H46" s="163"/>
      <c r="I46" s="164"/>
      <c r="J46" s="66"/>
      <c r="K46" s="163" t="s">
        <v>233</v>
      </c>
      <c r="L46" s="164">
        <v>42097</v>
      </c>
      <c r="M46" s="66">
        <v>92.04</v>
      </c>
      <c r="N46" s="48">
        <f t="shared" si="4"/>
        <v>184.08</v>
      </c>
      <c r="O46" s="14"/>
    </row>
    <row r="47" spans="1:15" s="6" customFormat="1" ht="15">
      <c r="A47" s="282"/>
      <c r="B47" s="213"/>
      <c r="C47" s="180"/>
      <c r="D47" s="66"/>
      <c r="E47" s="214" t="s">
        <v>202</v>
      </c>
      <c r="F47" s="210">
        <v>41943</v>
      </c>
      <c r="G47" s="211">
        <v>92.04</v>
      </c>
      <c r="H47" s="163"/>
      <c r="I47" s="164"/>
      <c r="J47" s="66"/>
      <c r="K47" s="163" t="s">
        <v>237</v>
      </c>
      <c r="L47" s="164">
        <v>42124</v>
      </c>
      <c r="M47" s="66">
        <v>92.04</v>
      </c>
      <c r="N47" s="48">
        <f t="shared" si="4"/>
        <v>184.08</v>
      </c>
      <c r="O47" s="14"/>
    </row>
    <row r="48" spans="1:15" s="6" customFormat="1" ht="15">
      <c r="A48" s="100" t="s">
        <v>93</v>
      </c>
      <c r="B48" s="55"/>
      <c r="C48" s="65"/>
      <c r="D48" s="66"/>
      <c r="E48" s="56"/>
      <c r="F48" s="65"/>
      <c r="G48" s="66"/>
      <c r="H48" s="55"/>
      <c r="I48" s="65"/>
      <c r="J48" s="66"/>
      <c r="K48" s="163" t="s">
        <v>217</v>
      </c>
      <c r="L48" s="164">
        <v>42048</v>
      </c>
      <c r="M48" s="66">
        <v>6810.47</v>
      </c>
      <c r="N48" s="48">
        <f t="shared" si="4"/>
        <v>6810.47</v>
      </c>
      <c r="O48" s="14"/>
    </row>
    <row r="49" spans="1:15" s="6" customFormat="1" ht="15">
      <c r="A49" s="100" t="s">
        <v>94</v>
      </c>
      <c r="B49" s="55"/>
      <c r="C49" s="65"/>
      <c r="D49" s="66"/>
      <c r="E49" s="56"/>
      <c r="F49" s="65"/>
      <c r="G49" s="66"/>
      <c r="H49" s="55"/>
      <c r="I49" s="65"/>
      <c r="J49" s="66"/>
      <c r="K49" s="163" t="s">
        <v>229</v>
      </c>
      <c r="L49" s="164">
        <v>42090</v>
      </c>
      <c r="M49" s="66">
        <v>828.31</v>
      </c>
      <c r="N49" s="48">
        <f t="shared" si="4"/>
        <v>828.31</v>
      </c>
      <c r="O49" s="14"/>
    </row>
    <row r="50" spans="1:15" s="6" customFormat="1" ht="15">
      <c r="A50" s="4" t="s">
        <v>104</v>
      </c>
      <c r="B50" s="55"/>
      <c r="C50" s="65"/>
      <c r="D50" s="66"/>
      <c r="E50" s="56"/>
      <c r="F50" s="65"/>
      <c r="G50" s="66"/>
      <c r="H50" s="55"/>
      <c r="I50" s="65"/>
      <c r="J50" s="66"/>
      <c r="K50" s="55">
        <v>118</v>
      </c>
      <c r="L50" s="180">
        <v>42097</v>
      </c>
      <c r="M50" s="66">
        <v>1706.39</v>
      </c>
      <c r="N50" s="48">
        <f t="shared" si="4"/>
        <v>1706.39</v>
      </c>
      <c r="O50" s="14"/>
    </row>
    <row r="51" spans="1:15" s="6" customFormat="1" ht="15">
      <c r="A51" s="93" t="s">
        <v>95</v>
      </c>
      <c r="B51" s="55"/>
      <c r="C51" s="65"/>
      <c r="D51" s="66"/>
      <c r="E51" s="56"/>
      <c r="F51" s="65"/>
      <c r="G51" s="66"/>
      <c r="H51" s="55"/>
      <c r="I51" s="65"/>
      <c r="J51" s="66"/>
      <c r="K51" s="55"/>
      <c r="L51" s="65"/>
      <c r="M51" s="66"/>
      <c r="N51" s="48">
        <f t="shared" si="4"/>
        <v>0</v>
      </c>
      <c r="O51" s="14"/>
    </row>
    <row r="52" spans="1:15" s="6" customFormat="1" ht="15">
      <c r="A52" s="4" t="s">
        <v>96</v>
      </c>
      <c r="B52" s="55"/>
      <c r="C52" s="65"/>
      <c r="D52" s="66"/>
      <c r="E52" s="47">
        <v>122</v>
      </c>
      <c r="F52" s="162">
        <v>41873</v>
      </c>
      <c r="G52" s="16">
        <v>993.79</v>
      </c>
      <c r="H52" s="163"/>
      <c r="I52" s="164"/>
      <c r="J52" s="66"/>
      <c r="K52" s="55"/>
      <c r="L52" s="65"/>
      <c r="M52" s="66"/>
      <c r="N52" s="48">
        <f t="shared" si="4"/>
        <v>993.79</v>
      </c>
      <c r="O52" s="14"/>
    </row>
    <row r="53" spans="1:15" s="6" customFormat="1" ht="15">
      <c r="A53" s="93" t="s">
        <v>124</v>
      </c>
      <c r="B53" s="55"/>
      <c r="C53" s="65"/>
      <c r="D53" s="66"/>
      <c r="E53" s="56"/>
      <c r="F53" s="65"/>
      <c r="G53" s="66"/>
      <c r="H53" s="55"/>
      <c r="I53" s="65"/>
      <c r="J53" s="66"/>
      <c r="K53" s="55"/>
      <c r="L53" s="65"/>
      <c r="M53" s="66"/>
      <c r="N53" s="48">
        <f t="shared" si="4"/>
        <v>0</v>
      </c>
      <c r="O53" s="14"/>
    </row>
    <row r="54" spans="1:15" s="6" customFormat="1" ht="15">
      <c r="A54" s="4" t="s">
        <v>163</v>
      </c>
      <c r="B54" s="55"/>
      <c r="C54" s="65"/>
      <c r="D54" s="66"/>
      <c r="E54" s="56"/>
      <c r="F54" s="65"/>
      <c r="G54" s="66"/>
      <c r="H54" s="221" t="s">
        <v>214</v>
      </c>
      <c r="I54" s="180">
        <v>41954</v>
      </c>
      <c r="J54" s="66">
        <v>9000</v>
      </c>
      <c r="K54" s="55"/>
      <c r="L54" s="65"/>
      <c r="M54" s="66"/>
      <c r="N54" s="48">
        <f t="shared" si="4"/>
        <v>9000</v>
      </c>
      <c r="O54" s="14"/>
    </row>
    <row r="55" spans="1:15" s="6" customFormat="1" ht="37.5" customHeight="1">
      <c r="A55" s="4" t="s">
        <v>215</v>
      </c>
      <c r="B55" s="55"/>
      <c r="C55" s="65"/>
      <c r="D55" s="66"/>
      <c r="E55" s="56"/>
      <c r="F55" s="65"/>
      <c r="G55" s="66"/>
      <c r="H55" s="221" t="s">
        <v>214</v>
      </c>
      <c r="I55" s="180">
        <v>41954</v>
      </c>
      <c r="J55" s="66">
        <v>6849</v>
      </c>
      <c r="K55" s="221" t="s">
        <v>230</v>
      </c>
      <c r="L55" s="180">
        <v>42053</v>
      </c>
      <c r="M55" s="66">
        <v>6399</v>
      </c>
      <c r="N55" s="233">
        <f>M55+J55+G55+D55</f>
        <v>13248</v>
      </c>
      <c r="O55" s="14"/>
    </row>
    <row r="56" spans="1:15" s="6" customFormat="1" ht="15">
      <c r="A56" s="93" t="s">
        <v>97</v>
      </c>
      <c r="B56" s="55"/>
      <c r="C56" s="65"/>
      <c r="D56" s="66"/>
      <c r="E56" s="56"/>
      <c r="F56" s="65"/>
      <c r="G56" s="66"/>
      <c r="H56" s="55"/>
      <c r="I56" s="65"/>
      <c r="J56" s="66"/>
      <c r="K56" s="55"/>
      <c r="L56" s="65"/>
      <c r="M56" s="66"/>
      <c r="N56" s="48">
        <f t="shared" si="4"/>
        <v>0</v>
      </c>
      <c r="O56" s="14"/>
    </row>
    <row r="57" spans="1:15" s="6" customFormat="1" ht="15">
      <c r="A57" s="4" t="s">
        <v>165</v>
      </c>
      <c r="B57" s="55"/>
      <c r="C57" s="65"/>
      <c r="D57" s="66"/>
      <c r="E57" s="56"/>
      <c r="F57" s="65"/>
      <c r="G57" s="66"/>
      <c r="H57" s="55"/>
      <c r="I57" s="65"/>
      <c r="J57" s="66"/>
      <c r="K57" s="55"/>
      <c r="L57" s="65"/>
      <c r="M57" s="66"/>
      <c r="N57" s="48">
        <f t="shared" si="4"/>
        <v>0</v>
      </c>
      <c r="O57" s="14"/>
    </row>
    <row r="58" spans="1:15" s="6" customFormat="1" ht="15.75" thickBot="1">
      <c r="A58" s="4" t="s">
        <v>126</v>
      </c>
      <c r="B58" s="55"/>
      <c r="C58" s="65"/>
      <c r="D58" s="66"/>
      <c r="E58" s="56"/>
      <c r="F58" s="65"/>
      <c r="G58" s="66"/>
      <c r="H58" s="55"/>
      <c r="I58" s="65"/>
      <c r="J58" s="66"/>
      <c r="K58" s="55"/>
      <c r="L58" s="65"/>
      <c r="M58" s="66"/>
      <c r="N58" s="48">
        <f t="shared" si="4"/>
        <v>0</v>
      </c>
      <c r="O58" s="14"/>
    </row>
    <row r="59" spans="1:15" s="6" customFormat="1" ht="19.5" thickBot="1">
      <c r="A59" s="99" t="s">
        <v>98</v>
      </c>
      <c r="B59" s="55"/>
      <c r="C59" s="65"/>
      <c r="D59" s="54">
        <f>O59/4</f>
        <v>14791.66</v>
      </c>
      <c r="E59" s="56"/>
      <c r="F59" s="65"/>
      <c r="G59" s="54">
        <f>O59/4</f>
        <v>14791.66</v>
      </c>
      <c r="H59" s="55"/>
      <c r="I59" s="65"/>
      <c r="J59" s="54">
        <f>O59/4</f>
        <v>14791.66</v>
      </c>
      <c r="K59" s="55"/>
      <c r="L59" s="65"/>
      <c r="M59" s="54">
        <f>O59/4</f>
        <v>14791.66</v>
      </c>
      <c r="N59" s="48">
        <f t="shared" si="4"/>
        <v>59166.64</v>
      </c>
      <c r="O59" s="14">
        <v>59166.62</v>
      </c>
    </row>
    <row r="60" spans="1:15" s="5" customFormat="1" ht="20.25" thickBot="1">
      <c r="A60" s="41" t="s">
        <v>4</v>
      </c>
      <c r="B60" s="72"/>
      <c r="C60" s="73"/>
      <c r="D60" s="74">
        <f>SUM(D5:D59)</f>
        <v>177513.24</v>
      </c>
      <c r="E60" s="20"/>
      <c r="F60" s="73"/>
      <c r="G60" s="74">
        <f>SUM(G5:G59)</f>
        <v>105746.67</v>
      </c>
      <c r="H60" s="75"/>
      <c r="I60" s="73"/>
      <c r="J60" s="74">
        <f>SUM(J5:J59)</f>
        <v>112307.2</v>
      </c>
      <c r="K60" s="75"/>
      <c r="L60" s="73"/>
      <c r="M60" s="76">
        <f>SUM(M5:M59)</f>
        <v>112815.78</v>
      </c>
      <c r="N60" s="48">
        <f t="shared" si="4"/>
        <v>508382.89</v>
      </c>
      <c r="O60" s="23">
        <f>SUM(O5:O59)</f>
        <v>371875.46</v>
      </c>
    </row>
    <row r="61" spans="1:15" s="10" customFormat="1" ht="20.25" hidden="1" thickBot="1">
      <c r="A61" s="42" t="s">
        <v>2</v>
      </c>
      <c r="B61" s="67"/>
      <c r="C61" s="68"/>
      <c r="D61" s="69"/>
      <c r="E61" s="70"/>
      <c r="F61" s="68"/>
      <c r="G61" s="71"/>
      <c r="H61" s="67"/>
      <c r="I61" s="68"/>
      <c r="J61" s="69"/>
      <c r="K61" s="67"/>
      <c r="L61" s="68"/>
      <c r="M61" s="69"/>
      <c r="N61" s="48">
        <f t="shared" si="4"/>
        <v>0</v>
      </c>
      <c r="O61" s="24"/>
    </row>
    <row r="62" spans="1:15" s="11" customFormat="1" ht="39.75" customHeight="1" thickBot="1">
      <c r="A62" s="269" t="s">
        <v>3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1"/>
      <c r="O62" s="25"/>
    </row>
    <row r="63" spans="1:15" s="6" customFormat="1" ht="15">
      <c r="A63" s="4" t="s">
        <v>224</v>
      </c>
      <c r="B63" s="163"/>
      <c r="C63" s="164"/>
      <c r="D63" s="66"/>
      <c r="E63" s="56"/>
      <c r="F63" s="65"/>
      <c r="G63" s="66"/>
      <c r="H63" s="55"/>
      <c r="I63" s="65"/>
      <c r="J63" s="66"/>
      <c r="K63" s="55">
        <v>81</v>
      </c>
      <c r="L63" s="180">
        <v>42069</v>
      </c>
      <c r="M63" s="66">
        <v>5316.5</v>
      </c>
      <c r="N63" s="48">
        <f t="shared" si="4"/>
        <v>5316.5</v>
      </c>
      <c r="O63" s="14"/>
    </row>
    <row r="64" spans="1:15" s="6" customFormat="1" ht="15">
      <c r="A64" s="39" t="s">
        <v>167</v>
      </c>
      <c r="B64" s="201"/>
      <c r="C64" s="202"/>
      <c r="D64" s="203"/>
      <c r="E64" s="56"/>
      <c r="F64" s="65"/>
      <c r="G64" s="66"/>
      <c r="H64" s="55"/>
      <c r="I64" s="65"/>
      <c r="J64" s="66"/>
      <c r="K64" s="55">
        <v>74</v>
      </c>
      <c r="L64" s="180">
        <v>42076</v>
      </c>
      <c r="M64" s="66">
        <v>4706.91</v>
      </c>
      <c r="N64" s="48">
        <f t="shared" si="4"/>
        <v>4706.91</v>
      </c>
      <c r="O64" s="14"/>
    </row>
    <row r="65" spans="1:15" s="6" customFormat="1" ht="15">
      <c r="A65" s="39" t="s">
        <v>168</v>
      </c>
      <c r="B65" s="204" t="s">
        <v>181</v>
      </c>
      <c r="C65" s="205">
        <v>41817</v>
      </c>
      <c r="D65" s="95">
        <v>3922.15</v>
      </c>
      <c r="E65" s="56"/>
      <c r="F65" s="65"/>
      <c r="G65" s="66"/>
      <c r="H65" s="55"/>
      <c r="I65" s="65"/>
      <c r="J65" s="66"/>
      <c r="K65" s="55"/>
      <c r="L65" s="65"/>
      <c r="M65" s="66"/>
      <c r="N65" s="48">
        <f t="shared" si="4"/>
        <v>3922.15</v>
      </c>
      <c r="O65" s="14"/>
    </row>
    <row r="66" spans="1:15" s="6" customFormat="1" ht="15">
      <c r="A66" s="4" t="s">
        <v>169</v>
      </c>
      <c r="B66" s="55"/>
      <c r="C66" s="65"/>
      <c r="D66" s="66"/>
      <c r="E66" s="56"/>
      <c r="F66" s="65"/>
      <c r="G66" s="66"/>
      <c r="H66" s="55"/>
      <c r="I66" s="65"/>
      <c r="J66" s="66"/>
      <c r="K66" s="55">
        <v>125</v>
      </c>
      <c r="L66" s="180">
        <v>42111</v>
      </c>
      <c r="M66" s="66">
        <v>7116.17</v>
      </c>
      <c r="N66" s="48">
        <f t="shared" si="4"/>
        <v>7116.17</v>
      </c>
      <c r="O66" s="14"/>
    </row>
    <row r="67" spans="1:15" s="6" customFormat="1" ht="15.75" thickBot="1">
      <c r="A67" s="4" t="s">
        <v>130</v>
      </c>
      <c r="B67" s="55"/>
      <c r="C67" s="65"/>
      <c r="D67" s="66"/>
      <c r="E67" s="56">
        <v>142</v>
      </c>
      <c r="F67" s="180">
        <v>41912</v>
      </c>
      <c r="G67" s="66">
        <v>4970.29</v>
      </c>
      <c r="H67" s="55"/>
      <c r="I67" s="65"/>
      <c r="J67" s="66"/>
      <c r="K67" s="55"/>
      <c r="L67" s="65"/>
      <c r="M67" s="66"/>
      <c r="N67" s="48">
        <f t="shared" si="4"/>
        <v>4970.29</v>
      </c>
      <c r="O67" s="14"/>
    </row>
    <row r="68" spans="1:15" s="82" customFormat="1" ht="20.25" thickBot="1">
      <c r="A68" s="77" t="s">
        <v>4</v>
      </c>
      <c r="B68" s="78"/>
      <c r="C68" s="89"/>
      <c r="D68" s="89">
        <f>SUM(D63:D67)</f>
        <v>3922.15</v>
      </c>
      <c r="E68" s="89"/>
      <c r="F68" s="89"/>
      <c r="G68" s="89">
        <f>SUM(G63:G67)</f>
        <v>4970.29</v>
      </c>
      <c r="H68" s="89"/>
      <c r="I68" s="89"/>
      <c r="J68" s="89">
        <f>SUM(J63:J67)</f>
        <v>0</v>
      </c>
      <c r="K68" s="89"/>
      <c r="L68" s="89"/>
      <c r="M68" s="89">
        <f>SUM(M63:M67)</f>
        <v>17139.58</v>
      </c>
      <c r="N68" s="48">
        <f t="shared" si="4"/>
        <v>26032.02</v>
      </c>
      <c r="O68" s="81"/>
    </row>
    <row r="69" spans="1:15" s="6" customFormat="1" ht="42" customHeight="1">
      <c r="A69" s="269" t="s">
        <v>29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1"/>
      <c r="O69" s="15"/>
    </row>
    <row r="70" spans="1:15" s="6" customFormat="1" ht="15">
      <c r="A70" s="40" t="s">
        <v>175</v>
      </c>
      <c r="B70" s="163" t="s">
        <v>174</v>
      </c>
      <c r="C70" s="164">
        <v>41782</v>
      </c>
      <c r="D70" s="66">
        <v>761.57</v>
      </c>
      <c r="E70" s="22"/>
      <c r="F70" s="1"/>
      <c r="G70" s="15"/>
      <c r="H70" s="32"/>
      <c r="I70" s="1"/>
      <c r="J70" s="37"/>
      <c r="K70" s="32"/>
      <c r="L70" s="1"/>
      <c r="M70" s="37"/>
      <c r="N70" s="48">
        <f>M70+J70+G70+D70</f>
        <v>761.57</v>
      </c>
      <c r="O70" s="22"/>
    </row>
    <row r="71" spans="1:15" s="6" customFormat="1" ht="15">
      <c r="A71" s="150" t="s">
        <v>176</v>
      </c>
      <c r="B71" s="163" t="s">
        <v>174</v>
      </c>
      <c r="C71" s="164">
        <v>41782</v>
      </c>
      <c r="D71" s="66">
        <v>1069.44</v>
      </c>
      <c r="E71" s="47"/>
      <c r="F71" s="9"/>
      <c r="G71" s="17"/>
      <c r="H71" s="31"/>
      <c r="I71" s="9"/>
      <c r="J71" s="35"/>
      <c r="K71" s="31"/>
      <c r="L71" s="9"/>
      <c r="M71" s="36"/>
      <c r="N71" s="48">
        <f aca="true" t="shared" si="5" ref="N71:N95">M71+J71+G71+D71</f>
        <v>1069.44</v>
      </c>
      <c r="O71" s="22"/>
    </row>
    <row r="72" spans="1:15" s="6" customFormat="1" ht="15">
      <c r="A72" s="39" t="s">
        <v>178</v>
      </c>
      <c r="B72" s="163" t="s">
        <v>179</v>
      </c>
      <c r="C72" s="164">
        <v>41765</v>
      </c>
      <c r="D72" s="66">
        <v>231.7</v>
      </c>
      <c r="E72" s="47"/>
      <c r="F72" s="9"/>
      <c r="G72" s="17"/>
      <c r="H72" s="31"/>
      <c r="I72" s="9"/>
      <c r="J72" s="35"/>
      <c r="K72" s="31"/>
      <c r="L72" s="9"/>
      <c r="M72" s="36"/>
      <c r="N72" s="48">
        <f t="shared" si="5"/>
        <v>231.7</v>
      </c>
      <c r="O72" s="22"/>
    </row>
    <row r="73" spans="1:15" s="6" customFormat="1" ht="15">
      <c r="A73" s="40" t="s">
        <v>180</v>
      </c>
      <c r="B73" s="163" t="s">
        <v>181</v>
      </c>
      <c r="C73" s="164">
        <v>41817</v>
      </c>
      <c r="D73" s="66">
        <v>1524.03</v>
      </c>
      <c r="E73" s="47"/>
      <c r="F73" s="9"/>
      <c r="G73" s="17"/>
      <c r="H73" s="31"/>
      <c r="I73" s="9"/>
      <c r="J73" s="35"/>
      <c r="K73" s="31"/>
      <c r="L73" s="9"/>
      <c r="M73" s="36"/>
      <c r="N73" s="48">
        <f t="shared" si="5"/>
        <v>1524.03</v>
      </c>
      <c r="O73" s="22"/>
    </row>
    <row r="74" spans="1:15" s="6" customFormat="1" ht="15">
      <c r="A74" s="39" t="s">
        <v>186</v>
      </c>
      <c r="B74" s="163"/>
      <c r="C74" s="164"/>
      <c r="D74" s="66"/>
      <c r="E74" s="47">
        <v>122</v>
      </c>
      <c r="F74" s="162">
        <v>41873</v>
      </c>
      <c r="G74" s="16">
        <v>294.87</v>
      </c>
      <c r="H74" s="31"/>
      <c r="I74" s="9"/>
      <c r="J74" s="35"/>
      <c r="K74" s="31"/>
      <c r="L74" s="9"/>
      <c r="M74" s="36"/>
      <c r="N74" s="48">
        <f t="shared" si="5"/>
        <v>294.87</v>
      </c>
      <c r="O74" s="22"/>
    </row>
    <row r="75" spans="1:15" s="6" customFormat="1" ht="15">
      <c r="A75" s="39" t="s">
        <v>187</v>
      </c>
      <c r="B75" s="163"/>
      <c r="C75" s="164"/>
      <c r="D75" s="66"/>
      <c r="E75" s="47">
        <v>122</v>
      </c>
      <c r="F75" s="162">
        <v>41873</v>
      </c>
      <c r="G75" s="16">
        <v>294.87</v>
      </c>
      <c r="H75" s="31"/>
      <c r="I75" s="9"/>
      <c r="J75" s="35"/>
      <c r="K75" s="31"/>
      <c r="L75" s="9"/>
      <c r="M75" s="36"/>
      <c r="N75" s="48">
        <f t="shared" si="5"/>
        <v>294.87</v>
      </c>
      <c r="O75" s="22"/>
    </row>
    <row r="76" spans="1:15" s="6" customFormat="1" ht="15">
      <c r="A76" s="39" t="s">
        <v>198</v>
      </c>
      <c r="B76" s="31"/>
      <c r="C76" s="9"/>
      <c r="D76" s="36"/>
      <c r="E76" s="163" t="s">
        <v>197</v>
      </c>
      <c r="F76" s="164">
        <v>41908</v>
      </c>
      <c r="G76" s="66">
        <v>734.14</v>
      </c>
      <c r="H76" s="31"/>
      <c r="I76" s="9"/>
      <c r="J76" s="35"/>
      <c r="K76" s="31"/>
      <c r="L76" s="9"/>
      <c r="M76" s="36"/>
      <c r="N76" s="48">
        <f t="shared" si="5"/>
        <v>734.14</v>
      </c>
      <c r="O76" s="22"/>
    </row>
    <row r="77" spans="1:15" s="6" customFormat="1" ht="15">
      <c r="A77" s="40" t="s">
        <v>199</v>
      </c>
      <c r="B77" s="31"/>
      <c r="C77" s="9"/>
      <c r="D77" s="36"/>
      <c r="E77" s="163" t="s">
        <v>200</v>
      </c>
      <c r="F77" s="164">
        <v>41912</v>
      </c>
      <c r="G77" s="66">
        <v>938.88</v>
      </c>
      <c r="H77" s="31"/>
      <c r="I77" s="9"/>
      <c r="J77" s="35"/>
      <c r="K77" s="31"/>
      <c r="L77" s="9"/>
      <c r="M77" s="36"/>
      <c r="N77" s="48">
        <f t="shared" si="5"/>
        <v>938.88</v>
      </c>
      <c r="O77" s="22"/>
    </row>
    <row r="78" spans="1:15" s="6" customFormat="1" ht="15">
      <c r="A78" s="40" t="s">
        <v>203</v>
      </c>
      <c r="B78" s="31"/>
      <c r="C78" s="9"/>
      <c r="D78" s="36"/>
      <c r="E78" s="163" t="s">
        <v>202</v>
      </c>
      <c r="F78" s="164">
        <v>41943</v>
      </c>
      <c r="G78" s="66">
        <v>1297.26</v>
      </c>
      <c r="H78" s="31"/>
      <c r="I78" s="9"/>
      <c r="J78" s="35"/>
      <c r="K78" s="31"/>
      <c r="L78" s="9"/>
      <c r="M78" s="36"/>
      <c r="N78" s="48">
        <f t="shared" si="5"/>
        <v>1297.26</v>
      </c>
      <c r="O78" s="22"/>
    </row>
    <row r="79" spans="1:15" s="6" customFormat="1" ht="15">
      <c r="A79" s="40" t="s">
        <v>207</v>
      </c>
      <c r="B79" s="31"/>
      <c r="C79" s="9"/>
      <c r="D79" s="36"/>
      <c r="E79" s="163"/>
      <c r="F79" s="164"/>
      <c r="G79" s="66"/>
      <c r="H79" s="31">
        <v>168</v>
      </c>
      <c r="I79" s="162">
        <v>41964</v>
      </c>
      <c r="J79" s="35">
        <v>1956.46</v>
      </c>
      <c r="K79" s="31"/>
      <c r="L79" s="9"/>
      <c r="M79" s="36"/>
      <c r="N79" s="48">
        <f t="shared" si="5"/>
        <v>1956.46</v>
      </c>
      <c r="O79" s="22"/>
    </row>
    <row r="80" spans="1:15" s="6" customFormat="1" ht="15">
      <c r="A80" s="40" t="s">
        <v>208</v>
      </c>
      <c r="B80" s="55"/>
      <c r="C80" s="65"/>
      <c r="D80" s="49"/>
      <c r="E80" s="163"/>
      <c r="F80" s="164"/>
      <c r="G80" s="66"/>
      <c r="H80" s="55">
        <v>174</v>
      </c>
      <c r="I80" s="180">
        <v>41978</v>
      </c>
      <c r="J80" s="220">
        <v>1615.32</v>
      </c>
      <c r="K80" s="55"/>
      <c r="L80" s="65"/>
      <c r="M80" s="49"/>
      <c r="N80" s="48">
        <f t="shared" si="5"/>
        <v>1615.32</v>
      </c>
      <c r="O80" s="22"/>
    </row>
    <row r="81" spans="1:15" s="6" customFormat="1" ht="15">
      <c r="A81" s="40" t="s">
        <v>210</v>
      </c>
      <c r="B81" s="55"/>
      <c r="C81" s="65"/>
      <c r="D81" s="49"/>
      <c r="E81" s="169"/>
      <c r="F81" s="164"/>
      <c r="G81" s="143"/>
      <c r="H81" s="163" t="s">
        <v>209</v>
      </c>
      <c r="I81" s="164">
        <v>41985</v>
      </c>
      <c r="J81" s="66">
        <v>1689.55</v>
      </c>
      <c r="K81" s="55"/>
      <c r="L81" s="65"/>
      <c r="M81" s="49"/>
      <c r="N81" s="48">
        <f t="shared" si="5"/>
        <v>1689.55</v>
      </c>
      <c r="O81" s="22"/>
    </row>
    <row r="82" spans="1:15" s="6" customFormat="1" ht="15">
      <c r="A82" s="40" t="s">
        <v>211</v>
      </c>
      <c r="B82" s="55"/>
      <c r="C82" s="65"/>
      <c r="D82" s="49"/>
      <c r="E82" s="169"/>
      <c r="F82" s="164"/>
      <c r="G82" s="143"/>
      <c r="H82" s="163" t="s">
        <v>212</v>
      </c>
      <c r="I82" s="164">
        <v>41992</v>
      </c>
      <c r="J82" s="66">
        <v>1568.67</v>
      </c>
      <c r="K82" s="55"/>
      <c r="L82" s="65"/>
      <c r="M82" s="49"/>
      <c r="N82" s="48">
        <f t="shared" si="5"/>
        <v>1568.67</v>
      </c>
      <c r="O82" s="22"/>
    </row>
    <row r="83" spans="1:15" s="6" customFormat="1" ht="15">
      <c r="A83" s="40" t="s">
        <v>213</v>
      </c>
      <c r="B83" s="55"/>
      <c r="C83" s="65"/>
      <c r="D83" s="49"/>
      <c r="E83" s="169"/>
      <c r="F83" s="164"/>
      <c r="G83" s="143"/>
      <c r="H83" s="163" t="s">
        <v>212</v>
      </c>
      <c r="I83" s="164">
        <v>41992</v>
      </c>
      <c r="J83" s="66">
        <v>1927.17</v>
      </c>
      <c r="K83" s="55"/>
      <c r="L83" s="65"/>
      <c r="M83" s="49"/>
      <c r="N83" s="48">
        <f t="shared" si="5"/>
        <v>1927.17</v>
      </c>
      <c r="O83" s="22"/>
    </row>
    <row r="84" spans="1:15" s="6" customFormat="1" ht="15">
      <c r="A84" s="40" t="s">
        <v>213</v>
      </c>
      <c r="B84" s="55"/>
      <c r="C84" s="65"/>
      <c r="D84" s="49"/>
      <c r="E84" s="169"/>
      <c r="F84" s="164"/>
      <c r="G84" s="143"/>
      <c r="H84" s="163" t="s">
        <v>212</v>
      </c>
      <c r="I84" s="164">
        <v>41992</v>
      </c>
      <c r="J84" s="66">
        <v>949.69</v>
      </c>
      <c r="K84" s="55"/>
      <c r="L84" s="65"/>
      <c r="M84" s="49"/>
      <c r="N84" s="48">
        <f t="shared" si="5"/>
        <v>949.69</v>
      </c>
      <c r="O84" s="22"/>
    </row>
    <row r="85" spans="1:15" s="6" customFormat="1" ht="15">
      <c r="A85" s="40" t="s">
        <v>218</v>
      </c>
      <c r="B85" s="55"/>
      <c r="C85" s="65"/>
      <c r="D85" s="49"/>
      <c r="E85" s="169"/>
      <c r="F85" s="164"/>
      <c r="G85" s="143"/>
      <c r="H85" s="163"/>
      <c r="I85" s="164"/>
      <c r="J85" s="66"/>
      <c r="K85" s="55">
        <v>49</v>
      </c>
      <c r="L85" s="180">
        <v>42062</v>
      </c>
      <c r="M85" s="220">
        <v>1789.08</v>
      </c>
      <c r="N85" s="48">
        <f t="shared" si="5"/>
        <v>1789.08</v>
      </c>
      <c r="O85" s="22"/>
    </row>
    <row r="86" spans="1:16" s="6" customFormat="1" ht="15">
      <c r="A86" s="234" t="s">
        <v>221</v>
      </c>
      <c r="B86" s="9"/>
      <c r="C86" s="9"/>
      <c r="D86" s="9"/>
      <c r="E86" s="12"/>
      <c r="F86" s="162"/>
      <c r="G86" s="7"/>
      <c r="H86" s="204"/>
      <c r="I86" s="205"/>
      <c r="J86" s="95"/>
      <c r="K86" s="204" t="s">
        <v>220</v>
      </c>
      <c r="L86" s="205">
        <v>42076</v>
      </c>
      <c r="M86" s="95">
        <v>2007.24</v>
      </c>
      <c r="N86" s="235">
        <f>M86+J86+G86+D86</f>
        <v>2007.24</v>
      </c>
      <c r="O86" s="96"/>
      <c r="P86" s="9"/>
    </row>
    <row r="87" spans="1:15" s="6" customFormat="1" ht="15">
      <c r="A87" s="40" t="s">
        <v>223</v>
      </c>
      <c r="B87" s="55"/>
      <c r="C87" s="65"/>
      <c r="D87" s="49"/>
      <c r="E87" s="169"/>
      <c r="F87" s="164"/>
      <c r="G87" s="143"/>
      <c r="H87" s="163"/>
      <c r="I87" s="164"/>
      <c r="J87" s="66"/>
      <c r="K87" s="55">
        <v>78</v>
      </c>
      <c r="L87" s="180">
        <v>42076</v>
      </c>
      <c r="M87" s="220">
        <v>322.87</v>
      </c>
      <c r="N87" s="48">
        <f t="shared" si="5"/>
        <v>322.87</v>
      </c>
      <c r="O87" s="22"/>
    </row>
    <row r="88" spans="1:15" s="6" customFormat="1" ht="15">
      <c r="A88" s="40" t="s">
        <v>225</v>
      </c>
      <c r="B88" s="55"/>
      <c r="C88" s="65"/>
      <c r="D88" s="49"/>
      <c r="E88" s="169"/>
      <c r="F88" s="164"/>
      <c r="G88" s="143"/>
      <c r="H88" s="163"/>
      <c r="I88" s="164"/>
      <c r="J88" s="66"/>
      <c r="K88" s="55">
        <v>89</v>
      </c>
      <c r="L88" s="180">
        <v>42083</v>
      </c>
      <c r="M88" s="220">
        <v>1615.32</v>
      </c>
      <c r="N88" s="48">
        <f t="shared" si="5"/>
        <v>1615.32</v>
      </c>
      <c r="O88" s="22"/>
    </row>
    <row r="89" spans="1:15" s="6" customFormat="1" ht="15">
      <c r="A89" s="40" t="s">
        <v>226</v>
      </c>
      <c r="B89" s="55"/>
      <c r="C89" s="65"/>
      <c r="D89" s="49"/>
      <c r="E89" s="56"/>
      <c r="F89" s="65"/>
      <c r="G89" s="19"/>
      <c r="H89" s="163"/>
      <c r="I89" s="164"/>
      <c r="J89" s="66"/>
      <c r="K89" s="55">
        <v>89</v>
      </c>
      <c r="L89" s="180">
        <v>42083</v>
      </c>
      <c r="M89" s="220">
        <v>1793.2</v>
      </c>
      <c r="N89" s="48">
        <f t="shared" si="5"/>
        <v>1793.2</v>
      </c>
      <c r="O89" s="22"/>
    </row>
    <row r="90" spans="1:15" s="6" customFormat="1" ht="15">
      <c r="A90" s="40" t="s">
        <v>228</v>
      </c>
      <c r="B90" s="31"/>
      <c r="C90" s="9"/>
      <c r="D90" s="36"/>
      <c r="E90" s="47"/>
      <c r="F90" s="9"/>
      <c r="G90" s="17"/>
      <c r="H90" s="31"/>
      <c r="I90" s="9"/>
      <c r="J90" s="35"/>
      <c r="K90" s="163" t="s">
        <v>227</v>
      </c>
      <c r="L90" s="164">
        <v>42090</v>
      </c>
      <c r="M90" s="66">
        <v>3692.77</v>
      </c>
      <c r="N90" s="48">
        <f t="shared" si="5"/>
        <v>3692.77</v>
      </c>
      <c r="O90" s="22"/>
    </row>
    <row r="91" spans="1:15" s="6" customFormat="1" ht="15">
      <c r="A91" s="40" t="s">
        <v>231</v>
      </c>
      <c r="B91" s="55"/>
      <c r="C91" s="65"/>
      <c r="D91" s="220"/>
      <c r="E91" s="56"/>
      <c r="F91" s="65"/>
      <c r="G91" s="19"/>
      <c r="H91" s="163"/>
      <c r="I91" s="164"/>
      <c r="J91" s="66"/>
      <c r="K91" s="163" t="s">
        <v>232</v>
      </c>
      <c r="L91" s="164">
        <v>42097</v>
      </c>
      <c r="M91" s="66">
        <v>388.86</v>
      </c>
      <c r="N91" s="48">
        <f t="shared" si="5"/>
        <v>388.86</v>
      </c>
      <c r="O91" s="22"/>
    </row>
    <row r="92" spans="1:15" s="6" customFormat="1" ht="15">
      <c r="A92" s="40" t="s">
        <v>234</v>
      </c>
      <c r="B92" s="55"/>
      <c r="C92" s="65"/>
      <c r="D92" s="49"/>
      <c r="E92" s="56"/>
      <c r="F92" s="65"/>
      <c r="G92" s="19"/>
      <c r="H92" s="163"/>
      <c r="I92" s="164"/>
      <c r="J92" s="66"/>
      <c r="K92" s="163" t="s">
        <v>235</v>
      </c>
      <c r="L92" s="164">
        <v>42097</v>
      </c>
      <c r="M92" s="66">
        <v>78.09</v>
      </c>
      <c r="N92" s="48">
        <f t="shared" si="5"/>
        <v>78.09</v>
      </c>
      <c r="O92" s="22"/>
    </row>
    <row r="93" spans="1:15" s="6" customFormat="1" ht="15">
      <c r="A93" s="40" t="s">
        <v>238</v>
      </c>
      <c r="B93" s="55"/>
      <c r="C93" s="65"/>
      <c r="D93" s="49"/>
      <c r="E93" s="56"/>
      <c r="F93" s="65"/>
      <c r="G93" s="19"/>
      <c r="H93" s="163"/>
      <c r="I93" s="164"/>
      <c r="J93" s="66"/>
      <c r="K93" s="55">
        <v>143</v>
      </c>
      <c r="L93" s="180">
        <v>42118</v>
      </c>
      <c r="M93" s="220">
        <v>1411.02</v>
      </c>
      <c r="N93" s="48">
        <f t="shared" si="5"/>
        <v>1411.02</v>
      </c>
      <c r="O93" s="22"/>
    </row>
    <row r="94" spans="1:15" s="6" customFormat="1" ht="18.75" customHeight="1">
      <c r="A94" s="40" t="s">
        <v>239</v>
      </c>
      <c r="B94" s="55"/>
      <c r="C94" s="65"/>
      <c r="D94" s="49"/>
      <c r="E94" s="56"/>
      <c r="F94" s="65"/>
      <c r="G94" s="217"/>
      <c r="H94" s="163"/>
      <c r="I94" s="164"/>
      <c r="J94" s="66"/>
      <c r="K94" s="163" t="s">
        <v>240</v>
      </c>
      <c r="L94" s="164">
        <v>42088</v>
      </c>
      <c r="M94" s="66">
        <v>102</v>
      </c>
      <c r="N94" s="48">
        <f t="shared" si="5"/>
        <v>102</v>
      </c>
      <c r="O94" s="22"/>
    </row>
    <row r="95" spans="1:15" s="6" customFormat="1" ht="15">
      <c r="A95" s="40" t="s">
        <v>241</v>
      </c>
      <c r="B95" s="31"/>
      <c r="C95" s="9"/>
      <c r="D95" s="36"/>
      <c r="E95" s="47"/>
      <c r="F95" s="9"/>
      <c r="G95" s="17"/>
      <c r="H95" s="31"/>
      <c r="I95" s="9"/>
      <c r="J95" s="35"/>
      <c r="K95" s="28" t="s">
        <v>242</v>
      </c>
      <c r="L95" s="162">
        <v>42093</v>
      </c>
      <c r="M95" s="35">
        <v>100.52</v>
      </c>
      <c r="N95" s="48">
        <f t="shared" si="5"/>
        <v>100.52</v>
      </c>
      <c r="O95" s="22"/>
    </row>
    <row r="96" spans="1:15" s="6" customFormat="1" ht="15.75" thickBot="1">
      <c r="A96" s="40"/>
      <c r="B96" s="55"/>
      <c r="C96" s="65"/>
      <c r="D96" s="49"/>
      <c r="E96" s="56"/>
      <c r="F96" s="65"/>
      <c r="G96" s="19"/>
      <c r="H96" s="55"/>
      <c r="I96" s="65"/>
      <c r="J96" s="220"/>
      <c r="K96" s="55"/>
      <c r="L96" s="65"/>
      <c r="M96" s="49"/>
      <c r="N96" s="48">
        <f>M96+J96+G96+D96</f>
        <v>0</v>
      </c>
      <c r="O96" s="22"/>
    </row>
    <row r="97" spans="1:15" s="82" customFormat="1" ht="20.25" thickBot="1">
      <c r="A97" s="77" t="s">
        <v>4</v>
      </c>
      <c r="B97" s="78"/>
      <c r="C97" s="79"/>
      <c r="D97" s="83">
        <f>SUM(D70:D96)</f>
        <v>3586.74</v>
      </c>
      <c r="E97" s="84"/>
      <c r="F97" s="79"/>
      <c r="G97" s="83">
        <f>SUM(G70:G96)</f>
        <v>3560.02</v>
      </c>
      <c r="H97" s="85"/>
      <c r="I97" s="79"/>
      <c r="J97" s="83">
        <f>SUM(J70:J96)</f>
        <v>9706.86</v>
      </c>
      <c r="K97" s="85"/>
      <c r="L97" s="79"/>
      <c r="M97" s="83">
        <f>SUM(M70:M96)</f>
        <v>13300.97</v>
      </c>
      <c r="N97" s="48">
        <f>M97+J97+G97+D97</f>
        <v>30154.59</v>
      </c>
      <c r="O97" s="86"/>
    </row>
    <row r="98" spans="1:15" s="6" customFormat="1" ht="40.5" customHeight="1" hidden="1" thickBot="1">
      <c r="A98" s="276" t="s">
        <v>30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8"/>
      <c r="O98" s="57"/>
    </row>
    <row r="99" spans="1:15" s="6" customFormat="1" ht="12.75" hidden="1">
      <c r="A99" s="39"/>
      <c r="B99" s="31"/>
      <c r="C99" s="9"/>
      <c r="D99" s="36"/>
      <c r="E99" s="47"/>
      <c r="F99" s="9"/>
      <c r="G99" s="17"/>
      <c r="H99" s="31"/>
      <c r="I99" s="9"/>
      <c r="J99" s="36"/>
      <c r="K99" s="31"/>
      <c r="L99" s="9"/>
      <c r="M99" s="36"/>
      <c r="N99" s="47"/>
      <c r="O99" s="22"/>
    </row>
    <row r="100" spans="1:15" s="6" customFormat="1" ht="12.75" hidden="1">
      <c r="A100" s="39"/>
      <c r="B100" s="31"/>
      <c r="C100" s="9"/>
      <c r="D100" s="36"/>
      <c r="E100" s="47"/>
      <c r="F100" s="9"/>
      <c r="G100" s="17"/>
      <c r="H100" s="31"/>
      <c r="I100" s="9"/>
      <c r="J100" s="36"/>
      <c r="K100" s="31"/>
      <c r="L100" s="9"/>
      <c r="M100" s="36"/>
      <c r="N100" s="47"/>
      <c r="O100" s="22"/>
    </row>
    <row r="101" spans="1:15" s="6" customFormat="1" ht="12.75" hidden="1">
      <c r="A101" s="39"/>
      <c r="B101" s="31"/>
      <c r="C101" s="9"/>
      <c r="D101" s="36"/>
      <c r="E101" s="47"/>
      <c r="F101" s="9"/>
      <c r="G101" s="17"/>
      <c r="H101" s="31"/>
      <c r="I101" s="9"/>
      <c r="J101" s="36"/>
      <c r="K101" s="31"/>
      <c r="L101" s="9"/>
      <c r="M101" s="36"/>
      <c r="N101" s="47"/>
      <c r="O101" s="22"/>
    </row>
    <row r="102" spans="1:15" s="6" customFormat="1" ht="12.75" hidden="1">
      <c r="A102" s="39"/>
      <c r="B102" s="31"/>
      <c r="C102" s="9"/>
      <c r="D102" s="36"/>
      <c r="E102" s="47"/>
      <c r="F102" s="9"/>
      <c r="G102" s="17"/>
      <c r="H102" s="31"/>
      <c r="I102" s="9"/>
      <c r="J102" s="36"/>
      <c r="K102" s="31"/>
      <c r="L102" s="9"/>
      <c r="M102" s="36"/>
      <c r="N102" s="47"/>
      <c r="O102" s="22"/>
    </row>
    <row r="103" spans="1:15" s="6" customFormat="1" ht="13.5" hidden="1" thickBot="1">
      <c r="A103" s="39"/>
      <c r="B103" s="31"/>
      <c r="C103" s="9"/>
      <c r="D103" s="36"/>
      <c r="E103" s="47"/>
      <c r="F103" s="9"/>
      <c r="G103" s="17"/>
      <c r="H103" s="31"/>
      <c r="I103" s="9"/>
      <c r="J103" s="36"/>
      <c r="K103" s="31"/>
      <c r="L103" s="9"/>
      <c r="M103" s="36"/>
      <c r="N103" s="47"/>
      <c r="O103" s="22"/>
    </row>
    <row r="104" spans="1:15" s="82" customFormat="1" ht="20.25" hidden="1" thickBot="1">
      <c r="A104" s="77" t="s">
        <v>4</v>
      </c>
      <c r="B104" s="85"/>
      <c r="C104" s="87"/>
      <c r="D104" s="89">
        <f>SUM(D99:D103)</f>
        <v>0</v>
      </c>
      <c r="E104" s="90"/>
      <c r="F104" s="89"/>
      <c r="G104" s="89">
        <f>SUM(G99:G103)</f>
        <v>0</v>
      </c>
      <c r="H104" s="89"/>
      <c r="I104" s="89"/>
      <c r="J104" s="89">
        <f>SUM(J99:J103)</f>
        <v>0</v>
      </c>
      <c r="K104" s="89"/>
      <c r="L104" s="89"/>
      <c r="M104" s="89">
        <f>SUM(M99:M103)</f>
        <v>0</v>
      </c>
      <c r="N104" s="80"/>
      <c r="O104" s="88"/>
    </row>
    <row r="105" spans="1:15" s="6" customFormat="1" ht="20.25" thickBot="1">
      <c r="A105" s="61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57"/>
    </row>
    <row r="106" spans="1:15" s="2" customFormat="1" ht="20.25" thickBot="1">
      <c r="A106" s="43" t="s">
        <v>6</v>
      </c>
      <c r="B106" s="62"/>
      <c r="C106" s="58"/>
      <c r="D106" s="63">
        <f>D104+D97+D68+D60</f>
        <v>185022.13</v>
      </c>
      <c r="E106" s="59"/>
      <c r="F106" s="58"/>
      <c r="G106" s="63">
        <f>G104+G97+G68+G60</f>
        <v>114276.98</v>
      </c>
      <c r="H106" s="59"/>
      <c r="I106" s="58"/>
      <c r="J106" s="63">
        <f>J104+J97+J68+J60</f>
        <v>122014.06</v>
      </c>
      <c r="K106" s="59"/>
      <c r="L106" s="58"/>
      <c r="M106" s="63">
        <f>M104+M97+M68+M60</f>
        <v>143256.33</v>
      </c>
      <c r="N106" s="60"/>
      <c r="O106" s="26">
        <f>M106+J106+G106+D106</f>
        <v>564569.5</v>
      </c>
    </row>
    <row r="107" spans="1:13" s="2" customFormat="1" ht="13.5" thickBot="1">
      <c r="A107" s="52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4" s="2" customFormat="1" ht="13.5" thickBot="1">
      <c r="A108" s="50"/>
      <c r="B108" s="53" t="s">
        <v>18</v>
      </c>
      <c r="C108" s="53" t="s">
        <v>19</v>
      </c>
      <c r="D108" s="53" t="s">
        <v>20</v>
      </c>
      <c r="E108" s="53" t="s">
        <v>21</v>
      </c>
      <c r="F108" s="53" t="s">
        <v>22</v>
      </c>
      <c r="G108" s="53" t="s">
        <v>23</v>
      </c>
      <c r="H108" s="53" t="s">
        <v>24</v>
      </c>
      <c r="I108" s="53" t="s">
        <v>25</v>
      </c>
      <c r="J108" s="53" t="s">
        <v>14</v>
      </c>
      <c r="K108" s="53" t="s">
        <v>15</v>
      </c>
      <c r="L108" s="53" t="s">
        <v>16</v>
      </c>
      <c r="M108" s="53" t="s">
        <v>17</v>
      </c>
      <c r="N108" s="53" t="s">
        <v>27</v>
      </c>
    </row>
    <row r="109" spans="1:14" s="2" customFormat="1" ht="13.5" thickBot="1">
      <c r="A109" s="52" t="s">
        <v>13</v>
      </c>
      <c r="B109" s="103">
        <v>68793.54</v>
      </c>
      <c r="C109" s="50">
        <f>B114</f>
        <v>111240.34</v>
      </c>
      <c r="D109" s="50">
        <f aca="true" t="shared" si="6" ref="D109:M109">C114</f>
        <v>166032.54</v>
      </c>
      <c r="E109" s="51">
        <f>D114</f>
        <v>33277.3</v>
      </c>
      <c r="F109" s="50">
        <f t="shared" si="6"/>
        <v>80428.27</v>
      </c>
      <c r="G109" s="50">
        <f t="shared" si="6"/>
        <v>130369.6</v>
      </c>
      <c r="H109" s="51">
        <f t="shared" si="6"/>
        <v>67231.58</v>
      </c>
      <c r="I109" s="50">
        <f t="shared" si="6"/>
        <v>112376.51</v>
      </c>
      <c r="J109" s="50">
        <f t="shared" si="6"/>
        <v>164157.05</v>
      </c>
      <c r="K109" s="51">
        <f t="shared" si="6"/>
        <v>91076.14</v>
      </c>
      <c r="L109" s="50">
        <f t="shared" si="6"/>
        <v>138413.46</v>
      </c>
      <c r="M109" s="50">
        <f t="shared" si="6"/>
        <v>190595.4</v>
      </c>
      <c r="N109" s="50"/>
    </row>
    <row r="110" spans="1:14" s="168" customFormat="1" ht="13.5" thickBot="1">
      <c r="A110" s="166" t="s">
        <v>11</v>
      </c>
      <c r="B110" s="167">
        <v>49018.86</v>
      </c>
      <c r="C110" s="167">
        <v>49018.86</v>
      </c>
      <c r="D110" s="167">
        <v>49018.86</v>
      </c>
      <c r="E110" s="167">
        <v>49049.64</v>
      </c>
      <c r="F110" s="167">
        <v>49049.64</v>
      </c>
      <c r="G110" s="167">
        <v>49049.64</v>
      </c>
      <c r="H110" s="167">
        <v>49049.64</v>
      </c>
      <c r="I110" s="167">
        <v>49049.64</v>
      </c>
      <c r="J110" s="167">
        <v>49049.64</v>
      </c>
      <c r="K110" s="167">
        <v>49049.64</v>
      </c>
      <c r="L110" s="167">
        <v>49049.64</v>
      </c>
      <c r="M110" s="167">
        <v>49049.64</v>
      </c>
      <c r="N110" s="167">
        <f>SUM(B110:M110)</f>
        <v>588503.34</v>
      </c>
    </row>
    <row r="111" spans="1:14" s="168" customFormat="1" ht="13.5" thickBot="1">
      <c r="A111" s="166" t="s">
        <v>12</v>
      </c>
      <c r="B111" s="167">
        <v>42200.8</v>
      </c>
      <c r="C111" s="167">
        <v>54546.2</v>
      </c>
      <c r="D111" s="167">
        <v>52020.89</v>
      </c>
      <c r="E111" s="167">
        <v>46904.97</v>
      </c>
      <c r="F111" s="167">
        <v>49695.33</v>
      </c>
      <c r="G111" s="167">
        <v>50892.96</v>
      </c>
      <c r="H111" s="167">
        <v>44898.93</v>
      </c>
      <c r="I111" s="167">
        <v>51534.54</v>
      </c>
      <c r="J111" s="167">
        <v>48687.15</v>
      </c>
      <c r="K111" s="167">
        <v>47091.32</v>
      </c>
      <c r="L111" s="167">
        <v>51935.94</v>
      </c>
      <c r="M111" s="167">
        <v>51873.94</v>
      </c>
      <c r="N111" s="167">
        <f>SUM(B111:M111)</f>
        <v>592282.97</v>
      </c>
    </row>
    <row r="112" spans="1:14" s="168" customFormat="1" ht="13.5" thickBot="1">
      <c r="A112" s="166" t="s">
        <v>138</v>
      </c>
      <c r="B112" s="170">
        <v>246</v>
      </c>
      <c r="C112" s="170">
        <v>246</v>
      </c>
      <c r="D112" s="170">
        <v>246</v>
      </c>
      <c r="E112" s="170">
        <v>246</v>
      </c>
      <c r="F112" s="170">
        <v>246</v>
      </c>
      <c r="G112" s="170">
        <v>246</v>
      </c>
      <c r="H112" s="170">
        <v>246</v>
      </c>
      <c r="I112" s="170">
        <v>246</v>
      </c>
      <c r="J112" s="170">
        <v>246</v>
      </c>
      <c r="K112" s="170">
        <v>246</v>
      </c>
      <c r="L112" s="170">
        <v>246</v>
      </c>
      <c r="M112" s="170">
        <v>246</v>
      </c>
      <c r="N112" s="167">
        <f>SUM(B112:M112)</f>
        <v>2952</v>
      </c>
    </row>
    <row r="113" spans="1:14" s="2" customFormat="1" ht="13.5" thickBot="1">
      <c r="A113" s="52" t="s">
        <v>28</v>
      </c>
      <c r="B113" s="50">
        <f aca="true" t="shared" si="7" ref="B113:M113">B111-B110</f>
        <v>-6818.06</v>
      </c>
      <c r="C113" s="50">
        <f t="shared" si="7"/>
        <v>5527.34</v>
      </c>
      <c r="D113" s="50">
        <f t="shared" si="7"/>
        <v>3002.03</v>
      </c>
      <c r="E113" s="50">
        <f t="shared" si="7"/>
        <v>-2144.67</v>
      </c>
      <c r="F113" s="50">
        <f t="shared" si="7"/>
        <v>645.690000000002</v>
      </c>
      <c r="G113" s="50">
        <f t="shared" si="7"/>
        <v>1843.32</v>
      </c>
      <c r="H113" s="50">
        <v>246</v>
      </c>
      <c r="I113" s="50">
        <f t="shared" si="7"/>
        <v>2484.9</v>
      </c>
      <c r="J113" s="50">
        <f t="shared" si="7"/>
        <v>-362.489999999998</v>
      </c>
      <c r="K113" s="50">
        <f t="shared" si="7"/>
        <v>-1958.32</v>
      </c>
      <c r="L113" s="50">
        <f t="shared" si="7"/>
        <v>2886.3</v>
      </c>
      <c r="M113" s="50">
        <f t="shared" si="7"/>
        <v>2824.3</v>
      </c>
      <c r="N113" s="206">
        <f>SUM(B113:M113)</f>
        <v>8176.34</v>
      </c>
    </row>
    <row r="114" spans="1:14" s="2" customFormat="1" ht="13.5" thickBot="1">
      <c r="A114" s="52" t="s">
        <v>26</v>
      </c>
      <c r="B114" s="171">
        <f>B109+B111+B112</f>
        <v>111240.34</v>
      </c>
      <c r="C114" s="171">
        <f>C109+C111+C112</f>
        <v>166032.54</v>
      </c>
      <c r="D114" s="172">
        <f>D109+D111+D112-D106</f>
        <v>33277.3</v>
      </c>
      <c r="E114" s="171">
        <f>E109+E111+E112</f>
        <v>80428.27</v>
      </c>
      <c r="F114" s="171">
        <f>F109+F111+F112</f>
        <v>130369.6</v>
      </c>
      <c r="G114" s="172">
        <f>G109+G111+G112-G106</f>
        <v>67231.58</v>
      </c>
      <c r="H114" s="171">
        <f>H109+H111+H112</f>
        <v>112376.51</v>
      </c>
      <c r="I114" s="171">
        <f>I109+I111+I112</f>
        <v>164157.05</v>
      </c>
      <c r="J114" s="172">
        <f>J109+J111+J112-J106</f>
        <v>91076.14</v>
      </c>
      <c r="K114" s="171">
        <f>K109+K111+K112</f>
        <v>138413.46</v>
      </c>
      <c r="L114" s="171">
        <f>L109+L111+L112</f>
        <v>190595.4</v>
      </c>
      <c r="M114" s="172">
        <f>M109+M111+M112-M106</f>
        <v>99459.01</v>
      </c>
      <c r="N114" s="50"/>
    </row>
    <row r="115" spans="7:14" s="2" customFormat="1" ht="57" customHeight="1">
      <c r="G115" s="33"/>
      <c r="H115" s="272" t="s">
        <v>151</v>
      </c>
      <c r="I115" s="272"/>
      <c r="J115" s="272"/>
      <c r="K115" s="272"/>
      <c r="L115" s="279" t="s">
        <v>152</v>
      </c>
      <c r="M115" s="279"/>
      <c r="N115" s="279"/>
    </row>
    <row r="116" spans="8:14" s="2" customFormat="1" ht="72" customHeight="1">
      <c r="H116" s="274" t="s">
        <v>153</v>
      </c>
      <c r="I116" s="274"/>
      <c r="J116" s="274"/>
      <c r="K116" s="274"/>
      <c r="L116" s="273" t="s">
        <v>185</v>
      </c>
      <c r="M116" s="273"/>
      <c r="N116" s="273"/>
    </row>
    <row r="117" s="2" customFormat="1" ht="12.75"/>
    <row r="118" spans="8:14" s="2" customFormat="1" ht="15">
      <c r="H118" s="262" t="s">
        <v>139</v>
      </c>
      <c r="I118" s="262"/>
      <c r="J118" s="262"/>
      <c r="K118" s="173">
        <f>O106</f>
        <v>564569.5</v>
      </c>
      <c r="L118" s="174">
        <v>564569.5</v>
      </c>
      <c r="M118" s="174"/>
      <c r="N118" s="239">
        <f>L118+M118</f>
        <v>564569.5</v>
      </c>
    </row>
    <row r="119" spans="8:14" s="2" customFormat="1" ht="15">
      <c r="H119" s="262" t="s">
        <v>140</v>
      </c>
      <c r="I119" s="262"/>
      <c r="J119" s="262"/>
      <c r="K119" s="173">
        <f>N110</f>
        <v>588503.34</v>
      </c>
      <c r="L119" s="174">
        <v>588503.34</v>
      </c>
      <c r="M119" s="174"/>
      <c r="N119" s="239">
        <f aca="true" t="shared" si="8" ref="N119:N124">L119+M119</f>
        <v>588503.34</v>
      </c>
    </row>
    <row r="120" spans="8:14" s="2" customFormat="1" ht="15">
      <c r="H120" s="262" t="s">
        <v>141</v>
      </c>
      <c r="I120" s="262"/>
      <c r="J120" s="262"/>
      <c r="K120" s="173">
        <f>N111</f>
        <v>592282.97</v>
      </c>
      <c r="L120" s="174">
        <v>592282.97</v>
      </c>
      <c r="M120" s="174">
        <v>2816</v>
      </c>
      <c r="N120" s="239">
        <f t="shared" si="8"/>
        <v>595098.97</v>
      </c>
    </row>
    <row r="121" spans="8:14" s="2" customFormat="1" ht="15">
      <c r="H121" s="262" t="s">
        <v>142</v>
      </c>
      <c r="I121" s="262"/>
      <c r="J121" s="262"/>
      <c r="K121" s="173">
        <f>K120-K119</f>
        <v>3779.63</v>
      </c>
      <c r="L121" s="174">
        <v>3779.63</v>
      </c>
      <c r="M121" s="174">
        <v>2816</v>
      </c>
      <c r="N121" s="239">
        <f t="shared" si="8"/>
        <v>6595.63</v>
      </c>
    </row>
    <row r="122" spans="8:14" s="2" customFormat="1" ht="15">
      <c r="H122" s="260" t="s">
        <v>143</v>
      </c>
      <c r="I122" s="260"/>
      <c r="J122" s="260"/>
      <c r="K122" s="173">
        <f>K119-K118</f>
        <v>23933.84</v>
      </c>
      <c r="L122" s="175">
        <v>23933.84</v>
      </c>
      <c r="M122" s="174"/>
      <c r="N122" s="239">
        <f t="shared" si="8"/>
        <v>23933.84</v>
      </c>
    </row>
    <row r="123" spans="8:14" s="2" customFormat="1" ht="15">
      <c r="H123" s="255" t="s">
        <v>204</v>
      </c>
      <c r="I123" s="256"/>
      <c r="J123" s="257"/>
      <c r="K123" s="173">
        <f>B109</f>
        <v>68793.54</v>
      </c>
      <c r="L123" s="174">
        <v>59841.54</v>
      </c>
      <c r="M123" s="174">
        <v>8952</v>
      </c>
      <c r="N123" s="239">
        <f t="shared" si="8"/>
        <v>68793.54</v>
      </c>
    </row>
    <row r="124" spans="8:14" s="2" customFormat="1" ht="15.75">
      <c r="H124" s="258" t="s">
        <v>205</v>
      </c>
      <c r="I124" s="258"/>
      <c r="J124" s="258"/>
      <c r="K124" s="176">
        <f>K123+K122+K121+K125</f>
        <v>99459.01</v>
      </c>
      <c r="L124" s="176">
        <f>L123+L122+L121+L125</f>
        <v>87555.01</v>
      </c>
      <c r="M124" s="176">
        <f>M123+M122+M121+M125</f>
        <v>11768</v>
      </c>
      <c r="N124" s="239">
        <f t="shared" si="8"/>
        <v>99323.01</v>
      </c>
    </row>
    <row r="125" spans="8:13" s="2" customFormat="1" ht="15">
      <c r="H125" s="259" t="s">
        <v>144</v>
      </c>
      <c r="I125" s="259"/>
      <c r="J125" s="259"/>
      <c r="K125" s="177">
        <f>N112</f>
        <v>2952</v>
      </c>
      <c r="L125" s="174"/>
      <c r="M125" s="174"/>
    </row>
    <row r="126" spans="8:13" s="2" customFormat="1" ht="15">
      <c r="H126" s="260" t="s">
        <v>145</v>
      </c>
      <c r="I126" s="260"/>
      <c r="J126" s="260"/>
      <c r="K126" s="177">
        <f>D97+G97+J97+M97</f>
        <v>30154.59</v>
      </c>
      <c r="L126" s="261" t="s">
        <v>171</v>
      </c>
      <c r="M126" s="261"/>
    </row>
    <row r="127" spans="8:13" s="2" customFormat="1" ht="15">
      <c r="H127" s="259" t="s">
        <v>146</v>
      </c>
      <c r="I127" s="259"/>
      <c r="J127" s="259"/>
      <c r="K127" s="177">
        <v>39798.27</v>
      </c>
      <c r="L127" s="174"/>
      <c r="M127" s="174"/>
    </row>
    <row r="128" spans="8:13" s="2" customFormat="1" ht="15">
      <c r="H128" s="259" t="s">
        <v>147</v>
      </c>
      <c r="I128" s="259"/>
      <c r="J128" s="259"/>
      <c r="K128" s="177">
        <v>13650.73</v>
      </c>
      <c r="L128" s="174"/>
      <c r="M128" s="174"/>
    </row>
    <row r="129" spans="8:13" ht="15">
      <c r="H129" s="259" t="s">
        <v>148</v>
      </c>
      <c r="I129" s="259"/>
      <c r="J129" s="259"/>
      <c r="K129" s="177">
        <f>K127+K128</f>
        <v>53449</v>
      </c>
      <c r="L129" s="174"/>
      <c r="M129" s="174"/>
    </row>
    <row r="130" spans="8:13" ht="15">
      <c r="H130" s="259" t="s">
        <v>149</v>
      </c>
      <c r="I130" s="259"/>
      <c r="J130" s="259"/>
      <c r="K130" s="177">
        <f>K129-K126</f>
        <v>23294.41</v>
      </c>
      <c r="L130" s="175"/>
      <c r="M130" s="174"/>
    </row>
    <row r="131" spans="8:13" ht="15.75">
      <c r="H131" s="259" t="s">
        <v>150</v>
      </c>
      <c r="I131" s="259"/>
      <c r="J131" s="259"/>
      <c r="K131" s="178">
        <f>K122-K130</f>
        <v>639.43</v>
      </c>
      <c r="L131" s="174"/>
      <c r="M131" s="174"/>
    </row>
  </sheetData>
  <sheetProtection/>
  <mergeCells count="30">
    <mergeCell ref="H116:K116"/>
    <mergeCell ref="H2:J2"/>
    <mergeCell ref="A1:N1"/>
    <mergeCell ref="A98:N98"/>
    <mergeCell ref="A69:N69"/>
    <mergeCell ref="B2:D2"/>
    <mergeCell ref="E2:G2"/>
    <mergeCell ref="L115:N115"/>
    <mergeCell ref="A44:A47"/>
    <mergeCell ref="A33:A34"/>
    <mergeCell ref="H120:J120"/>
    <mergeCell ref="H121:J121"/>
    <mergeCell ref="H122:J122"/>
    <mergeCell ref="K2:M2"/>
    <mergeCell ref="A4:O4"/>
    <mergeCell ref="A62:N62"/>
    <mergeCell ref="H115:K115"/>
    <mergeCell ref="H118:J118"/>
    <mergeCell ref="H119:J119"/>
    <mergeCell ref="L116:N116"/>
    <mergeCell ref="H123:J123"/>
    <mergeCell ref="H124:J124"/>
    <mergeCell ref="H125:J125"/>
    <mergeCell ref="H131:J131"/>
    <mergeCell ref="H126:J126"/>
    <mergeCell ref="L126:M126"/>
    <mergeCell ref="H127:J127"/>
    <mergeCell ref="H128:J128"/>
    <mergeCell ref="H129:J129"/>
    <mergeCell ref="H130:J130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G21"/>
  <sheetViews>
    <sheetView tabSelected="1" zoomScalePageLayoutView="0" workbookViewId="0" topLeftCell="A1">
      <selection activeCell="B4" sqref="B4:H26"/>
    </sheetView>
  </sheetViews>
  <sheetFormatPr defaultColWidth="9.00390625" defaultRowHeight="12.75"/>
  <cols>
    <col min="5" max="5" width="18.25390625" style="0" customWidth="1"/>
    <col min="7" max="7" width="18.00390625" style="0" customWidth="1"/>
  </cols>
  <sheetData>
    <row r="5" ht="12.75">
      <c r="C5" t="s">
        <v>243</v>
      </c>
    </row>
    <row r="9" ht="12.75">
      <c r="C9" t="s">
        <v>189</v>
      </c>
    </row>
    <row r="10" spans="5:7" ht="12.75">
      <c r="E10" s="285" t="s">
        <v>190</v>
      </c>
      <c r="G10" s="286" t="s">
        <v>191</v>
      </c>
    </row>
    <row r="11" spans="5:7" ht="12.75">
      <c r="E11" s="285"/>
      <c r="G11" s="286"/>
    </row>
    <row r="12" spans="5:7" ht="12.75">
      <c r="E12" s="285"/>
      <c r="G12" s="286"/>
    </row>
    <row r="13" ht="12.75">
      <c r="G13" s="212"/>
    </row>
    <row r="14" spans="3:7" ht="12.75">
      <c r="C14" t="s">
        <v>192</v>
      </c>
      <c r="E14">
        <v>3048</v>
      </c>
      <c r="G14">
        <v>3048</v>
      </c>
    </row>
    <row r="15" spans="3:7" ht="12.75">
      <c r="C15" t="s">
        <v>193</v>
      </c>
      <c r="E15">
        <v>2952</v>
      </c>
      <c r="G15">
        <v>2952</v>
      </c>
    </row>
    <row r="16" spans="3:7" ht="12.75">
      <c r="C16" t="s">
        <v>194</v>
      </c>
      <c r="E16">
        <v>2952</v>
      </c>
      <c r="G16">
        <v>2952</v>
      </c>
    </row>
    <row r="17" spans="3:7" ht="12.75">
      <c r="C17" t="s">
        <v>244</v>
      </c>
      <c r="E17">
        <v>2952</v>
      </c>
      <c r="G17">
        <v>2952</v>
      </c>
    </row>
    <row r="21" spans="3:7" ht="12.75">
      <c r="C21" t="s">
        <v>27</v>
      </c>
      <c r="E21">
        <v>11904</v>
      </c>
      <c r="G21">
        <v>11904</v>
      </c>
    </row>
  </sheetData>
  <sheetProtection/>
  <mergeCells count="2">
    <mergeCell ref="E10:E12"/>
    <mergeCell ref="G10:G1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2015-07-29T07:05:11Z</cp:lastPrinted>
  <dcterms:created xsi:type="dcterms:W3CDTF">2010-04-02T14:46:04Z</dcterms:created>
  <dcterms:modified xsi:type="dcterms:W3CDTF">2015-08-11T05:56:05Z</dcterms:modified>
  <cp:category/>
  <cp:version/>
  <cp:contentType/>
  <cp:contentStatus/>
</cp:coreProperties>
</file>