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205" activeTab="2"/>
  </bookViews>
  <sheets>
    <sheet name="проект 290 Пост " sheetId="1" r:id="rId1"/>
    <sheet name="по заявлению" sheetId="2" r:id="rId2"/>
    <sheet name="по голосованию" sheetId="3" r:id="rId3"/>
  </sheets>
  <definedNames>
    <definedName name="_xlnm.Print_Area" localSheetId="2">'по голосованию'!$A$1:$F$134</definedName>
    <definedName name="_xlnm.Print_Area" localSheetId="1">'по заявлению'!$A$1:$F$134</definedName>
    <definedName name="_xlnm.Print_Area" localSheetId="0">'проект 290 Пост '!$A$1:$F$143</definedName>
  </definedNames>
  <calcPr fullCalcOnLoad="1" fullPrecision="0"/>
</workbook>
</file>

<file path=xl/sharedStrings.xml><?xml version="1.0" encoding="utf-8"?>
<sst xmlns="http://schemas.openxmlformats.org/spreadsheetml/2006/main" count="754" uniqueCount="180">
  <si>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</si>
  <si>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</si>
  <si>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</si>
  <si>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</si>
  <si>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</si>
  <si>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</si>
  <si>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</si>
  <si>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</si>
  <si>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</si>
  <si>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</si>
  <si>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</si>
  <si>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</si>
  <si>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</si>
  <si>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</si>
  <si>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</si>
  <si>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</si>
  <si>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</si>
  <si>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</si>
  <si>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</si>
  <si>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</si>
  <si>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</si>
  <si>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</si>
  <si>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</si>
  <si>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</si>
  <si>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</si>
  <si>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</si>
  <si>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</si>
  <si>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</si>
  <si>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</si>
  <si>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(многоквартирный дом с газовыми плитами и повышающими насосами)</t>
  </si>
  <si>
    <t>ежедневно с 06.00 - 23.00час.</t>
  </si>
  <si>
    <t>ИТОГО: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</si>
  <si>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</si>
  <si>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</si>
  <si>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</si>
  <si>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</si>
  <si>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</si>
  <si>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</si>
  <si>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</si>
  <si>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</si>
  <si>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</si>
  <si>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</si>
  <si>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</si>
  <si>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</si>
  <si>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</si>
  <si>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</si>
  <si>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</si>
  <si>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</si>
  <si>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</si>
  <si>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</si>
  <si>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</si>
  <si>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</si>
  <si>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</si>
  <si>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</si>
  <si>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общедомового уличного освещения</t>
  </si>
  <si>
    <t>очистка от снега и наледи козырьков подъездов</t>
  </si>
  <si>
    <t>Расчет размера платы за содержание и ремонт общего имущества в многоквартирном доме</t>
  </si>
  <si>
    <t>ВСЕГО: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</si>
  <si>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</si>
  <si>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</si>
  <si>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</si>
  <si>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</si>
  <si>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</si>
  <si>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</si>
  <si>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</si>
  <si>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</si>
  <si>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</si>
  <si>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Санобработка  мусорокамер (согласно СанПиН 2.1.2.2645 -010 утвержденного Постановлением Главного госуд.сан.врача от 10.06.2010 г. № 64)</t>
  </si>
  <si>
    <t>подключение системы отопления с регулировкой</t>
  </si>
  <si>
    <t>Сбор, вывоз и утилизация ТБО, руб/м2</t>
  </si>
  <si>
    <t>1 раз в 3 года</t>
  </si>
  <si>
    <t>учет работ по капремонту</t>
  </si>
  <si>
    <t>гидравлическое испытание элеваторных узлов и запорной арматуры</t>
  </si>
  <si>
    <t>Итого</t>
  </si>
  <si>
    <t>Управление многоквартирным домом, всего в т.ч.</t>
  </si>
  <si>
    <t>очистка  водоприемных воронок</t>
  </si>
  <si>
    <t xml:space="preserve">Проект </t>
  </si>
  <si>
    <t>объем работ</t>
  </si>
  <si>
    <t>по адресу: ул. Набережная, д.52-3 (S жилые + нежилые = 2024,6м2, S придом. тер.= 672,65 м2)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</si>
  <si>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</si>
  <si>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</si>
  <si>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</si>
  <si>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</si>
  <si>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</si>
  <si>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</si>
  <si>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</si>
  <si>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</si>
  <si>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</si>
  <si>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</si>
  <si>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</si>
  <si>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</si>
  <si>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</si>
  <si>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>Обслуживание  мусоропроводов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</si>
  <si>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</si>
  <si>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</si>
  <si>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</si>
  <si>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</si>
  <si>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</si>
  <si>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</si>
  <si>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</si>
  <si>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</si>
  <si>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Обслуживание лифтов</t>
  </si>
  <si>
    <t>организация системы диспетчерского контроля и обеспечение диспетчерской связи с кабиной лифта</t>
  </si>
  <si>
    <t xml:space="preserve"> проведения осмотров, технического обслуживания и ремонт лифта</t>
  </si>
  <si>
    <t>по графику</t>
  </si>
  <si>
    <t>проведение аварийного обслуживания лифта</t>
  </si>
  <si>
    <t>проведение технического освидетельствования лифта, в т.ч после замены элементов оборудования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</si>
  <si>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</si>
  <si>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</si>
  <si>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</si>
  <si>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</si>
  <si>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</si>
  <si>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</si>
  <si>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</si>
  <si>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</si>
  <si>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</si>
  <si>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</si>
  <si>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</si>
  <si>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 xml:space="preserve">смена задвижек на СТС </t>
  </si>
  <si>
    <t xml:space="preserve"> замена неисправных контрольно-измерительных прибоов (манометров, термометров и т.д)</t>
  </si>
  <si>
    <t>ревизия задвижек СТС</t>
  </si>
  <si>
    <t>работа по очистке водяного подогревателя для удаления накипи-коррозийных отложений</t>
  </si>
  <si>
    <t>смена задвижек ГВС</t>
  </si>
  <si>
    <t>ревизия задвижек ГВС</t>
  </si>
  <si>
    <t xml:space="preserve">ревизия  задвижек  ХВС </t>
  </si>
  <si>
    <t>смена задвижек ХВС</t>
  </si>
  <si>
    <t xml:space="preserve"> замена неисправных контрольно-измерительных приборов (манометров, термометров и т.д)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</si>
  <si>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</si>
  <si>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</si>
  <si>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замена трансформатора тока</t>
  </si>
  <si>
    <t>1 раз в 4 года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</si>
  <si>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</si>
  <si>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</si>
  <si>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672,65 м2</t>
  </si>
  <si>
    <t>2024,6 м2</t>
  </si>
  <si>
    <t>1 ствол</t>
  </si>
  <si>
    <t>1 шт</t>
  </si>
  <si>
    <t>2 пробы</t>
  </si>
  <si>
    <t xml:space="preserve">отключение системы отопления </t>
  </si>
  <si>
    <t xml:space="preserve"> замена неисправных контрольно-измерительных прибоов (манометров, термометров и т.д) на элеваторных узлах 4 шт.</t>
  </si>
  <si>
    <t xml:space="preserve"> замена неисправных контрольно-измерительных прибоов (манометров, термометров и т.д) на вводе  2 шт.</t>
  </si>
  <si>
    <t>Приложение № 3</t>
  </si>
  <si>
    <t xml:space="preserve">от _____________ 2016 г </t>
  </si>
  <si>
    <t>270,5 м2</t>
  </si>
  <si>
    <t>1 лифт</t>
  </si>
  <si>
    <t>224 м</t>
  </si>
  <si>
    <t>308,1 м2</t>
  </si>
  <si>
    <t>728 м</t>
  </si>
  <si>
    <t>266 м</t>
  </si>
  <si>
    <t>165 м</t>
  </si>
  <si>
    <t>319 м</t>
  </si>
  <si>
    <t>160 м</t>
  </si>
  <si>
    <t>24 канала</t>
  </si>
  <si>
    <t>322,36 м2</t>
  </si>
  <si>
    <t>Предлагаемый перечень работ по текущему ремонту                                       (на выбор собственников)</t>
  </si>
  <si>
    <t>Погодное регулирование системы отопления (ориентировочная стоимость)</t>
  </si>
  <si>
    <t>Ремонт отмостки 61 м2</t>
  </si>
  <si>
    <t>Ремонт панельных швов 50 м.п.</t>
  </si>
  <si>
    <t>Окраска металлического дверного блока (вход в подъезд)</t>
  </si>
  <si>
    <t>Ремонт кровли на пристройке - 20,95 м2. (1/4 общего объема).</t>
  </si>
  <si>
    <t>Установка обратного клапана на ввод ХВС на ВВП  д. 50мм - 1шт.</t>
  </si>
  <si>
    <t>Установка фильтра на  ввод ХВС  на ВВП д. 50мм - 1шт.</t>
  </si>
  <si>
    <t>Установка фильтра на  ввод ХВС  д. 50мм - 1шт.</t>
  </si>
  <si>
    <t>Установка обратного клапана на ввод ХВС  д. 50мм - 1шт.</t>
  </si>
  <si>
    <t>Изоляция трубопровода СТС (Корунд) 46 м.п.</t>
  </si>
  <si>
    <t>Ремонт освещения в подвале.</t>
  </si>
  <si>
    <t>2017 -2018 гг.</t>
  </si>
  <si>
    <t>(стоимость услуг  увеличена на 8,6 % в соответствии с уровнем инфляции 2016 г.)</t>
  </si>
  <si>
    <t>обязательное страхование лифтов ФЗ № 225 от 27.07.2010 г.</t>
  </si>
  <si>
    <t>рассмотрение обращений граждан</t>
  </si>
  <si>
    <t>информационное сообщение (ГИС ЖКХ)</t>
  </si>
  <si>
    <t>объем теплоносителя на наполнение системы теплоснабжения (договор с ТПК)</t>
  </si>
  <si>
    <t xml:space="preserve"> дезинфекция вентканалов</t>
  </si>
  <si>
    <r>
      <t xml:space="preserve">Работы заявочного характера </t>
    </r>
    <r>
      <rPr>
        <sz val="10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замена насоса ГВС, ХВС, очистка от снега и наледи подъездных козырьков)</t>
    </r>
  </si>
  <si>
    <t xml:space="preserve"> ХВС на содержание общего имущества</t>
  </si>
  <si>
    <t xml:space="preserve"> ГВС на содержание общего имущества</t>
  </si>
  <si>
    <t xml:space="preserve"> Электроэнергия  на содержание общего имущества</t>
  </si>
  <si>
    <t xml:space="preserve"> Водоотведение на содержание общего имущества</t>
  </si>
  <si>
    <r>
      <t xml:space="preserve">Работы заявочного характера </t>
    </r>
    <r>
      <rPr>
        <sz val="10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замена насоса ГВС, ХВС, очистка от снега и наледи подъездных козырьков, восстановление общедомового уличного освещения, прочистка канализационных выпусков до стены здания, дезинфекция вентканалов, очистка водоприемных воронок)</t>
    </r>
  </si>
  <si>
    <t>Ремонт кровли на пристройке - 16,8  м2. (1/4 общего объема).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</si>
</sst>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#,##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9"/>
      <name val="Arial Black"/>
      <family val="2"/>
    </font>
    <font>
      <sz val="10"/>
      <name val="Arial"/>
      <family val="2"/>
    </font>
    <font>
      <b/>
      <sz val="14"/>
      <name val="Arial Cyr"/>
      <family val="0"/>
    </font>
    <font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8" fillId="24" borderId="0" xfId="0" applyFont="1" applyFill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textRotation="90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0" fontId="20" fillId="25" borderId="0" xfId="0" applyFont="1" applyFill="1" applyAlignment="1">
      <alignment horizontal="center"/>
    </xf>
    <xf numFmtId="2" fontId="18" fillId="26" borderId="18" xfId="0" applyNumberFormat="1" applyFont="1" applyFill="1" applyBorder="1" applyAlignment="1">
      <alignment horizontal="center" vertical="center" wrapText="1"/>
    </xf>
    <xf numFmtId="2" fontId="18" fillId="26" borderId="19" xfId="0" applyNumberFormat="1" applyFont="1" applyFill="1" applyBorder="1" applyAlignment="1">
      <alignment horizontal="center" vertical="center" wrapText="1"/>
    </xf>
    <xf numFmtId="2" fontId="25" fillId="26" borderId="19" xfId="0" applyNumberFormat="1" applyFont="1" applyFill="1" applyBorder="1" applyAlignment="1">
      <alignment horizontal="center" vertical="center" wrapText="1"/>
    </xf>
    <xf numFmtId="2" fontId="18" fillId="26" borderId="20" xfId="0" applyNumberFormat="1" applyFont="1" applyFill="1" applyBorder="1" applyAlignment="1">
      <alignment horizontal="center" vertical="center" wrapText="1"/>
    </xf>
    <xf numFmtId="2" fontId="18" fillId="26" borderId="21" xfId="0" applyNumberFormat="1" applyFont="1" applyFill="1" applyBorder="1" applyAlignment="1">
      <alignment horizontal="center" vertical="center" wrapText="1"/>
    </xf>
    <xf numFmtId="2" fontId="0" fillId="26" borderId="22" xfId="0" applyNumberFormat="1" applyFont="1" applyFill="1" applyBorder="1" applyAlignment="1">
      <alignment horizontal="center" vertical="center" wrapText="1"/>
    </xf>
    <xf numFmtId="2" fontId="0" fillId="26" borderId="20" xfId="0" applyNumberFormat="1" applyFont="1" applyFill="1" applyBorder="1" applyAlignment="1">
      <alignment horizontal="center" vertical="center" wrapText="1"/>
    </xf>
    <xf numFmtId="2" fontId="0" fillId="26" borderId="19" xfId="0" applyNumberFormat="1" applyFont="1" applyFill="1" applyBorder="1" applyAlignment="1">
      <alignment horizontal="center" vertical="center" wrapText="1"/>
    </xf>
    <xf numFmtId="2" fontId="25" fillId="26" borderId="20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 horizontal="center" vertical="center"/>
    </xf>
    <xf numFmtId="0" fontId="18" fillId="26" borderId="0" xfId="0" applyFont="1" applyFill="1" applyAlignment="1">
      <alignment horizontal="center" vertical="center" wrapText="1"/>
    </xf>
    <xf numFmtId="0" fontId="18" fillId="26" borderId="23" xfId="0" applyFont="1" applyFill="1" applyBorder="1" applyAlignment="1">
      <alignment horizontal="left" vertical="center" wrapText="1"/>
    </xf>
    <xf numFmtId="0" fontId="18" fillId="26" borderId="20" xfId="0" applyFont="1" applyFill="1" applyBorder="1" applyAlignment="1">
      <alignment horizontal="center" vertical="center" wrapText="1"/>
    </xf>
    <xf numFmtId="0" fontId="0" fillId="26" borderId="23" xfId="0" applyFont="1" applyFill="1" applyBorder="1" applyAlignment="1">
      <alignment horizontal="left" vertical="center" wrapText="1"/>
    </xf>
    <xf numFmtId="0" fontId="0" fillId="26" borderId="20" xfId="0" applyFont="1" applyFill="1" applyBorder="1" applyAlignment="1">
      <alignment horizontal="center" vertical="center" wrapText="1"/>
    </xf>
    <xf numFmtId="0" fontId="0" fillId="26" borderId="20" xfId="0" applyFont="1" applyFill="1" applyBorder="1" applyAlignment="1">
      <alignment horizontal="center" vertical="center" wrapText="1"/>
    </xf>
    <xf numFmtId="0" fontId="25" fillId="26" borderId="23" xfId="0" applyFont="1" applyFill="1" applyBorder="1" applyAlignment="1">
      <alignment horizontal="left" vertical="center" wrapText="1"/>
    </xf>
    <xf numFmtId="0" fontId="25" fillId="26" borderId="20" xfId="0" applyFont="1" applyFill="1" applyBorder="1" applyAlignment="1">
      <alignment horizontal="center" vertical="center" wrapText="1"/>
    </xf>
    <xf numFmtId="2" fontId="19" fillId="26" borderId="20" xfId="0" applyNumberFormat="1" applyFont="1" applyFill="1" applyBorder="1" applyAlignment="1">
      <alignment horizontal="center"/>
    </xf>
    <xf numFmtId="2" fontId="18" fillId="26" borderId="0" xfId="0" applyNumberFormat="1" applyFont="1" applyFill="1" applyAlignment="1">
      <alignment horizontal="center" vertical="center" wrapText="1"/>
    </xf>
    <xf numFmtId="0" fontId="18" fillId="26" borderId="24" xfId="0" applyFont="1" applyFill="1" applyBorder="1" applyAlignment="1">
      <alignment horizontal="left" vertical="center" wrapText="1"/>
    </xf>
    <xf numFmtId="0" fontId="18" fillId="26" borderId="19" xfId="0" applyFont="1" applyFill="1" applyBorder="1" applyAlignment="1">
      <alignment horizontal="center" vertical="center" wrapText="1"/>
    </xf>
    <xf numFmtId="0" fontId="24" fillId="26" borderId="20" xfId="0" applyFont="1" applyFill="1" applyBorder="1" applyAlignment="1">
      <alignment horizontal="center" vertical="center" wrapText="1"/>
    </xf>
    <xf numFmtId="4" fontId="25" fillId="26" borderId="24" xfId="0" applyNumberFormat="1" applyFont="1" applyFill="1" applyBorder="1" applyAlignment="1">
      <alignment horizontal="left" vertical="center" wrapText="1"/>
    </xf>
    <xf numFmtId="4" fontId="25" fillId="26" borderId="19" xfId="0" applyNumberFormat="1" applyFont="1" applyFill="1" applyBorder="1" applyAlignment="1">
      <alignment horizontal="center" vertical="center" wrapText="1"/>
    </xf>
    <xf numFmtId="4" fontId="18" fillId="26" borderId="24" xfId="0" applyNumberFormat="1" applyFont="1" applyFill="1" applyBorder="1" applyAlignment="1">
      <alignment horizontal="left" vertical="center" wrapText="1"/>
    </xf>
    <xf numFmtId="0" fontId="27" fillId="26" borderId="20" xfId="0" applyFont="1" applyFill="1" applyBorder="1" applyAlignment="1">
      <alignment horizontal="center" vertical="center" wrapText="1"/>
    </xf>
    <xf numFmtId="0" fontId="18" fillId="26" borderId="21" xfId="0" applyFont="1" applyFill="1" applyBorder="1" applyAlignment="1">
      <alignment horizontal="center" vertical="center" wrapText="1"/>
    </xf>
    <xf numFmtId="2" fontId="0" fillId="26" borderId="18" xfId="0" applyNumberFormat="1" applyFont="1" applyFill="1" applyBorder="1" applyAlignment="1">
      <alignment horizontal="center" vertical="center" wrapText="1"/>
    </xf>
    <xf numFmtId="2" fontId="25" fillId="26" borderId="18" xfId="0" applyNumberFormat="1" applyFont="1" applyFill="1" applyBorder="1" applyAlignment="1">
      <alignment horizontal="center" vertical="center" wrapText="1"/>
    </xf>
    <xf numFmtId="0" fontId="19" fillId="26" borderId="11" xfId="0" applyFont="1" applyFill="1" applyBorder="1" applyAlignment="1">
      <alignment horizontal="left" vertical="center" wrapText="1"/>
    </xf>
    <xf numFmtId="0" fontId="19" fillId="26" borderId="12" xfId="0" applyFont="1" applyFill="1" applyBorder="1" applyAlignment="1">
      <alignment horizontal="center" vertical="center" wrapText="1"/>
    </xf>
    <xf numFmtId="2" fontId="19" fillId="26" borderId="12" xfId="0" applyNumberFormat="1" applyFont="1" applyFill="1" applyBorder="1" applyAlignment="1">
      <alignment horizontal="center" vertical="center" wrapText="1"/>
    </xf>
    <xf numFmtId="4" fontId="19" fillId="26" borderId="10" xfId="0" applyNumberFormat="1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 vertical="center" wrapText="1"/>
    </xf>
    <xf numFmtId="2" fontId="19" fillId="24" borderId="0" xfId="0" applyNumberFormat="1" applyFont="1" applyFill="1" applyAlignment="1">
      <alignment horizontal="center" vertical="center" wrapText="1"/>
    </xf>
    <xf numFmtId="0" fontId="0" fillId="24" borderId="20" xfId="0" applyFont="1" applyFill="1" applyBorder="1" applyAlignment="1">
      <alignment horizontal="left" vertical="center"/>
    </xf>
    <xf numFmtId="0" fontId="0" fillId="24" borderId="2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left" vertical="center"/>
    </xf>
    <xf numFmtId="0" fontId="23" fillId="24" borderId="12" xfId="0" applyFont="1" applyFill="1" applyBorder="1" applyAlignment="1">
      <alignment horizontal="center" vertical="center"/>
    </xf>
    <xf numFmtId="4" fontId="25" fillId="26" borderId="20" xfId="0" applyNumberFormat="1" applyFont="1" applyFill="1" applyBorder="1" applyAlignment="1">
      <alignment horizontal="center" vertical="center" wrapText="1"/>
    </xf>
    <xf numFmtId="4" fontId="25" fillId="26" borderId="25" xfId="0" applyNumberFormat="1" applyFont="1" applyFill="1" applyBorder="1" applyAlignment="1">
      <alignment horizontal="center" vertical="center" wrapText="1"/>
    </xf>
    <xf numFmtId="4" fontId="0" fillId="26" borderId="0" xfId="0" applyNumberFormat="1" applyFill="1" applyAlignment="1">
      <alignment horizontal="center" vertical="center"/>
    </xf>
    <xf numFmtId="4" fontId="23" fillId="26" borderId="12" xfId="0" applyNumberFormat="1" applyFont="1" applyFill="1" applyBorder="1" applyAlignment="1">
      <alignment horizontal="center" vertical="center"/>
    </xf>
    <xf numFmtId="0" fontId="25" fillId="26" borderId="26" xfId="0" applyFont="1" applyFill="1" applyBorder="1" applyAlignment="1">
      <alignment horizontal="left" vertical="center" wrapText="1"/>
    </xf>
    <xf numFmtId="0" fontId="18" fillId="26" borderId="27" xfId="0" applyFont="1" applyFill="1" applyBorder="1" applyAlignment="1">
      <alignment horizontal="left" vertical="center" wrapText="1"/>
    </xf>
    <xf numFmtId="0" fontId="19" fillId="24" borderId="28" xfId="0" applyFont="1" applyFill="1" applyBorder="1" applyAlignment="1">
      <alignment horizontal="left" vertical="center" wrapText="1"/>
    </xf>
    <xf numFmtId="0" fontId="18" fillId="24" borderId="29" xfId="0" applyFont="1" applyFill="1" applyBorder="1" applyAlignment="1">
      <alignment horizontal="center" vertical="center"/>
    </xf>
    <xf numFmtId="2" fontId="18" fillId="24" borderId="29" xfId="0" applyNumberFormat="1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left" vertical="center" wrapText="1"/>
    </xf>
    <xf numFmtId="4" fontId="19" fillId="26" borderId="10" xfId="0" applyNumberFormat="1" applyFont="1" applyFill="1" applyBorder="1" applyAlignment="1">
      <alignment horizontal="center"/>
    </xf>
    <xf numFmtId="4" fontId="0" fillId="26" borderId="20" xfId="0" applyNumberFormat="1" applyFont="1" applyFill="1" applyBorder="1" applyAlignment="1">
      <alignment horizontal="center" vertical="center"/>
    </xf>
    <xf numFmtId="0" fontId="18" fillId="26" borderId="0" xfId="0" applyFont="1" applyFill="1" applyAlignment="1">
      <alignment horizontal="right" vertical="center"/>
    </xf>
    <xf numFmtId="0" fontId="0" fillId="26" borderId="0" xfId="0" applyFill="1" applyAlignment="1">
      <alignment horizontal="right"/>
    </xf>
    <xf numFmtId="0" fontId="18" fillId="26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0" fillId="26" borderId="0" xfId="0" applyFont="1" applyFill="1" applyAlignment="1">
      <alignment horizontal="center"/>
    </xf>
    <xf numFmtId="0" fontId="21" fillId="26" borderId="0" xfId="0" applyFont="1" applyFill="1" applyAlignment="1">
      <alignment horizontal="left" vertical="center"/>
    </xf>
    <xf numFmtId="0" fontId="19" fillId="26" borderId="0" xfId="0" applyFont="1" applyFill="1" applyAlignment="1">
      <alignment horizontal="center" wrapText="1"/>
    </xf>
    <xf numFmtId="0" fontId="0" fillId="26" borderId="0" xfId="0" applyFill="1" applyAlignment="1">
      <alignment/>
    </xf>
    <xf numFmtId="2" fontId="21" fillId="26" borderId="0" xfId="0" applyNumberFormat="1" applyFont="1" applyFill="1" applyAlignment="1">
      <alignment horizontal="center" vertical="center" wrapText="1"/>
    </xf>
    <xf numFmtId="0" fontId="0" fillId="26" borderId="0" xfId="0" applyFill="1" applyAlignment="1">
      <alignment horizontal="center" vertical="center" wrapText="1"/>
    </xf>
    <xf numFmtId="2" fontId="19" fillId="26" borderId="30" xfId="0" applyNumberFormat="1" applyFont="1" applyFill="1" applyBorder="1" applyAlignment="1">
      <alignment horizontal="center" vertical="center" wrapText="1"/>
    </xf>
    <xf numFmtId="0" fontId="0" fillId="26" borderId="30" xfId="0" applyFill="1" applyBorder="1" applyAlignment="1">
      <alignment horizontal="center" vertical="center" wrapText="1"/>
    </xf>
    <xf numFmtId="0" fontId="19" fillId="26" borderId="31" xfId="0" applyFont="1" applyFill="1" applyBorder="1" applyAlignment="1">
      <alignment horizontal="center" vertical="center" wrapText="1"/>
    </xf>
    <xf numFmtId="0" fontId="19" fillId="26" borderId="32" xfId="0" applyFont="1" applyFill="1" applyBorder="1" applyAlignment="1">
      <alignment horizontal="center" vertical="center" wrapText="1"/>
    </xf>
    <xf numFmtId="0" fontId="0" fillId="26" borderId="32" xfId="0" applyFill="1" applyBorder="1" applyAlignment="1">
      <alignment horizontal="center" vertical="center" wrapText="1"/>
    </xf>
    <xf numFmtId="0" fontId="0" fillId="26" borderId="33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4"/>
  <sheetViews>
    <sheetView zoomScalePageLayoutView="0" workbookViewId="0" topLeftCell="A1">
      <selection activeCell="C107" sqref="C107"/>
    </sheetView>
  </sheetViews>
  <sheetFormatPr defaultColWidth="9.00390625" defaultRowHeight="12.75"/>
  <cols>
    <col min="1" max="1" width="72.75390625" style="5" customWidth="1"/>
    <col min="2" max="2" width="19.125" style="5" customWidth="1"/>
    <col min="3" max="3" width="13.875" style="5" customWidth="1"/>
    <col min="4" max="4" width="18.75390625" style="5" customWidth="1"/>
    <col min="5" max="5" width="13.875" style="5" customWidth="1"/>
    <col min="6" max="6" width="20.875" style="5" customWidth="1"/>
    <col min="7" max="7" width="15.375" style="5" customWidth="1"/>
    <col min="8" max="8" width="15.375" style="26" hidden="1" customWidth="1"/>
    <col min="9" max="12" width="15.375" style="5" customWidth="1"/>
    <col min="13" max="16384" width="9.125" style="5" customWidth="1"/>
  </cols>
  <sheetData>
    <row r="1" spans="1:6" ht="16.5" customHeight="1">
      <c r="A1" s="86" t="s">
        <v>141</v>
      </c>
      <c r="B1" s="87"/>
      <c r="C1" s="87"/>
      <c r="D1" s="87"/>
      <c r="E1" s="87"/>
      <c r="F1" s="87"/>
    </row>
    <row r="2" spans="1:6" ht="24" customHeight="1">
      <c r="A2" s="33" t="s">
        <v>166</v>
      </c>
      <c r="B2" s="88"/>
      <c r="C2" s="88"/>
      <c r="D2" s="88"/>
      <c r="E2" s="87"/>
      <c r="F2" s="87"/>
    </row>
    <row r="3" spans="2:6" ht="14.25" customHeight="1">
      <c r="B3" s="88" t="s">
        <v>0</v>
      </c>
      <c r="C3" s="88"/>
      <c r="D3" s="88"/>
      <c r="E3" s="87"/>
      <c r="F3" s="87"/>
    </row>
    <row r="4" spans="2:6" ht="14.25" customHeight="1">
      <c r="B4" s="88" t="s">
        <v>142</v>
      </c>
      <c r="C4" s="88"/>
      <c r="D4" s="88"/>
      <c r="E4" s="87"/>
      <c r="F4" s="87"/>
    </row>
    <row r="5" spans="1:6" s="32" customFormat="1" ht="39.75" customHeight="1">
      <c r="A5" s="89" t="s">
        <v>76</v>
      </c>
      <c r="B5" s="90"/>
      <c r="C5" s="90"/>
      <c r="D5" s="90"/>
      <c r="E5" s="90"/>
      <c r="F5" s="90"/>
    </row>
    <row r="6" spans="1:6" s="32" customFormat="1" ht="21.75" customHeight="1">
      <c r="A6" s="91" t="s">
        <v>167</v>
      </c>
      <c r="B6" s="91"/>
      <c r="C6" s="91"/>
      <c r="D6" s="91"/>
      <c r="E6" s="91"/>
      <c r="F6" s="91"/>
    </row>
    <row r="7" spans="2:7" ht="35.25" customHeight="1" hidden="1">
      <c r="B7" s="1"/>
      <c r="C7" s="1"/>
      <c r="D7" s="1"/>
      <c r="E7" s="1"/>
      <c r="F7" s="1"/>
      <c r="G7" s="1"/>
    </row>
    <row r="8" spans="1:8" s="6" customFormat="1" ht="22.5" customHeight="1">
      <c r="A8" s="93" t="s">
        <v>1</v>
      </c>
      <c r="B8" s="93"/>
      <c r="C8" s="93"/>
      <c r="D8" s="93"/>
      <c r="E8" s="94"/>
      <c r="F8" s="94"/>
      <c r="H8" s="27"/>
    </row>
    <row r="9" spans="1:6" s="7" customFormat="1" ht="18.75" customHeight="1">
      <c r="A9" s="93" t="s">
        <v>78</v>
      </c>
      <c r="B9" s="93"/>
      <c r="C9" s="93"/>
      <c r="D9" s="93"/>
      <c r="E9" s="94"/>
      <c r="F9" s="94"/>
    </row>
    <row r="10" spans="1:6" s="8" customFormat="1" ht="17.25" customHeight="1">
      <c r="A10" s="95" t="s">
        <v>29</v>
      </c>
      <c r="B10" s="95"/>
      <c r="C10" s="95"/>
      <c r="D10" s="95"/>
      <c r="E10" s="96"/>
      <c r="F10" s="96"/>
    </row>
    <row r="11" spans="1:6" s="7" customFormat="1" ht="30" customHeight="1" thickBot="1">
      <c r="A11" s="97" t="s">
        <v>56</v>
      </c>
      <c r="B11" s="97"/>
      <c r="C11" s="97"/>
      <c r="D11" s="97"/>
      <c r="E11" s="98"/>
      <c r="F11" s="98"/>
    </row>
    <row r="12" spans="1:8" s="12" customFormat="1" ht="139.5" customHeight="1" thickBot="1">
      <c r="A12" s="9" t="s">
        <v>2</v>
      </c>
      <c r="B12" s="10" t="s">
        <v>3</v>
      </c>
      <c r="C12" s="11" t="s">
        <v>77</v>
      </c>
      <c r="D12" s="11" t="s">
        <v>32</v>
      </c>
      <c r="E12" s="11" t="s">
        <v>4</v>
      </c>
      <c r="F12" s="2" t="s">
        <v>5</v>
      </c>
      <c r="H12" s="28"/>
    </row>
    <row r="13" spans="1:8" s="18" customFormat="1" ht="12.75">
      <c r="A13" s="13">
        <v>1</v>
      </c>
      <c r="B13" s="14">
        <v>2</v>
      </c>
      <c r="C13" s="14">
        <v>3</v>
      </c>
      <c r="D13" s="15"/>
      <c r="E13" s="16">
        <v>3</v>
      </c>
      <c r="F13" s="17">
        <v>4</v>
      </c>
      <c r="H13" s="29"/>
    </row>
    <row r="14" spans="1:8" s="18" customFormat="1" ht="49.5" customHeight="1">
      <c r="A14" s="99" t="s">
        <v>6</v>
      </c>
      <c r="B14" s="100"/>
      <c r="C14" s="100"/>
      <c r="D14" s="100"/>
      <c r="E14" s="101"/>
      <c r="F14" s="102"/>
      <c r="H14" s="29"/>
    </row>
    <row r="15" spans="1:8" s="12" customFormat="1" ht="18" customHeight="1">
      <c r="A15" s="54" t="s">
        <v>74</v>
      </c>
      <c r="B15" s="46" t="s">
        <v>7</v>
      </c>
      <c r="C15" s="35" t="s">
        <v>134</v>
      </c>
      <c r="D15" s="34">
        <f>E15*G15</f>
        <v>90864.05</v>
      </c>
      <c r="E15" s="35">
        <f>F15*12</f>
        <v>44.88</v>
      </c>
      <c r="F15" s="35">
        <f>F26+F28</f>
        <v>3.74</v>
      </c>
      <c r="G15" s="12">
        <v>2024.6</v>
      </c>
      <c r="H15" s="28">
        <v>2.24</v>
      </c>
    </row>
    <row r="16" spans="1:8" s="12" customFormat="1" ht="24.75" customHeight="1">
      <c r="A16" s="57" t="s">
        <v>58</v>
      </c>
      <c r="B16" s="58" t="s">
        <v>59</v>
      </c>
      <c r="C16" s="35"/>
      <c r="D16" s="34"/>
      <c r="E16" s="35"/>
      <c r="F16" s="35"/>
      <c r="H16" s="28"/>
    </row>
    <row r="17" spans="1:8" s="12" customFormat="1" ht="18.75" customHeight="1">
      <c r="A17" s="57" t="s">
        <v>60</v>
      </c>
      <c r="B17" s="58" t="s">
        <v>59</v>
      </c>
      <c r="C17" s="35"/>
      <c r="D17" s="34"/>
      <c r="E17" s="35"/>
      <c r="F17" s="35"/>
      <c r="H17" s="28"/>
    </row>
    <row r="18" spans="1:8" s="12" customFormat="1" ht="120" customHeight="1">
      <c r="A18" s="57" t="s">
        <v>79</v>
      </c>
      <c r="B18" s="58" t="s">
        <v>20</v>
      </c>
      <c r="C18" s="35"/>
      <c r="D18" s="34"/>
      <c r="E18" s="35"/>
      <c r="F18" s="35"/>
      <c r="H18" s="28"/>
    </row>
    <row r="19" spans="1:8" s="12" customFormat="1" ht="15">
      <c r="A19" s="57" t="s">
        <v>80</v>
      </c>
      <c r="B19" s="58" t="s">
        <v>59</v>
      </c>
      <c r="C19" s="35"/>
      <c r="D19" s="34"/>
      <c r="E19" s="35"/>
      <c r="F19" s="35"/>
      <c r="H19" s="28"/>
    </row>
    <row r="20" spans="1:8" s="12" customFormat="1" ht="15">
      <c r="A20" s="57" t="s">
        <v>81</v>
      </c>
      <c r="B20" s="58" t="s">
        <v>59</v>
      </c>
      <c r="C20" s="35"/>
      <c r="D20" s="34"/>
      <c r="E20" s="35"/>
      <c r="F20" s="35"/>
      <c r="H20" s="28"/>
    </row>
    <row r="21" spans="1:8" s="12" customFormat="1" ht="30" customHeight="1">
      <c r="A21" s="57" t="s">
        <v>82</v>
      </c>
      <c r="B21" s="58" t="s">
        <v>10</v>
      </c>
      <c r="C21" s="35"/>
      <c r="D21" s="34"/>
      <c r="E21" s="35"/>
      <c r="F21" s="35"/>
      <c r="H21" s="28"/>
    </row>
    <row r="22" spans="1:8" s="12" customFormat="1" ht="15">
      <c r="A22" s="57" t="s">
        <v>83</v>
      </c>
      <c r="B22" s="58" t="s">
        <v>12</v>
      </c>
      <c r="C22" s="35"/>
      <c r="D22" s="34"/>
      <c r="E22" s="35"/>
      <c r="F22" s="35"/>
      <c r="H22" s="28"/>
    </row>
    <row r="23" spans="1:8" s="12" customFormat="1" ht="15">
      <c r="A23" s="57" t="s">
        <v>169</v>
      </c>
      <c r="B23" s="58" t="s">
        <v>59</v>
      </c>
      <c r="C23" s="35"/>
      <c r="D23" s="34"/>
      <c r="E23" s="35"/>
      <c r="F23" s="35"/>
      <c r="H23" s="28"/>
    </row>
    <row r="24" spans="1:8" s="12" customFormat="1" ht="15">
      <c r="A24" s="57" t="s">
        <v>170</v>
      </c>
      <c r="B24" s="58" t="s">
        <v>59</v>
      </c>
      <c r="C24" s="35"/>
      <c r="D24" s="34"/>
      <c r="E24" s="35"/>
      <c r="F24" s="35"/>
      <c r="H24" s="28"/>
    </row>
    <row r="25" spans="1:8" s="12" customFormat="1" ht="15">
      <c r="A25" s="57" t="s">
        <v>84</v>
      </c>
      <c r="B25" s="58" t="s">
        <v>15</v>
      </c>
      <c r="C25" s="35"/>
      <c r="D25" s="34"/>
      <c r="E25" s="35"/>
      <c r="F25" s="35"/>
      <c r="H25" s="28"/>
    </row>
    <row r="26" spans="1:8" s="12" customFormat="1" ht="15">
      <c r="A26" s="59" t="s">
        <v>73</v>
      </c>
      <c r="B26" s="58"/>
      <c r="C26" s="35"/>
      <c r="D26" s="34"/>
      <c r="E26" s="35"/>
      <c r="F26" s="35">
        <v>3.61</v>
      </c>
      <c r="G26" s="12">
        <v>2024.6</v>
      </c>
      <c r="H26" s="28"/>
    </row>
    <row r="27" spans="1:8" s="12" customFormat="1" ht="15">
      <c r="A27" s="57" t="s">
        <v>71</v>
      </c>
      <c r="B27" s="58" t="s">
        <v>59</v>
      </c>
      <c r="C27" s="35"/>
      <c r="D27" s="34"/>
      <c r="E27" s="35"/>
      <c r="F27" s="36">
        <v>0.13</v>
      </c>
      <c r="G27" s="12">
        <v>2024.6</v>
      </c>
      <c r="H27" s="28"/>
    </row>
    <row r="28" spans="1:8" s="12" customFormat="1" ht="15">
      <c r="A28" s="59" t="s">
        <v>73</v>
      </c>
      <c r="B28" s="58"/>
      <c r="C28" s="35"/>
      <c r="D28" s="34"/>
      <c r="E28" s="35"/>
      <c r="F28" s="35">
        <f>F27</f>
        <v>0.13</v>
      </c>
      <c r="H28" s="28"/>
    </row>
    <row r="29" spans="1:9" s="12" customFormat="1" ht="30">
      <c r="A29" s="54" t="s">
        <v>8</v>
      </c>
      <c r="B29" s="55" t="s">
        <v>9</v>
      </c>
      <c r="C29" s="35" t="s">
        <v>133</v>
      </c>
      <c r="D29" s="34">
        <f>E29*G29</f>
        <v>35470.99</v>
      </c>
      <c r="E29" s="35">
        <f>F29*12</f>
        <v>17.52</v>
      </c>
      <c r="F29" s="35">
        <v>1.46</v>
      </c>
      <c r="G29" s="12">
        <v>2024.6</v>
      </c>
      <c r="H29" s="28">
        <v>0.96</v>
      </c>
      <c r="I29" s="12">
        <f>E29/12</f>
        <v>1.46</v>
      </c>
    </row>
    <row r="30" spans="1:9" s="12" customFormat="1" ht="15">
      <c r="A30" s="57" t="s">
        <v>85</v>
      </c>
      <c r="B30" s="58" t="s">
        <v>9</v>
      </c>
      <c r="C30" s="35"/>
      <c r="D30" s="34"/>
      <c r="E30" s="35"/>
      <c r="F30" s="35"/>
      <c r="H30" s="28"/>
      <c r="I30" s="12">
        <f aca="true" t="shared" si="0" ref="I30:I90">E30/12</f>
        <v>0</v>
      </c>
    </row>
    <row r="31" spans="1:9" s="12" customFormat="1" ht="15">
      <c r="A31" s="57" t="s">
        <v>86</v>
      </c>
      <c r="B31" s="58" t="s">
        <v>87</v>
      </c>
      <c r="C31" s="35"/>
      <c r="D31" s="34"/>
      <c r="E31" s="35"/>
      <c r="F31" s="35"/>
      <c r="H31" s="28"/>
      <c r="I31" s="12">
        <f t="shared" si="0"/>
        <v>0</v>
      </c>
    </row>
    <row r="32" spans="1:9" s="12" customFormat="1" ht="15">
      <c r="A32" s="57" t="s">
        <v>88</v>
      </c>
      <c r="B32" s="58" t="s">
        <v>89</v>
      </c>
      <c r="C32" s="35"/>
      <c r="D32" s="34"/>
      <c r="E32" s="35"/>
      <c r="F32" s="35"/>
      <c r="H32" s="28"/>
      <c r="I32" s="12">
        <f t="shared" si="0"/>
        <v>0</v>
      </c>
    </row>
    <row r="33" spans="1:9" s="12" customFormat="1" ht="15">
      <c r="A33" s="57" t="s">
        <v>61</v>
      </c>
      <c r="B33" s="58" t="s">
        <v>9</v>
      </c>
      <c r="C33" s="35"/>
      <c r="D33" s="34"/>
      <c r="E33" s="35"/>
      <c r="F33" s="35"/>
      <c r="H33" s="28"/>
      <c r="I33" s="12">
        <f t="shared" si="0"/>
        <v>0</v>
      </c>
    </row>
    <row r="34" spans="1:9" s="12" customFormat="1" ht="25.5">
      <c r="A34" s="57" t="s">
        <v>62</v>
      </c>
      <c r="B34" s="58" t="s">
        <v>10</v>
      </c>
      <c r="C34" s="35"/>
      <c r="D34" s="34"/>
      <c r="E34" s="35"/>
      <c r="F34" s="35"/>
      <c r="H34" s="28"/>
      <c r="I34" s="12">
        <f t="shared" si="0"/>
        <v>0</v>
      </c>
    </row>
    <row r="35" spans="1:9" s="12" customFormat="1" ht="15">
      <c r="A35" s="57" t="s">
        <v>63</v>
      </c>
      <c r="B35" s="58" t="s">
        <v>9</v>
      </c>
      <c r="C35" s="35"/>
      <c r="D35" s="34"/>
      <c r="E35" s="35"/>
      <c r="F35" s="35"/>
      <c r="H35" s="28"/>
      <c r="I35" s="12">
        <f t="shared" si="0"/>
        <v>0</v>
      </c>
    </row>
    <row r="36" spans="1:9" s="12" customFormat="1" ht="15">
      <c r="A36" s="57" t="s">
        <v>64</v>
      </c>
      <c r="B36" s="58" t="s">
        <v>9</v>
      </c>
      <c r="C36" s="35"/>
      <c r="D36" s="34"/>
      <c r="E36" s="35"/>
      <c r="F36" s="35"/>
      <c r="H36" s="28"/>
      <c r="I36" s="12">
        <f t="shared" si="0"/>
        <v>0</v>
      </c>
    </row>
    <row r="37" spans="1:9" s="12" customFormat="1" ht="25.5">
      <c r="A37" s="57" t="s">
        <v>65</v>
      </c>
      <c r="B37" s="58" t="s">
        <v>66</v>
      </c>
      <c r="C37" s="35"/>
      <c r="D37" s="34"/>
      <c r="E37" s="35"/>
      <c r="F37" s="35"/>
      <c r="H37" s="28"/>
      <c r="I37" s="12">
        <f t="shared" si="0"/>
        <v>0</v>
      </c>
    </row>
    <row r="38" spans="1:9" s="12" customFormat="1" ht="25.5">
      <c r="A38" s="57" t="s">
        <v>90</v>
      </c>
      <c r="B38" s="58" t="s">
        <v>10</v>
      </c>
      <c r="C38" s="35"/>
      <c r="D38" s="34"/>
      <c r="E38" s="35"/>
      <c r="F38" s="35"/>
      <c r="H38" s="28"/>
      <c r="I38" s="12">
        <f t="shared" si="0"/>
        <v>0</v>
      </c>
    </row>
    <row r="39" spans="1:9" s="12" customFormat="1" ht="25.5">
      <c r="A39" s="57" t="s">
        <v>91</v>
      </c>
      <c r="B39" s="58" t="s">
        <v>9</v>
      </c>
      <c r="C39" s="35"/>
      <c r="D39" s="34"/>
      <c r="E39" s="35"/>
      <c r="F39" s="35"/>
      <c r="H39" s="28"/>
      <c r="I39" s="12">
        <f t="shared" si="0"/>
        <v>0</v>
      </c>
    </row>
    <row r="40" spans="1:10" s="19" customFormat="1" ht="20.25" customHeight="1">
      <c r="A40" s="45" t="s">
        <v>11</v>
      </c>
      <c r="B40" s="46" t="s">
        <v>12</v>
      </c>
      <c r="C40" s="35" t="s">
        <v>134</v>
      </c>
      <c r="D40" s="34">
        <f>E40*G40</f>
        <v>21865.68</v>
      </c>
      <c r="E40" s="35">
        <f>F40*12</f>
        <v>10.8</v>
      </c>
      <c r="F40" s="35">
        <v>0.9</v>
      </c>
      <c r="G40" s="12">
        <v>2024.6</v>
      </c>
      <c r="H40" s="28">
        <v>0.6</v>
      </c>
      <c r="I40" s="12">
        <f t="shared" si="0"/>
        <v>0.9</v>
      </c>
      <c r="J40" s="12"/>
    </row>
    <row r="41" spans="1:9" s="12" customFormat="1" ht="20.25" customHeight="1">
      <c r="A41" s="45" t="s">
        <v>13</v>
      </c>
      <c r="B41" s="46" t="s">
        <v>14</v>
      </c>
      <c r="C41" s="35" t="s">
        <v>134</v>
      </c>
      <c r="D41" s="34">
        <f>E41*G41</f>
        <v>71184.94</v>
      </c>
      <c r="E41" s="35">
        <f>F41*12</f>
        <v>35.16</v>
      </c>
      <c r="F41" s="35">
        <v>2.93</v>
      </c>
      <c r="G41" s="12">
        <v>2024.6</v>
      </c>
      <c r="H41" s="28">
        <v>1.94</v>
      </c>
      <c r="I41" s="12">
        <f t="shared" si="0"/>
        <v>2.93</v>
      </c>
    </row>
    <row r="42" spans="1:9" s="12" customFormat="1" ht="23.25" customHeight="1">
      <c r="A42" s="45" t="s">
        <v>92</v>
      </c>
      <c r="B42" s="46" t="s">
        <v>9</v>
      </c>
      <c r="C42" s="35" t="s">
        <v>135</v>
      </c>
      <c r="D42" s="34">
        <f>E42*G42</f>
        <v>45674.98</v>
      </c>
      <c r="E42" s="35">
        <f>F42*12</f>
        <v>22.56</v>
      </c>
      <c r="F42" s="35">
        <v>1.88</v>
      </c>
      <c r="G42" s="12">
        <v>2024.6</v>
      </c>
      <c r="H42" s="28">
        <v>1.24</v>
      </c>
      <c r="I42" s="12">
        <f t="shared" si="0"/>
        <v>1.88</v>
      </c>
    </row>
    <row r="43" spans="1:9" s="12" customFormat="1" ht="45">
      <c r="A43" s="45" t="s">
        <v>67</v>
      </c>
      <c r="B43" s="46" t="s">
        <v>24</v>
      </c>
      <c r="C43" s="35" t="s">
        <v>135</v>
      </c>
      <c r="D43" s="34">
        <f>3407.5*1.105*1.1*12*1.086</f>
        <v>53976.15</v>
      </c>
      <c r="E43" s="35">
        <f>D43/G43</f>
        <v>26.66</v>
      </c>
      <c r="F43" s="35">
        <f>E43/12</f>
        <v>2.22</v>
      </c>
      <c r="G43" s="12">
        <v>2024.6</v>
      </c>
      <c r="H43" s="28"/>
      <c r="I43" s="12">
        <f t="shared" si="0"/>
        <v>2.22166666666667</v>
      </c>
    </row>
    <row r="44" spans="1:9" s="12" customFormat="1" ht="21" customHeight="1">
      <c r="A44" s="45" t="s">
        <v>93</v>
      </c>
      <c r="B44" s="46" t="s">
        <v>9</v>
      </c>
      <c r="C44" s="35" t="s">
        <v>143</v>
      </c>
      <c r="D44" s="34">
        <f>48550.03*1.086</f>
        <v>52725.33</v>
      </c>
      <c r="E44" s="35">
        <f>D44/G44</f>
        <v>26.04</v>
      </c>
      <c r="F44" s="35">
        <f>E44/12</f>
        <v>2.17</v>
      </c>
      <c r="G44" s="12">
        <v>2024.6</v>
      </c>
      <c r="H44" s="28"/>
      <c r="I44" s="12">
        <f t="shared" si="0"/>
        <v>2.17</v>
      </c>
    </row>
    <row r="45" spans="1:9" s="12" customFormat="1" ht="21" customHeight="1">
      <c r="A45" s="57" t="s">
        <v>94</v>
      </c>
      <c r="B45" s="58" t="s">
        <v>20</v>
      </c>
      <c r="C45" s="35"/>
      <c r="D45" s="34"/>
      <c r="E45" s="35"/>
      <c r="F45" s="35"/>
      <c r="H45" s="28"/>
      <c r="I45" s="12">
        <f t="shared" si="0"/>
        <v>0</v>
      </c>
    </row>
    <row r="46" spans="1:9" s="12" customFormat="1" ht="18.75" customHeight="1">
      <c r="A46" s="57" t="s">
        <v>95</v>
      </c>
      <c r="B46" s="58" t="s">
        <v>15</v>
      </c>
      <c r="C46" s="35"/>
      <c r="D46" s="34"/>
      <c r="E46" s="35"/>
      <c r="F46" s="35"/>
      <c r="H46" s="28"/>
      <c r="I46" s="12">
        <f t="shared" si="0"/>
        <v>0</v>
      </c>
    </row>
    <row r="47" spans="1:9" s="12" customFormat="1" ht="20.25" customHeight="1">
      <c r="A47" s="57" t="s">
        <v>96</v>
      </c>
      <c r="B47" s="58" t="s">
        <v>97</v>
      </c>
      <c r="C47" s="35"/>
      <c r="D47" s="34"/>
      <c r="E47" s="35"/>
      <c r="F47" s="35"/>
      <c r="H47" s="28"/>
      <c r="I47" s="12">
        <f t="shared" si="0"/>
        <v>0</v>
      </c>
    </row>
    <row r="48" spans="1:9" s="12" customFormat="1" ht="18" customHeight="1">
      <c r="A48" s="57" t="s">
        <v>98</v>
      </c>
      <c r="B48" s="58" t="s">
        <v>99</v>
      </c>
      <c r="C48" s="35"/>
      <c r="D48" s="34"/>
      <c r="E48" s="35"/>
      <c r="F48" s="35"/>
      <c r="H48" s="28"/>
      <c r="I48" s="12">
        <f t="shared" si="0"/>
        <v>0</v>
      </c>
    </row>
    <row r="49" spans="1:9" s="12" customFormat="1" ht="21" customHeight="1">
      <c r="A49" s="57" t="s">
        <v>100</v>
      </c>
      <c r="B49" s="58" t="s">
        <v>97</v>
      </c>
      <c r="C49" s="35"/>
      <c r="D49" s="34"/>
      <c r="E49" s="35"/>
      <c r="F49" s="35"/>
      <c r="H49" s="28"/>
      <c r="I49" s="12">
        <f t="shared" si="0"/>
        <v>0</v>
      </c>
    </row>
    <row r="50" spans="1:9" s="12" customFormat="1" ht="28.5">
      <c r="A50" s="45" t="s">
        <v>101</v>
      </c>
      <c r="B50" s="56" t="s">
        <v>30</v>
      </c>
      <c r="C50" s="35" t="s">
        <v>144</v>
      </c>
      <c r="D50" s="34">
        <f>(103983.46*1.086)+1000</f>
        <v>113926.04</v>
      </c>
      <c r="E50" s="35">
        <f>D50/G50</f>
        <v>56.27</v>
      </c>
      <c r="F50" s="35">
        <f>E50/12</f>
        <v>4.69</v>
      </c>
      <c r="G50" s="12">
        <v>2024.6</v>
      </c>
      <c r="H50" s="28">
        <v>3.08</v>
      </c>
      <c r="I50" s="12">
        <f t="shared" si="0"/>
        <v>4.68916666666667</v>
      </c>
    </row>
    <row r="51" spans="1:9" s="12" customFormat="1" ht="25.5">
      <c r="A51" s="50" t="s">
        <v>102</v>
      </c>
      <c r="B51" s="60" t="s">
        <v>30</v>
      </c>
      <c r="C51" s="35"/>
      <c r="D51" s="34"/>
      <c r="E51" s="35"/>
      <c r="F51" s="35"/>
      <c r="H51" s="28"/>
      <c r="I51" s="12">
        <f t="shared" si="0"/>
        <v>0</v>
      </c>
    </row>
    <row r="52" spans="1:9" s="12" customFormat="1" ht="21" customHeight="1">
      <c r="A52" s="50" t="s">
        <v>103</v>
      </c>
      <c r="B52" s="60" t="s">
        <v>104</v>
      </c>
      <c r="C52" s="35"/>
      <c r="D52" s="34"/>
      <c r="E52" s="35"/>
      <c r="F52" s="35"/>
      <c r="H52" s="28"/>
      <c r="I52" s="12">
        <f t="shared" si="0"/>
        <v>0</v>
      </c>
    </row>
    <row r="53" spans="1:9" s="12" customFormat="1" ht="18" customHeight="1">
      <c r="A53" s="50" t="s">
        <v>105</v>
      </c>
      <c r="B53" s="60" t="s">
        <v>59</v>
      </c>
      <c r="C53" s="35"/>
      <c r="D53" s="34"/>
      <c r="E53" s="35"/>
      <c r="F53" s="35"/>
      <c r="H53" s="28"/>
      <c r="I53" s="12">
        <f t="shared" si="0"/>
        <v>0</v>
      </c>
    </row>
    <row r="54" spans="1:9" s="12" customFormat="1" ht="31.5" customHeight="1">
      <c r="A54" s="50" t="s">
        <v>106</v>
      </c>
      <c r="B54" s="60" t="s">
        <v>15</v>
      </c>
      <c r="C54" s="35"/>
      <c r="D54" s="34"/>
      <c r="E54" s="35"/>
      <c r="F54" s="35"/>
      <c r="H54" s="28"/>
      <c r="I54" s="12">
        <f t="shared" si="0"/>
        <v>0</v>
      </c>
    </row>
    <row r="55" spans="1:9" s="12" customFormat="1" ht="21" customHeight="1">
      <c r="A55" s="50" t="s">
        <v>168</v>
      </c>
      <c r="B55" s="60" t="s">
        <v>15</v>
      </c>
      <c r="C55" s="36" t="s">
        <v>144</v>
      </c>
      <c r="D55" s="63"/>
      <c r="E55" s="36"/>
      <c r="F55" s="36"/>
      <c r="G55" s="12">
        <v>2024.6</v>
      </c>
      <c r="H55" s="28"/>
      <c r="I55" s="12">
        <f t="shared" si="0"/>
        <v>0</v>
      </c>
    </row>
    <row r="56" spans="1:10" s="18" customFormat="1" ht="36.75" customHeight="1">
      <c r="A56" s="45" t="s">
        <v>107</v>
      </c>
      <c r="B56" s="46" t="s">
        <v>7</v>
      </c>
      <c r="C56" s="37" t="s">
        <v>136</v>
      </c>
      <c r="D56" s="34">
        <v>2439.99</v>
      </c>
      <c r="E56" s="35">
        <f>D56/G56</f>
        <v>1.21</v>
      </c>
      <c r="F56" s="35">
        <f>E56/12</f>
        <v>0.1</v>
      </c>
      <c r="G56" s="12">
        <v>2024.6</v>
      </c>
      <c r="H56" s="28">
        <v>0.06</v>
      </c>
      <c r="I56" s="12">
        <f t="shared" si="0"/>
        <v>0.100833333333333</v>
      </c>
      <c r="J56" s="12"/>
    </row>
    <row r="57" spans="1:10" s="18" customFormat="1" ht="30" customHeight="1">
      <c r="A57" s="45" t="s">
        <v>108</v>
      </c>
      <c r="B57" s="46" t="s">
        <v>7</v>
      </c>
      <c r="C57" s="37" t="s">
        <v>136</v>
      </c>
      <c r="D57" s="34">
        <v>15405.72</v>
      </c>
      <c r="E57" s="35">
        <f>D57/G57</f>
        <v>7.61</v>
      </c>
      <c r="F57" s="35">
        <f>E57/12</f>
        <v>0.63</v>
      </c>
      <c r="G57" s="12">
        <v>2024.6</v>
      </c>
      <c r="H57" s="28">
        <v>0.42</v>
      </c>
      <c r="I57" s="12">
        <f t="shared" si="0"/>
        <v>0.634166666666667</v>
      </c>
      <c r="J57" s="12"/>
    </row>
    <row r="58" spans="1:10" s="18" customFormat="1" ht="30">
      <c r="A58" s="45" t="s">
        <v>21</v>
      </c>
      <c r="B58" s="46"/>
      <c r="C58" s="37" t="s">
        <v>145</v>
      </c>
      <c r="D58" s="34">
        <f>E58*G58</f>
        <v>5344.94</v>
      </c>
      <c r="E58" s="35">
        <f>F58*12</f>
        <v>2.64</v>
      </c>
      <c r="F58" s="35">
        <v>0.22</v>
      </c>
      <c r="G58" s="12">
        <v>2024.6</v>
      </c>
      <c r="H58" s="28">
        <v>0.14</v>
      </c>
      <c r="I58" s="12">
        <f t="shared" si="0"/>
        <v>0.22</v>
      </c>
      <c r="J58" s="12"/>
    </row>
    <row r="59" spans="1:10" s="18" customFormat="1" ht="35.25" customHeight="1">
      <c r="A59" s="50" t="s">
        <v>109</v>
      </c>
      <c r="B59" s="51" t="s">
        <v>70</v>
      </c>
      <c r="C59" s="37"/>
      <c r="D59" s="34"/>
      <c r="E59" s="35"/>
      <c r="F59" s="35"/>
      <c r="G59" s="12"/>
      <c r="H59" s="28"/>
      <c r="I59" s="12">
        <f t="shared" si="0"/>
        <v>0</v>
      </c>
      <c r="J59" s="12"/>
    </row>
    <row r="60" spans="1:10" s="18" customFormat="1" ht="30.75" customHeight="1">
      <c r="A60" s="50" t="s">
        <v>110</v>
      </c>
      <c r="B60" s="51" t="s">
        <v>70</v>
      </c>
      <c r="C60" s="37"/>
      <c r="D60" s="34"/>
      <c r="E60" s="35"/>
      <c r="F60" s="35"/>
      <c r="G60" s="12"/>
      <c r="H60" s="28"/>
      <c r="I60" s="12">
        <f t="shared" si="0"/>
        <v>0</v>
      </c>
      <c r="J60" s="12"/>
    </row>
    <row r="61" spans="1:10" s="18" customFormat="1" ht="15">
      <c r="A61" s="50" t="s">
        <v>111</v>
      </c>
      <c r="B61" s="51" t="s">
        <v>59</v>
      </c>
      <c r="C61" s="37"/>
      <c r="D61" s="34"/>
      <c r="E61" s="35"/>
      <c r="F61" s="35"/>
      <c r="G61" s="12"/>
      <c r="H61" s="28"/>
      <c r="I61" s="12">
        <f t="shared" si="0"/>
        <v>0</v>
      </c>
      <c r="J61" s="12"/>
    </row>
    <row r="62" spans="1:10" s="18" customFormat="1" ht="24.75" customHeight="1">
      <c r="A62" s="50" t="s">
        <v>112</v>
      </c>
      <c r="B62" s="51" t="s">
        <v>70</v>
      </c>
      <c r="C62" s="37"/>
      <c r="D62" s="34"/>
      <c r="E62" s="35"/>
      <c r="F62" s="35"/>
      <c r="G62" s="12"/>
      <c r="H62" s="28"/>
      <c r="I62" s="12">
        <f t="shared" si="0"/>
        <v>0</v>
      </c>
      <c r="J62" s="12"/>
    </row>
    <row r="63" spans="1:10" s="18" customFormat="1" ht="27.75" customHeight="1">
      <c r="A63" s="50" t="s">
        <v>113</v>
      </c>
      <c r="B63" s="51" t="s">
        <v>70</v>
      </c>
      <c r="C63" s="37"/>
      <c r="D63" s="34"/>
      <c r="E63" s="35"/>
      <c r="F63" s="35"/>
      <c r="G63" s="12"/>
      <c r="H63" s="28"/>
      <c r="I63" s="12">
        <f t="shared" si="0"/>
        <v>0</v>
      </c>
      <c r="J63" s="12"/>
    </row>
    <row r="64" spans="1:10" s="18" customFormat="1" ht="19.5" customHeight="1">
      <c r="A64" s="50" t="s">
        <v>114</v>
      </c>
      <c r="B64" s="51" t="s">
        <v>70</v>
      </c>
      <c r="C64" s="37"/>
      <c r="D64" s="34"/>
      <c r="E64" s="35"/>
      <c r="F64" s="35"/>
      <c r="G64" s="12"/>
      <c r="H64" s="28"/>
      <c r="I64" s="12">
        <f t="shared" si="0"/>
        <v>0</v>
      </c>
      <c r="J64" s="12"/>
    </row>
    <row r="65" spans="1:10" s="18" customFormat="1" ht="32.25" customHeight="1">
      <c r="A65" s="50" t="s">
        <v>115</v>
      </c>
      <c r="B65" s="51" t="s">
        <v>70</v>
      </c>
      <c r="C65" s="37"/>
      <c r="D65" s="34"/>
      <c r="E65" s="35"/>
      <c r="F65" s="35"/>
      <c r="G65" s="12"/>
      <c r="H65" s="28"/>
      <c r="I65" s="12">
        <f t="shared" si="0"/>
        <v>0</v>
      </c>
      <c r="J65" s="12"/>
    </row>
    <row r="66" spans="1:10" s="18" customFormat="1" ht="19.5" customHeight="1">
      <c r="A66" s="50" t="s">
        <v>116</v>
      </c>
      <c r="B66" s="51" t="s">
        <v>70</v>
      </c>
      <c r="C66" s="37"/>
      <c r="D66" s="34"/>
      <c r="E66" s="35"/>
      <c r="F66" s="35"/>
      <c r="G66" s="12"/>
      <c r="H66" s="28"/>
      <c r="I66" s="12">
        <f t="shared" si="0"/>
        <v>0</v>
      </c>
      <c r="J66" s="12"/>
    </row>
    <row r="67" spans="1:10" s="18" customFormat="1" ht="24" customHeight="1">
      <c r="A67" s="50" t="s">
        <v>117</v>
      </c>
      <c r="B67" s="51" t="s">
        <v>70</v>
      </c>
      <c r="C67" s="37"/>
      <c r="D67" s="34"/>
      <c r="E67" s="35"/>
      <c r="F67" s="35"/>
      <c r="G67" s="12"/>
      <c r="H67" s="28"/>
      <c r="I67" s="12">
        <f t="shared" si="0"/>
        <v>0</v>
      </c>
      <c r="J67" s="12"/>
    </row>
    <row r="68" spans="1:9" s="12" customFormat="1" ht="20.25" customHeight="1">
      <c r="A68" s="45" t="s">
        <v>23</v>
      </c>
      <c r="B68" s="46" t="s">
        <v>24</v>
      </c>
      <c r="C68" s="37" t="s">
        <v>146</v>
      </c>
      <c r="D68" s="34">
        <f>E68*G68</f>
        <v>1943.62</v>
      </c>
      <c r="E68" s="35">
        <f>F68*12</f>
        <v>0.96</v>
      </c>
      <c r="F68" s="35">
        <v>0.08</v>
      </c>
      <c r="G68" s="12">
        <v>2024.6</v>
      </c>
      <c r="H68" s="28">
        <v>0.03</v>
      </c>
      <c r="I68" s="12">
        <f t="shared" si="0"/>
        <v>0.08</v>
      </c>
    </row>
    <row r="69" spans="1:9" s="12" customFormat="1" ht="20.25" customHeight="1">
      <c r="A69" s="45" t="s">
        <v>25</v>
      </c>
      <c r="B69" s="61" t="s">
        <v>26</v>
      </c>
      <c r="C69" s="38" t="s">
        <v>146</v>
      </c>
      <c r="D69" s="34">
        <f>E69*G69</f>
        <v>1214.76</v>
      </c>
      <c r="E69" s="35">
        <f>12*F69</f>
        <v>0.6</v>
      </c>
      <c r="F69" s="35">
        <v>0.05</v>
      </c>
      <c r="G69" s="12">
        <v>2024.6</v>
      </c>
      <c r="H69" s="28">
        <v>0.02</v>
      </c>
      <c r="I69" s="12">
        <f t="shared" si="0"/>
        <v>0.05</v>
      </c>
    </row>
    <row r="70" spans="1:10" s="19" customFormat="1" ht="30">
      <c r="A70" s="45" t="s">
        <v>22</v>
      </c>
      <c r="B70" s="46"/>
      <c r="C70" s="37" t="s">
        <v>137</v>
      </c>
      <c r="D70" s="34">
        <v>3535</v>
      </c>
      <c r="E70" s="35">
        <f>D70/G70</f>
        <v>1.75</v>
      </c>
      <c r="F70" s="35">
        <f>E70/12</f>
        <v>0.15</v>
      </c>
      <c r="G70" s="12">
        <v>2024.6</v>
      </c>
      <c r="H70" s="28">
        <v>0.03</v>
      </c>
      <c r="I70" s="12">
        <f t="shared" si="0"/>
        <v>0.145833333333333</v>
      </c>
      <c r="J70" s="12"/>
    </row>
    <row r="71" spans="1:10" s="19" customFormat="1" ht="15">
      <c r="A71" s="45" t="s">
        <v>33</v>
      </c>
      <c r="B71" s="46"/>
      <c r="C71" s="35" t="s">
        <v>147</v>
      </c>
      <c r="D71" s="35">
        <f>D82+D72+D73+D74+D75+D76+D77+D78+D79++D80+D81+D83+D84+D85+D86</f>
        <v>15591.81</v>
      </c>
      <c r="E71" s="35">
        <f>D71/G71</f>
        <v>7.7</v>
      </c>
      <c r="F71" s="35">
        <f>E71/12</f>
        <v>0.64</v>
      </c>
      <c r="G71" s="12">
        <v>2024.6</v>
      </c>
      <c r="H71" s="28">
        <v>0.78</v>
      </c>
      <c r="I71" s="12">
        <f t="shared" si="0"/>
        <v>0.641666666666667</v>
      </c>
      <c r="J71" s="12"/>
    </row>
    <row r="72" spans="1:10" s="18" customFormat="1" ht="16.5" customHeight="1">
      <c r="A72" s="47" t="s">
        <v>138</v>
      </c>
      <c r="B72" s="48" t="s">
        <v>15</v>
      </c>
      <c r="C72" s="40"/>
      <c r="D72" s="39">
        <v>259.38</v>
      </c>
      <c r="E72" s="40"/>
      <c r="F72" s="40"/>
      <c r="G72" s="12"/>
      <c r="H72" s="28">
        <v>0.01</v>
      </c>
      <c r="I72" s="12">
        <f t="shared" si="0"/>
        <v>0</v>
      </c>
      <c r="J72" s="12"/>
    </row>
    <row r="73" spans="1:10" s="18" customFormat="1" ht="15">
      <c r="A73" s="47" t="s">
        <v>16</v>
      </c>
      <c r="B73" s="48" t="s">
        <v>20</v>
      </c>
      <c r="C73" s="40"/>
      <c r="D73" s="39">
        <v>548.89</v>
      </c>
      <c r="E73" s="40"/>
      <c r="F73" s="40"/>
      <c r="G73" s="12"/>
      <c r="H73" s="28">
        <v>0.01</v>
      </c>
      <c r="I73" s="12">
        <f t="shared" si="0"/>
        <v>0</v>
      </c>
      <c r="J73" s="12"/>
    </row>
    <row r="74" spans="1:10" s="18" customFormat="1" ht="15">
      <c r="A74" s="47" t="s">
        <v>72</v>
      </c>
      <c r="B74" s="49" t="s">
        <v>15</v>
      </c>
      <c r="C74" s="40"/>
      <c r="D74" s="39">
        <v>978.07</v>
      </c>
      <c r="E74" s="40"/>
      <c r="F74" s="40"/>
      <c r="G74" s="12"/>
      <c r="H74" s="28"/>
      <c r="I74" s="12">
        <f t="shared" si="0"/>
        <v>0</v>
      </c>
      <c r="J74" s="12"/>
    </row>
    <row r="75" spans="1:10" s="18" customFormat="1" ht="15">
      <c r="A75" s="50" t="s">
        <v>118</v>
      </c>
      <c r="B75" s="51" t="s">
        <v>52</v>
      </c>
      <c r="C75" s="42"/>
      <c r="D75" s="42">
        <v>0</v>
      </c>
      <c r="E75" s="40"/>
      <c r="F75" s="40"/>
      <c r="G75" s="12"/>
      <c r="H75" s="28"/>
      <c r="I75" s="12">
        <f t="shared" si="0"/>
        <v>0</v>
      </c>
      <c r="J75" s="12"/>
    </row>
    <row r="76" spans="1:10" s="18" customFormat="1" ht="15">
      <c r="A76" s="47" t="s">
        <v>47</v>
      </c>
      <c r="B76" s="48" t="s">
        <v>15</v>
      </c>
      <c r="C76" s="40"/>
      <c r="D76" s="39">
        <v>1046</v>
      </c>
      <c r="E76" s="40"/>
      <c r="F76" s="40"/>
      <c r="G76" s="12"/>
      <c r="H76" s="28">
        <v>0.03</v>
      </c>
      <c r="I76" s="12">
        <f t="shared" si="0"/>
        <v>0</v>
      </c>
      <c r="J76" s="12"/>
    </row>
    <row r="77" spans="1:10" s="18" customFormat="1" ht="18" customHeight="1">
      <c r="A77" s="47" t="s">
        <v>17</v>
      </c>
      <c r="B77" s="48" t="s">
        <v>15</v>
      </c>
      <c r="C77" s="40"/>
      <c r="D77" s="39">
        <v>4663.38</v>
      </c>
      <c r="E77" s="40"/>
      <c r="F77" s="40"/>
      <c r="G77" s="12"/>
      <c r="H77" s="28">
        <v>0.13</v>
      </c>
      <c r="I77" s="12">
        <f t="shared" si="0"/>
        <v>0</v>
      </c>
      <c r="J77" s="12"/>
    </row>
    <row r="78" spans="1:10" s="18" customFormat="1" ht="15">
      <c r="A78" s="47" t="s">
        <v>18</v>
      </c>
      <c r="B78" s="48" t="s">
        <v>15</v>
      </c>
      <c r="C78" s="40"/>
      <c r="D78" s="39">
        <v>1097.78</v>
      </c>
      <c r="E78" s="40"/>
      <c r="F78" s="40"/>
      <c r="G78" s="12"/>
      <c r="H78" s="28">
        <v>0.03</v>
      </c>
      <c r="I78" s="12">
        <f t="shared" si="0"/>
        <v>0</v>
      </c>
      <c r="J78" s="12"/>
    </row>
    <row r="79" spans="1:10" s="18" customFormat="1" ht="15">
      <c r="A79" s="47" t="s">
        <v>44</v>
      </c>
      <c r="B79" s="48" t="s">
        <v>15</v>
      </c>
      <c r="C79" s="40"/>
      <c r="D79" s="39">
        <v>522.99</v>
      </c>
      <c r="E79" s="40"/>
      <c r="F79" s="40"/>
      <c r="G79" s="12"/>
      <c r="H79" s="28">
        <v>0.01</v>
      </c>
      <c r="I79" s="12">
        <f t="shared" si="0"/>
        <v>0</v>
      </c>
      <c r="J79" s="12"/>
    </row>
    <row r="80" spans="1:10" s="18" customFormat="1" ht="18.75" customHeight="1">
      <c r="A80" s="47" t="s">
        <v>45</v>
      </c>
      <c r="B80" s="48" t="s">
        <v>20</v>
      </c>
      <c r="C80" s="40"/>
      <c r="D80" s="39">
        <v>0</v>
      </c>
      <c r="E80" s="40"/>
      <c r="F80" s="40"/>
      <c r="G80" s="12"/>
      <c r="H80" s="28">
        <v>0.05</v>
      </c>
      <c r="I80" s="12">
        <f t="shared" si="0"/>
        <v>0</v>
      </c>
      <c r="J80" s="12"/>
    </row>
    <row r="81" spans="1:10" s="18" customFormat="1" ht="25.5">
      <c r="A81" s="47" t="s">
        <v>19</v>
      </c>
      <c r="B81" s="48" t="s">
        <v>15</v>
      </c>
      <c r="C81" s="40"/>
      <c r="D81" s="39">
        <v>2160.73</v>
      </c>
      <c r="E81" s="40"/>
      <c r="F81" s="40"/>
      <c r="G81" s="12"/>
      <c r="H81" s="28">
        <v>0.06</v>
      </c>
      <c r="I81" s="12">
        <f t="shared" si="0"/>
        <v>0</v>
      </c>
      <c r="J81" s="12"/>
    </row>
    <row r="82" spans="1:10" s="18" customFormat="1" ht="18.75" customHeight="1">
      <c r="A82" s="47" t="s">
        <v>171</v>
      </c>
      <c r="B82" s="49" t="s">
        <v>15</v>
      </c>
      <c r="C82" s="40"/>
      <c r="D82" s="39">
        <v>631.68</v>
      </c>
      <c r="E82" s="40"/>
      <c r="F82" s="40"/>
      <c r="G82" s="12"/>
      <c r="H82" s="28"/>
      <c r="I82" s="12"/>
      <c r="J82" s="12"/>
    </row>
    <row r="83" spans="1:10" s="18" customFormat="1" ht="18" customHeight="1">
      <c r="A83" s="47" t="s">
        <v>68</v>
      </c>
      <c r="B83" s="48" t="s">
        <v>15</v>
      </c>
      <c r="C83" s="40"/>
      <c r="D83" s="39">
        <v>3682.91</v>
      </c>
      <c r="E83" s="40"/>
      <c r="F83" s="40"/>
      <c r="G83" s="12"/>
      <c r="H83" s="28">
        <v>0.01</v>
      </c>
      <c r="I83" s="12">
        <f t="shared" si="0"/>
        <v>0</v>
      </c>
      <c r="J83" s="12"/>
    </row>
    <row r="84" spans="1:10" s="18" customFormat="1" ht="31.5" customHeight="1">
      <c r="A84" s="47" t="s">
        <v>139</v>
      </c>
      <c r="B84" s="49" t="s">
        <v>52</v>
      </c>
      <c r="C84" s="41"/>
      <c r="D84" s="39">
        <v>0</v>
      </c>
      <c r="E84" s="40"/>
      <c r="F84" s="40"/>
      <c r="G84" s="12"/>
      <c r="H84" s="28">
        <v>0</v>
      </c>
      <c r="I84" s="12">
        <f t="shared" si="0"/>
        <v>0</v>
      </c>
      <c r="J84" s="12"/>
    </row>
    <row r="85" spans="1:10" s="18" customFormat="1" ht="28.5" customHeight="1">
      <c r="A85" s="47" t="s">
        <v>140</v>
      </c>
      <c r="B85" s="49" t="s">
        <v>52</v>
      </c>
      <c r="C85" s="41"/>
      <c r="D85" s="39">
        <v>0</v>
      </c>
      <c r="E85" s="40"/>
      <c r="F85" s="40"/>
      <c r="G85" s="12"/>
      <c r="H85" s="28"/>
      <c r="I85" s="12">
        <f t="shared" si="0"/>
        <v>0</v>
      </c>
      <c r="J85" s="12"/>
    </row>
    <row r="86" spans="1:10" s="18" customFormat="1" ht="19.5" customHeight="1">
      <c r="A86" s="47" t="s">
        <v>120</v>
      </c>
      <c r="B86" s="51" t="s">
        <v>15</v>
      </c>
      <c r="C86" s="40"/>
      <c r="D86" s="39">
        <v>0</v>
      </c>
      <c r="E86" s="40"/>
      <c r="F86" s="40"/>
      <c r="G86" s="12"/>
      <c r="H86" s="28"/>
      <c r="I86" s="12">
        <f t="shared" si="0"/>
        <v>0</v>
      </c>
      <c r="J86" s="12"/>
    </row>
    <row r="87" spans="1:10" s="19" customFormat="1" ht="30">
      <c r="A87" s="45" t="s">
        <v>38</v>
      </c>
      <c r="B87" s="46"/>
      <c r="C87" s="35" t="s">
        <v>148</v>
      </c>
      <c r="D87" s="35">
        <f>D88+D89+D90+D91+D92+D93+D94+D95+D96</f>
        <v>18963.38</v>
      </c>
      <c r="E87" s="35">
        <f>D87/G87</f>
        <v>9.37</v>
      </c>
      <c r="F87" s="35">
        <f>E87/12</f>
        <v>0.78</v>
      </c>
      <c r="G87" s="12">
        <v>2024.6</v>
      </c>
      <c r="H87" s="28">
        <v>1.2</v>
      </c>
      <c r="I87" s="12">
        <f t="shared" si="0"/>
        <v>0.780833333333333</v>
      </c>
      <c r="J87" s="12"/>
    </row>
    <row r="88" spans="1:10" s="18" customFormat="1" ht="18" customHeight="1">
      <c r="A88" s="47" t="s">
        <v>34</v>
      </c>
      <c r="B88" s="48" t="s">
        <v>48</v>
      </c>
      <c r="C88" s="40"/>
      <c r="D88" s="39">
        <v>3137.99</v>
      </c>
      <c r="E88" s="40"/>
      <c r="F88" s="40"/>
      <c r="G88" s="12">
        <v>2024.6</v>
      </c>
      <c r="H88" s="28">
        <v>0.09</v>
      </c>
      <c r="I88" s="12">
        <f t="shared" si="0"/>
        <v>0</v>
      </c>
      <c r="J88" s="12"/>
    </row>
    <row r="89" spans="1:10" s="18" customFormat="1" ht="25.5">
      <c r="A89" s="47" t="s">
        <v>35</v>
      </c>
      <c r="B89" s="48" t="s">
        <v>15</v>
      </c>
      <c r="C89" s="40"/>
      <c r="D89" s="39">
        <v>2092.02</v>
      </c>
      <c r="E89" s="40"/>
      <c r="F89" s="40"/>
      <c r="G89" s="12">
        <v>2024.6</v>
      </c>
      <c r="H89" s="28">
        <v>0.05</v>
      </c>
      <c r="I89" s="12">
        <f t="shared" si="0"/>
        <v>0</v>
      </c>
      <c r="J89" s="12"/>
    </row>
    <row r="90" spans="1:10" s="18" customFormat="1" ht="15">
      <c r="A90" s="47" t="s">
        <v>53</v>
      </c>
      <c r="B90" s="48" t="s">
        <v>52</v>
      </c>
      <c r="C90" s="40"/>
      <c r="D90" s="39">
        <v>2195.49</v>
      </c>
      <c r="E90" s="40"/>
      <c r="F90" s="40"/>
      <c r="G90" s="12">
        <v>2024.6</v>
      </c>
      <c r="H90" s="28">
        <v>0.06</v>
      </c>
      <c r="I90" s="12">
        <f t="shared" si="0"/>
        <v>0</v>
      </c>
      <c r="J90" s="12"/>
    </row>
    <row r="91" spans="1:10" s="18" customFormat="1" ht="25.5">
      <c r="A91" s="47" t="s">
        <v>49</v>
      </c>
      <c r="B91" s="48" t="s">
        <v>50</v>
      </c>
      <c r="C91" s="40"/>
      <c r="D91" s="39">
        <v>0</v>
      </c>
      <c r="E91" s="40"/>
      <c r="F91" s="40"/>
      <c r="G91" s="12">
        <v>2024.6</v>
      </c>
      <c r="H91" s="28">
        <v>0.05</v>
      </c>
      <c r="I91" s="12">
        <f aca="true" t="shared" si="1" ref="I91:I121">E91/12</f>
        <v>0</v>
      </c>
      <c r="J91" s="12"/>
    </row>
    <row r="92" spans="1:10" s="18" customFormat="1" ht="15.75" customHeight="1">
      <c r="A92" s="47" t="s">
        <v>46</v>
      </c>
      <c r="B92" s="48" t="s">
        <v>7</v>
      </c>
      <c r="C92" s="41"/>
      <c r="D92" s="39">
        <v>7440.48</v>
      </c>
      <c r="E92" s="40"/>
      <c r="F92" s="40"/>
      <c r="G92" s="12">
        <v>2024.6</v>
      </c>
      <c r="H92" s="28">
        <v>0.2</v>
      </c>
      <c r="I92" s="12">
        <f t="shared" si="1"/>
        <v>0</v>
      </c>
      <c r="J92" s="12"/>
    </row>
    <row r="93" spans="1:10" s="18" customFormat="1" ht="25.5">
      <c r="A93" s="47" t="s">
        <v>121</v>
      </c>
      <c r="B93" s="49" t="s">
        <v>15</v>
      </c>
      <c r="C93" s="41"/>
      <c r="D93" s="62">
        <v>4097.4</v>
      </c>
      <c r="E93" s="41"/>
      <c r="F93" s="41"/>
      <c r="G93" s="12"/>
      <c r="H93" s="28"/>
      <c r="I93" s="12">
        <f t="shared" si="1"/>
        <v>0</v>
      </c>
      <c r="J93" s="12"/>
    </row>
    <row r="94" spans="1:10" s="18" customFormat="1" ht="25.5">
      <c r="A94" s="47" t="s">
        <v>119</v>
      </c>
      <c r="B94" s="49" t="s">
        <v>51</v>
      </c>
      <c r="C94" s="41"/>
      <c r="D94" s="62">
        <v>0</v>
      </c>
      <c r="E94" s="41"/>
      <c r="F94" s="41"/>
      <c r="G94" s="12"/>
      <c r="H94" s="28"/>
      <c r="I94" s="12">
        <f t="shared" si="1"/>
        <v>0</v>
      </c>
      <c r="J94" s="12"/>
    </row>
    <row r="95" spans="1:10" s="18" customFormat="1" ht="15">
      <c r="A95" s="50" t="s">
        <v>122</v>
      </c>
      <c r="B95" s="49" t="s">
        <v>52</v>
      </c>
      <c r="C95" s="41"/>
      <c r="D95" s="62">
        <v>0</v>
      </c>
      <c r="E95" s="41"/>
      <c r="F95" s="41"/>
      <c r="G95" s="12"/>
      <c r="H95" s="28"/>
      <c r="I95" s="12">
        <f t="shared" si="1"/>
        <v>0</v>
      </c>
      <c r="J95" s="12"/>
    </row>
    <row r="96" spans="1:10" s="18" customFormat="1" ht="15">
      <c r="A96" s="47" t="s">
        <v>123</v>
      </c>
      <c r="B96" s="49" t="s">
        <v>15</v>
      </c>
      <c r="C96" s="41"/>
      <c r="D96" s="62">
        <v>0</v>
      </c>
      <c r="E96" s="41"/>
      <c r="F96" s="41"/>
      <c r="G96" s="12"/>
      <c r="H96" s="28"/>
      <c r="I96" s="12">
        <f t="shared" si="1"/>
        <v>0</v>
      </c>
      <c r="J96" s="12"/>
    </row>
    <row r="97" spans="1:10" s="18" customFormat="1" ht="30">
      <c r="A97" s="45" t="s">
        <v>39</v>
      </c>
      <c r="B97" s="48"/>
      <c r="C97" s="37" t="s">
        <v>149</v>
      </c>
      <c r="D97" s="35">
        <f>D98+D99+D100</f>
        <v>0</v>
      </c>
      <c r="E97" s="35">
        <f>D97/G97</f>
        <v>0</v>
      </c>
      <c r="F97" s="35">
        <f>E97/12</f>
        <v>0</v>
      </c>
      <c r="G97" s="12">
        <v>2024.6</v>
      </c>
      <c r="H97" s="28">
        <v>0.52</v>
      </c>
      <c r="I97" s="12">
        <f t="shared" si="1"/>
        <v>0</v>
      </c>
      <c r="J97" s="12"/>
    </row>
    <row r="98" spans="1:10" s="18" customFormat="1" ht="15">
      <c r="A98" s="47" t="s">
        <v>124</v>
      </c>
      <c r="B98" s="48" t="s">
        <v>15</v>
      </c>
      <c r="C98" s="37"/>
      <c r="D98" s="63">
        <v>0</v>
      </c>
      <c r="E98" s="35"/>
      <c r="F98" s="35"/>
      <c r="G98" s="12"/>
      <c r="H98" s="28"/>
      <c r="I98" s="12">
        <f t="shared" si="1"/>
        <v>0</v>
      </c>
      <c r="J98" s="12"/>
    </row>
    <row r="99" spans="1:10" s="18" customFormat="1" ht="15">
      <c r="A99" s="50" t="s">
        <v>125</v>
      </c>
      <c r="B99" s="49" t="s">
        <v>52</v>
      </c>
      <c r="C99" s="37"/>
      <c r="D99" s="63">
        <v>0</v>
      </c>
      <c r="E99" s="35"/>
      <c r="F99" s="35"/>
      <c r="G99" s="12"/>
      <c r="H99" s="28"/>
      <c r="I99" s="12">
        <f t="shared" si="1"/>
        <v>0</v>
      </c>
      <c r="J99" s="12"/>
    </row>
    <row r="100" spans="1:10" s="18" customFormat="1" ht="29.25" customHeight="1">
      <c r="A100" s="47" t="s">
        <v>126</v>
      </c>
      <c r="B100" s="49" t="s">
        <v>52</v>
      </c>
      <c r="C100" s="37"/>
      <c r="D100" s="39">
        <v>0</v>
      </c>
      <c r="E100" s="40"/>
      <c r="F100" s="40"/>
      <c r="G100" s="12">
        <v>2024.6</v>
      </c>
      <c r="H100" s="28">
        <v>0.4</v>
      </c>
      <c r="I100" s="12">
        <f t="shared" si="1"/>
        <v>0</v>
      </c>
      <c r="J100" s="12"/>
    </row>
    <row r="101" spans="1:10" s="18" customFormat="1" ht="21.75" customHeight="1">
      <c r="A101" s="45" t="s">
        <v>40</v>
      </c>
      <c r="B101" s="48"/>
      <c r="C101" s="37" t="s">
        <v>150</v>
      </c>
      <c r="D101" s="35">
        <f>D102+D103+D104+D105+D106+D107</f>
        <v>29959.63</v>
      </c>
      <c r="E101" s="35">
        <f>D101/G101</f>
        <v>14.8</v>
      </c>
      <c r="F101" s="35">
        <f>E101/12</f>
        <v>1.23</v>
      </c>
      <c r="G101" s="12">
        <v>2024.6</v>
      </c>
      <c r="H101" s="28">
        <v>0.3</v>
      </c>
      <c r="I101" s="12">
        <f t="shared" si="1"/>
        <v>1.23333333333333</v>
      </c>
      <c r="J101" s="12"/>
    </row>
    <row r="102" spans="1:10" s="18" customFormat="1" ht="20.25" customHeight="1">
      <c r="A102" s="47" t="s">
        <v>36</v>
      </c>
      <c r="B102" s="48" t="s">
        <v>7</v>
      </c>
      <c r="C102" s="37"/>
      <c r="D102" s="39">
        <v>0</v>
      </c>
      <c r="E102" s="40"/>
      <c r="F102" s="40"/>
      <c r="G102" s="12">
        <v>2024.6</v>
      </c>
      <c r="H102" s="28">
        <v>0.04</v>
      </c>
      <c r="I102" s="12">
        <f t="shared" si="1"/>
        <v>0</v>
      </c>
      <c r="J102" s="12"/>
    </row>
    <row r="103" spans="1:10" s="18" customFormat="1" ht="41.25" customHeight="1">
      <c r="A103" s="47" t="s">
        <v>127</v>
      </c>
      <c r="B103" s="48" t="s">
        <v>15</v>
      </c>
      <c r="C103" s="37"/>
      <c r="D103" s="39">
        <v>6074.29</v>
      </c>
      <c r="E103" s="40"/>
      <c r="F103" s="40"/>
      <c r="G103" s="12">
        <v>2024.6</v>
      </c>
      <c r="H103" s="28">
        <v>0.17</v>
      </c>
      <c r="I103" s="12">
        <f t="shared" si="1"/>
        <v>0</v>
      </c>
      <c r="J103" s="12"/>
    </row>
    <row r="104" spans="1:10" s="18" customFormat="1" ht="46.5" customHeight="1">
      <c r="A104" s="47" t="s">
        <v>128</v>
      </c>
      <c r="B104" s="48" t="s">
        <v>15</v>
      </c>
      <c r="C104" s="37"/>
      <c r="D104" s="39">
        <v>1093.4</v>
      </c>
      <c r="E104" s="40"/>
      <c r="F104" s="40"/>
      <c r="G104" s="12">
        <v>2024.6</v>
      </c>
      <c r="H104" s="28">
        <v>0.03</v>
      </c>
      <c r="I104" s="12">
        <f t="shared" si="1"/>
        <v>0</v>
      </c>
      <c r="J104" s="12"/>
    </row>
    <row r="105" spans="1:10" s="18" customFormat="1" ht="25.5">
      <c r="A105" s="47" t="s">
        <v>54</v>
      </c>
      <c r="B105" s="48" t="s">
        <v>10</v>
      </c>
      <c r="C105" s="37"/>
      <c r="D105" s="39">
        <v>1834.61</v>
      </c>
      <c r="E105" s="40"/>
      <c r="F105" s="40"/>
      <c r="G105" s="12">
        <v>2024.6</v>
      </c>
      <c r="H105" s="28">
        <v>0</v>
      </c>
      <c r="I105" s="12">
        <f t="shared" si="1"/>
        <v>0</v>
      </c>
      <c r="J105" s="12"/>
    </row>
    <row r="106" spans="1:10" s="18" customFormat="1" ht="20.25" customHeight="1">
      <c r="A106" s="47" t="s">
        <v>129</v>
      </c>
      <c r="B106" s="49" t="s">
        <v>130</v>
      </c>
      <c r="C106" s="37"/>
      <c r="D106" s="39">
        <f>E106*G106</f>
        <v>0</v>
      </c>
      <c r="E106" s="40"/>
      <c r="F106" s="40"/>
      <c r="G106" s="12">
        <v>2024.6</v>
      </c>
      <c r="H106" s="28">
        <v>0</v>
      </c>
      <c r="I106" s="12">
        <f t="shared" si="1"/>
        <v>0</v>
      </c>
      <c r="J106" s="12"/>
    </row>
    <row r="107" spans="1:10" s="18" customFormat="1" ht="54" customHeight="1">
      <c r="A107" s="47" t="s">
        <v>131</v>
      </c>
      <c r="B107" s="49" t="s">
        <v>70</v>
      </c>
      <c r="C107" s="37"/>
      <c r="D107" s="39">
        <v>20957.33</v>
      </c>
      <c r="E107" s="40"/>
      <c r="F107" s="40"/>
      <c r="G107" s="12">
        <v>2024.6</v>
      </c>
      <c r="H107" s="28">
        <v>0</v>
      </c>
      <c r="I107" s="12">
        <f t="shared" si="1"/>
        <v>0</v>
      </c>
      <c r="J107" s="12"/>
    </row>
    <row r="108" spans="1:10" s="18" customFormat="1" ht="15">
      <c r="A108" s="45" t="s">
        <v>41</v>
      </c>
      <c r="B108" s="48"/>
      <c r="C108" s="37" t="s">
        <v>151</v>
      </c>
      <c r="D108" s="35">
        <f>D109</f>
        <v>1311.87</v>
      </c>
      <c r="E108" s="35">
        <f>D108/G108</f>
        <v>0.65</v>
      </c>
      <c r="F108" s="35">
        <f>E108/12</f>
        <v>0.05</v>
      </c>
      <c r="G108" s="12">
        <v>2024.6</v>
      </c>
      <c r="H108" s="28">
        <v>0.14</v>
      </c>
      <c r="I108" s="12">
        <f t="shared" si="1"/>
        <v>0.0541666666666667</v>
      </c>
      <c r="J108" s="12"/>
    </row>
    <row r="109" spans="1:10" s="18" customFormat="1" ht="15">
      <c r="A109" s="47" t="s">
        <v>37</v>
      </c>
      <c r="B109" s="48" t="s">
        <v>15</v>
      </c>
      <c r="C109" s="40"/>
      <c r="D109" s="39">
        <v>1311.87</v>
      </c>
      <c r="E109" s="40"/>
      <c r="F109" s="40"/>
      <c r="G109" s="12">
        <v>2024.6</v>
      </c>
      <c r="H109" s="28">
        <v>0.03</v>
      </c>
      <c r="I109" s="12">
        <f t="shared" si="1"/>
        <v>0</v>
      </c>
      <c r="J109" s="12"/>
    </row>
    <row r="110" spans="1:9" s="12" customFormat="1" ht="15">
      <c r="A110" s="45" t="s">
        <v>43</v>
      </c>
      <c r="B110" s="46"/>
      <c r="C110" s="35" t="s">
        <v>152</v>
      </c>
      <c r="D110" s="35">
        <f>D111+D112</f>
        <v>15960</v>
      </c>
      <c r="E110" s="35">
        <f>D110/G110</f>
        <v>7.88</v>
      </c>
      <c r="F110" s="35">
        <f>E110/12</f>
        <v>0.66</v>
      </c>
      <c r="G110" s="12">
        <v>2024.6</v>
      </c>
      <c r="H110" s="28">
        <v>0.05</v>
      </c>
      <c r="I110" s="12">
        <f t="shared" si="1"/>
        <v>0.656666666666667</v>
      </c>
    </row>
    <row r="111" spans="1:10" s="18" customFormat="1" ht="42" customHeight="1">
      <c r="A111" s="50" t="s">
        <v>132</v>
      </c>
      <c r="B111" s="49" t="s">
        <v>20</v>
      </c>
      <c r="C111" s="40"/>
      <c r="D111" s="39">
        <v>9360</v>
      </c>
      <c r="E111" s="40"/>
      <c r="F111" s="40"/>
      <c r="G111" s="12">
        <v>2024.6</v>
      </c>
      <c r="H111" s="28">
        <v>0.05</v>
      </c>
      <c r="I111" s="12">
        <f t="shared" si="1"/>
        <v>0</v>
      </c>
      <c r="J111" s="12"/>
    </row>
    <row r="112" spans="1:10" s="18" customFormat="1" ht="24" customHeight="1">
      <c r="A112" s="50" t="s">
        <v>172</v>
      </c>
      <c r="B112" s="49" t="s">
        <v>70</v>
      </c>
      <c r="C112" s="40"/>
      <c r="D112" s="39">
        <v>6600</v>
      </c>
      <c r="E112" s="40"/>
      <c r="F112" s="40"/>
      <c r="G112" s="12">
        <v>2024.6</v>
      </c>
      <c r="H112" s="28">
        <v>0</v>
      </c>
      <c r="I112" s="12">
        <f t="shared" si="1"/>
        <v>0</v>
      </c>
      <c r="J112" s="12"/>
    </row>
    <row r="113" spans="1:9" s="12" customFormat="1" ht="15">
      <c r="A113" s="45" t="s">
        <v>42</v>
      </c>
      <c r="B113" s="46"/>
      <c r="C113" s="35" t="s">
        <v>153</v>
      </c>
      <c r="D113" s="35">
        <f>D114+D115</f>
        <v>1457.82</v>
      </c>
      <c r="E113" s="35">
        <f>D113/G113</f>
        <v>0.72</v>
      </c>
      <c r="F113" s="35">
        <f>E113/12</f>
        <v>0.06</v>
      </c>
      <c r="G113" s="12">
        <v>2024.6</v>
      </c>
      <c r="H113" s="28">
        <v>0.11</v>
      </c>
      <c r="I113" s="12">
        <f t="shared" si="1"/>
        <v>0.06</v>
      </c>
    </row>
    <row r="114" spans="1:10" s="18" customFormat="1" ht="15">
      <c r="A114" s="47" t="s">
        <v>75</v>
      </c>
      <c r="B114" s="48" t="s">
        <v>48</v>
      </c>
      <c r="C114" s="40"/>
      <c r="D114" s="39">
        <v>1457.82</v>
      </c>
      <c r="E114" s="40"/>
      <c r="F114" s="40"/>
      <c r="G114" s="12">
        <v>2024.6</v>
      </c>
      <c r="H114" s="28">
        <v>0.04</v>
      </c>
      <c r="I114" s="12">
        <f t="shared" si="1"/>
        <v>0</v>
      </c>
      <c r="J114" s="12"/>
    </row>
    <row r="115" spans="1:10" s="18" customFormat="1" ht="15">
      <c r="A115" s="47" t="s">
        <v>55</v>
      </c>
      <c r="B115" s="48" t="s">
        <v>48</v>
      </c>
      <c r="C115" s="40"/>
      <c r="D115" s="39">
        <v>0</v>
      </c>
      <c r="E115" s="40"/>
      <c r="F115" s="40"/>
      <c r="G115" s="12">
        <v>2024.6</v>
      </c>
      <c r="H115" s="28">
        <v>0.06</v>
      </c>
      <c r="I115" s="12">
        <f t="shared" si="1"/>
        <v>0</v>
      </c>
      <c r="J115" s="12"/>
    </row>
    <row r="116" spans="1:9" s="12" customFormat="1" ht="121.5" customHeight="1">
      <c r="A116" s="79" t="s">
        <v>173</v>
      </c>
      <c r="B116" s="61" t="s">
        <v>10</v>
      </c>
      <c r="C116" s="38"/>
      <c r="D116" s="38">
        <v>50000</v>
      </c>
      <c r="E116" s="38">
        <f>D116/G116</f>
        <v>24.7</v>
      </c>
      <c r="F116" s="38">
        <f>E116/12</f>
        <v>2.06</v>
      </c>
      <c r="G116" s="12">
        <v>2024.6</v>
      </c>
      <c r="H116" s="28">
        <v>0.3</v>
      </c>
      <c r="I116" s="12">
        <f t="shared" si="1"/>
        <v>2.05833333333333</v>
      </c>
    </row>
    <row r="117" spans="1:8" s="12" customFormat="1" ht="17.25" customHeight="1">
      <c r="A117" s="83" t="s">
        <v>174</v>
      </c>
      <c r="B117" s="46" t="s">
        <v>7</v>
      </c>
      <c r="C117" s="37"/>
      <c r="D117" s="38">
        <f>2124.86+7874.1</f>
        <v>9998.96</v>
      </c>
      <c r="E117" s="38">
        <f>D117/G117</f>
        <v>4.94</v>
      </c>
      <c r="F117" s="38">
        <f>E117/12</f>
        <v>0.41</v>
      </c>
      <c r="G117" s="12">
        <v>2024.6</v>
      </c>
      <c r="H117" s="28"/>
    </row>
    <row r="118" spans="1:8" s="12" customFormat="1" ht="17.25" customHeight="1">
      <c r="A118" s="83" t="s">
        <v>175</v>
      </c>
      <c r="B118" s="46" t="s">
        <v>7</v>
      </c>
      <c r="C118" s="37"/>
      <c r="D118" s="38">
        <f>(2124.86+57377.96+4823.27)</f>
        <v>64326.09</v>
      </c>
      <c r="E118" s="38">
        <f>D118/G118</f>
        <v>31.77</v>
      </c>
      <c r="F118" s="38">
        <f>E118/12</f>
        <v>2.65</v>
      </c>
      <c r="G118" s="12">
        <v>2024.6</v>
      </c>
      <c r="H118" s="28"/>
    </row>
    <row r="119" spans="1:8" s="12" customFormat="1" ht="17.25" customHeight="1">
      <c r="A119" s="83" t="s">
        <v>176</v>
      </c>
      <c r="B119" s="46" t="s">
        <v>7</v>
      </c>
      <c r="C119" s="37"/>
      <c r="D119" s="38">
        <v>43637.92</v>
      </c>
      <c r="E119" s="38">
        <f>D119/G119</f>
        <v>21.55</v>
      </c>
      <c r="F119" s="38">
        <f>E119/12</f>
        <v>1.8</v>
      </c>
      <c r="G119" s="12">
        <v>2024.6</v>
      </c>
      <c r="H119" s="28"/>
    </row>
    <row r="120" spans="1:8" s="12" customFormat="1" ht="17.25" customHeight="1">
      <c r="A120" s="83" t="s">
        <v>177</v>
      </c>
      <c r="B120" s="46" t="s">
        <v>7</v>
      </c>
      <c r="C120" s="37"/>
      <c r="D120" s="38">
        <v>12344.24</v>
      </c>
      <c r="E120" s="38">
        <f>D120/G120</f>
        <v>6.1</v>
      </c>
      <c r="F120" s="38">
        <f>E120/12</f>
        <v>0.51</v>
      </c>
      <c r="G120" s="12">
        <v>2024.6</v>
      </c>
      <c r="H120" s="28"/>
    </row>
    <row r="121" spans="1:9" s="12" customFormat="1" ht="19.5" thickBot="1">
      <c r="A121" s="80" t="s">
        <v>69</v>
      </c>
      <c r="B121" s="81" t="s">
        <v>9</v>
      </c>
      <c r="C121" s="82"/>
      <c r="D121" s="52">
        <f>E121*G121</f>
        <v>50048.11</v>
      </c>
      <c r="E121" s="37">
        <f>12*F121</f>
        <v>24.72</v>
      </c>
      <c r="F121" s="37">
        <v>2.06</v>
      </c>
      <c r="G121" s="12">
        <v>2024.6</v>
      </c>
      <c r="H121" s="28"/>
      <c r="I121" s="12">
        <f t="shared" si="1"/>
        <v>2.06</v>
      </c>
    </row>
    <row r="122" spans="1:8" s="12" customFormat="1" ht="19.5" thickBot="1">
      <c r="A122" s="20" t="s">
        <v>31</v>
      </c>
      <c r="B122" s="11"/>
      <c r="C122" s="21"/>
      <c r="D122" s="84">
        <f>D121+D116+D113+D110+D108+D101+D97+D87+D71+D70+D69+D68+D58+D57+D56+D55+D50+D43+D42+D41+D40+D28+D29+D15+D44+D120+D119+D118+D117</f>
        <v>829172.02</v>
      </c>
      <c r="E122" s="84">
        <f>E121+E116+E113+E110+E108+E101+E97+E87+E71+E70+E69+E68+E58+E57+E56+E55+E50+E43+E42+E41+E40+E28+E29+E15+E44+E120+E119+E118+E117</f>
        <v>409.56</v>
      </c>
      <c r="F122" s="84">
        <f>F121+F116+F113+F110+F108+F101+F97+F87+F71+F70+F69+F68+F58+F57+F56+F55+F50+F43+F42+F41+F40+F29+F15+F44+F120+F119+F118+F117</f>
        <v>34.13</v>
      </c>
      <c r="G122" s="12">
        <v>2024.6</v>
      </c>
      <c r="H122" s="28"/>
    </row>
    <row r="123" spans="1:8" s="3" customFormat="1" ht="13.5" thickBot="1">
      <c r="A123" s="23"/>
      <c r="D123" s="43"/>
      <c r="E123" s="43"/>
      <c r="F123" s="43"/>
      <c r="H123" s="31"/>
    </row>
    <row r="124" spans="1:9" s="68" customFormat="1" ht="38.25" thickBot="1">
      <c r="A124" s="64" t="s">
        <v>154</v>
      </c>
      <c r="B124" s="65"/>
      <c r="C124" s="66"/>
      <c r="D124" s="67">
        <f>SUM(D125:D135)</f>
        <v>1040944.7</v>
      </c>
      <c r="E124" s="67">
        <f>SUM(E125:E135)</f>
        <v>514.14</v>
      </c>
      <c r="F124" s="67">
        <f>SUM(F125:F135)</f>
        <v>42.86</v>
      </c>
      <c r="G124" s="68">
        <v>2024.6</v>
      </c>
      <c r="I124" s="69"/>
    </row>
    <row r="125" spans="1:8" s="44" customFormat="1" ht="15">
      <c r="A125" s="78" t="s">
        <v>156</v>
      </c>
      <c r="B125" s="51"/>
      <c r="C125" s="42"/>
      <c r="D125" s="74">
        <v>141249.21</v>
      </c>
      <c r="E125" s="74">
        <f>D125/G125</f>
        <v>69.77</v>
      </c>
      <c r="F125" s="75">
        <f aca="true" t="shared" si="2" ref="F125:F135">E125/12</f>
        <v>5.81</v>
      </c>
      <c r="G125" s="44">
        <v>2024.6</v>
      </c>
      <c r="H125" s="53"/>
    </row>
    <row r="126" spans="1:8" s="44" customFormat="1" ht="15">
      <c r="A126" s="50" t="s">
        <v>157</v>
      </c>
      <c r="B126" s="51"/>
      <c r="C126" s="42"/>
      <c r="D126" s="74">
        <v>39149.15</v>
      </c>
      <c r="E126" s="74">
        <f aca="true" t="shared" si="3" ref="E126:E135">D126/G126</f>
        <v>19.34</v>
      </c>
      <c r="F126" s="75">
        <f t="shared" si="2"/>
        <v>1.61</v>
      </c>
      <c r="G126" s="44">
        <v>2024.6</v>
      </c>
      <c r="H126" s="53"/>
    </row>
    <row r="127" spans="1:8" s="44" customFormat="1" ht="15">
      <c r="A127" s="50" t="s">
        <v>158</v>
      </c>
      <c r="B127" s="51"/>
      <c r="C127" s="42"/>
      <c r="D127" s="74">
        <v>1456.08</v>
      </c>
      <c r="E127" s="74">
        <f t="shared" si="3"/>
        <v>0.72</v>
      </c>
      <c r="F127" s="75">
        <f t="shared" si="2"/>
        <v>0.06</v>
      </c>
      <c r="G127" s="44">
        <v>2024.6</v>
      </c>
      <c r="H127" s="53"/>
    </row>
    <row r="128" spans="1:8" s="44" customFormat="1" ht="15">
      <c r="A128" s="50" t="s">
        <v>159</v>
      </c>
      <c r="B128" s="51"/>
      <c r="C128" s="42"/>
      <c r="D128" s="74">
        <v>13329.86</v>
      </c>
      <c r="E128" s="74">
        <f t="shared" si="3"/>
        <v>6.58</v>
      </c>
      <c r="F128" s="75">
        <f t="shared" si="2"/>
        <v>0.55</v>
      </c>
      <c r="G128" s="44">
        <v>2024.6</v>
      </c>
      <c r="H128" s="53"/>
    </row>
    <row r="129" spans="1:8" s="44" customFormat="1" ht="15">
      <c r="A129" s="50" t="s">
        <v>160</v>
      </c>
      <c r="B129" s="51"/>
      <c r="C129" s="42"/>
      <c r="D129" s="74">
        <v>6463.08</v>
      </c>
      <c r="E129" s="74">
        <f t="shared" si="3"/>
        <v>3.19</v>
      </c>
      <c r="F129" s="75">
        <f t="shared" si="2"/>
        <v>0.27</v>
      </c>
      <c r="G129" s="44">
        <v>2024.6</v>
      </c>
      <c r="H129" s="53"/>
    </row>
    <row r="130" spans="1:8" s="44" customFormat="1" ht="15">
      <c r="A130" s="50" t="s">
        <v>161</v>
      </c>
      <c r="B130" s="51"/>
      <c r="C130" s="42"/>
      <c r="D130" s="74">
        <v>4985.27</v>
      </c>
      <c r="E130" s="74">
        <f t="shared" si="3"/>
        <v>2.46</v>
      </c>
      <c r="F130" s="75">
        <f t="shared" si="2"/>
        <v>0.21</v>
      </c>
      <c r="G130" s="44">
        <v>2024.6</v>
      </c>
      <c r="H130" s="53"/>
    </row>
    <row r="131" spans="1:8" s="44" customFormat="1" ht="15">
      <c r="A131" s="50" t="s">
        <v>162</v>
      </c>
      <c r="B131" s="51"/>
      <c r="C131" s="42"/>
      <c r="D131" s="74">
        <v>4985.27</v>
      </c>
      <c r="E131" s="74">
        <f t="shared" si="3"/>
        <v>2.46</v>
      </c>
      <c r="F131" s="75">
        <f t="shared" si="2"/>
        <v>0.21</v>
      </c>
      <c r="G131" s="44">
        <v>2024.6</v>
      </c>
      <c r="H131" s="53"/>
    </row>
    <row r="132" spans="1:8" s="44" customFormat="1" ht="15">
      <c r="A132" s="50" t="s">
        <v>163</v>
      </c>
      <c r="B132" s="51"/>
      <c r="C132" s="42"/>
      <c r="D132" s="74">
        <v>6380.05</v>
      </c>
      <c r="E132" s="74">
        <f t="shared" si="3"/>
        <v>3.15</v>
      </c>
      <c r="F132" s="75">
        <f t="shared" si="2"/>
        <v>0.26</v>
      </c>
      <c r="G132" s="44">
        <v>2024.6</v>
      </c>
      <c r="H132" s="53"/>
    </row>
    <row r="133" spans="1:8" s="44" customFormat="1" ht="15">
      <c r="A133" s="50" t="s">
        <v>164</v>
      </c>
      <c r="B133" s="51"/>
      <c r="C133" s="42"/>
      <c r="D133" s="74">
        <v>28464.95</v>
      </c>
      <c r="E133" s="74">
        <f t="shared" si="3"/>
        <v>14.06</v>
      </c>
      <c r="F133" s="75">
        <f t="shared" si="2"/>
        <v>1.17</v>
      </c>
      <c r="G133" s="44">
        <v>2024.6</v>
      </c>
      <c r="H133" s="53"/>
    </row>
    <row r="134" spans="1:8" s="44" customFormat="1" ht="15">
      <c r="A134" s="50" t="s">
        <v>165</v>
      </c>
      <c r="B134" s="51"/>
      <c r="C134" s="42"/>
      <c r="D134" s="74">
        <v>52870.78</v>
      </c>
      <c r="E134" s="74">
        <f t="shared" si="3"/>
        <v>26.11</v>
      </c>
      <c r="F134" s="75">
        <f t="shared" si="2"/>
        <v>2.18</v>
      </c>
      <c r="G134" s="44">
        <v>2024.6</v>
      </c>
      <c r="H134" s="53"/>
    </row>
    <row r="135" spans="1:8" s="3" customFormat="1" ht="15">
      <c r="A135" s="70" t="s">
        <v>155</v>
      </c>
      <c r="B135" s="71"/>
      <c r="C135" s="71"/>
      <c r="D135" s="85">
        <v>741611</v>
      </c>
      <c r="E135" s="74">
        <f t="shared" si="3"/>
        <v>366.3</v>
      </c>
      <c r="F135" s="75">
        <f t="shared" si="2"/>
        <v>30.53</v>
      </c>
      <c r="G135" s="44">
        <v>2024.6</v>
      </c>
      <c r="H135" s="31"/>
    </row>
    <row r="136" spans="1:8" s="3" customFormat="1" ht="15.75" thickBot="1">
      <c r="A136" s="23"/>
      <c r="D136" s="76"/>
      <c r="E136" s="76"/>
      <c r="F136" s="76"/>
      <c r="G136" s="44"/>
      <c r="H136" s="31"/>
    </row>
    <row r="137" spans="1:8" s="22" customFormat="1" ht="20.25" thickBot="1">
      <c r="A137" s="72" t="s">
        <v>57</v>
      </c>
      <c r="B137" s="73"/>
      <c r="C137" s="73"/>
      <c r="D137" s="77">
        <f>D122+D124</f>
        <v>1870116.72</v>
      </c>
      <c r="E137" s="77">
        <f>E122+E124</f>
        <v>923.7</v>
      </c>
      <c r="F137" s="77">
        <f>F122+F124</f>
        <v>76.99</v>
      </c>
      <c r="H137" s="30"/>
    </row>
    <row r="138" spans="1:8" s="3" customFormat="1" ht="12.75">
      <c r="A138" s="23"/>
      <c r="H138" s="31"/>
    </row>
    <row r="139" spans="1:8" s="3" customFormat="1" ht="12.75">
      <c r="A139" s="23"/>
      <c r="H139" s="31"/>
    </row>
    <row r="140" spans="1:8" s="3" customFormat="1" ht="14.25">
      <c r="A140" s="92" t="s">
        <v>27</v>
      </c>
      <c r="B140" s="92"/>
      <c r="C140" s="92"/>
      <c r="D140" s="92"/>
      <c r="H140" s="31"/>
    </row>
    <row r="141" s="3" customFormat="1" ht="12.75">
      <c r="H141" s="31"/>
    </row>
    <row r="142" spans="1:8" s="3" customFormat="1" ht="12.75">
      <c r="A142" s="23" t="s">
        <v>28</v>
      </c>
      <c r="H142" s="31"/>
    </row>
    <row r="143" spans="1:8" s="22" customFormat="1" ht="19.5">
      <c r="A143" s="24"/>
      <c r="B143" s="25"/>
      <c r="C143" s="4"/>
      <c r="D143" s="4"/>
      <c r="E143" s="4"/>
      <c r="F143" s="4"/>
      <c r="H143" s="30"/>
    </row>
    <row r="144" spans="1:8" s="3" customFormat="1" ht="14.25">
      <c r="A144" s="92"/>
      <c r="B144" s="92"/>
      <c r="C144" s="92"/>
      <c r="D144" s="92"/>
      <c r="H144" s="31"/>
    </row>
    <row r="145" s="3" customFormat="1" ht="12.75">
      <c r="H145" s="31"/>
    </row>
    <row r="146" spans="1:8" s="3" customFormat="1" ht="12.75">
      <c r="A146" s="23"/>
      <c r="H146" s="31"/>
    </row>
    <row r="147" s="3" customFormat="1" ht="12.75">
      <c r="H147" s="31"/>
    </row>
    <row r="148" s="3" customFormat="1" ht="12.75">
      <c r="H148" s="31"/>
    </row>
    <row r="149" s="3" customFormat="1" ht="12.75">
      <c r="H149" s="31"/>
    </row>
    <row r="150" s="3" customFormat="1" ht="12.75">
      <c r="H150" s="31"/>
    </row>
    <row r="151" s="3" customFormat="1" ht="12.75">
      <c r="H151" s="31"/>
    </row>
    <row r="152" s="3" customFormat="1" ht="12.75">
      <c r="H152" s="31"/>
    </row>
    <row r="153" s="3" customFormat="1" ht="12.75">
      <c r="H153" s="31"/>
    </row>
    <row r="154" s="3" customFormat="1" ht="12.75">
      <c r="H154" s="31"/>
    </row>
    <row r="155" s="3" customFormat="1" ht="12.75">
      <c r="H155" s="31"/>
    </row>
    <row r="156" s="3" customFormat="1" ht="12.75">
      <c r="H156" s="31"/>
    </row>
    <row r="157" s="3" customFormat="1" ht="12.75">
      <c r="H157" s="31"/>
    </row>
    <row r="158" s="3" customFormat="1" ht="12.75">
      <c r="H158" s="31"/>
    </row>
    <row r="159" s="3" customFormat="1" ht="12.75">
      <c r="H159" s="31"/>
    </row>
    <row r="160" s="3" customFormat="1" ht="12.75">
      <c r="H160" s="31"/>
    </row>
    <row r="161" s="3" customFormat="1" ht="12.75">
      <c r="H161" s="31"/>
    </row>
    <row r="162" s="3" customFormat="1" ht="12.75">
      <c r="H162" s="31"/>
    </row>
    <row r="163" s="3" customFormat="1" ht="12.75">
      <c r="H163" s="31"/>
    </row>
    <row r="164" s="3" customFormat="1" ht="12.75">
      <c r="H164" s="31"/>
    </row>
  </sheetData>
  <sheetProtection/>
  <mergeCells count="13">
    <mergeCell ref="A144:D144"/>
    <mergeCell ref="A8:F8"/>
    <mergeCell ref="A9:F9"/>
    <mergeCell ref="A10:F10"/>
    <mergeCell ref="A11:F11"/>
    <mergeCell ref="A14:F14"/>
    <mergeCell ref="A140:D140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155"/>
  <sheetViews>
    <sheetView zoomScalePageLayoutView="0" workbookViewId="0" topLeftCell="A1">
      <selection activeCell="F135" sqref="F135"/>
    </sheetView>
  </sheetViews>
  <sheetFormatPr defaultColWidth="9.00390625" defaultRowHeight="12.75"/>
  <cols>
    <col min="1" max="1" width="72.75390625" style="5" customWidth="1"/>
    <col min="2" max="2" width="19.125" style="5" customWidth="1"/>
    <col min="3" max="3" width="13.875" style="5" customWidth="1"/>
    <col min="4" max="4" width="18.75390625" style="5" customWidth="1"/>
    <col min="5" max="5" width="13.875" style="5" customWidth="1"/>
    <col min="6" max="6" width="20.875" style="5" customWidth="1"/>
    <col min="7" max="7" width="15.375" style="5" customWidth="1"/>
    <col min="8" max="8" width="15.375" style="26" hidden="1" customWidth="1"/>
    <col min="9" max="12" width="15.375" style="5" customWidth="1"/>
    <col min="13" max="16384" width="9.125" style="5" customWidth="1"/>
  </cols>
  <sheetData>
    <row r="1" spans="1:6" ht="16.5" customHeight="1">
      <c r="A1" s="86" t="s">
        <v>141</v>
      </c>
      <c r="B1" s="87"/>
      <c r="C1" s="87"/>
      <c r="D1" s="87"/>
      <c r="E1" s="87"/>
      <c r="F1" s="87"/>
    </row>
    <row r="2" spans="1:6" ht="24" customHeight="1">
      <c r="A2" s="33" t="s">
        <v>166</v>
      </c>
      <c r="B2" s="88"/>
      <c r="C2" s="88"/>
      <c r="D2" s="88"/>
      <c r="E2" s="87"/>
      <c r="F2" s="87"/>
    </row>
    <row r="3" spans="2:6" ht="14.25" customHeight="1">
      <c r="B3" s="88" t="s">
        <v>0</v>
      </c>
      <c r="C3" s="88"/>
      <c r="D3" s="88"/>
      <c r="E3" s="87"/>
      <c r="F3" s="87"/>
    </row>
    <row r="4" spans="2:6" ht="14.25" customHeight="1">
      <c r="B4" s="88" t="s">
        <v>142</v>
      </c>
      <c r="C4" s="88"/>
      <c r="D4" s="88"/>
      <c r="E4" s="87"/>
      <c r="F4" s="87"/>
    </row>
    <row r="5" spans="1:6" s="32" customFormat="1" ht="39.75" customHeight="1">
      <c r="A5" s="89"/>
      <c r="B5" s="90"/>
      <c r="C5" s="90"/>
      <c r="D5" s="90"/>
      <c r="E5" s="90"/>
      <c r="F5" s="90"/>
    </row>
    <row r="6" spans="1:6" s="32" customFormat="1" ht="21.75" customHeight="1">
      <c r="A6" s="91" t="s">
        <v>167</v>
      </c>
      <c r="B6" s="91"/>
      <c r="C6" s="91"/>
      <c r="D6" s="91"/>
      <c r="E6" s="91"/>
      <c r="F6" s="91"/>
    </row>
    <row r="7" spans="2:7" ht="35.25" customHeight="1" hidden="1">
      <c r="B7" s="1"/>
      <c r="C7" s="1"/>
      <c r="D7" s="1"/>
      <c r="E7" s="1"/>
      <c r="F7" s="1"/>
      <c r="G7" s="1"/>
    </row>
    <row r="8" spans="1:8" s="6" customFormat="1" ht="22.5" customHeight="1">
      <c r="A8" s="93" t="s">
        <v>1</v>
      </c>
      <c r="B8" s="93"/>
      <c r="C8" s="93"/>
      <c r="D8" s="93"/>
      <c r="E8" s="94"/>
      <c r="F8" s="94"/>
      <c r="H8" s="27"/>
    </row>
    <row r="9" spans="1:6" s="7" customFormat="1" ht="18.75" customHeight="1">
      <c r="A9" s="93" t="s">
        <v>78</v>
      </c>
      <c r="B9" s="93"/>
      <c r="C9" s="93"/>
      <c r="D9" s="93"/>
      <c r="E9" s="94"/>
      <c r="F9" s="94"/>
    </row>
    <row r="10" spans="1:6" s="8" customFormat="1" ht="17.25" customHeight="1">
      <c r="A10" s="95" t="s">
        <v>29</v>
      </c>
      <c r="B10" s="95"/>
      <c r="C10" s="95"/>
      <c r="D10" s="95"/>
      <c r="E10" s="96"/>
      <c r="F10" s="96"/>
    </row>
    <row r="11" spans="1:6" s="7" customFormat="1" ht="30" customHeight="1" thickBot="1">
      <c r="A11" s="97" t="s">
        <v>56</v>
      </c>
      <c r="B11" s="97"/>
      <c r="C11" s="97"/>
      <c r="D11" s="97"/>
      <c r="E11" s="98"/>
      <c r="F11" s="98"/>
    </row>
    <row r="12" spans="1:8" s="12" customFormat="1" ht="139.5" customHeight="1" thickBot="1">
      <c r="A12" s="9" t="s">
        <v>2</v>
      </c>
      <c r="B12" s="10" t="s">
        <v>3</v>
      </c>
      <c r="C12" s="11" t="s">
        <v>77</v>
      </c>
      <c r="D12" s="11" t="s">
        <v>32</v>
      </c>
      <c r="E12" s="11" t="s">
        <v>4</v>
      </c>
      <c r="F12" s="2" t="s">
        <v>5</v>
      </c>
      <c r="H12" s="28"/>
    </row>
    <row r="13" spans="1:8" s="18" customFormat="1" ht="12.75">
      <c r="A13" s="13">
        <v>1</v>
      </c>
      <c r="B13" s="14">
        <v>2</v>
      </c>
      <c r="C13" s="14">
        <v>3</v>
      </c>
      <c r="D13" s="15"/>
      <c r="E13" s="16">
        <v>3</v>
      </c>
      <c r="F13" s="17">
        <v>4</v>
      </c>
      <c r="H13" s="29"/>
    </row>
    <row r="14" spans="1:8" s="18" customFormat="1" ht="49.5" customHeight="1">
      <c r="A14" s="99" t="s">
        <v>6</v>
      </c>
      <c r="B14" s="100"/>
      <c r="C14" s="100"/>
      <c r="D14" s="100"/>
      <c r="E14" s="101"/>
      <c r="F14" s="102"/>
      <c r="H14" s="29"/>
    </row>
    <row r="15" spans="1:8" s="12" customFormat="1" ht="18" customHeight="1">
      <c r="A15" s="54" t="s">
        <v>74</v>
      </c>
      <c r="B15" s="46" t="s">
        <v>7</v>
      </c>
      <c r="C15" s="35" t="s">
        <v>134</v>
      </c>
      <c r="D15" s="34">
        <f>E15*G15</f>
        <v>87705.67</v>
      </c>
      <c r="E15" s="35">
        <f>F15*12</f>
        <v>43.32</v>
      </c>
      <c r="F15" s="35">
        <f>F26+F28</f>
        <v>3.61</v>
      </c>
      <c r="G15" s="12">
        <v>2024.6</v>
      </c>
      <c r="H15" s="28">
        <v>2.24</v>
      </c>
    </row>
    <row r="16" spans="1:8" s="12" customFormat="1" ht="24.75" customHeight="1">
      <c r="A16" s="57" t="s">
        <v>58</v>
      </c>
      <c r="B16" s="58" t="s">
        <v>59</v>
      </c>
      <c r="C16" s="35"/>
      <c r="D16" s="34"/>
      <c r="E16" s="35"/>
      <c r="F16" s="35"/>
      <c r="H16" s="28"/>
    </row>
    <row r="17" spans="1:8" s="12" customFormat="1" ht="18.75" customHeight="1">
      <c r="A17" s="57" t="s">
        <v>60</v>
      </c>
      <c r="B17" s="58" t="s">
        <v>59</v>
      </c>
      <c r="C17" s="35"/>
      <c r="D17" s="34"/>
      <c r="E17" s="35"/>
      <c r="F17" s="35"/>
      <c r="H17" s="28"/>
    </row>
    <row r="18" spans="1:8" s="12" customFormat="1" ht="120" customHeight="1">
      <c r="A18" s="57" t="s">
        <v>79</v>
      </c>
      <c r="B18" s="58" t="s">
        <v>20</v>
      </c>
      <c r="C18" s="35"/>
      <c r="D18" s="34"/>
      <c r="E18" s="35"/>
      <c r="F18" s="35"/>
      <c r="H18" s="28"/>
    </row>
    <row r="19" spans="1:8" s="12" customFormat="1" ht="15">
      <c r="A19" s="57" t="s">
        <v>80</v>
      </c>
      <c r="B19" s="58" t="s">
        <v>59</v>
      </c>
      <c r="C19" s="35"/>
      <c r="D19" s="34"/>
      <c r="E19" s="35"/>
      <c r="F19" s="35"/>
      <c r="H19" s="28"/>
    </row>
    <row r="20" spans="1:8" s="12" customFormat="1" ht="15">
      <c r="A20" s="57" t="s">
        <v>81</v>
      </c>
      <c r="B20" s="58" t="s">
        <v>59</v>
      </c>
      <c r="C20" s="35"/>
      <c r="D20" s="34"/>
      <c r="E20" s="35"/>
      <c r="F20" s="35"/>
      <c r="H20" s="28"/>
    </row>
    <row r="21" spans="1:8" s="12" customFormat="1" ht="30" customHeight="1">
      <c r="A21" s="57" t="s">
        <v>82</v>
      </c>
      <c r="B21" s="58" t="s">
        <v>10</v>
      </c>
      <c r="C21" s="35"/>
      <c r="D21" s="34"/>
      <c r="E21" s="35"/>
      <c r="F21" s="35"/>
      <c r="H21" s="28"/>
    </row>
    <row r="22" spans="1:8" s="12" customFormat="1" ht="15">
      <c r="A22" s="57" t="s">
        <v>83</v>
      </c>
      <c r="B22" s="58" t="s">
        <v>12</v>
      </c>
      <c r="C22" s="35"/>
      <c r="D22" s="34"/>
      <c r="E22" s="35"/>
      <c r="F22" s="35"/>
      <c r="H22" s="28"/>
    </row>
    <row r="23" spans="1:8" s="12" customFormat="1" ht="15">
      <c r="A23" s="57" t="s">
        <v>169</v>
      </c>
      <c r="B23" s="58" t="s">
        <v>59</v>
      </c>
      <c r="C23" s="35"/>
      <c r="D23" s="34"/>
      <c r="E23" s="35"/>
      <c r="F23" s="35"/>
      <c r="H23" s="28"/>
    </row>
    <row r="24" spans="1:8" s="12" customFormat="1" ht="15">
      <c r="A24" s="57" t="s">
        <v>170</v>
      </c>
      <c r="B24" s="58" t="s">
        <v>59</v>
      </c>
      <c r="C24" s="35"/>
      <c r="D24" s="34"/>
      <c r="E24" s="35"/>
      <c r="F24" s="35"/>
      <c r="H24" s="28"/>
    </row>
    <row r="25" spans="1:8" s="12" customFormat="1" ht="15">
      <c r="A25" s="57" t="s">
        <v>84</v>
      </c>
      <c r="B25" s="58" t="s">
        <v>15</v>
      </c>
      <c r="C25" s="35"/>
      <c r="D25" s="34"/>
      <c r="E25" s="35"/>
      <c r="F25" s="35"/>
      <c r="H25" s="28"/>
    </row>
    <row r="26" spans="1:8" s="12" customFormat="1" ht="15">
      <c r="A26" s="59" t="s">
        <v>73</v>
      </c>
      <c r="B26" s="58"/>
      <c r="C26" s="35"/>
      <c r="D26" s="34"/>
      <c r="E26" s="35"/>
      <c r="F26" s="35">
        <v>3.61</v>
      </c>
      <c r="G26" s="12">
        <v>2024.6</v>
      </c>
      <c r="H26" s="28"/>
    </row>
    <row r="27" spans="1:8" s="12" customFormat="1" ht="15">
      <c r="A27" s="57" t="s">
        <v>71</v>
      </c>
      <c r="B27" s="58" t="s">
        <v>59</v>
      </c>
      <c r="C27" s="35"/>
      <c r="D27" s="34"/>
      <c r="E27" s="35"/>
      <c r="F27" s="36">
        <v>0</v>
      </c>
      <c r="G27" s="12">
        <v>2024.6</v>
      </c>
      <c r="H27" s="28"/>
    </row>
    <row r="28" spans="1:8" s="12" customFormat="1" ht="15">
      <c r="A28" s="59" t="s">
        <v>73</v>
      </c>
      <c r="B28" s="58"/>
      <c r="C28" s="35"/>
      <c r="D28" s="34"/>
      <c r="E28" s="35"/>
      <c r="F28" s="35">
        <f>F27</f>
        <v>0</v>
      </c>
      <c r="H28" s="28"/>
    </row>
    <row r="29" spans="1:9" s="12" customFormat="1" ht="30">
      <c r="A29" s="54" t="s">
        <v>8</v>
      </c>
      <c r="B29" s="55" t="s">
        <v>9</v>
      </c>
      <c r="C29" s="35" t="s">
        <v>133</v>
      </c>
      <c r="D29" s="34">
        <f>E29*G29</f>
        <v>35470.99</v>
      </c>
      <c r="E29" s="35">
        <f>F29*12</f>
        <v>17.52</v>
      </c>
      <c r="F29" s="35">
        <v>1.46</v>
      </c>
      <c r="G29" s="12">
        <v>2024.6</v>
      </c>
      <c r="H29" s="28">
        <v>0.96</v>
      </c>
      <c r="I29" s="12">
        <f>E29/12</f>
        <v>1.46</v>
      </c>
    </row>
    <row r="30" spans="1:9" s="12" customFormat="1" ht="15">
      <c r="A30" s="57" t="s">
        <v>85</v>
      </c>
      <c r="B30" s="58" t="s">
        <v>9</v>
      </c>
      <c r="C30" s="35"/>
      <c r="D30" s="34"/>
      <c r="E30" s="35"/>
      <c r="F30" s="35"/>
      <c r="H30" s="28"/>
      <c r="I30" s="12">
        <f aca="true" t="shared" si="0" ref="I30:I93">E30/12</f>
        <v>0</v>
      </c>
    </row>
    <row r="31" spans="1:9" s="12" customFormat="1" ht="15">
      <c r="A31" s="57" t="s">
        <v>86</v>
      </c>
      <c r="B31" s="58" t="s">
        <v>87</v>
      </c>
      <c r="C31" s="35"/>
      <c r="D31" s="34"/>
      <c r="E31" s="35"/>
      <c r="F31" s="35"/>
      <c r="H31" s="28"/>
      <c r="I31" s="12">
        <f t="shared" si="0"/>
        <v>0</v>
      </c>
    </row>
    <row r="32" spans="1:9" s="12" customFormat="1" ht="15">
      <c r="A32" s="57" t="s">
        <v>88</v>
      </c>
      <c r="B32" s="58" t="s">
        <v>89</v>
      </c>
      <c r="C32" s="35"/>
      <c r="D32" s="34"/>
      <c r="E32" s="35"/>
      <c r="F32" s="35"/>
      <c r="H32" s="28"/>
      <c r="I32" s="12">
        <f t="shared" si="0"/>
        <v>0</v>
      </c>
    </row>
    <row r="33" spans="1:9" s="12" customFormat="1" ht="15">
      <c r="A33" s="57" t="s">
        <v>61</v>
      </c>
      <c r="B33" s="58" t="s">
        <v>9</v>
      </c>
      <c r="C33" s="35"/>
      <c r="D33" s="34"/>
      <c r="E33" s="35"/>
      <c r="F33" s="35"/>
      <c r="H33" s="28"/>
      <c r="I33" s="12">
        <f t="shared" si="0"/>
        <v>0</v>
      </c>
    </row>
    <row r="34" spans="1:9" s="12" customFormat="1" ht="25.5">
      <c r="A34" s="57" t="s">
        <v>62</v>
      </c>
      <c r="B34" s="58" t="s">
        <v>10</v>
      </c>
      <c r="C34" s="35"/>
      <c r="D34" s="34"/>
      <c r="E34" s="35"/>
      <c r="F34" s="35"/>
      <c r="H34" s="28"/>
      <c r="I34" s="12">
        <f t="shared" si="0"/>
        <v>0</v>
      </c>
    </row>
    <row r="35" spans="1:9" s="12" customFormat="1" ht="15">
      <c r="A35" s="57" t="s">
        <v>63</v>
      </c>
      <c r="B35" s="58" t="s">
        <v>9</v>
      </c>
      <c r="C35" s="35"/>
      <c r="D35" s="34"/>
      <c r="E35" s="35"/>
      <c r="F35" s="35"/>
      <c r="H35" s="28"/>
      <c r="I35" s="12">
        <f t="shared" si="0"/>
        <v>0</v>
      </c>
    </row>
    <row r="36" spans="1:9" s="12" customFormat="1" ht="15">
      <c r="A36" s="57" t="s">
        <v>64</v>
      </c>
      <c r="B36" s="58" t="s">
        <v>9</v>
      </c>
      <c r="C36" s="35"/>
      <c r="D36" s="34"/>
      <c r="E36" s="35"/>
      <c r="F36" s="35"/>
      <c r="H36" s="28"/>
      <c r="I36" s="12">
        <f t="shared" si="0"/>
        <v>0</v>
      </c>
    </row>
    <row r="37" spans="1:9" s="12" customFormat="1" ht="25.5">
      <c r="A37" s="57" t="s">
        <v>65</v>
      </c>
      <c r="B37" s="58" t="s">
        <v>66</v>
      </c>
      <c r="C37" s="35"/>
      <c r="D37" s="34"/>
      <c r="E37" s="35"/>
      <c r="F37" s="35"/>
      <c r="H37" s="28"/>
      <c r="I37" s="12">
        <f t="shared" si="0"/>
        <v>0</v>
      </c>
    </row>
    <row r="38" spans="1:9" s="12" customFormat="1" ht="25.5">
      <c r="A38" s="57" t="s">
        <v>90</v>
      </c>
      <c r="B38" s="58" t="s">
        <v>10</v>
      </c>
      <c r="C38" s="35"/>
      <c r="D38" s="34"/>
      <c r="E38" s="35"/>
      <c r="F38" s="35"/>
      <c r="H38" s="28"/>
      <c r="I38" s="12">
        <f t="shared" si="0"/>
        <v>0</v>
      </c>
    </row>
    <row r="39" spans="1:9" s="12" customFormat="1" ht="25.5">
      <c r="A39" s="57" t="s">
        <v>91</v>
      </c>
      <c r="B39" s="58" t="s">
        <v>9</v>
      </c>
      <c r="C39" s="35"/>
      <c r="D39" s="34"/>
      <c r="E39" s="35"/>
      <c r="F39" s="35"/>
      <c r="H39" s="28"/>
      <c r="I39" s="12">
        <f t="shared" si="0"/>
        <v>0</v>
      </c>
    </row>
    <row r="40" spans="1:10" s="19" customFormat="1" ht="20.25" customHeight="1">
      <c r="A40" s="45" t="s">
        <v>11</v>
      </c>
      <c r="B40" s="46" t="s">
        <v>12</v>
      </c>
      <c r="C40" s="35" t="s">
        <v>134</v>
      </c>
      <c r="D40" s="34">
        <f>E40*G40</f>
        <v>21865.68</v>
      </c>
      <c r="E40" s="35">
        <f>F40*12</f>
        <v>10.8</v>
      </c>
      <c r="F40" s="35">
        <v>0.9</v>
      </c>
      <c r="G40" s="12">
        <v>2024.6</v>
      </c>
      <c r="H40" s="28">
        <v>0.6</v>
      </c>
      <c r="I40" s="12">
        <f t="shared" si="0"/>
        <v>0.9</v>
      </c>
      <c r="J40" s="12"/>
    </row>
    <row r="41" spans="1:9" s="12" customFormat="1" ht="20.25" customHeight="1">
      <c r="A41" s="45" t="s">
        <v>13</v>
      </c>
      <c r="B41" s="46" t="s">
        <v>14</v>
      </c>
      <c r="C41" s="35" t="s">
        <v>134</v>
      </c>
      <c r="D41" s="34">
        <f>E41*G41</f>
        <v>71184.94</v>
      </c>
      <c r="E41" s="35">
        <f>F41*12</f>
        <v>35.16</v>
      </c>
      <c r="F41" s="35">
        <v>2.93</v>
      </c>
      <c r="G41" s="12">
        <v>2024.6</v>
      </c>
      <c r="H41" s="28">
        <v>1.94</v>
      </c>
      <c r="I41" s="12">
        <f t="shared" si="0"/>
        <v>2.93</v>
      </c>
    </row>
    <row r="42" spans="1:9" s="12" customFormat="1" ht="23.25" customHeight="1">
      <c r="A42" s="45" t="s">
        <v>92</v>
      </c>
      <c r="B42" s="46" t="s">
        <v>9</v>
      </c>
      <c r="C42" s="35" t="s">
        <v>135</v>
      </c>
      <c r="D42" s="34">
        <f>E42*G42</f>
        <v>45674.98</v>
      </c>
      <c r="E42" s="35">
        <f>F42*12</f>
        <v>22.56</v>
      </c>
      <c r="F42" s="35">
        <v>1.88</v>
      </c>
      <c r="G42" s="12">
        <v>2024.6</v>
      </c>
      <c r="H42" s="28">
        <v>1.24</v>
      </c>
      <c r="I42" s="12">
        <f t="shared" si="0"/>
        <v>1.88</v>
      </c>
    </row>
    <row r="43" spans="1:9" s="12" customFormat="1" ht="45">
      <c r="A43" s="45" t="s">
        <v>67</v>
      </c>
      <c r="B43" s="46" t="s">
        <v>15</v>
      </c>
      <c r="C43" s="35" t="s">
        <v>135</v>
      </c>
      <c r="D43" s="34">
        <f>3407.5*1.105*1.1*1.086</f>
        <v>4498.01</v>
      </c>
      <c r="E43" s="35">
        <f>D43/G43</f>
        <v>2.22</v>
      </c>
      <c r="F43" s="35">
        <f>E43/12</f>
        <v>0.19</v>
      </c>
      <c r="G43" s="12">
        <v>2024.6</v>
      </c>
      <c r="H43" s="28"/>
      <c r="I43" s="12">
        <f t="shared" si="0"/>
        <v>0.185</v>
      </c>
    </row>
    <row r="44" spans="1:9" s="12" customFormat="1" ht="21" customHeight="1">
      <c r="A44" s="45" t="s">
        <v>93</v>
      </c>
      <c r="B44" s="46" t="s">
        <v>9</v>
      </c>
      <c r="C44" s="35" t="s">
        <v>143</v>
      </c>
      <c r="D44" s="34">
        <f>48550.03*1.086</f>
        <v>52725.33</v>
      </c>
      <c r="E44" s="35">
        <f>D44/G44</f>
        <v>26.04</v>
      </c>
      <c r="F44" s="35">
        <f>E44/12</f>
        <v>2.17</v>
      </c>
      <c r="G44" s="12">
        <v>2024.6</v>
      </c>
      <c r="H44" s="28"/>
      <c r="I44" s="12">
        <f t="shared" si="0"/>
        <v>2.17</v>
      </c>
    </row>
    <row r="45" spans="1:9" s="12" customFormat="1" ht="21" customHeight="1">
      <c r="A45" s="57" t="s">
        <v>94</v>
      </c>
      <c r="B45" s="58" t="s">
        <v>20</v>
      </c>
      <c r="C45" s="35"/>
      <c r="D45" s="34"/>
      <c r="E45" s="35"/>
      <c r="F45" s="35"/>
      <c r="H45" s="28"/>
      <c r="I45" s="12">
        <f t="shared" si="0"/>
        <v>0</v>
      </c>
    </row>
    <row r="46" spans="1:9" s="12" customFormat="1" ht="18.75" customHeight="1">
      <c r="A46" s="57" t="s">
        <v>95</v>
      </c>
      <c r="B46" s="58" t="s">
        <v>15</v>
      </c>
      <c r="C46" s="35"/>
      <c r="D46" s="34"/>
      <c r="E46" s="35"/>
      <c r="F46" s="35"/>
      <c r="H46" s="28"/>
      <c r="I46" s="12">
        <f t="shared" si="0"/>
        <v>0</v>
      </c>
    </row>
    <row r="47" spans="1:9" s="12" customFormat="1" ht="20.25" customHeight="1">
      <c r="A47" s="57" t="s">
        <v>96</v>
      </c>
      <c r="B47" s="58" t="s">
        <v>97</v>
      </c>
      <c r="C47" s="35"/>
      <c r="D47" s="34"/>
      <c r="E47" s="35"/>
      <c r="F47" s="35"/>
      <c r="H47" s="28"/>
      <c r="I47" s="12">
        <f t="shared" si="0"/>
        <v>0</v>
      </c>
    </row>
    <row r="48" spans="1:9" s="12" customFormat="1" ht="18" customHeight="1">
      <c r="A48" s="57" t="s">
        <v>98</v>
      </c>
      <c r="B48" s="58" t="s">
        <v>99</v>
      </c>
      <c r="C48" s="35"/>
      <c r="D48" s="34"/>
      <c r="E48" s="35"/>
      <c r="F48" s="35"/>
      <c r="H48" s="28"/>
      <c r="I48" s="12">
        <f t="shared" si="0"/>
        <v>0</v>
      </c>
    </row>
    <row r="49" spans="1:9" s="12" customFormat="1" ht="21" customHeight="1">
      <c r="A49" s="57" t="s">
        <v>100</v>
      </c>
      <c r="B49" s="58" t="s">
        <v>97</v>
      </c>
      <c r="C49" s="35"/>
      <c r="D49" s="34"/>
      <c r="E49" s="35"/>
      <c r="F49" s="35"/>
      <c r="H49" s="28"/>
      <c r="I49" s="12">
        <f t="shared" si="0"/>
        <v>0</v>
      </c>
    </row>
    <row r="50" spans="1:9" s="12" customFormat="1" ht="28.5">
      <c r="A50" s="45" t="s">
        <v>101</v>
      </c>
      <c r="B50" s="56" t="s">
        <v>30</v>
      </c>
      <c r="C50" s="35" t="s">
        <v>144</v>
      </c>
      <c r="D50" s="34">
        <f>(103983.46*1.086)+1000</f>
        <v>113926.04</v>
      </c>
      <c r="E50" s="35">
        <f>D50/G50</f>
        <v>56.27</v>
      </c>
      <c r="F50" s="35">
        <f>E50/12</f>
        <v>4.69</v>
      </c>
      <c r="G50" s="12">
        <v>2024.6</v>
      </c>
      <c r="H50" s="28">
        <v>3.08</v>
      </c>
      <c r="I50" s="12">
        <f t="shared" si="0"/>
        <v>4.68916666666667</v>
      </c>
    </row>
    <row r="51" spans="1:9" s="12" customFormat="1" ht="25.5">
      <c r="A51" s="50" t="s">
        <v>102</v>
      </c>
      <c r="B51" s="60" t="s">
        <v>30</v>
      </c>
      <c r="C51" s="35"/>
      <c r="D51" s="34"/>
      <c r="E51" s="35"/>
      <c r="F51" s="35"/>
      <c r="H51" s="28"/>
      <c r="I51" s="12">
        <f t="shared" si="0"/>
        <v>0</v>
      </c>
    </row>
    <row r="52" spans="1:9" s="12" customFormat="1" ht="21" customHeight="1">
      <c r="A52" s="50" t="s">
        <v>103</v>
      </c>
      <c r="B52" s="60" t="s">
        <v>104</v>
      </c>
      <c r="C52" s="35"/>
      <c r="D52" s="34"/>
      <c r="E52" s="35"/>
      <c r="F52" s="35"/>
      <c r="H52" s="28"/>
      <c r="I52" s="12">
        <f t="shared" si="0"/>
        <v>0</v>
      </c>
    </row>
    <row r="53" spans="1:9" s="12" customFormat="1" ht="18" customHeight="1">
      <c r="A53" s="50" t="s">
        <v>105</v>
      </c>
      <c r="B53" s="60" t="s">
        <v>59</v>
      </c>
      <c r="C53" s="35"/>
      <c r="D53" s="34"/>
      <c r="E53" s="35"/>
      <c r="F53" s="35"/>
      <c r="H53" s="28"/>
      <c r="I53" s="12">
        <f t="shared" si="0"/>
        <v>0</v>
      </c>
    </row>
    <row r="54" spans="1:9" s="12" customFormat="1" ht="31.5" customHeight="1">
      <c r="A54" s="50" t="s">
        <v>106</v>
      </c>
      <c r="B54" s="60" t="s">
        <v>15</v>
      </c>
      <c r="C54" s="35"/>
      <c r="D54" s="34"/>
      <c r="E54" s="35"/>
      <c r="F54" s="35"/>
      <c r="H54" s="28"/>
      <c r="I54" s="12">
        <f t="shared" si="0"/>
        <v>0</v>
      </c>
    </row>
    <row r="55" spans="1:9" s="12" customFormat="1" ht="21" customHeight="1">
      <c r="A55" s="50" t="s">
        <v>168</v>
      </c>
      <c r="B55" s="60" t="s">
        <v>15</v>
      </c>
      <c r="C55" s="36" t="s">
        <v>144</v>
      </c>
      <c r="D55" s="63"/>
      <c r="E55" s="36"/>
      <c r="F55" s="36"/>
      <c r="G55" s="12">
        <v>2024.6</v>
      </c>
      <c r="H55" s="28"/>
      <c r="I55" s="12">
        <f t="shared" si="0"/>
        <v>0</v>
      </c>
    </row>
    <row r="56" spans="1:10" s="18" customFormat="1" ht="36.75" customHeight="1">
      <c r="A56" s="45" t="s">
        <v>107</v>
      </c>
      <c r="B56" s="46" t="s">
        <v>7</v>
      </c>
      <c r="C56" s="37" t="s">
        <v>136</v>
      </c>
      <c r="D56" s="34">
        <v>2439.99</v>
      </c>
      <c r="E56" s="35">
        <f>D56/G56</f>
        <v>1.21</v>
      </c>
      <c r="F56" s="35">
        <f>E56/12</f>
        <v>0.1</v>
      </c>
      <c r="G56" s="12">
        <v>2024.6</v>
      </c>
      <c r="H56" s="28">
        <v>0.06</v>
      </c>
      <c r="I56" s="12">
        <f t="shared" si="0"/>
        <v>0.100833333333333</v>
      </c>
      <c r="J56" s="12"/>
    </row>
    <row r="57" spans="1:10" s="18" customFormat="1" ht="30" customHeight="1">
      <c r="A57" s="45" t="s">
        <v>108</v>
      </c>
      <c r="B57" s="46" t="s">
        <v>7</v>
      </c>
      <c r="C57" s="37" t="s">
        <v>136</v>
      </c>
      <c r="D57" s="34">
        <v>15405.72</v>
      </c>
      <c r="E57" s="35">
        <f>D57/G57</f>
        <v>7.61</v>
      </c>
      <c r="F57" s="35">
        <f>E57/12</f>
        <v>0.63</v>
      </c>
      <c r="G57" s="12">
        <v>2024.6</v>
      </c>
      <c r="H57" s="28">
        <v>0.42</v>
      </c>
      <c r="I57" s="12">
        <f t="shared" si="0"/>
        <v>0.634166666666667</v>
      </c>
      <c r="J57" s="12"/>
    </row>
    <row r="58" spans="1:10" s="18" customFormat="1" ht="30">
      <c r="A58" s="45" t="s">
        <v>21</v>
      </c>
      <c r="B58" s="46"/>
      <c r="C58" s="37" t="s">
        <v>145</v>
      </c>
      <c r="D58" s="34">
        <f>E58*G58</f>
        <v>5344.94</v>
      </c>
      <c r="E58" s="35">
        <f>F58*12</f>
        <v>2.64</v>
      </c>
      <c r="F58" s="35">
        <v>0.22</v>
      </c>
      <c r="G58" s="12">
        <v>2024.6</v>
      </c>
      <c r="H58" s="28">
        <v>0.14</v>
      </c>
      <c r="I58" s="12">
        <f t="shared" si="0"/>
        <v>0.22</v>
      </c>
      <c r="J58" s="12"/>
    </row>
    <row r="59" spans="1:10" s="18" customFormat="1" ht="35.25" customHeight="1">
      <c r="A59" s="50" t="s">
        <v>109</v>
      </c>
      <c r="B59" s="51" t="s">
        <v>70</v>
      </c>
      <c r="C59" s="37"/>
      <c r="D59" s="34"/>
      <c r="E59" s="35"/>
      <c r="F59" s="35"/>
      <c r="G59" s="12"/>
      <c r="H59" s="28"/>
      <c r="I59" s="12">
        <f t="shared" si="0"/>
        <v>0</v>
      </c>
      <c r="J59" s="12"/>
    </row>
    <row r="60" spans="1:10" s="18" customFormat="1" ht="30.75" customHeight="1">
      <c r="A60" s="50" t="s">
        <v>110</v>
      </c>
      <c r="B60" s="51" t="s">
        <v>70</v>
      </c>
      <c r="C60" s="37"/>
      <c r="D60" s="34"/>
      <c r="E60" s="35"/>
      <c r="F60" s="35"/>
      <c r="G60" s="12"/>
      <c r="H60" s="28"/>
      <c r="I60" s="12">
        <f t="shared" si="0"/>
        <v>0</v>
      </c>
      <c r="J60" s="12"/>
    </row>
    <row r="61" spans="1:10" s="18" customFormat="1" ht="15">
      <c r="A61" s="50" t="s">
        <v>111</v>
      </c>
      <c r="B61" s="51" t="s">
        <v>59</v>
      </c>
      <c r="C61" s="37"/>
      <c r="D61" s="34"/>
      <c r="E61" s="35"/>
      <c r="F61" s="35"/>
      <c r="G61" s="12"/>
      <c r="H61" s="28"/>
      <c r="I61" s="12">
        <f t="shared" si="0"/>
        <v>0</v>
      </c>
      <c r="J61" s="12"/>
    </row>
    <row r="62" spans="1:10" s="18" customFormat="1" ht="24.75" customHeight="1">
      <c r="A62" s="50" t="s">
        <v>112</v>
      </c>
      <c r="B62" s="51" t="s">
        <v>70</v>
      </c>
      <c r="C62" s="37"/>
      <c r="D62" s="34"/>
      <c r="E62" s="35"/>
      <c r="F62" s="35"/>
      <c r="G62" s="12"/>
      <c r="H62" s="28"/>
      <c r="I62" s="12">
        <f t="shared" si="0"/>
        <v>0</v>
      </c>
      <c r="J62" s="12"/>
    </row>
    <row r="63" spans="1:10" s="18" customFormat="1" ht="27.75" customHeight="1">
      <c r="A63" s="50" t="s">
        <v>113</v>
      </c>
      <c r="B63" s="51" t="s">
        <v>70</v>
      </c>
      <c r="C63" s="37"/>
      <c r="D63" s="34"/>
      <c r="E63" s="35"/>
      <c r="F63" s="35"/>
      <c r="G63" s="12"/>
      <c r="H63" s="28"/>
      <c r="I63" s="12">
        <f t="shared" si="0"/>
        <v>0</v>
      </c>
      <c r="J63" s="12"/>
    </row>
    <row r="64" spans="1:10" s="18" customFormat="1" ht="19.5" customHeight="1">
      <c r="A64" s="50" t="s">
        <v>114</v>
      </c>
      <c r="B64" s="51" t="s">
        <v>70</v>
      </c>
      <c r="C64" s="37"/>
      <c r="D64" s="34"/>
      <c r="E64" s="35"/>
      <c r="F64" s="35"/>
      <c r="G64" s="12"/>
      <c r="H64" s="28"/>
      <c r="I64" s="12">
        <f t="shared" si="0"/>
        <v>0</v>
      </c>
      <c r="J64" s="12"/>
    </row>
    <row r="65" spans="1:10" s="18" customFormat="1" ht="32.25" customHeight="1">
      <c r="A65" s="50" t="s">
        <v>115</v>
      </c>
      <c r="B65" s="51" t="s">
        <v>70</v>
      </c>
      <c r="C65" s="37"/>
      <c r="D65" s="34"/>
      <c r="E65" s="35"/>
      <c r="F65" s="35"/>
      <c r="G65" s="12"/>
      <c r="H65" s="28"/>
      <c r="I65" s="12">
        <f t="shared" si="0"/>
        <v>0</v>
      </c>
      <c r="J65" s="12"/>
    </row>
    <row r="66" spans="1:10" s="18" customFormat="1" ht="19.5" customHeight="1">
      <c r="A66" s="50" t="s">
        <v>116</v>
      </c>
      <c r="B66" s="51" t="s">
        <v>70</v>
      </c>
      <c r="C66" s="37"/>
      <c r="D66" s="34"/>
      <c r="E66" s="35"/>
      <c r="F66" s="35"/>
      <c r="G66" s="12"/>
      <c r="H66" s="28"/>
      <c r="I66" s="12">
        <f t="shared" si="0"/>
        <v>0</v>
      </c>
      <c r="J66" s="12"/>
    </row>
    <row r="67" spans="1:10" s="18" customFormat="1" ht="24" customHeight="1">
      <c r="A67" s="50" t="s">
        <v>117</v>
      </c>
      <c r="B67" s="51" t="s">
        <v>70</v>
      </c>
      <c r="C67" s="37"/>
      <c r="D67" s="34"/>
      <c r="E67" s="35"/>
      <c r="F67" s="35"/>
      <c r="G67" s="12"/>
      <c r="H67" s="28"/>
      <c r="I67" s="12">
        <f t="shared" si="0"/>
        <v>0</v>
      </c>
      <c r="J67" s="12"/>
    </row>
    <row r="68" spans="1:9" s="12" customFormat="1" ht="20.25" customHeight="1">
      <c r="A68" s="45" t="s">
        <v>23</v>
      </c>
      <c r="B68" s="46" t="s">
        <v>24</v>
      </c>
      <c r="C68" s="37" t="s">
        <v>146</v>
      </c>
      <c r="D68" s="34">
        <f>E68*G68</f>
        <v>1943.62</v>
      </c>
      <c r="E68" s="35">
        <f>F68*12</f>
        <v>0.96</v>
      </c>
      <c r="F68" s="35">
        <v>0.08</v>
      </c>
      <c r="G68" s="12">
        <v>2024.6</v>
      </c>
      <c r="H68" s="28">
        <v>0.03</v>
      </c>
      <c r="I68" s="12">
        <f t="shared" si="0"/>
        <v>0.08</v>
      </c>
    </row>
    <row r="69" spans="1:9" s="12" customFormat="1" ht="20.25" customHeight="1">
      <c r="A69" s="45" t="s">
        <v>25</v>
      </c>
      <c r="B69" s="61" t="s">
        <v>26</v>
      </c>
      <c r="C69" s="38" t="s">
        <v>146</v>
      </c>
      <c r="D69" s="34">
        <f>E69*G69</f>
        <v>1214.76</v>
      </c>
      <c r="E69" s="35">
        <f>12*F69</f>
        <v>0.6</v>
      </c>
      <c r="F69" s="35">
        <v>0.05</v>
      </c>
      <c r="G69" s="12">
        <v>2024.6</v>
      </c>
      <c r="H69" s="28">
        <v>0.02</v>
      </c>
      <c r="I69" s="12">
        <f t="shared" si="0"/>
        <v>0.05</v>
      </c>
    </row>
    <row r="70" spans="1:10" s="19" customFormat="1" ht="30">
      <c r="A70" s="45" t="s">
        <v>22</v>
      </c>
      <c r="B70" s="46"/>
      <c r="C70" s="37" t="s">
        <v>137</v>
      </c>
      <c r="D70" s="34">
        <v>3535</v>
      </c>
      <c r="E70" s="35">
        <f>D70/G70</f>
        <v>1.75</v>
      </c>
      <c r="F70" s="35">
        <f>E70/12</f>
        <v>0.15</v>
      </c>
      <c r="G70" s="12">
        <v>2024.6</v>
      </c>
      <c r="H70" s="28">
        <v>0.03</v>
      </c>
      <c r="I70" s="12">
        <f t="shared" si="0"/>
        <v>0.145833333333333</v>
      </c>
      <c r="J70" s="12"/>
    </row>
    <row r="71" spans="1:10" s="19" customFormat="1" ht="15">
      <c r="A71" s="45" t="s">
        <v>33</v>
      </c>
      <c r="B71" s="46"/>
      <c r="C71" s="35" t="s">
        <v>147</v>
      </c>
      <c r="D71" s="35">
        <f>D82+D72+D73+D74+D75+D76+D77+D78+D79++D80+D81+D83+D84+D85+D86</f>
        <v>15591.81</v>
      </c>
      <c r="E71" s="35">
        <f>D71/G71</f>
        <v>7.7</v>
      </c>
      <c r="F71" s="35">
        <f>E71/12</f>
        <v>0.64</v>
      </c>
      <c r="G71" s="12">
        <v>2024.6</v>
      </c>
      <c r="H71" s="28">
        <v>0.78</v>
      </c>
      <c r="I71" s="12">
        <f t="shared" si="0"/>
        <v>0.641666666666667</v>
      </c>
      <c r="J71" s="12"/>
    </row>
    <row r="72" spans="1:10" s="18" customFormat="1" ht="16.5" customHeight="1">
      <c r="A72" s="47" t="s">
        <v>138</v>
      </c>
      <c r="B72" s="48" t="s">
        <v>15</v>
      </c>
      <c r="C72" s="40"/>
      <c r="D72" s="39">
        <v>259.38</v>
      </c>
      <c r="E72" s="40"/>
      <c r="F72" s="40"/>
      <c r="G72" s="12"/>
      <c r="H72" s="28">
        <v>0.01</v>
      </c>
      <c r="I72" s="12">
        <f t="shared" si="0"/>
        <v>0</v>
      </c>
      <c r="J72" s="12"/>
    </row>
    <row r="73" spans="1:10" s="18" customFormat="1" ht="15">
      <c r="A73" s="47" t="s">
        <v>16</v>
      </c>
      <c r="B73" s="48" t="s">
        <v>20</v>
      </c>
      <c r="C73" s="40"/>
      <c r="D73" s="39">
        <v>548.89</v>
      </c>
      <c r="E73" s="40"/>
      <c r="F73" s="40"/>
      <c r="G73" s="12"/>
      <c r="H73" s="28">
        <v>0.01</v>
      </c>
      <c r="I73" s="12">
        <f t="shared" si="0"/>
        <v>0</v>
      </c>
      <c r="J73" s="12"/>
    </row>
    <row r="74" spans="1:10" s="18" customFormat="1" ht="15">
      <c r="A74" s="47" t="s">
        <v>72</v>
      </c>
      <c r="B74" s="49" t="s">
        <v>15</v>
      </c>
      <c r="C74" s="40"/>
      <c r="D74" s="39">
        <v>978.07</v>
      </c>
      <c r="E74" s="40"/>
      <c r="F74" s="40"/>
      <c r="G74" s="12"/>
      <c r="H74" s="28"/>
      <c r="I74" s="12">
        <f t="shared" si="0"/>
        <v>0</v>
      </c>
      <c r="J74" s="12"/>
    </row>
    <row r="75" spans="1:10" s="18" customFormat="1" ht="15">
      <c r="A75" s="50" t="s">
        <v>118</v>
      </c>
      <c r="B75" s="51" t="s">
        <v>52</v>
      </c>
      <c r="C75" s="42"/>
      <c r="D75" s="42">
        <v>0</v>
      </c>
      <c r="E75" s="40"/>
      <c r="F75" s="40"/>
      <c r="G75" s="12"/>
      <c r="H75" s="28"/>
      <c r="I75" s="12">
        <f t="shared" si="0"/>
        <v>0</v>
      </c>
      <c r="J75" s="12"/>
    </row>
    <row r="76" spans="1:10" s="18" customFormat="1" ht="15">
      <c r="A76" s="47" t="s">
        <v>47</v>
      </c>
      <c r="B76" s="48" t="s">
        <v>15</v>
      </c>
      <c r="C76" s="40"/>
      <c r="D76" s="39">
        <v>1046</v>
      </c>
      <c r="E76" s="40"/>
      <c r="F76" s="40"/>
      <c r="G76" s="12"/>
      <c r="H76" s="28">
        <v>0.03</v>
      </c>
      <c r="I76" s="12">
        <f t="shared" si="0"/>
        <v>0</v>
      </c>
      <c r="J76" s="12"/>
    </row>
    <row r="77" spans="1:10" s="18" customFormat="1" ht="18" customHeight="1">
      <c r="A77" s="47" t="s">
        <v>17</v>
      </c>
      <c r="B77" s="48" t="s">
        <v>15</v>
      </c>
      <c r="C77" s="40"/>
      <c r="D77" s="39">
        <v>4663.38</v>
      </c>
      <c r="E77" s="40"/>
      <c r="F77" s="40"/>
      <c r="G77" s="12"/>
      <c r="H77" s="28">
        <v>0.13</v>
      </c>
      <c r="I77" s="12">
        <f t="shared" si="0"/>
        <v>0</v>
      </c>
      <c r="J77" s="12"/>
    </row>
    <row r="78" spans="1:10" s="18" customFormat="1" ht="15">
      <c r="A78" s="47" t="s">
        <v>18</v>
      </c>
      <c r="B78" s="48" t="s">
        <v>15</v>
      </c>
      <c r="C78" s="40"/>
      <c r="D78" s="39">
        <v>1097.78</v>
      </c>
      <c r="E78" s="40"/>
      <c r="F78" s="40"/>
      <c r="G78" s="12"/>
      <c r="H78" s="28">
        <v>0.03</v>
      </c>
      <c r="I78" s="12">
        <f t="shared" si="0"/>
        <v>0</v>
      </c>
      <c r="J78" s="12"/>
    </row>
    <row r="79" spans="1:10" s="18" customFormat="1" ht="15">
      <c r="A79" s="47" t="s">
        <v>44</v>
      </c>
      <c r="B79" s="48" t="s">
        <v>15</v>
      </c>
      <c r="C79" s="40"/>
      <c r="D79" s="39">
        <v>522.99</v>
      </c>
      <c r="E79" s="40"/>
      <c r="F79" s="40"/>
      <c r="G79" s="12"/>
      <c r="H79" s="28">
        <v>0.01</v>
      </c>
      <c r="I79" s="12">
        <f t="shared" si="0"/>
        <v>0</v>
      </c>
      <c r="J79" s="12"/>
    </row>
    <row r="80" spans="1:10" s="18" customFormat="1" ht="18.75" customHeight="1">
      <c r="A80" s="47" t="s">
        <v>45</v>
      </c>
      <c r="B80" s="48" t="s">
        <v>20</v>
      </c>
      <c r="C80" s="40"/>
      <c r="D80" s="39">
        <v>0</v>
      </c>
      <c r="E80" s="40"/>
      <c r="F80" s="40"/>
      <c r="G80" s="12"/>
      <c r="H80" s="28">
        <v>0.05</v>
      </c>
      <c r="I80" s="12">
        <f t="shared" si="0"/>
        <v>0</v>
      </c>
      <c r="J80" s="12"/>
    </row>
    <row r="81" spans="1:10" s="18" customFormat="1" ht="25.5">
      <c r="A81" s="47" t="s">
        <v>19</v>
      </c>
      <c r="B81" s="48" t="s">
        <v>15</v>
      </c>
      <c r="C81" s="40"/>
      <c r="D81" s="39">
        <v>2160.73</v>
      </c>
      <c r="E81" s="40"/>
      <c r="F81" s="40"/>
      <c r="G81" s="12"/>
      <c r="H81" s="28">
        <v>0.06</v>
      </c>
      <c r="I81" s="12">
        <f t="shared" si="0"/>
        <v>0</v>
      </c>
      <c r="J81" s="12"/>
    </row>
    <row r="82" spans="1:10" s="18" customFormat="1" ht="18.75" customHeight="1">
      <c r="A82" s="47" t="s">
        <v>171</v>
      </c>
      <c r="B82" s="49" t="s">
        <v>15</v>
      </c>
      <c r="C82" s="40"/>
      <c r="D82" s="39">
        <v>631.68</v>
      </c>
      <c r="E82" s="40"/>
      <c r="F82" s="40"/>
      <c r="G82" s="12"/>
      <c r="H82" s="28"/>
      <c r="I82" s="12"/>
      <c r="J82" s="12"/>
    </row>
    <row r="83" spans="1:10" s="18" customFormat="1" ht="18" customHeight="1">
      <c r="A83" s="47" t="s">
        <v>68</v>
      </c>
      <c r="B83" s="48" t="s">
        <v>15</v>
      </c>
      <c r="C83" s="40"/>
      <c r="D83" s="39">
        <v>3682.91</v>
      </c>
      <c r="E83" s="40"/>
      <c r="F83" s="40"/>
      <c r="G83" s="12"/>
      <c r="H83" s="28">
        <v>0.01</v>
      </c>
      <c r="I83" s="12">
        <f t="shared" si="0"/>
        <v>0</v>
      </c>
      <c r="J83" s="12"/>
    </row>
    <row r="84" spans="1:10" s="18" customFormat="1" ht="31.5" customHeight="1">
      <c r="A84" s="47" t="s">
        <v>139</v>
      </c>
      <c r="B84" s="49" t="s">
        <v>52</v>
      </c>
      <c r="C84" s="41"/>
      <c r="D84" s="39">
        <v>0</v>
      </c>
      <c r="E84" s="40"/>
      <c r="F84" s="40"/>
      <c r="G84" s="12"/>
      <c r="H84" s="28">
        <v>0</v>
      </c>
      <c r="I84" s="12">
        <f t="shared" si="0"/>
        <v>0</v>
      </c>
      <c r="J84" s="12"/>
    </row>
    <row r="85" spans="1:10" s="18" customFormat="1" ht="28.5" customHeight="1">
      <c r="A85" s="47" t="s">
        <v>140</v>
      </c>
      <c r="B85" s="49" t="s">
        <v>52</v>
      </c>
      <c r="C85" s="41"/>
      <c r="D85" s="39">
        <v>0</v>
      </c>
      <c r="E85" s="40"/>
      <c r="F85" s="40"/>
      <c r="G85" s="12"/>
      <c r="H85" s="28"/>
      <c r="I85" s="12">
        <f t="shared" si="0"/>
        <v>0</v>
      </c>
      <c r="J85" s="12"/>
    </row>
    <row r="86" spans="1:10" s="18" customFormat="1" ht="19.5" customHeight="1">
      <c r="A86" s="47" t="s">
        <v>120</v>
      </c>
      <c r="B86" s="51" t="s">
        <v>15</v>
      </c>
      <c r="C86" s="40"/>
      <c r="D86" s="39">
        <v>0</v>
      </c>
      <c r="E86" s="40"/>
      <c r="F86" s="40"/>
      <c r="G86" s="12"/>
      <c r="H86" s="28"/>
      <c r="I86" s="12">
        <f t="shared" si="0"/>
        <v>0</v>
      </c>
      <c r="J86" s="12"/>
    </row>
    <row r="87" spans="1:10" s="19" customFormat="1" ht="30">
      <c r="A87" s="45" t="s">
        <v>38</v>
      </c>
      <c r="B87" s="46"/>
      <c r="C87" s="35" t="s">
        <v>148</v>
      </c>
      <c r="D87" s="35">
        <f>D88+D89+D90+D91+D92+D93+D94+D95+D96</f>
        <v>18963.38</v>
      </c>
      <c r="E87" s="35">
        <f>D87/G87</f>
        <v>9.37</v>
      </c>
      <c r="F87" s="35">
        <f>E87/12</f>
        <v>0.78</v>
      </c>
      <c r="G87" s="12">
        <v>2024.6</v>
      </c>
      <c r="H87" s="28">
        <v>1.2</v>
      </c>
      <c r="I87" s="12">
        <f t="shared" si="0"/>
        <v>0.780833333333333</v>
      </c>
      <c r="J87" s="12"/>
    </row>
    <row r="88" spans="1:10" s="18" customFormat="1" ht="18" customHeight="1">
      <c r="A88" s="47" t="s">
        <v>34</v>
      </c>
      <c r="B88" s="48" t="s">
        <v>48</v>
      </c>
      <c r="C88" s="40"/>
      <c r="D88" s="39">
        <v>3137.99</v>
      </c>
      <c r="E88" s="40"/>
      <c r="F88" s="40"/>
      <c r="G88" s="12">
        <v>2024.6</v>
      </c>
      <c r="H88" s="28">
        <v>0.09</v>
      </c>
      <c r="I88" s="12">
        <f t="shared" si="0"/>
        <v>0</v>
      </c>
      <c r="J88" s="12"/>
    </row>
    <row r="89" spans="1:10" s="18" customFormat="1" ht="25.5">
      <c r="A89" s="47" t="s">
        <v>35</v>
      </c>
      <c r="B89" s="48" t="s">
        <v>15</v>
      </c>
      <c r="C89" s="40"/>
      <c r="D89" s="39">
        <v>2092.02</v>
      </c>
      <c r="E89" s="40"/>
      <c r="F89" s="40"/>
      <c r="G89" s="12">
        <v>2024.6</v>
      </c>
      <c r="H89" s="28">
        <v>0.05</v>
      </c>
      <c r="I89" s="12">
        <f t="shared" si="0"/>
        <v>0</v>
      </c>
      <c r="J89" s="12"/>
    </row>
    <row r="90" spans="1:10" s="18" customFormat="1" ht="15">
      <c r="A90" s="47" t="s">
        <v>53</v>
      </c>
      <c r="B90" s="48" t="s">
        <v>52</v>
      </c>
      <c r="C90" s="40"/>
      <c r="D90" s="39">
        <v>2195.49</v>
      </c>
      <c r="E90" s="40"/>
      <c r="F90" s="40"/>
      <c r="G90" s="12">
        <v>2024.6</v>
      </c>
      <c r="H90" s="28">
        <v>0.06</v>
      </c>
      <c r="I90" s="12">
        <f t="shared" si="0"/>
        <v>0</v>
      </c>
      <c r="J90" s="12"/>
    </row>
    <row r="91" spans="1:10" s="18" customFormat="1" ht="25.5">
      <c r="A91" s="47" t="s">
        <v>49</v>
      </c>
      <c r="B91" s="48" t="s">
        <v>50</v>
      </c>
      <c r="C91" s="40"/>
      <c r="D91" s="39">
        <v>0</v>
      </c>
      <c r="E91" s="40"/>
      <c r="F91" s="40"/>
      <c r="G91" s="12">
        <v>2024.6</v>
      </c>
      <c r="H91" s="28">
        <v>0.05</v>
      </c>
      <c r="I91" s="12">
        <f t="shared" si="0"/>
        <v>0</v>
      </c>
      <c r="J91" s="12"/>
    </row>
    <row r="92" spans="1:10" s="18" customFormat="1" ht="15.75" customHeight="1">
      <c r="A92" s="47" t="s">
        <v>46</v>
      </c>
      <c r="B92" s="48" t="s">
        <v>7</v>
      </c>
      <c r="C92" s="41"/>
      <c r="D92" s="39">
        <v>7440.48</v>
      </c>
      <c r="E92" s="40"/>
      <c r="F92" s="40"/>
      <c r="G92" s="12">
        <v>2024.6</v>
      </c>
      <c r="H92" s="28">
        <v>0.2</v>
      </c>
      <c r="I92" s="12">
        <f t="shared" si="0"/>
        <v>0</v>
      </c>
      <c r="J92" s="12"/>
    </row>
    <row r="93" spans="1:10" s="18" customFormat="1" ht="25.5">
      <c r="A93" s="47" t="s">
        <v>121</v>
      </c>
      <c r="B93" s="49" t="s">
        <v>15</v>
      </c>
      <c r="C93" s="41"/>
      <c r="D93" s="62">
        <v>4097.4</v>
      </c>
      <c r="E93" s="41"/>
      <c r="F93" s="41"/>
      <c r="G93" s="12"/>
      <c r="H93" s="28"/>
      <c r="I93" s="12">
        <f t="shared" si="0"/>
        <v>0</v>
      </c>
      <c r="J93" s="12"/>
    </row>
    <row r="94" spans="1:10" s="18" customFormat="1" ht="25.5">
      <c r="A94" s="47" t="s">
        <v>119</v>
      </c>
      <c r="B94" s="49" t="s">
        <v>51</v>
      </c>
      <c r="C94" s="41"/>
      <c r="D94" s="62">
        <v>0</v>
      </c>
      <c r="E94" s="41"/>
      <c r="F94" s="41"/>
      <c r="G94" s="12"/>
      <c r="H94" s="28"/>
      <c r="I94" s="12">
        <f aca="true" t="shared" si="1" ref="I94:I121">E94/12</f>
        <v>0</v>
      </c>
      <c r="J94" s="12"/>
    </row>
    <row r="95" spans="1:10" s="18" customFormat="1" ht="15">
      <c r="A95" s="50" t="s">
        <v>122</v>
      </c>
      <c r="B95" s="49" t="s">
        <v>52</v>
      </c>
      <c r="C95" s="41"/>
      <c r="D95" s="62">
        <v>0</v>
      </c>
      <c r="E95" s="41"/>
      <c r="F95" s="41"/>
      <c r="G95" s="12"/>
      <c r="H95" s="28"/>
      <c r="I95" s="12">
        <f t="shared" si="1"/>
        <v>0</v>
      </c>
      <c r="J95" s="12"/>
    </row>
    <row r="96" spans="1:10" s="18" customFormat="1" ht="15">
      <c r="A96" s="47" t="s">
        <v>123</v>
      </c>
      <c r="B96" s="49" t="s">
        <v>15</v>
      </c>
      <c r="C96" s="41"/>
      <c r="D96" s="62">
        <v>0</v>
      </c>
      <c r="E96" s="41"/>
      <c r="F96" s="41"/>
      <c r="G96" s="12"/>
      <c r="H96" s="28"/>
      <c r="I96" s="12">
        <f t="shared" si="1"/>
        <v>0</v>
      </c>
      <c r="J96" s="12"/>
    </row>
    <row r="97" spans="1:10" s="18" customFormat="1" ht="30">
      <c r="A97" s="45" t="s">
        <v>39</v>
      </c>
      <c r="B97" s="48"/>
      <c r="C97" s="37" t="s">
        <v>149</v>
      </c>
      <c r="D97" s="35">
        <f>D98+D99+D100</f>
        <v>0</v>
      </c>
      <c r="E97" s="35">
        <f>D97/G97</f>
        <v>0</v>
      </c>
      <c r="F97" s="35">
        <f>E97/12</f>
        <v>0</v>
      </c>
      <c r="G97" s="12">
        <v>2024.6</v>
      </c>
      <c r="H97" s="28">
        <v>0.52</v>
      </c>
      <c r="I97" s="12">
        <f t="shared" si="1"/>
        <v>0</v>
      </c>
      <c r="J97" s="12"/>
    </row>
    <row r="98" spans="1:10" s="18" customFormat="1" ht="15">
      <c r="A98" s="47" t="s">
        <v>124</v>
      </c>
      <c r="B98" s="48" t="s">
        <v>15</v>
      </c>
      <c r="C98" s="37"/>
      <c r="D98" s="63">
        <v>0</v>
      </c>
      <c r="E98" s="35"/>
      <c r="F98" s="35"/>
      <c r="G98" s="12"/>
      <c r="H98" s="28"/>
      <c r="I98" s="12">
        <f t="shared" si="1"/>
        <v>0</v>
      </c>
      <c r="J98" s="12"/>
    </row>
    <row r="99" spans="1:10" s="18" customFormat="1" ht="15">
      <c r="A99" s="50" t="s">
        <v>125</v>
      </c>
      <c r="B99" s="49" t="s">
        <v>52</v>
      </c>
      <c r="C99" s="37"/>
      <c r="D99" s="63">
        <v>0</v>
      </c>
      <c r="E99" s="35"/>
      <c r="F99" s="35"/>
      <c r="G99" s="12"/>
      <c r="H99" s="28"/>
      <c r="I99" s="12">
        <f t="shared" si="1"/>
        <v>0</v>
      </c>
      <c r="J99" s="12"/>
    </row>
    <row r="100" spans="1:10" s="18" customFormat="1" ht="29.25" customHeight="1">
      <c r="A100" s="47" t="s">
        <v>126</v>
      </c>
      <c r="B100" s="49" t="s">
        <v>52</v>
      </c>
      <c r="C100" s="37"/>
      <c r="D100" s="39">
        <v>0</v>
      </c>
      <c r="E100" s="40"/>
      <c r="F100" s="40"/>
      <c r="G100" s="12">
        <v>2024.6</v>
      </c>
      <c r="H100" s="28">
        <v>0.4</v>
      </c>
      <c r="I100" s="12">
        <f t="shared" si="1"/>
        <v>0</v>
      </c>
      <c r="J100" s="12"/>
    </row>
    <row r="101" spans="1:10" s="18" customFormat="1" ht="21.75" customHeight="1">
      <c r="A101" s="45" t="s">
        <v>40</v>
      </c>
      <c r="B101" s="48"/>
      <c r="C101" s="37" t="s">
        <v>150</v>
      </c>
      <c r="D101" s="35">
        <f>D102+D103+D104+D105+D106+D107</f>
        <v>28125.02</v>
      </c>
      <c r="E101" s="35">
        <f>D101/G101</f>
        <v>13.89</v>
      </c>
      <c r="F101" s="35">
        <f>E101/12</f>
        <v>1.16</v>
      </c>
      <c r="G101" s="12">
        <v>2024.6</v>
      </c>
      <c r="H101" s="28">
        <v>0.3</v>
      </c>
      <c r="I101" s="12">
        <f t="shared" si="1"/>
        <v>1.1575</v>
      </c>
      <c r="J101" s="12"/>
    </row>
    <row r="102" spans="1:10" s="18" customFormat="1" ht="20.25" customHeight="1">
      <c r="A102" s="47" t="s">
        <v>36</v>
      </c>
      <c r="B102" s="48" t="s">
        <v>7</v>
      </c>
      <c r="C102" s="37"/>
      <c r="D102" s="39">
        <v>0</v>
      </c>
      <c r="E102" s="40"/>
      <c r="F102" s="40"/>
      <c r="G102" s="12">
        <v>2024.6</v>
      </c>
      <c r="H102" s="28">
        <v>0.04</v>
      </c>
      <c r="I102" s="12">
        <f t="shared" si="1"/>
        <v>0</v>
      </c>
      <c r="J102" s="12"/>
    </row>
    <row r="103" spans="1:10" s="18" customFormat="1" ht="41.25" customHeight="1">
      <c r="A103" s="47" t="s">
        <v>127</v>
      </c>
      <c r="B103" s="48" t="s">
        <v>15</v>
      </c>
      <c r="C103" s="37"/>
      <c r="D103" s="39">
        <v>6074.29</v>
      </c>
      <c r="E103" s="40"/>
      <c r="F103" s="40"/>
      <c r="G103" s="12">
        <v>2024.6</v>
      </c>
      <c r="H103" s="28">
        <v>0.17</v>
      </c>
      <c r="I103" s="12">
        <f t="shared" si="1"/>
        <v>0</v>
      </c>
      <c r="J103" s="12"/>
    </row>
    <row r="104" spans="1:10" s="18" customFormat="1" ht="46.5" customHeight="1">
      <c r="A104" s="47" t="s">
        <v>128</v>
      </c>
      <c r="B104" s="48" t="s">
        <v>15</v>
      </c>
      <c r="C104" s="37"/>
      <c r="D104" s="39">
        <v>1093.4</v>
      </c>
      <c r="E104" s="40"/>
      <c r="F104" s="40"/>
      <c r="G104" s="12">
        <v>2024.6</v>
      </c>
      <c r="H104" s="28">
        <v>0.03</v>
      </c>
      <c r="I104" s="12">
        <f t="shared" si="1"/>
        <v>0</v>
      </c>
      <c r="J104" s="12"/>
    </row>
    <row r="105" spans="1:10" s="18" customFormat="1" ht="25.5">
      <c r="A105" s="47" t="s">
        <v>54</v>
      </c>
      <c r="B105" s="48" t="s">
        <v>10</v>
      </c>
      <c r="C105" s="37"/>
      <c r="D105" s="39">
        <v>0</v>
      </c>
      <c r="E105" s="40"/>
      <c r="F105" s="40"/>
      <c r="G105" s="12">
        <v>2024.6</v>
      </c>
      <c r="H105" s="28">
        <v>0</v>
      </c>
      <c r="I105" s="12">
        <f t="shared" si="1"/>
        <v>0</v>
      </c>
      <c r="J105" s="12"/>
    </row>
    <row r="106" spans="1:10" s="18" customFormat="1" ht="20.25" customHeight="1">
      <c r="A106" s="47" t="s">
        <v>129</v>
      </c>
      <c r="B106" s="49" t="s">
        <v>130</v>
      </c>
      <c r="C106" s="37"/>
      <c r="D106" s="39">
        <f>E106*G106</f>
        <v>0</v>
      </c>
      <c r="E106" s="40"/>
      <c r="F106" s="40"/>
      <c r="G106" s="12">
        <v>2024.6</v>
      </c>
      <c r="H106" s="28">
        <v>0</v>
      </c>
      <c r="I106" s="12">
        <f t="shared" si="1"/>
        <v>0</v>
      </c>
      <c r="J106" s="12"/>
    </row>
    <row r="107" spans="1:10" s="18" customFormat="1" ht="54" customHeight="1">
      <c r="A107" s="47" t="s">
        <v>131</v>
      </c>
      <c r="B107" s="49" t="s">
        <v>70</v>
      </c>
      <c r="C107" s="37"/>
      <c r="D107" s="39">
        <v>20957.33</v>
      </c>
      <c r="E107" s="40"/>
      <c r="F107" s="40"/>
      <c r="G107" s="12">
        <v>2024.6</v>
      </c>
      <c r="H107" s="28">
        <v>0</v>
      </c>
      <c r="I107" s="12">
        <f t="shared" si="1"/>
        <v>0</v>
      </c>
      <c r="J107" s="12"/>
    </row>
    <row r="108" spans="1:10" s="18" customFormat="1" ht="15">
      <c r="A108" s="45" t="s">
        <v>41</v>
      </c>
      <c r="B108" s="48"/>
      <c r="C108" s="37" t="s">
        <v>151</v>
      </c>
      <c r="D108" s="35">
        <f>D109</f>
        <v>0</v>
      </c>
      <c r="E108" s="35">
        <f>D108/G108</f>
        <v>0</v>
      </c>
      <c r="F108" s="35">
        <f>E108/12</f>
        <v>0</v>
      </c>
      <c r="G108" s="12">
        <v>2024.6</v>
      </c>
      <c r="H108" s="28">
        <v>0.14</v>
      </c>
      <c r="I108" s="12">
        <f t="shared" si="1"/>
        <v>0</v>
      </c>
      <c r="J108" s="12"/>
    </row>
    <row r="109" spans="1:10" s="18" customFormat="1" ht="15">
      <c r="A109" s="47" t="s">
        <v>37</v>
      </c>
      <c r="B109" s="48" t="s">
        <v>15</v>
      </c>
      <c r="C109" s="40"/>
      <c r="D109" s="39">
        <v>0</v>
      </c>
      <c r="E109" s="40"/>
      <c r="F109" s="40"/>
      <c r="G109" s="12">
        <v>2024.6</v>
      </c>
      <c r="H109" s="28">
        <v>0.03</v>
      </c>
      <c r="I109" s="12">
        <f t="shared" si="1"/>
        <v>0</v>
      </c>
      <c r="J109" s="12"/>
    </row>
    <row r="110" spans="1:9" s="12" customFormat="1" ht="15">
      <c r="A110" s="45" t="s">
        <v>43</v>
      </c>
      <c r="B110" s="46"/>
      <c r="C110" s="35" t="s">
        <v>152</v>
      </c>
      <c r="D110" s="35">
        <f>D111+D112</f>
        <v>9360</v>
      </c>
      <c r="E110" s="35">
        <f>D110/G110</f>
        <v>4.62</v>
      </c>
      <c r="F110" s="35">
        <f>E110/12</f>
        <v>0.39</v>
      </c>
      <c r="G110" s="12">
        <v>2024.6</v>
      </c>
      <c r="H110" s="28">
        <v>0.05</v>
      </c>
      <c r="I110" s="12">
        <f t="shared" si="1"/>
        <v>0.385</v>
      </c>
    </row>
    <row r="111" spans="1:10" s="18" customFormat="1" ht="42" customHeight="1">
      <c r="A111" s="50" t="s">
        <v>132</v>
      </c>
      <c r="B111" s="49" t="s">
        <v>20</v>
      </c>
      <c r="C111" s="40"/>
      <c r="D111" s="39">
        <v>9360</v>
      </c>
      <c r="E111" s="40"/>
      <c r="F111" s="40"/>
      <c r="G111" s="12">
        <v>2024.6</v>
      </c>
      <c r="H111" s="28">
        <v>0.05</v>
      </c>
      <c r="I111" s="12">
        <f t="shared" si="1"/>
        <v>0</v>
      </c>
      <c r="J111" s="12"/>
    </row>
    <row r="112" spans="1:10" s="18" customFormat="1" ht="24" customHeight="1">
      <c r="A112" s="50" t="s">
        <v>172</v>
      </c>
      <c r="B112" s="49" t="s">
        <v>70</v>
      </c>
      <c r="C112" s="40"/>
      <c r="D112" s="39">
        <v>0</v>
      </c>
      <c r="E112" s="40"/>
      <c r="F112" s="40"/>
      <c r="G112" s="12">
        <v>2024.6</v>
      </c>
      <c r="H112" s="28">
        <v>0</v>
      </c>
      <c r="I112" s="12">
        <f t="shared" si="1"/>
        <v>0</v>
      </c>
      <c r="J112" s="12"/>
    </row>
    <row r="113" spans="1:9" s="12" customFormat="1" ht="15">
      <c r="A113" s="45" t="s">
        <v>42</v>
      </c>
      <c r="B113" s="46"/>
      <c r="C113" s="35" t="s">
        <v>153</v>
      </c>
      <c r="D113" s="35">
        <f>D114+D115</f>
        <v>0</v>
      </c>
      <c r="E113" s="35">
        <f>D113/G113</f>
        <v>0</v>
      </c>
      <c r="F113" s="35">
        <f>E113/12</f>
        <v>0</v>
      </c>
      <c r="G113" s="12">
        <v>2024.6</v>
      </c>
      <c r="H113" s="28">
        <v>0.11</v>
      </c>
      <c r="I113" s="12">
        <f t="shared" si="1"/>
        <v>0</v>
      </c>
    </row>
    <row r="114" spans="1:10" s="18" customFormat="1" ht="15">
      <c r="A114" s="47" t="s">
        <v>75</v>
      </c>
      <c r="B114" s="48" t="s">
        <v>48</v>
      </c>
      <c r="C114" s="40"/>
      <c r="D114" s="39">
        <v>0</v>
      </c>
      <c r="E114" s="40"/>
      <c r="F114" s="40"/>
      <c r="G114" s="12">
        <v>2024.6</v>
      </c>
      <c r="H114" s="28">
        <v>0.04</v>
      </c>
      <c r="I114" s="12">
        <f t="shared" si="1"/>
        <v>0</v>
      </c>
      <c r="J114" s="12"/>
    </row>
    <row r="115" spans="1:10" s="18" customFormat="1" ht="15">
      <c r="A115" s="47" t="s">
        <v>55</v>
      </c>
      <c r="B115" s="48" t="s">
        <v>48</v>
      </c>
      <c r="C115" s="40"/>
      <c r="D115" s="39">
        <v>0</v>
      </c>
      <c r="E115" s="40"/>
      <c r="F115" s="40"/>
      <c r="G115" s="12">
        <v>2024.6</v>
      </c>
      <c r="H115" s="28">
        <v>0.06</v>
      </c>
      <c r="I115" s="12">
        <f t="shared" si="1"/>
        <v>0</v>
      </c>
      <c r="J115" s="12"/>
    </row>
    <row r="116" spans="1:9" s="12" customFormat="1" ht="131.25" customHeight="1">
      <c r="A116" s="79" t="s">
        <v>178</v>
      </c>
      <c r="B116" s="61" t="s">
        <v>10</v>
      </c>
      <c r="C116" s="38"/>
      <c r="D116" s="38">
        <v>50000</v>
      </c>
      <c r="E116" s="38">
        <f>D116/G116</f>
        <v>24.7</v>
      </c>
      <c r="F116" s="38">
        <f>E116/12</f>
        <v>2.06</v>
      </c>
      <c r="G116" s="12">
        <v>2024.6</v>
      </c>
      <c r="H116" s="28">
        <v>0.3</v>
      </c>
      <c r="I116" s="12">
        <f t="shared" si="1"/>
        <v>2.05833333333333</v>
      </c>
    </row>
    <row r="117" spans="1:8" s="12" customFormat="1" ht="17.25" customHeight="1">
      <c r="A117" s="83" t="s">
        <v>174</v>
      </c>
      <c r="B117" s="46" t="s">
        <v>7</v>
      </c>
      <c r="C117" s="37"/>
      <c r="D117" s="38">
        <f>2124.86+7874.1</f>
        <v>9998.96</v>
      </c>
      <c r="E117" s="38">
        <f>D117/G117</f>
        <v>4.94</v>
      </c>
      <c r="F117" s="38">
        <f>E117/12</f>
        <v>0.41</v>
      </c>
      <c r="G117" s="12">
        <v>2024.6</v>
      </c>
      <c r="H117" s="28"/>
    </row>
    <row r="118" spans="1:8" s="12" customFormat="1" ht="17.25" customHeight="1">
      <c r="A118" s="83" t="s">
        <v>175</v>
      </c>
      <c r="B118" s="46" t="s">
        <v>7</v>
      </c>
      <c r="C118" s="37"/>
      <c r="D118" s="38">
        <f>(2124.86+57377.96+4823.27)</f>
        <v>64326.09</v>
      </c>
      <c r="E118" s="38">
        <f>D118/G118</f>
        <v>31.77</v>
      </c>
      <c r="F118" s="38">
        <f>E118/12</f>
        <v>2.65</v>
      </c>
      <c r="G118" s="12">
        <v>2024.6</v>
      </c>
      <c r="H118" s="28"/>
    </row>
    <row r="119" spans="1:8" s="12" customFormat="1" ht="17.25" customHeight="1">
      <c r="A119" s="83" t="s">
        <v>176</v>
      </c>
      <c r="B119" s="46" t="s">
        <v>7</v>
      </c>
      <c r="C119" s="37"/>
      <c r="D119" s="38">
        <v>43637.92</v>
      </c>
      <c r="E119" s="38">
        <f>D119/G119</f>
        <v>21.55</v>
      </c>
      <c r="F119" s="38">
        <f>E119/12</f>
        <v>1.8</v>
      </c>
      <c r="G119" s="12">
        <v>2024.6</v>
      </c>
      <c r="H119" s="28"/>
    </row>
    <row r="120" spans="1:8" s="12" customFormat="1" ht="17.25" customHeight="1">
      <c r="A120" s="83" t="s">
        <v>177</v>
      </c>
      <c r="B120" s="46" t="s">
        <v>7</v>
      </c>
      <c r="C120" s="37"/>
      <c r="D120" s="38">
        <v>12344.24</v>
      </c>
      <c r="E120" s="38">
        <f>D120/G120</f>
        <v>6.1</v>
      </c>
      <c r="F120" s="38">
        <f>E120/12</f>
        <v>0.51</v>
      </c>
      <c r="G120" s="12">
        <v>2024.6</v>
      </c>
      <c r="H120" s="28"/>
    </row>
    <row r="121" spans="1:9" s="12" customFormat="1" ht="19.5" thickBot="1">
      <c r="A121" s="80" t="s">
        <v>69</v>
      </c>
      <c r="B121" s="81" t="s">
        <v>9</v>
      </c>
      <c r="C121" s="82"/>
      <c r="D121" s="52">
        <f>E121*G121</f>
        <v>50048.11</v>
      </c>
      <c r="E121" s="37">
        <f>12*F121</f>
        <v>24.72</v>
      </c>
      <c r="F121" s="37">
        <v>2.06</v>
      </c>
      <c r="G121" s="12">
        <v>2024.6</v>
      </c>
      <c r="H121" s="28"/>
      <c r="I121" s="12">
        <f t="shared" si="1"/>
        <v>2.06</v>
      </c>
    </row>
    <row r="122" spans="1:8" s="12" customFormat="1" ht="19.5" thickBot="1">
      <c r="A122" s="20" t="s">
        <v>31</v>
      </c>
      <c r="B122" s="11"/>
      <c r="C122" s="21"/>
      <c r="D122" s="84">
        <f>D121+D116+D113+D110+D108+D101+D97+D87+D71+D70+D69+D68+D58+D57+D56+D55+D50+D43+D42+D41+D40+D28+D29+D15+D44+D120+D119+D118+D117</f>
        <v>765331.2</v>
      </c>
      <c r="E122" s="84">
        <f>E121+E116+E113+E110+E108+E101+E97+E87+E71+E70+E69+E68+E58+E57+E56+E55+E50+E43+E42+E41+E40+E28+E29+E15+E44+E120+E119+E118+E117</f>
        <v>378.02</v>
      </c>
      <c r="F122" s="84">
        <f>F121+F116+F113+F110+F108+F101+F97+F87+F71+F70+F69+F68+F58+F57+F56+F55+F50+F43+F42+F41+F40+F29+F15+F44+F120+F119+F118+F117</f>
        <v>31.52</v>
      </c>
      <c r="G122" s="12">
        <v>2024.6</v>
      </c>
      <c r="H122" s="28"/>
    </row>
    <row r="123" spans="1:8" s="3" customFormat="1" ht="13.5" thickBot="1">
      <c r="A123" s="23"/>
      <c r="D123" s="43"/>
      <c r="E123" s="43"/>
      <c r="F123" s="43"/>
      <c r="H123" s="31"/>
    </row>
    <row r="124" spans="1:9" s="68" customFormat="1" ht="38.25" thickBot="1">
      <c r="A124" s="64" t="s">
        <v>154</v>
      </c>
      <c r="B124" s="65"/>
      <c r="C124" s="66"/>
      <c r="D124" s="67">
        <f>SUM(D125:D126)</f>
        <v>48844.9</v>
      </c>
      <c r="E124" s="67">
        <f>SUM(E125:E126)</f>
        <v>24.13</v>
      </c>
      <c r="F124" s="67">
        <f>SUM(F125:F126)</f>
        <v>2.01</v>
      </c>
      <c r="G124" s="68">
        <v>2024.6</v>
      </c>
      <c r="I124" s="69"/>
    </row>
    <row r="125" spans="1:8" s="44" customFormat="1" ht="15">
      <c r="A125" s="50" t="s">
        <v>157</v>
      </c>
      <c r="B125" s="51"/>
      <c r="C125" s="42"/>
      <c r="D125" s="74">
        <v>39149.15</v>
      </c>
      <c r="E125" s="74">
        <f>D125/G125</f>
        <v>19.34</v>
      </c>
      <c r="F125" s="75">
        <f>E125/12</f>
        <v>1.61</v>
      </c>
      <c r="G125" s="44">
        <v>2024.6</v>
      </c>
      <c r="H125" s="53"/>
    </row>
    <row r="126" spans="1:8" s="44" customFormat="1" ht="15">
      <c r="A126" s="50" t="s">
        <v>179</v>
      </c>
      <c r="B126" s="51"/>
      <c r="C126" s="42"/>
      <c r="D126" s="74">
        <v>9695.75</v>
      </c>
      <c r="E126" s="74">
        <f>D126/G126</f>
        <v>4.79</v>
      </c>
      <c r="F126" s="75">
        <f>E126/12</f>
        <v>0.4</v>
      </c>
      <c r="G126" s="44">
        <v>2024.6</v>
      </c>
      <c r="H126" s="53"/>
    </row>
    <row r="127" spans="1:8" s="3" customFormat="1" ht="15.75" thickBot="1">
      <c r="A127" s="23"/>
      <c r="D127" s="76"/>
      <c r="E127" s="76"/>
      <c r="F127" s="76"/>
      <c r="G127" s="44"/>
      <c r="H127" s="31"/>
    </row>
    <row r="128" spans="1:8" s="22" customFormat="1" ht="20.25" thickBot="1">
      <c r="A128" s="72" t="s">
        <v>57</v>
      </c>
      <c r="B128" s="73"/>
      <c r="C128" s="73"/>
      <c r="D128" s="77">
        <f>D122+D124</f>
        <v>814176.1</v>
      </c>
      <c r="E128" s="77">
        <f>E122+E124</f>
        <v>402.15</v>
      </c>
      <c r="F128" s="77">
        <f>F122+F124</f>
        <v>33.53</v>
      </c>
      <c r="H128" s="30"/>
    </row>
    <row r="129" spans="1:8" s="3" customFormat="1" ht="12.75">
      <c r="A129" s="23"/>
      <c r="H129" s="31"/>
    </row>
    <row r="130" spans="1:8" s="3" customFormat="1" ht="12.75">
      <c r="A130" s="23"/>
      <c r="H130" s="31"/>
    </row>
    <row r="131" spans="1:8" s="3" customFormat="1" ht="14.25">
      <c r="A131" s="92" t="s">
        <v>27</v>
      </c>
      <c r="B131" s="92"/>
      <c r="C131" s="92"/>
      <c r="D131" s="92"/>
      <c r="H131" s="31"/>
    </row>
    <row r="132" s="3" customFormat="1" ht="12.75">
      <c r="H132" s="31"/>
    </row>
    <row r="133" spans="1:8" s="3" customFormat="1" ht="12.75">
      <c r="A133" s="23" t="s">
        <v>28</v>
      </c>
      <c r="H133" s="31"/>
    </row>
    <row r="134" spans="1:8" s="22" customFormat="1" ht="19.5">
      <c r="A134" s="24"/>
      <c r="B134" s="25"/>
      <c r="C134" s="4"/>
      <c r="D134" s="4"/>
      <c r="E134" s="4"/>
      <c r="F134" s="4"/>
      <c r="H134" s="30"/>
    </row>
    <row r="135" spans="1:8" s="3" customFormat="1" ht="14.25">
      <c r="A135" s="92"/>
      <c r="B135" s="92"/>
      <c r="C135" s="92"/>
      <c r="D135" s="92"/>
      <c r="H135" s="31"/>
    </row>
    <row r="136" s="3" customFormat="1" ht="12.75">
      <c r="H136" s="31"/>
    </row>
    <row r="137" spans="1:8" s="3" customFormat="1" ht="12.75">
      <c r="A137" s="23"/>
      <c r="H137" s="31"/>
    </row>
    <row r="138" s="3" customFormat="1" ht="12.75">
      <c r="H138" s="31"/>
    </row>
    <row r="139" s="3" customFormat="1" ht="12.75">
      <c r="H139" s="31"/>
    </row>
    <row r="140" s="3" customFormat="1" ht="12.75">
      <c r="H140" s="31"/>
    </row>
    <row r="141" s="3" customFormat="1" ht="12.75">
      <c r="H141" s="31"/>
    </row>
    <row r="142" s="3" customFormat="1" ht="12.75">
      <c r="H142" s="31"/>
    </row>
    <row r="143" s="3" customFormat="1" ht="12.75">
      <c r="H143" s="31"/>
    </row>
    <row r="144" s="3" customFormat="1" ht="12.75">
      <c r="H144" s="31"/>
    </row>
    <row r="145" s="3" customFormat="1" ht="12.75">
      <c r="H145" s="31"/>
    </row>
    <row r="146" s="3" customFormat="1" ht="12.75">
      <c r="H146" s="31"/>
    </row>
    <row r="147" s="3" customFormat="1" ht="12.75">
      <c r="H147" s="31"/>
    </row>
    <row r="148" s="3" customFormat="1" ht="12.75">
      <c r="H148" s="31"/>
    </row>
    <row r="149" s="3" customFormat="1" ht="12.75">
      <c r="H149" s="31"/>
    </row>
    <row r="150" s="3" customFormat="1" ht="12.75">
      <c r="H150" s="31"/>
    </row>
    <row r="151" s="3" customFormat="1" ht="12.75">
      <c r="H151" s="31"/>
    </row>
    <row r="152" s="3" customFormat="1" ht="12.75">
      <c r="H152" s="31"/>
    </row>
    <row r="153" s="3" customFormat="1" ht="12.75">
      <c r="H153" s="31"/>
    </row>
    <row r="154" s="3" customFormat="1" ht="12.75">
      <c r="H154" s="31"/>
    </row>
    <row r="155" s="3" customFormat="1" ht="12.75">
      <c r="H155" s="31"/>
    </row>
  </sheetData>
  <sheetProtection/>
  <mergeCells count="13">
    <mergeCell ref="A135:D135"/>
    <mergeCell ref="A8:F8"/>
    <mergeCell ref="A9:F9"/>
    <mergeCell ref="A10:F10"/>
    <mergeCell ref="A11:F11"/>
    <mergeCell ref="A14:F14"/>
    <mergeCell ref="A131:D131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155"/>
  <sheetViews>
    <sheetView tabSelected="1" zoomScalePageLayoutView="0" workbookViewId="0" topLeftCell="A116">
      <selection activeCell="F138" sqref="F138"/>
    </sheetView>
  </sheetViews>
  <sheetFormatPr defaultColWidth="9.00390625" defaultRowHeight="12.75"/>
  <cols>
    <col min="1" max="1" width="72.75390625" style="5" customWidth="1"/>
    <col min="2" max="2" width="19.125" style="5" customWidth="1"/>
    <col min="3" max="3" width="13.875" style="5" customWidth="1"/>
    <col min="4" max="4" width="18.75390625" style="5" customWidth="1"/>
    <col min="5" max="5" width="13.875" style="5" customWidth="1"/>
    <col min="6" max="6" width="20.875" style="5" customWidth="1"/>
    <col min="7" max="7" width="15.375" style="5" customWidth="1"/>
    <col min="8" max="8" width="15.375" style="26" hidden="1" customWidth="1"/>
    <col min="9" max="12" width="15.375" style="5" customWidth="1"/>
    <col min="13" max="16384" width="9.125" style="5" customWidth="1"/>
  </cols>
  <sheetData>
    <row r="1" spans="1:6" ht="16.5" customHeight="1">
      <c r="A1" s="86" t="s">
        <v>141</v>
      </c>
      <c r="B1" s="87"/>
      <c r="C1" s="87"/>
      <c r="D1" s="87"/>
      <c r="E1" s="87"/>
      <c r="F1" s="87"/>
    </row>
    <row r="2" spans="1:6" ht="24" customHeight="1">
      <c r="A2" s="33" t="s">
        <v>166</v>
      </c>
      <c r="B2" s="88"/>
      <c r="C2" s="88"/>
      <c r="D2" s="88"/>
      <c r="E2" s="87"/>
      <c r="F2" s="87"/>
    </row>
    <row r="3" spans="2:6" ht="14.25" customHeight="1">
      <c r="B3" s="88" t="s">
        <v>0</v>
      </c>
      <c r="C3" s="88"/>
      <c r="D3" s="88"/>
      <c r="E3" s="87"/>
      <c r="F3" s="87"/>
    </row>
    <row r="4" spans="2:6" ht="14.25" customHeight="1">
      <c r="B4" s="88" t="s">
        <v>142</v>
      </c>
      <c r="C4" s="88"/>
      <c r="D4" s="88"/>
      <c r="E4" s="87"/>
      <c r="F4" s="87"/>
    </row>
    <row r="5" spans="1:6" s="32" customFormat="1" ht="39.75" customHeight="1">
      <c r="A5" s="89"/>
      <c r="B5" s="90"/>
      <c r="C5" s="90"/>
      <c r="D5" s="90"/>
      <c r="E5" s="90"/>
      <c r="F5" s="90"/>
    </row>
    <row r="6" spans="1:6" s="32" customFormat="1" ht="21.75" customHeight="1">
      <c r="A6" s="91" t="s">
        <v>167</v>
      </c>
      <c r="B6" s="91"/>
      <c r="C6" s="91"/>
      <c r="D6" s="91"/>
      <c r="E6" s="91"/>
      <c r="F6" s="91"/>
    </row>
    <row r="7" spans="2:7" ht="35.25" customHeight="1" hidden="1">
      <c r="B7" s="1"/>
      <c r="C7" s="1"/>
      <c r="D7" s="1"/>
      <c r="E7" s="1"/>
      <c r="F7" s="1"/>
      <c r="G7" s="1"/>
    </row>
    <row r="8" spans="1:8" s="6" customFormat="1" ht="22.5" customHeight="1">
      <c r="A8" s="93" t="s">
        <v>1</v>
      </c>
      <c r="B8" s="93"/>
      <c r="C8" s="93"/>
      <c r="D8" s="93"/>
      <c r="E8" s="94"/>
      <c r="F8" s="94"/>
      <c r="H8" s="27"/>
    </row>
    <row r="9" spans="1:6" s="7" customFormat="1" ht="18.75" customHeight="1">
      <c r="A9" s="93" t="s">
        <v>78</v>
      </c>
      <c r="B9" s="93"/>
      <c r="C9" s="93"/>
      <c r="D9" s="93"/>
      <c r="E9" s="94"/>
      <c r="F9" s="94"/>
    </row>
    <row r="10" spans="1:6" s="8" customFormat="1" ht="17.25" customHeight="1">
      <c r="A10" s="95" t="s">
        <v>29</v>
      </c>
      <c r="B10" s="95"/>
      <c r="C10" s="95"/>
      <c r="D10" s="95"/>
      <c r="E10" s="96"/>
      <c r="F10" s="96"/>
    </row>
    <row r="11" spans="1:6" s="7" customFormat="1" ht="30" customHeight="1" thickBot="1">
      <c r="A11" s="97" t="s">
        <v>56</v>
      </c>
      <c r="B11" s="97"/>
      <c r="C11" s="97"/>
      <c r="D11" s="97"/>
      <c r="E11" s="98"/>
      <c r="F11" s="98"/>
    </row>
    <row r="12" spans="1:8" s="12" customFormat="1" ht="139.5" customHeight="1" thickBot="1">
      <c r="A12" s="9" t="s">
        <v>2</v>
      </c>
      <c r="B12" s="10" t="s">
        <v>3</v>
      </c>
      <c r="C12" s="11" t="s">
        <v>77</v>
      </c>
      <c r="D12" s="11" t="s">
        <v>32</v>
      </c>
      <c r="E12" s="11" t="s">
        <v>4</v>
      </c>
      <c r="F12" s="2" t="s">
        <v>5</v>
      </c>
      <c r="H12" s="28"/>
    </row>
    <row r="13" spans="1:8" s="18" customFormat="1" ht="12.75">
      <c r="A13" s="13">
        <v>1</v>
      </c>
      <c r="B13" s="14">
        <v>2</v>
      </c>
      <c r="C13" s="14">
        <v>3</v>
      </c>
      <c r="D13" s="15"/>
      <c r="E13" s="16">
        <v>3</v>
      </c>
      <c r="F13" s="17">
        <v>4</v>
      </c>
      <c r="H13" s="29"/>
    </row>
    <row r="14" spans="1:8" s="18" customFormat="1" ht="49.5" customHeight="1">
      <c r="A14" s="99" t="s">
        <v>6</v>
      </c>
      <c r="B14" s="100"/>
      <c r="C14" s="100"/>
      <c r="D14" s="100"/>
      <c r="E14" s="101"/>
      <c r="F14" s="102"/>
      <c r="H14" s="29"/>
    </row>
    <row r="15" spans="1:8" s="12" customFormat="1" ht="18" customHeight="1">
      <c r="A15" s="54" t="s">
        <v>74</v>
      </c>
      <c r="B15" s="46" t="s">
        <v>7</v>
      </c>
      <c r="C15" s="35" t="s">
        <v>134</v>
      </c>
      <c r="D15" s="34">
        <f>E15*G15</f>
        <v>87705.67</v>
      </c>
      <c r="E15" s="35">
        <f>F15*12</f>
        <v>43.32</v>
      </c>
      <c r="F15" s="35">
        <f>F26+F28</f>
        <v>3.61</v>
      </c>
      <c r="G15" s="12">
        <v>2024.6</v>
      </c>
      <c r="H15" s="28">
        <v>2.24</v>
      </c>
    </row>
    <row r="16" spans="1:8" s="12" customFormat="1" ht="24.75" customHeight="1">
      <c r="A16" s="57" t="s">
        <v>58</v>
      </c>
      <c r="B16" s="58" t="s">
        <v>59</v>
      </c>
      <c r="C16" s="35"/>
      <c r="D16" s="34"/>
      <c r="E16" s="35"/>
      <c r="F16" s="35"/>
      <c r="H16" s="28"/>
    </row>
    <row r="17" spans="1:8" s="12" customFormat="1" ht="18.75" customHeight="1">
      <c r="A17" s="57" t="s">
        <v>60</v>
      </c>
      <c r="B17" s="58" t="s">
        <v>59</v>
      </c>
      <c r="C17" s="35"/>
      <c r="D17" s="34"/>
      <c r="E17" s="35"/>
      <c r="F17" s="35"/>
      <c r="H17" s="28"/>
    </row>
    <row r="18" spans="1:8" s="12" customFormat="1" ht="120" customHeight="1">
      <c r="A18" s="57" t="s">
        <v>79</v>
      </c>
      <c r="B18" s="58" t="s">
        <v>20</v>
      </c>
      <c r="C18" s="35"/>
      <c r="D18" s="34"/>
      <c r="E18" s="35"/>
      <c r="F18" s="35"/>
      <c r="H18" s="28"/>
    </row>
    <row r="19" spans="1:8" s="12" customFormat="1" ht="15">
      <c r="A19" s="57" t="s">
        <v>80</v>
      </c>
      <c r="B19" s="58" t="s">
        <v>59</v>
      </c>
      <c r="C19" s="35"/>
      <c r="D19" s="34"/>
      <c r="E19" s="35"/>
      <c r="F19" s="35"/>
      <c r="H19" s="28"/>
    </row>
    <row r="20" spans="1:8" s="12" customFormat="1" ht="15">
      <c r="A20" s="57" t="s">
        <v>81</v>
      </c>
      <c r="B20" s="58" t="s">
        <v>59</v>
      </c>
      <c r="C20" s="35"/>
      <c r="D20" s="34"/>
      <c r="E20" s="35"/>
      <c r="F20" s="35"/>
      <c r="H20" s="28"/>
    </row>
    <row r="21" spans="1:8" s="12" customFormat="1" ht="30" customHeight="1">
      <c r="A21" s="57" t="s">
        <v>82</v>
      </c>
      <c r="B21" s="58" t="s">
        <v>10</v>
      </c>
      <c r="C21" s="35"/>
      <c r="D21" s="34"/>
      <c r="E21" s="35"/>
      <c r="F21" s="35"/>
      <c r="H21" s="28"/>
    </row>
    <row r="22" spans="1:8" s="12" customFormat="1" ht="15">
      <c r="A22" s="57" t="s">
        <v>83</v>
      </c>
      <c r="B22" s="58" t="s">
        <v>12</v>
      </c>
      <c r="C22" s="35"/>
      <c r="D22" s="34"/>
      <c r="E22" s="35"/>
      <c r="F22" s="35"/>
      <c r="H22" s="28"/>
    </row>
    <row r="23" spans="1:8" s="12" customFormat="1" ht="15">
      <c r="A23" s="57" t="s">
        <v>169</v>
      </c>
      <c r="B23" s="58" t="s">
        <v>59</v>
      </c>
      <c r="C23" s="35"/>
      <c r="D23" s="34"/>
      <c r="E23" s="35"/>
      <c r="F23" s="35"/>
      <c r="H23" s="28"/>
    </row>
    <row r="24" spans="1:8" s="12" customFormat="1" ht="15">
      <c r="A24" s="57" t="s">
        <v>170</v>
      </c>
      <c r="B24" s="58" t="s">
        <v>59</v>
      </c>
      <c r="C24" s="35"/>
      <c r="D24" s="34"/>
      <c r="E24" s="35"/>
      <c r="F24" s="35"/>
      <c r="H24" s="28"/>
    </row>
    <row r="25" spans="1:8" s="12" customFormat="1" ht="15">
      <c r="A25" s="57" t="s">
        <v>84</v>
      </c>
      <c r="B25" s="58" t="s">
        <v>15</v>
      </c>
      <c r="C25" s="35"/>
      <c r="D25" s="34"/>
      <c r="E25" s="35"/>
      <c r="F25" s="35"/>
      <c r="H25" s="28"/>
    </row>
    <row r="26" spans="1:8" s="12" customFormat="1" ht="15">
      <c r="A26" s="59" t="s">
        <v>73</v>
      </c>
      <c r="B26" s="58"/>
      <c r="C26" s="35"/>
      <c r="D26" s="34"/>
      <c r="E26" s="35"/>
      <c r="F26" s="35">
        <v>3.61</v>
      </c>
      <c r="G26" s="12">
        <v>2024.6</v>
      </c>
      <c r="H26" s="28"/>
    </row>
    <row r="27" spans="1:8" s="12" customFormat="1" ht="15">
      <c r="A27" s="57" t="s">
        <v>71</v>
      </c>
      <c r="B27" s="58" t="s">
        <v>59</v>
      </c>
      <c r="C27" s="35"/>
      <c r="D27" s="34"/>
      <c r="E27" s="35"/>
      <c r="F27" s="36">
        <v>0</v>
      </c>
      <c r="G27" s="12">
        <v>2024.6</v>
      </c>
      <c r="H27" s="28"/>
    </row>
    <row r="28" spans="1:8" s="12" customFormat="1" ht="15">
      <c r="A28" s="59" t="s">
        <v>73</v>
      </c>
      <c r="B28" s="58"/>
      <c r="C28" s="35"/>
      <c r="D28" s="34"/>
      <c r="E28" s="35"/>
      <c r="F28" s="35">
        <f>F27</f>
        <v>0</v>
      </c>
      <c r="H28" s="28"/>
    </row>
    <row r="29" spans="1:9" s="12" customFormat="1" ht="30">
      <c r="A29" s="54" t="s">
        <v>8</v>
      </c>
      <c r="B29" s="55" t="s">
        <v>9</v>
      </c>
      <c r="C29" s="35" t="s">
        <v>133</v>
      </c>
      <c r="D29" s="34">
        <f>E29*G29</f>
        <v>35470.99</v>
      </c>
      <c r="E29" s="35">
        <f>F29*12</f>
        <v>17.52</v>
      </c>
      <c r="F29" s="35">
        <v>1.46</v>
      </c>
      <c r="G29" s="12">
        <v>2024.6</v>
      </c>
      <c r="H29" s="28">
        <v>0.96</v>
      </c>
      <c r="I29" s="12">
        <f>E29/12</f>
        <v>1.46</v>
      </c>
    </row>
    <row r="30" spans="1:9" s="12" customFormat="1" ht="15">
      <c r="A30" s="57" t="s">
        <v>85</v>
      </c>
      <c r="B30" s="58" t="s">
        <v>9</v>
      </c>
      <c r="C30" s="35"/>
      <c r="D30" s="34"/>
      <c r="E30" s="35"/>
      <c r="F30" s="35"/>
      <c r="H30" s="28"/>
      <c r="I30" s="12">
        <f aca="true" t="shared" si="0" ref="I30:I93">E30/12</f>
        <v>0</v>
      </c>
    </row>
    <row r="31" spans="1:9" s="12" customFormat="1" ht="15">
      <c r="A31" s="57" t="s">
        <v>86</v>
      </c>
      <c r="B31" s="58" t="s">
        <v>87</v>
      </c>
      <c r="C31" s="35"/>
      <c r="D31" s="34"/>
      <c r="E31" s="35"/>
      <c r="F31" s="35"/>
      <c r="H31" s="28"/>
      <c r="I31" s="12">
        <f t="shared" si="0"/>
        <v>0</v>
      </c>
    </row>
    <row r="32" spans="1:9" s="12" customFormat="1" ht="15">
      <c r="A32" s="57" t="s">
        <v>88</v>
      </c>
      <c r="B32" s="58" t="s">
        <v>89</v>
      </c>
      <c r="C32" s="35"/>
      <c r="D32" s="34"/>
      <c r="E32" s="35"/>
      <c r="F32" s="35"/>
      <c r="H32" s="28"/>
      <c r="I32" s="12">
        <f t="shared" si="0"/>
        <v>0</v>
      </c>
    </row>
    <row r="33" spans="1:9" s="12" customFormat="1" ht="15">
      <c r="A33" s="57" t="s">
        <v>61</v>
      </c>
      <c r="B33" s="58" t="s">
        <v>9</v>
      </c>
      <c r="C33" s="35"/>
      <c r="D33" s="34"/>
      <c r="E33" s="35"/>
      <c r="F33" s="35"/>
      <c r="H33" s="28"/>
      <c r="I33" s="12">
        <f t="shared" si="0"/>
        <v>0</v>
      </c>
    </row>
    <row r="34" spans="1:9" s="12" customFormat="1" ht="25.5">
      <c r="A34" s="57" t="s">
        <v>62</v>
      </c>
      <c r="B34" s="58" t="s">
        <v>10</v>
      </c>
      <c r="C34" s="35"/>
      <c r="D34" s="34"/>
      <c r="E34" s="35"/>
      <c r="F34" s="35"/>
      <c r="H34" s="28"/>
      <c r="I34" s="12">
        <f t="shared" si="0"/>
        <v>0</v>
      </c>
    </row>
    <row r="35" spans="1:9" s="12" customFormat="1" ht="15">
      <c r="A35" s="57" t="s">
        <v>63</v>
      </c>
      <c r="B35" s="58" t="s">
        <v>9</v>
      </c>
      <c r="C35" s="35"/>
      <c r="D35" s="34"/>
      <c r="E35" s="35"/>
      <c r="F35" s="35"/>
      <c r="H35" s="28"/>
      <c r="I35" s="12">
        <f t="shared" si="0"/>
        <v>0</v>
      </c>
    </row>
    <row r="36" spans="1:9" s="12" customFormat="1" ht="15">
      <c r="A36" s="57" t="s">
        <v>64</v>
      </c>
      <c r="B36" s="58" t="s">
        <v>9</v>
      </c>
      <c r="C36" s="35"/>
      <c r="D36" s="34"/>
      <c r="E36" s="35"/>
      <c r="F36" s="35"/>
      <c r="H36" s="28"/>
      <c r="I36" s="12">
        <f t="shared" si="0"/>
        <v>0</v>
      </c>
    </row>
    <row r="37" spans="1:9" s="12" customFormat="1" ht="25.5">
      <c r="A37" s="57" t="s">
        <v>65</v>
      </c>
      <c r="B37" s="58" t="s">
        <v>66</v>
      </c>
      <c r="C37" s="35"/>
      <c r="D37" s="34"/>
      <c r="E37" s="35"/>
      <c r="F37" s="35"/>
      <c r="H37" s="28"/>
      <c r="I37" s="12">
        <f t="shared" si="0"/>
        <v>0</v>
      </c>
    </row>
    <row r="38" spans="1:9" s="12" customFormat="1" ht="25.5">
      <c r="A38" s="57" t="s">
        <v>90</v>
      </c>
      <c r="B38" s="58" t="s">
        <v>10</v>
      </c>
      <c r="C38" s="35"/>
      <c r="D38" s="34"/>
      <c r="E38" s="35"/>
      <c r="F38" s="35"/>
      <c r="H38" s="28"/>
      <c r="I38" s="12">
        <f t="shared" si="0"/>
        <v>0</v>
      </c>
    </row>
    <row r="39" spans="1:9" s="12" customFormat="1" ht="25.5">
      <c r="A39" s="57" t="s">
        <v>91</v>
      </c>
      <c r="B39" s="58" t="s">
        <v>9</v>
      </c>
      <c r="C39" s="35"/>
      <c r="D39" s="34"/>
      <c r="E39" s="35"/>
      <c r="F39" s="35"/>
      <c r="H39" s="28"/>
      <c r="I39" s="12">
        <f t="shared" si="0"/>
        <v>0</v>
      </c>
    </row>
    <row r="40" spans="1:10" s="19" customFormat="1" ht="20.25" customHeight="1">
      <c r="A40" s="45" t="s">
        <v>11</v>
      </c>
      <c r="B40" s="46" t="s">
        <v>12</v>
      </c>
      <c r="C40" s="35" t="s">
        <v>134</v>
      </c>
      <c r="D40" s="34">
        <f>E40*G40</f>
        <v>21865.68</v>
      </c>
      <c r="E40" s="35">
        <f>F40*12</f>
        <v>10.8</v>
      </c>
      <c r="F40" s="35">
        <v>0.9</v>
      </c>
      <c r="G40" s="12">
        <v>2024.6</v>
      </c>
      <c r="H40" s="28">
        <v>0.6</v>
      </c>
      <c r="I40" s="12">
        <f t="shared" si="0"/>
        <v>0.9</v>
      </c>
      <c r="J40" s="12"/>
    </row>
    <row r="41" spans="1:9" s="12" customFormat="1" ht="20.25" customHeight="1">
      <c r="A41" s="45" t="s">
        <v>13</v>
      </c>
      <c r="B41" s="46" t="s">
        <v>14</v>
      </c>
      <c r="C41" s="35" t="s">
        <v>134</v>
      </c>
      <c r="D41" s="34">
        <f>E41*G41</f>
        <v>71184.94</v>
      </c>
      <c r="E41" s="35">
        <f>F41*12</f>
        <v>35.16</v>
      </c>
      <c r="F41" s="35">
        <v>2.93</v>
      </c>
      <c r="G41" s="12">
        <v>2024.6</v>
      </c>
      <c r="H41" s="28">
        <v>1.94</v>
      </c>
      <c r="I41" s="12">
        <f t="shared" si="0"/>
        <v>2.93</v>
      </c>
    </row>
    <row r="42" spans="1:9" s="12" customFormat="1" ht="23.25" customHeight="1">
      <c r="A42" s="45" t="s">
        <v>92</v>
      </c>
      <c r="B42" s="46" t="s">
        <v>9</v>
      </c>
      <c r="C42" s="35" t="s">
        <v>135</v>
      </c>
      <c r="D42" s="34">
        <f>E42*G42</f>
        <v>45674.98</v>
      </c>
      <c r="E42" s="35">
        <f>F42*12</f>
        <v>22.56</v>
      </c>
      <c r="F42" s="35">
        <v>1.88</v>
      </c>
      <c r="G42" s="12">
        <v>2024.6</v>
      </c>
      <c r="H42" s="28">
        <v>1.24</v>
      </c>
      <c r="I42" s="12">
        <f t="shared" si="0"/>
        <v>1.88</v>
      </c>
    </row>
    <row r="43" spans="1:9" s="12" customFormat="1" ht="45">
      <c r="A43" s="45" t="s">
        <v>67</v>
      </c>
      <c r="B43" s="46" t="s">
        <v>15</v>
      </c>
      <c r="C43" s="35" t="s">
        <v>135</v>
      </c>
      <c r="D43" s="34">
        <f>3407.5*1.105*1.1*1.086</f>
        <v>4498.01</v>
      </c>
      <c r="E43" s="35">
        <f>D43/G43</f>
        <v>2.22</v>
      </c>
      <c r="F43" s="35">
        <f>E43/12</f>
        <v>0.19</v>
      </c>
      <c r="G43" s="12">
        <v>2024.6</v>
      </c>
      <c r="H43" s="28"/>
      <c r="I43" s="12">
        <f t="shared" si="0"/>
        <v>0.185</v>
      </c>
    </row>
    <row r="44" spans="1:9" s="12" customFormat="1" ht="21" customHeight="1">
      <c r="A44" s="45" t="s">
        <v>93</v>
      </c>
      <c r="B44" s="46" t="s">
        <v>9</v>
      </c>
      <c r="C44" s="35" t="s">
        <v>143</v>
      </c>
      <c r="D44" s="34">
        <f>48550.03*1.086</f>
        <v>52725.33</v>
      </c>
      <c r="E44" s="35">
        <f>D44/G44</f>
        <v>26.04</v>
      </c>
      <c r="F44" s="35">
        <f>E44/12</f>
        <v>2.17</v>
      </c>
      <c r="G44" s="12">
        <v>2024.6</v>
      </c>
      <c r="H44" s="28"/>
      <c r="I44" s="12">
        <f t="shared" si="0"/>
        <v>2.17</v>
      </c>
    </row>
    <row r="45" spans="1:9" s="12" customFormat="1" ht="21" customHeight="1">
      <c r="A45" s="57" t="s">
        <v>94</v>
      </c>
      <c r="B45" s="58" t="s">
        <v>20</v>
      </c>
      <c r="C45" s="35"/>
      <c r="D45" s="34"/>
      <c r="E45" s="35"/>
      <c r="F45" s="35"/>
      <c r="H45" s="28"/>
      <c r="I45" s="12">
        <f t="shared" si="0"/>
        <v>0</v>
      </c>
    </row>
    <row r="46" spans="1:9" s="12" customFormat="1" ht="18.75" customHeight="1">
      <c r="A46" s="57" t="s">
        <v>95</v>
      </c>
      <c r="B46" s="58" t="s">
        <v>15</v>
      </c>
      <c r="C46" s="35"/>
      <c r="D46" s="34"/>
      <c r="E46" s="35"/>
      <c r="F46" s="35"/>
      <c r="H46" s="28"/>
      <c r="I46" s="12">
        <f t="shared" si="0"/>
        <v>0</v>
      </c>
    </row>
    <row r="47" spans="1:9" s="12" customFormat="1" ht="20.25" customHeight="1">
      <c r="A47" s="57" t="s">
        <v>96</v>
      </c>
      <c r="B47" s="58" t="s">
        <v>97</v>
      </c>
      <c r="C47" s="35"/>
      <c r="D47" s="34"/>
      <c r="E47" s="35"/>
      <c r="F47" s="35"/>
      <c r="H47" s="28"/>
      <c r="I47" s="12">
        <f t="shared" si="0"/>
        <v>0</v>
      </c>
    </row>
    <row r="48" spans="1:9" s="12" customFormat="1" ht="18" customHeight="1">
      <c r="A48" s="57" t="s">
        <v>98</v>
      </c>
      <c r="B48" s="58" t="s">
        <v>99</v>
      </c>
      <c r="C48" s="35"/>
      <c r="D48" s="34"/>
      <c r="E48" s="35"/>
      <c r="F48" s="35"/>
      <c r="H48" s="28"/>
      <c r="I48" s="12">
        <f t="shared" si="0"/>
        <v>0</v>
      </c>
    </row>
    <row r="49" spans="1:9" s="12" customFormat="1" ht="21" customHeight="1">
      <c r="A49" s="57" t="s">
        <v>100</v>
      </c>
      <c r="B49" s="58" t="s">
        <v>97</v>
      </c>
      <c r="C49" s="35"/>
      <c r="D49" s="34"/>
      <c r="E49" s="35"/>
      <c r="F49" s="35"/>
      <c r="H49" s="28"/>
      <c r="I49" s="12">
        <f t="shared" si="0"/>
        <v>0</v>
      </c>
    </row>
    <row r="50" spans="1:9" s="12" customFormat="1" ht="28.5">
      <c r="A50" s="45" t="s">
        <v>101</v>
      </c>
      <c r="B50" s="56" t="s">
        <v>30</v>
      </c>
      <c r="C50" s="35" t="s">
        <v>144</v>
      </c>
      <c r="D50" s="34">
        <f>(103983.46*1.086)+1000</f>
        <v>113926.04</v>
      </c>
      <c r="E50" s="35">
        <f>D50/G50</f>
        <v>56.27</v>
      </c>
      <c r="F50" s="35">
        <f>E50/12</f>
        <v>4.69</v>
      </c>
      <c r="G50" s="12">
        <v>2024.6</v>
      </c>
      <c r="H50" s="28">
        <v>3.08</v>
      </c>
      <c r="I50" s="12">
        <f t="shared" si="0"/>
        <v>4.68916666666667</v>
      </c>
    </row>
    <row r="51" spans="1:9" s="12" customFormat="1" ht="25.5">
      <c r="A51" s="50" t="s">
        <v>102</v>
      </c>
      <c r="B51" s="60" t="s">
        <v>30</v>
      </c>
      <c r="C51" s="35"/>
      <c r="D51" s="34"/>
      <c r="E51" s="35"/>
      <c r="F51" s="35"/>
      <c r="H51" s="28"/>
      <c r="I51" s="12">
        <f t="shared" si="0"/>
        <v>0</v>
      </c>
    </row>
    <row r="52" spans="1:9" s="12" customFormat="1" ht="21" customHeight="1">
      <c r="A52" s="50" t="s">
        <v>103</v>
      </c>
      <c r="B52" s="60" t="s">
        <v>104</v>
      </c>
      <c r="C52" s="35"/>
      <c r="D52" s="34"/>
      <c r="E52" s="35"/>
      <c r="F52" s="35"/>
      <c r="H52" s="28"/>
      <c r="I52" s="12">
        <f t="shared" si="0"/>
        <v>0</v>
      </c>
    </row>
    <row r="53" spans="1:9" s="12" customFormat="1" ht="18" customHeight="1">
      <c r="A53" s="50" t="s">
        <v>105</v>
      </c>
      <c r="B53" s="60" t="s">
        <v>59</v>
      </c>
      <c r="C53" s="35"/>
      <c r="D53" s="34"/>
      <c r="E53" s="35"/>
      <c r="F53" s="35"/>
      <c r="H53" s="28"/>
      <c r="I53" s="12">
        <f t="shared" si="0"/>
        <v>0</v>
      </c>
    </row>
    <row r="54" spans="1:9" s="12" customFormat="1" ht="31.5" customHeight="1">
      <c r="A54" s="50" t="s">
        <v>106</v>
      </c>
      <c r="B54" s="60" t="s">
        <v>15</v>
      </c>
      <c r="C54" s="35"/>
      <c r="D54" s="34"/>
      <c r="E54" s="35"/>
      <c r="F54" s="35"/>
      <c r="H54" s="28"/>
      <c r="I54" s="12">
        <f t="shared" si="0"/>
        <v>0</v>
      </c>
    </row>
    <row r="55" spans="1:9" s="12" customFormat="1" ht="21" customHeight="1">
      <c r="A55" s="50" t="s">
        <v>168</v>
      </c>
      <c r="B55" s="60" t="s">
        <v>15</v>
      </c>
      <c r="C55" s="36" t="s">
        <v>144</v>
      </c>
      <c r="D55" s="63"/>
      <c r="E55" s="36"/>
      <c r="F55" s="36"/>
      <c r="G55" s="12">
        <v>2024.6</v>
      </c>
      <c r="H55" s="28"/>
      <c r="I55" s="12">
        <f t="shared" si="0"/>
        <v>0</v>
      </c>
    </row>
    <row r="56" spans="1:10" s="18" customFormat="1" ht="36.75" customHeight="1">
      <c r="A56" s="45" t="s">
        <v>107</v>
      </c>
      <c r="B56" s="46" t="s">
        <v>7</v>
      </c>
      <c r="C56" s="37" t="s">
        <v>136</v>
      </c>
      <c r="D56" s="34">
        <v>2439.99</v>
      </c>
      <c r="E56" s="35">
        <f>D56/G56</f>
        <v>1.21</v>
      </c>
      <c r="F56" s="35">
        <f>E56/12</f>
        <v>0.1</v>
      </c>
      <c r="G56" s="12">
        <v>2024.6</v>
      </c>
      <c r="H56" s="28">
        <v>0.06</v>
      </c>
      <c r="I56" s="12">
        <f t="shared" si="0"/>
        <v>0.100833333333333</v>
      </c>
      <c r="J56" s="12"/>
    </row>
    <row r="57" spans="1:10" s="18" customFormat="1" ht="30" customHeight="1">
      <c r="A57" s="45" t="s">
        <v>108</v>
      </c>
      <c r="B57" s="46" t="s">
        <v>7</v>
      </c>
      <c r="C57" s="37" t="s">
        <v>136</v>
      </c>
      <c r="D57" s="34">
        <v>15405.72</v>
      </c>
      <c r="E57" s="35">
        <f>D57/G57</f>
        <v>7.61</v>
      </c>
      <c r="F57" s="35">
        <f>E57/12</f>
        <v>0.63</v>
      </c>
      <c r="G57" s="12">
        <v>2024.6</v>
      </c>
      <c r="H57" s="28">
        <v>0.42</v>
      </c>
      <c r="I57" s="12">
        <f t="shared" si="0"/>
        <v>0.634166666666667</v>
      </c>
      <c r="J57" s="12"/>
    </row>
    <row r="58" spans="1:10" s="18" customFormat="1" ht="30">
      <c r="A58" s="45" t="s">
        <v>21</v>
      </c>
      <c r="B58" s="46"/>
      <c r="C58" s="37" t="s">
        <v>145</v>
      </c>
      <c r="D58" s="34">
        <f>E58*G58</f>
        <v>5344.94</v>
      </c>
      <c r="E58" s="35">
        <f>F58*12</f>
        <v>2.64</v>
      </c>
      <c r="F58" s="35">
        <v>0.22</v>
      </c>
      <c r="G58" s="12">
        <v>2024.6</v>
      </c>
      <c r="H58" s="28">
        <v>0.14</v>
      </c>
      <c r="I58" s="12">
        <f t="shared" si="0"/>
        <v>0.22</v>
      </c>
      <c r="J58" s="12"/>
    </row>
    <row r="59" spans="1:10" s="18" customFormat="1" ht="35.25" customHeight="1">
      <c r="A59" s="50" t="s">
        <v>109</v>
      </c>
      <c r="B59" s="51" t="s">
        <v>70</v>
      </c>
      <c r="C59" s="37"/>
      <c r="D59" s="34"/>
      <c r="E59" s="35"/>
      <c r="F59" s="35"/>
      <c r="G59" s="12"/>
      <c r="H59" s="28"/>
      <c r="I59" s="12">
        <f t="shared" si="0"/>
        <v>0</v>
      </c>
      <c r="J59" s="12"/>
    </row>
    <row r="60" spans="1:10" s="18" customFormat="1" ht="30.75" customHeight="1">
      <c r="A60" s="50" t="s">
        <v>110</v>
      </c>
      <c r="B60" s="51" t="s">
        <v>70</v>
      </c>
      <c r="C60" s="37"/>
      <c r="D60" s="34"/>
      <c r="E60" s="35"/>
      <c r="F60" s="35"/>
      <c r="G60" s="12"/>
      <c r="H60" s="28"/>
      <c r="I60" s="12">
        <f t="shared" si="0"/>
        <v>0</v>
      </c>
      <c r="J60" s="12"/>
    </row>
    <row r="61" spans="1:10" s="18" customFormat="1" ht="15">
      <c r="A61" s="50" t="s">
        <v>111</v>
      </c>
      <c r="B61" s="51" t="s">
        <v>59</v>
      </c>
      <c r="C61" s="37"/>
      <c r="D61" s="34"/>
      <c r="E61" s="35"/>
      <c r="F61" s="35"/>
      <c r="G61" s="12"/>
      <c r="H61" s="28"/>
      <c r="I61" s="12">
        <f t="shared" si="0"/>
        <v>0</v>
      </c>
      <c r="J61" s="12"/>
    </row>
    <row r="62" spans="1:10" s="18" customFormat="1" ht="24.75" customHeight="1">
      <c r="A62" s="50" t="s">
        <v>112</v>
      </c>
      <c r="B62" s="51" t="s">
        <v>70</v>
      </c>
      <c r="C62" s="37"/>
      <c r="D62" s="34"/>
      <c r="E62" s="35"/>
      <c r="F62" s="35"/>
      <c r="G62" s="12"/>
      <c r="H62" s="28"/>
      <c r="I62" s="12">
        <f t="shared" si="0"/>
        <v>0</v>
      </c>
      <c r="J62" s="12"/>
    </row>
    <row r="63" spans="1:10" s="18" customFormat="1" ht="27.75" customHeight="1">
      <c r="A63" s="50" t="s">
        <v>113</v>
      </c>
      <c r="B63" s="51" t="s">
        <v>70</v>
      </c>
      <c r="C63" s="37"/>
      <c r="D63" s="34"/>
      <c r="E63" s="35"/>
      <c r="F63" s="35"/>
      <c r="G63" s="12"/>
      <c r="H63" s="28"/>
      <c r="I63" s="12">
        <f t="shared" si="0"/>
        <v>0</v>
      </c>
      <c r="J63" s="12"/>
    </row>
    <row r="64" spans="1:10" s="18" customFormat="1" ht="19.5" customHeight="1">
      <c r="A64" s="50" t="s">
        <v>114</v>
      </c>
      <c r="B64" s="51" t="s">
        <v>70</v>
      </c>
      <c r="C64" s="37"/>
      <c r="D64" s="34"/>
      <c r="E64" s="35"/>
      <c r="F64" s="35"/>
      <c r="G64" s="12"/>
      <c r="H64" s="28"/>
      <c r="I64" s="12">
        <f t="shared" si="0"/>
        <v>0</v>
      </c>
      <c r="J64" s="12"/>
    </row>
    <row r="65" spans="1:10" s="18" customFormat="1" ht="32.25" customHeight="1">
      <c r="A65" s="50" t="s">
        <v>115</v>
      </c>
      <c r="B65" s="51" t="s">
        <v>70</v>
      </c>
      <c r="C65" s="37"/>
      <c r="D65" s="34"/>
      <c r="E65" s="35"/>
      <c r="F65" s="35"/>
      <c r="G65" s="12"/>
      <c r="H65" s="28"/>
      <c r="I65" s="12">
        <f t="shared" si="0"/>
        <v>0</v>
      </c>
      <c r="J65" s="12"/>
    </row>
    <row r="66" spans="1:10" s="18" customFormat="1" ht="19.5" customHeight="1">
      <c r="A66" s="50" t="s">
        <v>116</v>
      </c>
      <c r="B66" s="51" t="s">
        <v>70</v>
      </c>
      <c r="C66" s="37"/>
      <c r="D66" s="34"/>
      <c r="E66" s="35"/>
      <c r="F66" s="35"/>
      <c r="G66" s="12"/>
      <c r="H66" s="28"/>
      <c r="I66" s="12">
        <f t="shared" si="0"/>
        <v>0</v>
      </c>
      <c r="J66" s="12"/>
    </row>
    <row r="67" spans="1:10" s="18" customFormat="1" ht="24" customHeight="1">
      <c r="A67" s="50" t="s">
        <v>117</v>
      </c>
      <c r="B67" s="51" t="s">
        <v>70</v>
      </c>
      <c r="C67" s="37"/>
      <c r="D67" s="34"/>
      <c r="E67" s="35"/>
      <c r="F67" s="35"/>
      <c r="G67" s="12"/>
      <c r="H67" s="28"/>
      <c r="I67" s="12">
        <f t="shared" si="0"/>
        <v>0</v>
      </c>
      <c r="J67" s="12"/>
    </row>
    <row r="68" spans="1:9" s="12" customFormat="1" ht="20.25" customHeight="1">
      <c r="A68" s="45" t="s">
        <v>23</v>
      </c>
      <c r="B68" s="46" t="s">
        <v>24</v>
      </c>
      <c r="C68" s="37" t="s">
        <v>146</v>
      </c>
      <c r="D68" s="34">
        <f>E68*G68</f>
        <v>1943.62</v>
      </c>
      <c r="E68" s="35">
        <f>F68*12</f>
        <v>0.96</v>
      </c>
      <c r="F68" s="35">
        <v>0.08</v>
      </c>
      <c r="G68" s="12">
        <v>2024.6</v>
      </c>
      <c r="H68" s="28">
        <v>0.03</v>
      </c>
      <c r="I68" s="12">
        <f t="shared" si="0"/>
        <v>0.08</v>
      </c>
    </row>
    <row r="69" spans="1:9" s="12" customFormat="1" ht="20.25" customHeight="1">
      <c r="A69" s="45" t="s">
        <v>25</v>
      </c>
      <c r="B69" s="61" t="s">
        <v>26</v>
      </c>
      <c r="C69" s="38" t="s">
        <v>146</v>
      </c>
      <c r="D69" s="34">
        <f>E69*G69</f>
        <v>1214.76</v>
      </c>
      <c r="E69" s="35">
        <f>12*F69</f>
        <v>0.6</v>
      </c>
      <c r="F69" s="35">
        <v>0.05</v>
      </c>
      <c r="G69" s="12">
        <v>2024.6</v>
      </c>
      <c r="H69" s="28">
        <v>0.02</v>
      </c>
      <c r="I69" s="12">
        <f t="shared" si="0"/>
        <v>0.05</v>
      </c>
    </row>
    <row r="70" spans="1:10" s="19" customFormat="1" ht="30">
      <c r="A70" s="45" t="s">
        <v>22</v>
      </c>
      <c r="B70" s="46"/>
      <c r="C70" s="37" t="s">
        <v>137</v>
      </c>
      <c r="D70" s="34">
        <v>3535</v>
      </c>
      <c r="E70" s="35">
        <f>D70/G70</f>
        <v>1.75</v>
      </c>
      <c r="F70" s="35">
        <f>E70/12</f>
        <v>0.15</v>
      </c>
      <c r="G70" s="12">
        <v>2024.6</v>
      </c>
      <c r="H70" s="28">
        <v>0.03</v>
      </c>
      <c r="I70" s="12">
        <f t="shared" si="0"/>
        <v>0.145833333333333</v>
      </c>
      <c r="J70" s="12"/>
    </row>
    <row r="71" spans="1:10" s="19" customFormat="1" ht="15">
      <c r="A71" s="45" t="s">
        <v>33</v>
      </c>
      <c r="B71" s="46"/>
      <c r="C71" s="35" t="s">
        <v>147</v>
      </c>
      <c r="D71" s="35">
        <f>D82+D72+D73+D74+D75+D76+D77+D78+D79++D80+D81+D83+D84+D85+D86</f>
        <v>15591.81</v>
      </c>
      <c r="E71" s="35">
        <f>D71/G71</f>
        <v>7.7</v>
      </c>
      <c r="F71" s="35">
        <f>E71/12</f>
        <v>0.64</v>
      </c>
      <c r="G71" s="12">
        <v>2024.6</v>
      </c>
      <c r="H71" s="28">
        <v>0.78</v>
      </c>
      <c r="I71" s="12">
        <f t="shared" si="0"/>
        <v>0.641666666666667</v>
      </c>
      <c r="J71" s="12"/>
    </row>
    <row r="72" spans="1:10" s="18" customFormat="1" ht="16.5" customHeight="1">
      <c r="A72" s="47" t="s">
        <v>138</v>
      </c>
      <c r="B72" s="48" t="s">
        <v>15</v>
      </c>
      <c r="C72" s="40"/>
      <c r="D72" s="39">
        <v>259.38</v>
      </c>
      <c r="E72" s="40"/>
      <c r="F72" s="40"/>
      <c r="G72" s="12"/>
      <c r="H72" s="28">
        <v>0.01</v>
      </c>
      <c r="I72" s="12">
        <f t="shared" si="0"/>
        <v>0</v>
      </c>
      <c r="J72" s="12"/>
    </row>
    <row r="73" spans="1:10" s="18" customFormat="1" ht="15">
      <c r="A73" s="47" t="s">
        <v>16</v>
      </c>
      <c r="B73" s="48" t="s">
        <v>20</v>
      </c>
      <c r="C73" s="40"/>
      <c r="D73" s="39">
        <v>548.89</v>
      </c>
      <c r="E73" s="40"/>
      <c r="F73" s="40"/>
      <c r="G73" s="12"/>
      <c r="H73" s="28">
        <v>0.01</v>
      </c>
      <c r="I73" s="12">
        <f t="shared" si="0"/>
        <v>0</v>
      </c>
      <c r="J73" s="12"/>
    </row>
    <row r="74" spans="1:10" s="18" customFormat="1" ht="15">
      <c r="A74" s="47" t="s">
        <v>72</v>
      </c>
      <c r="B74" s="49" t="s">
        <v>15</v>
      </c>
      <c r="C74" s="40"/>
      <c r="D74" s="39">
        <v>978.07</v>
      </c>
      <c r="E74" s="40"/>
      <c r="F74" s="40"/>
      <c r="G74" s="12"/>
      <c r="H74" s="28"/>
      <c r="I74" s="12">
        <f t="shared" si="0"/>
        <v>0</v>
      </c>
      <c r="J74" s="12"/>
    </row>
    <row r="75" spans="1:10" s="18" customFormat="1" ht="15">
      <c r="A75" s="50" t="s">
        <v>118</v>
      </c>
      <c r="B75" s="51" t="s">
        <v>52</v>
      </c>
      <c r="C75" s="42"/>
      <c r="D75" s="42">
        <v>0</v>
      </c>
      <c r="E75" s="40"/>
      <c r="F75" s="40"/>
      <c r="G75" s="12"/>
      <c r="H75" s="28"/>
      <c r="I75" s="12">
        <f t="shared" si="0"/>
        <v>0</v>
      </c>
      <c r="J75" s="12"/>
    </row>
    <row r="76" spans="1:10" s="18" customFormat="1" ht="15">
      <c r="A76" s="47" t="s">
        <v>47</v>
      </c>
      <c r="B76" s="48" t="s">
        <v>15</v>
      </c>
      <c r="C76" s="40"/>
      <c r="D76" s="39">
        <v>1046</v>
      </c>
      <c r="E76" s="40"/>
      <c r="F76" s="40"/>
      <c r="G76" s="12"/>
      <c r="H76" s="28">
        <v>0.03</v>
      </c>
      <c r="I76" s="12">
        <f t="shared" si="0"/>
        <v>0</v>
      </c>
      <c r="J76" s="12"/>
    </row>
    <row r="77" spans="1:10" s="18" customFormat="1" ht="18" customHeight="1">
      <c r="A77" s="47" t="s">
        <v>17</v>
      </c>
      <c r="B77" s="48" t="s">
        <v>15</v>
      </c>
      <c r="C77" s="40"/>
      <c r="D77" s="39">
        <v>4663.38</v>
      </c>
      <c r="E77" s="40"/>
      <c r="F77" s="40"/>
      <c r="G77" s="12"/>
      <c r="H77" s="28">
        <v>0.13</v>
      </c>
      <c r="I77" s="12">
        <f t="shared" si="0"/>
        <v>0</v>
      </c>
      <c r="J77" s="12"/>
    </row>
    <row r="78" spans="1:10" s="18" customFormat="1" ht="15">
      <c r="A78" s="47" t="s">
        <v>18</v>
      </c>
      <c r="B78" s="48" t="s">
        <v>15</v>
      </c>
      <c r="C78" s="40"/>
      <c r="D78" s="39">
        <v>1097.78</v>
      </c>
      <c r="E78" s="40"/>
      <c r="F78" s="40"/>
      <c r="G78" s="12"/>
      <c r="H78" s="28">
        <v>0.03</v>
      </c>
      <c r="I78" s="12">
        <f t="shared" si="0"/>
        <v>0</v>
      </c>
      <c r="J78" s="12"/>
    </row>
    <row r="79" spans="1:10" s="18" customFormat="1" ht="15">
      <c r="A79" s="47" t="s">
        <v>44</v>
      </c>
      <c r="B79" s="48" t="s">
        <v>15</v>
      </c>
      <c r="C79" s="40"/>
      <c r="D79" s="39">
        <v>522.99</v>
      </c>
      <c r="E79" s="40"/>
      <c r="F79" s="40"/>
      <c r="G79" s="12"/>
      <c r="H79" s="28">
        <v>0.01</v>
      </c>
      <c r="I79" s="12">
        <f t="shared" si="0"/>
        <v>0</v>
      </c>
      <c r="J79" s="12"/>
    </row>
    <row r="80" spans="1:10" s="18" customFormat="1" ht="18.75" customHeight="1">
      <c r="A80" s="47" t="s">
        <v>45</v>
      </c>
      <c r="B80" s="48" t="s">
        <v>20</v>
      </c>
      <c r="C80" s="40"/>
      <c r="D80" s="39">
        <v>0</v>
      </c>
      <c r="E80" s="40"/>
      <c r="F80" s="40"/>
      <c r="G80" s="12"/>
      <c r="H80" s="28">
        <v>0.05</v>
      </c>
      <c r="I80" s="12">
        <f t="shared" si="0"/>
        <v>0</v>
      </c>
      <c r="J80" s="12"/>
    </row>
    <row r="81" spans="1:10" s="18" customFormat="1" ht="25.5">
      <c r="A81" s="47" t="s">
        <v>19</v>
      </c>
      <c r="B81" s="48" t="s">
        <v>15</v>
      </c>
      <c r="C81" s="40"/>
      <c r="D81" s="39">
        <v>2160.73</v>
      </c>
      <c r="E81" s="40"/>
      <c r="F81" s="40"/>
      <c r="G81" s="12"/>
      <c r="H81" s="28">
        <v>0.06</v>
      </c>
      <c r="I81" s="12">
        <f t="shared" si="0"/>
        <v>0</v>
      </c>
      <c r="J81" s="12"/>
    </row>
    <row r="82" spans="1:10" s="18" customFormat="1" ht="18.75" customHeight="1">
      <c r="A82" s="47" t="s">
        <v>171</v>
      </c>
      <c r="B82" s="49" t="s">
        <v>15</v>
      </c>
      <c r="C82" s="40"/>
      <c r="D82" s="39">
        <v>631.68</v>
      </c>
      <c r="E82" s="40"/>
      <c r="F82" s="40"/>
      <c r="G82" s="12"/>
      <c r="H82" s="28"/>
      <c r="I82" s="12"/>
      <c r="J82" s="12"/>
    </row>
    <row r="83" spans="1:10" s="18" customFormat="1" ht="18" customHeight="1">
      <c r="A83" s="47" t="s">
        <v>68</v>
      </c>
      <c r="B83" s="48" t="s">
        <v>15</v>
      </c>
      <c r="C83" s="40"/>
      <c r="D83" s="39">
        <v>3682.91</v>
      </c>
      <c r="E83" s="40"/>
      <c r="F83" s="40"/>
      <c r="G83" s="12"/>
      <c r="H83" s="28">
        <v>0.01</v>
      </c>
      <c r="I83" s="12">
        <f t="shared" si="0"/>
        <v>0</v>
      </c>
      <c r="J83" s="12"/>
    </row>
    <row r="84" spans="1:10" s="18" customFormat="1" ht="31.5" customHeight="1">
      <c r="A84" s="47" t="s">
        <v>139</v>
      </c>
      <c r="B84" s="49" t="s">
        <v>52</v>
      </c>
      <c r="C84" s="41"/>
      <c r="D84" s="39">
        <v>0</v>
      </c>
      <c r="E84" s="40"/>
      <c r="F84" s="40"/>
      <c r="G84" s="12"/>
      <c r="H84" s="28">
        <v>0</v>
      </c>
      <c r="I84" s="12">
        <f t="shared" si="0"/>
        <v>0</v>
      </c>
      <c r="J84" s="12"/>
    </row>
    <row r="85" spans="1:10" s="18" customFormat="1" ht="28.5" customHeight="1">
      <c r="A85" s="47" t="s">
        <v>140</v>
      </c>
      <c r="B85" s="49" t="s">
        <v>52</v>
      </c>
      <c r="C85" s="41"/>
      <c r="D85" s="39">
        <v>0</v>
      </c>
      <c r="E85" s="40"/>
      <c r="F85" s="40"/>
      <c r="G85" s="12"/>
      <c r="H85" s="28"/>
      <c r="I85" s="12">
        <f t="shared" si="0"/>
        <v>0</v>
      </c>
      <c r="J85" s="12"/>
    </row>
    <row r="86" spans="1:10" s="18" customFormat="1" ht="19.5" customHeight="1">
      <c r="A86" s="47" t="s">
        <v>120</v>
      </c>
      <c r="B86" s="51" t="s">
        <v>15</v>
      </c>
      <c r="C86" s="40"/>
      <c r="D86" s="39">
        <v>0</v>
      </c>
      <c r="E86" s="40"/>
      <c r="F86" s="40"/>
      <c r="G86" s="12"/>
      <c r="H86" s="28"/>
      <c r="I86" s="12">
        <f t="shared" si="0"/>
        <v>0</v>
      </c>
      <c r="J86" s="12"/>
    </row>
    <row r="87" spans="1:10" s="19" customFormat="1" ht="30">
      <c r="A87" s="45" t="s">
        <v>38</v>
      </c>
      <c r="B87" s="46"/>
      <c r="C87" s="35" t="s">
        <v>148</v>
      </c>
      <c r="D87" s="35">
        <f>D88+D89+D90+D91+D92+D93+D94+D95+D96</f>
        <v>18963.38</v>
      </c>
      <c r="E87" s="35">
        <f>D87/G87</f>
        <v>9.37</v>
      </c>
      <c r="F87" s="35">
        <f>E87/12</f>
        <v>0.78</v>
      </c>
      <c r="G87" s="12">
        <v>2024.6</v>
      </c>
      <c r="H87" s="28">
        <v>1.2</v>
      </c>
      <c r="I87" s="12">
        <f t="shared" si="0"/>
        <v>0.780833333333333</v>
      </c>
      <c r="J87" s="12"/>
    </row>
    <row r="88" spans="1:10" s="18" customFormat="1" ht="18" customHeight="1">
      <c r="A88" s="47" t="s">
        <v>34</v>
      </c>
      <c r="B88" s="48" t="s">
        <v>48</v>
      </c>
      <c r="C88" s="40"/>
      <c r="D88" s="39">
        <v>3137.99</v>
      </c>
      <c r="E88" s="40"/>
      <c r="F88" s="40"/>
      <c r="G88" s="12">
        <v>2024.6</v>
      </c>
      <c r="H88" s="28">
        <v>0.09</v>
      </c>
      <c r="I88" s="12">
        <f t="shared" si="0"/>
        <v>0</v>
      </c>
      <c r="J88" s="12"/>
    </row>
    <row r="89" spans="1:10" s="18" customFormat="1" ht="25.5">
      <c r="A89" s="47" t="s">
        <v>35</v>
      </c>
      <c r="B89" s="48" t="s">
        <v>15</v>
      </c>
      <c r="C89" s="40"/>
      <c r="D89" s="39">
        <v>2092.02</v>
      </c>
      <c r="E89" s="40"/>
      <c r="F89" s="40"/>
      <c r="G89" s="12">
        <v>2024.6</v>
      </c>
      <c r="H89" s="28">
        <v>0.05</v>
      </c>
      <c r="I89" s="12">
        <f t="shared" si="0"/>
        <v>0</v>
      </c>
      <c r="J89" s="12"/>
    </row>
    <row r="90" spans="1:10" s="18" customFormat="1" ht="15">
      <c r="A90" s="47" t="s">
        <v>53</v>
      </c>
      <c r="B90" s="48" t="s">
        <v>52</v>
      </c>
      <c r="C90" s="40"/>
      <c r="D90" s="39">
        <v>2195.49</v>
      </c>
      <c r="E90" s="40"/>
      <c r="F90" s="40"/>
      <c r="G90" s="12">
        <v>2024.6</v>
      </c>
      <c r="H90" s="28">
        <v>0.06</v>
      </c>
      <c r="I90" s="12">
        <f t="shared" si="0"/>
        <v>0</v>
      </c>
      <c r="J90" s="12"/>
    </row>
    <row r="91" spans="1:10" s="18" customFormat="1" ht="25.5">
      <c r="A91" s="47" t="s">
        <v>49</v>
      </c>
      <c r="B91" s="48" t="s">
        <v>50</v>
      </c>
      <c r="C91" s="40"/>
      <c r="D91" s="39">
        <v>0</v>
      </c>
      <c r="E91" s="40"/>
      <c r="F91" s="40"/>
      <c r="G91" s="12">
        <v>2024.6</v>
      </c>
      <c r="H91" s="28">
        <v>0.05</v>
      </c>
      <c r="I91" s="12">
        <f t="shared" si="0"/>
        <v>0</v>
      </c>
      <c r="J91" s="12"/>
    </row>
    <row r="92" spans="1:10" s="18" customFormat="1" ht="15.75" customHeight="1">
      <c r="A92" s="47" t="s">
        <v>46</v>
      </c>
      <c r="B92" s="48" t="s">
        <v>7</v>
      </c>
      <c r="C92" s="41"/>
      <c r="D92" s="39">
        <v>7440.48</v>
      </c>
      <c r="E92" s="40"/>
      <c r="F92" s="40"/>
      <c r="G92" s="12">
        <v>2024.6</v>
      </c>
      <c r="H92" s="28">
        <v>0.2</v>
      </c>
      <c r="I92" s="12">
        <f t="shared" si="0"/>
        <v>0</v>
      </c>
      <c r="J92" s="12"/>
    </row>
    <row r="93" spans="1:10" s="18" customFormat="1" ht="25.5">
      <c r="A93" s="47" t="s">
        <v>121</v>
      </c>
      <c r="B93" s="49" t="s">
        <v>15</v>
      </c>
      <c r="C93" s="41"/>
      <c r="D93" s="62">
        <v>4097.4</v>
      </c>
      <c r="E93" s="41"/>
      <c r="F93" s="41"/>
      <c r="G93" s="12"/>
      <c r="H93" s="28"/>
      <c r="I93" s="12">
        <f t="shared" si="0"/>
        <v>0</v>
      </c>
      <c r="J93" s="12"/>
    </row>
    <row r="94" spans="1:10" s="18" customFormat="1" ht="25.5">
      <c r="A94" s="47" t="s">
        <v>119</v>
      </c>
      <c r="B94" s="49" t="s">
        <v>51</v>
      </c>
      <c r="C94" s="41"/>
      <c r="D94" s="62">
        <v>0</v>
      </c>
      <c r="E94" s="41"/>
      <c r="F94" s="41"/>
      <c r="G94" s="12"/>
      <c r="H94" s="28"/>
      <c r="I94" s="12">
        <f aca="true" t="shared" si="1" ref="I94:I121">E94/12</f>
        <v>0</v>
      </c>
      <c r="J94" s="12"/>
    </row>
    <row r="95" spans="1:10" s="18" customFormat="1" ht="15">
      <c r="A95" s="50" t="s">
        <v>122</v>
      </c>
      <c r="B95" s="49" t="s">
        <v>52</v>
      </c>
      <c r="C95" s="41"/>
      <c r="D95" s="62">
        <v>0</v>
      </c>
      <c r="E95" s="41"/>
      <c r="F95" s="41"/>
      <c r="G95" s="12"/>
      <c r="H95" s="28"/>
      <c r="I95" s="12">
        <f t="shared" si="1"/>
        <v>0</v>
      </c>
      <c r="J95" s="12"/>
    </row>
    <row r="96" spans="1:10" s="18" customFormat="1" ht="15">
      <c r="A96" s="47" t="s">
        <v>123</v>
      </c>
      <c r="B96" s="49" t="s">
        <v>15</v>
      </c>
      <c r="C96" s="41"/>
      <c r="D96" s="62">
        <v>0</v>
      </c>
      <c r="E96" s="41"/>
      <c r="F96" s="41"/>
      <c r="G96" s="12"/>
      <c r="H96" s="28"/>
      <c r="I96" s="12">
        <f t="shared" si="1"/>
        <v>0</v>
      </c>
      <c r="J96" s="12"/>
    </row>
    <row r="97" spans="1:10" s="18" customFormat="1" ht="30">
      <c r="A97" s="45" t="s">
        <v>39</v>
      </c>
      <c r="B97" s="48"/>
      <c r="C97" s="37" t="s">
        <v>149</v>
      </c>
      <c r="D97" s="35">
        <f>D98+D99+D100</f>
        <v>0</v>
      </c>
      <c r="E97" s="35">
        <f>D97/G97</f>
        <v>0</v>
      </c>
      <c r="F97" s="35">
        <f>E97/12</f>
        <v>0</v>
      </c>
      <c r="G97" s="12">
        <v>2024.6</v>
      </c>
      <c r="H97" s="28">
        <v>0.52</v>
      </c>
      <c r="I97" s="12">
        <f t="shared" si="1"/>
        <v>0</v>
      </c>
      <c r="J97" s="12"/>
    </row>
    <row r="98" spans="1:10" s="18" customFormat="1" ht="15">
      <c r="A98" s="47" t="s">
        <v>124</v>
      </c>
      <c r="B98" s="48" t="s">
        <v>15</v>
      </c>
      <c r="C98" s="37"/>
      <c r="D98" s="63">
        <v>0</v>
      </c>
      <c r="E98" s="35"/>
      <c r="F98" s="35"/>
      <c r="G98" s="12"/>
      <c r="H98" s="28"/>
      <c r="I98" s="12">
        <f t="shared" si="1"/>
        <v>0</v>
      </c>
      <c r="J98" s="12"/>
    </row>
    <row r="99" spans="1:10" s="18" customFormat="1" ht="15">
      <c r="A99" s="50" t="s">
        <v>125</v>
      </c>
      <c r="B99" s="49" t="s">
        <v>52</v>
      </c>
      <c r="C99" s="37"/>
      <c r="D99" s="63">
        <v>0</v>
      </c>
      <c r="E99" s="35"/>
      <c r="F99" s="35"/>
      <c r="G99" s="12"/>
      <c r="H99" s="28"/>
      <c r="I99" s="12">
        <f t="shared" si="1"/>
        <v>0</v>
      </c>
      <c r="J99" s="12"/>
    </row>
    <row r="100" spans="1:10" s="18" customFormat="1" ht="29.25" customHeight="1">
      <c r="A100" s="47" t="s">
        <v>126</v>
      </c>
      <c r="B100" s="49" t="s">
        <v>52</v>
      </c>
      <c r="C100" s="37"/>
      <c r="D100" s="39">
        <v>0</v>
      </c>
      <c r="E100" s="40"/>
      <c r="F100" s="40"/>
      <c r="G100" s="12">
        <v>2024.6</v>
      </c>
      <c r="H100" s="28">
        <v>0.4</v>
      </c>
      <c r="I100" s="12">
        <f t="shared" si="1"/>
        <v>0</v>
      </c>
      <c r="J100" s="12"/>
    </row>
    <row r="101" spans="1:10" s="18" customFormat="1" ht="21.75" customHeight="1">
      <c r="A101" s="45" t="s">
        <v>40</v>
      </c>
      <c r="B101" s="48"/>
      <c r="C101" s="37" t="s">
        <v>150</v>
      </c>
      <c r="D101" s="35">
        <f>D102+D103+D104+D105+D106+D107</f>
        <v>28125.02</v>
      </c>
      <c r="E101" s="35">
        <f>D101/G101</f>
        <v>13.89</v>
      </c>
      <c r="F101" s="35">
        <f>E101/12</f>
        <v>1.16</v>
      </c>
      <c r="G101" s="12">
        <v>2024.6</v>
      </c>
      <c r="H101" s="28">
        <v>0.3</v>
      </c>
      <c r="I101" s="12">
        <f t="shared" si="1"/>
        <v>1.1575</v>
      </c>
      <c r="J101" s="12"/>
    </row>
    <row r="102" spans="1:10" s="18" customFormat="1" ht="20.25" customHeight="1">
      <c r="A102" s="47" t="s">
        <v>36</v>
      </c>
      <c r="B102" s="48" t="s">
        <v>7</v>
      </c>
      <c r="C102" s="37"/>
      <c r="D102" s="39">
        <v>0</v>
      </c>
      <c r="E102" s="40"/>
      <c r="F102" s="40"/>
      <c r="G102" s="12">
        <v>2024.6</v>
      </c>
      <c r="H102" s="28">
        <v>0.04</v>
      </c>
      <c r="I102" s="12">
        <f t="shared" si="1"/>
        <v>0</v>
      </c>
      <c r="J102" s="12"/>
    </row>
    <row r="103" spans="1:10" s="18" customFormat="1" ht="41.25" customHeight="1">
      <c r="A103" s="47" t="s">
        <v>127</v>
      </c>
      <c r="B103" s="48" t="s">
        <v>15</v>
      </c>
      <c r="C103" s="37"/>
      <c r="D103" s="39">
        <v>6074.29</v>
      </c>
      <c r="E103" s="40"/>
      <c r="F103" s="40"/>
      <c r="G103" s="12">
        <v>2024.6</v>
      </c>
      <c r="H103" s="28">
        <v>0.17</v>
      </c>
      <c r="I103" s="12">
        <f t="shared" si="1"/>
        <v>0</v>
      </c>
      <c r="J103" s="12"/>
    </row>
    <row r="104" spans="1:10" s="18" customFormat="1" ht="46.5" customHeight="1">
      <c r="A104" s="47" t="s">
        <v>128</v>
      </c>
      <c r="B104" s="48" t="s">
        <v>15</v>
      </c>
      <c r="C104" s="37"/>
      <c r="D104" s="39">
        <v>1093.4</v>
      </c>
      <c r="E104" s="40"/>
      <c r="F104" s="40"/>
      <c r="G104" s="12">
        <v>2024.6</v>
      </c>
      <c r="H104" s="28">
        <v>0.03</v>
      </c>
      <c r="I104" s="12">
        <f t="shared" si="1"/>
        <v>0</v>
      </c>
      <c r="J104" s="12"/>
    </row>
    <row r="105" spans="1:10" s="18" customFormat="1" ht="25.5">
      <c r="A105" s="47" t="s">
        <v>54</v>
      </c>
      <c r="B105" s="48" t="s">
        <v>10</v>
      </c>
      <c r="C105" s="37"/>
      <c r="D105" s="39">
        <v>0</v>
      </c>
      <c r="E105" s="40"/>
      <c r="F105" s="40"/>
      <c r="G105" s="12">
        <v>2024.6</v>
      </c>
      <c r="H105" s="28">
        <v>0</v>
      </c>
      <c r="I105" s="12">
        <f t="shared" si="1"/>
        <v>0</v>
      </c>
      <c r="J105" s="12"/>
    </row>
    <row r="106" spans="1:10" s="18" customFormat="1" ht="20.25" customHeight="1">
      <c r="A106" s="47" t="s">
        <v>129</v>
      </c>
      <c r="B106" s="49" t="s">
        <v>130</v>
      </c>
      <c r="C106" s="37"/>
      <c r="D106" s="39">
        <f>E106*G106</f>
        <v>0</v>
      </c>
      <c r="E106" s="40"/>
      <c r="F106" s="40"/>
      <c r="G106" s="12">
        <v>2024.6</v>
      </c>
      <c r="H106" s="28">
        <v>0</v>
      </c>
      <c r="I106" s="12">
        <f t="shared" si="1"/>
        <v>0</v>
      </c>
      <c r="J106" s="12"/>
    </row>
    <row r="107" spans="1:10" s="18" customFormat="1" ht="54" customHeight="1">
      <c r="A107" s="47" t="s">
        <v>131</v>
      </c>
      <c r="B107" s="49" t="s">
        <v>70</v>
      </c>
      <c r="C107" s="37"/>
      <c r="D107" s="39">
        <v>20957.33</v>
      </c>
      <c r="E107" s="40"/>
      <c r="F107" s="40"/>
      <c r="G107" s="12">
        <v>2024.6</v>
      </c>
      <c r="H107" s="28">
        <v>0</v>
      </c>
      <c r="I107" s="12">
        <f t="shared" si="1"/>
        <v>0</v>
      </c>
      <c r="J107" s="12"/>
    </row>
    <row r="108" spans="1:10" s="18" customFormat="1" ht="15">
      <c r="A108" s="45" t="s">
        <v>41</v>
      </c>
      <c r="B108" s="48"/>
      <c r="C108" s="37" t="s">
        <v>151</v>
      </c>
      <c r="D108" s="35">
        <f>D109</f>
        <v>0</v>
      </c>
      <c r="E108" s="35">
        <f>D108/G108</f>
        <v>0</v>
      </c>
      <c r="F108" s="35">
        <f>E108/12</f>
        <v>0</v>
      </c>
      <c r="G108" s="12">
        <v>2024.6</v>
      </c>
      <c r="H108" s="28">
        <v>0.14</v>
      </c>
      <c r="I108" s="12">
        <f t="shared" si="1"/>
        <v>0</v>
      </c>
      <c r="J108" s="12"/>
    </row>
    <row r="109" spans="1:10" s="18" customFormat="1" ht="15">
      <c r="A109" s="47" t="s">
        <v>37</v>
      </c>
      <c r="B109" s="48" t="s">
        <v>15</v>
      </c>
      <c r="C109" s="40"/>
      <c r="D109" s="39">
        <v>0</v>
      </c>
      <c r="E109" s="40"/>
      <c r="F109" s="40"/>
      <c r="G109" s="12">
        <v>2024.6</v>
      </c>
      <c r="H109" s="28">
        <v>0.03</v>
      </c>
      <c r="I109" s="12">
        <f t="shared" si="1"/>
        <v>0</v>
      </c>
      <c r="J109" s="12"/>
    </row>
    <row r="110" spans="1:9" s="12" customFormat="1" ht="15">
      <c r="A110" s="45" t="s">
        <v>43</v>
      </c>
      <c r="B110" s="46"/>
      <c r="C110" s="35" t="s">
        <v>152</v>
      </c>
      <c r="D110" s="35">
        <f>D111+D112</f>
        <v>9360</v>
      </c>
      <c r="E110" s="35">
        <f>D110/G110</f>
        <v>4.62</v>
      </c>
      <c r="F110" s="35">
        <f>E110/12</f>
        <v>0.39</v>
      </c>
      <c r="G110" s="12">
        <v>2024.6</v>
      </c>
      <c r="H110" s="28">
        <v>0.05</v>
      </c>
      <c r="I110" s="12">
        <f t="shared" si="1"/>
        <v>0.385</v>
      </c>
    </row>
    <row r="111" spans="1:10" s="18" customFormat="1" ht="42" customHeight="1">
      <c r="A111" s="50" t="s">
        <v>132</v>
      </c>
      <c r="B111" s="49" t="s">
        <v>20</v>
      </c>
      <c r="C111" s="40"/>
      <c r="D111" s="39">
        <v>9360</v>
      </c>
      <c r="E111" s="40"/>
      <c r="F111" s="40"/>
      <c r="G111" s="12">
        <v>2024.6</v>
      </c>
      <c r="H111" s="28">
        <v>0.05</v>
      </c>
      <c r="I111" s="12">
        <f t="shared" si="1"/>
        <v>0</v>
      </c>
      <c r="J111" s="12"/>
    </row>
    <row r="112" spans="1:10" s="18" customFormat="1" ht="24" customHeight="1">
      <c r="A112" s="50" t="s">
        <v>172</v>
      </c>
      <c r="B112" s="49" t="s">
        <v>70</v>
      </c>
      <c r="C112" s="40"/>
      <c r="D112" s="39">
        <v>0</v>
      </c>
      <c r="E112" s="40"/>
      <c r="F112" s="40"/>
      <c r="G112" s="12">
        <v>2024.6</v>
      </c>
      <c r="H112" s="28">
        <v>0</v>
      </c>
      <c r="I112" s="12">
        <f t="shared" si="1"/>
        <v>0</v>
      </c>
      <c r="J112" s="12"/>
    </row>
    <row r="113" spans="1:9" s="12" customFormat="1" ht="15">
      <c r="A113" s="45" t="s">
        <v>42</v>
      </c>
      <c r="B113" s="46"/>
      <c r="C113" s="35" t="s">
        <v>153</v>
      </c>
      <c r="D113" s="35">
        <f>D114+D115</f>
        <v>0</v>
      </c>
      <c r="E113" s="35">
        <f>D113/G113</f>
        <v>0</v>
      </c>
      <c r="F113" s="35">
        <f>E113/12</f>
        <v>0</v>
      </c>
      <c r="G113" s="12">
        <v>2024.6</v>
      </c>
      <c r="H113" s="28">
        <v>0.11</v>
      </c>
      <c r="I113" s="12">
        <f t="shared" si="1"/>
        <v>0</v>
      </c>
    </row>
    <row r="114" spans="1:10" s="18" customFormat="1" ht="15">
      <c r="A114" s="47" t="s">
        <v>75</v>
      </c>
      <c r="B114" s="48" t="s">
        <v>48</v>
      </c>
      <c r="C114" s="40"/>
      <c r="D114" s="39">
        <v>0</v>
      </c>
      <c r="E114" s="40"/>
      <c r="F114" s="40"/>
      <c r="G114" s="12">
        <v>2024.6</v>
      </c>
      <c r="H114" s="28">
        <v>0.04</v>
      </c>
      <c r="I114" s="12">
        <f t="shared" si="1"/>
        <v>0</v>
      </c>
      <c r="J114" s="12"/>
    </row>
    <row r="115" spans="1:10" s="18" customFormat="1" ht="15">
      <c r="A115" s="47" t="s">
        <v>55</v>
      </c>
      <c r="B115" s="48" t="s">
        <v>48</v>
      </c>
      <c r="C115" s="40"/>
      <c r="D115" s="39">
        <v>0</v>
      </c>
      <c r="E115" s="40"/>
      <c r="F115" s="40"/>
      <c r="G115" s="12">
        <v>2024.6</v>
      </c>
      <c r="H115" s="28">
        <v>0.06</v>
      </c>
      <c r="I115" s="12">
        <f t="shared" si="1"/>
        <v>0</v>
      </c>
      <c r="J115" s="12"/>
    </row>
    <row r="116" spans="1:9" s="12" customFormat="1" ht="131.25" customHeight="1">
      <c r="A116" s="79" t="s">
        <v>178</v>
      </c>
      <c r="B116" s="61" t="s">
        <v>10</v>
      </c>
      <c r="C116" s="38"/>
      <c r="D116" s="38">
        <f>50000+51657.82</f>
        <v>101657.82</v>
      </c>
      <c r="E116" s="38">
        <f>D116/G116</f>
        <v>50.21</v>
      </c>
      <c r="F116" s="38">
        <f>E116/12+0.01</f>
        <v>4.19</v>
      </c>
      <c r="G116" s="12">
        <v>2024.6</v>
      </c>
      <c r="H116" s="28">
        <v>0.3</v>
      </c>
      <c r="I116" s="12">
        <f t="shared" si="1"/>
        <v>4.18416666666667</v>
      </c>
    </row>
    <row r="117" spans="1:8" s="12" customFormat="1" ht="17.25" customHeight="1">
      <c r="A117" s="83" t="s">
        <v>174</v>
      </c>
      <c r="B117" s="46" t="s">
        <v>7</v>
      </c>
      <c r="C117" s="37"/>
      <c r="D117" s="38">
        <f>2124.86+7874.1</f>
        <v>9998.96</v>
      </c>
      <c r="E117" s="38">
        <f>D117/G117</f>
        <v>4.94</v>
      </c>
      <c r="F117" s="38">
        <f>E117/12</f>
        <v>0.41</v>
      </c>
      <c r="G117" s="12">
        <v>2024.6</v>
      </c>
      <c r="H117" s="28"/>
    </row>
    <row r="118" spans="1:8" s="12" customFormat="1" ht="17.25" customHeight="1">
      <c r="A118" s="83" t="s">
        <v>175</v>
      </c>
      <c r="B118" s="46" t="s">
        <v>7</v>
      </c>
      <c r="C118" s="37"/>
      <c r="D118" s="38">
        <f>(2124.86+5720.14+4823.27)</f>
        <v>12668.27</v>
      </c>
      <c r="E118" s="38">
        <f>D118/G118</f>
        <v>6.26</v>
      </c>
      <c r="F118" s="38">
        <f>E118/12</f>
        <v>0.52</v>
      </c>
      <c r="G118" s="12">
        <v>2024.6</v>
      </c>
      <c r="H118" s="28"/>
    </row>
    <row r="119" spans="1:8" s="12" customFormat="1" ht="17.25" customHeight="1">
      <c r="A119" s="83" t="s">
        <v>176</v>
      </c>
      <c r="B119" s="46" t="s">
        <v>7</v>
      </c>
      <c r="C119" s="37"/>
      <c r="D119" s="38">
        <v>43637.92</v>
      </c>
      <c r="E119" s="38">
        <f>D119/G119</f>
        <v>21.55</v>
      </c>
      <c r="F119" s="38">
        <f>E119/12</f>
        <v>1.8</v>
      </c>
      <c r="G119" s="12">
        <v>2024.6</v>
      </c>
      <c r="H119" s="28"/>
    </row>
    <row r="120" spans="1:8" s="12" customFormat="1" ht="17.25" customHeight="1">
      <c r="A120" s="83" t="s">
        <v>177</v>
      </c>
      <c r="B120" s="46" t="s">
        <v>7</v>
      </c>
      <c r="C120" s="37"/>
      <c r="D120" s="38">
        <v>12344.24</v>
      </c>
      <c r="E120" s="38">
        <f>D120/G120</f>
        <v>6.1</v>
      </c>
      <c r="F120" s="38">
        <f>E120/12</f>
        <v>0.51</v>
      </c>
      <c r="G120" s="12">
        <v>2024.6</v>
      </c>
      <c r="H120" s="28"/>
    </row>
    <row r="121" spans="1:9" s="12" customFormat="1" ht="19.5" thickBot="1">
      <c r="A121" s="80" t="s">
        <v>69</v>
      </c>
      <c r="B121" s="81" t="s">
        <v>9</v>
      </c>
      <c r="C121" s="82"/>
      <c r="D121" s="52">
        <f>E121*G121</f>
        <v>50048.11</v>
      </c>
      <c r="E121" s="37">
        <f>12*F121</f>
        <v>24.72</v>
      </c>
      <c r="F121" s="37">
        <v>2.06</v>
      </c>
      <c r="G121" s="12">
        <v>2024.6</v>
      </c>
      <c r="H121" s="28"/>
      <c r="I121" s="12">
        <f t="shared" si="1"/>
        <v>2.06</v>
      </c>
    </row>
    <row r="122" spans="1:8" s="12" customFormat="1" ht="19.5" thickBot="1">
      <c r="A122" s="20" t="s">
        <v>31</v>
      </c>
      <c r="B122" s="11"/>
      <c r="C122" s="21"/>
      <c r="D122" s="84">
        <f>D121+D116+D113+D110+D108+D101+D97+D87+D71+D70+D69+D68+D58+D57+D56+D55+D50+D43+D42+D41+D40+D28+D29+D15+D44+D120+D119+D118+D117</f>
        <v>765331.2</v>
      </c>
      <c r="E122" s="84">
        <f>E121+E116+E113+E110+E108+E101+E97+E87+E71+E70+E69+E68+E58+E57+E56+E55+E50+E43+E42+E41+E40+E28+E29+E15+E44+E120+E119+E118+E117</f>
        <v>378.02</v>
      </c>
      <c r="F122" s="84">
        <f>F121+F116+F113+F110+F108+F101+F97+F87+F71+F70+F69+F68+F58+F57+F56+F55+F50+F43+F42+F41+F40+F29+F15+F44+F120+F119+F118+F117</f>
        <v>31.52</v>
      </c>
      <c r="G122" s="12">
        <v>2024.6</v>
      </c>
      <c r="H122" s="28"/>
    </row>
    <row r="123" spans="1:8" s="3" customFormat="1" ht="13.5" thickBot="1">
      <c r="A123" s="23"/>
      <c r="D123" s="43"/>
      <c r="E123" s="43"/>
      <c r="F123" s="43"/>
      <c r="H123" s="31"/>
    </row>
    <row r="124" spans="1:9" s="68" customFormat="1" ht="38.25" thickBot="1">
      <c r="A124" s="64" t="s">
        <v>154</v>
      </c>
      <c r="B124" s="65"/>
      <c r="C124" s="66"/>
      <c r="D124" s="67">
        <f>SUM(D125:D126)</f>
        <v>48844.9</v>
      </c>
      <c r="E124" s="67">
        <f>SUM(E125:E126)</f>
        <v>24.13</v>
      </c>
      <c r="F124" s="67">
        <f>SUM(F125:F126)</f>
        <v>2.01</v>
      </c>
      <c r="G124" s="68">
        <v>2024.6</v>
      </c>
      <c r="I124" s="69"/>
    </row>
    <row r="125" spans="1:8" s="44" customFormat="1" ht="15">
      <c r="A125" s="50" t="s">
        <v>157</v>
      </c>
      <c r="B125" s="51"/>
      <c r="C125" s="42"/>
      <c r="D125" s="74">
        <v>39149.15</v>
      </c>
      <c r="E125" s="74">
        <f>D125/G125</f>
        <v>19.34</v>
      </c>
      <c r="F125" s="75">
        <f>E125/12</f>
        <v>1.61</v>
      </c>
      <c r="G125" s="44">
        <v>2024.6</v>
      </c>
      <c r="H125" s="53"/>
    </row>
    <row r="126" spans="1:8" s="44" customFormat="1" ht="15">
      <c r="A126" s="50" t="s">
        <v>179</v>
      </c>
      <c r="B126" s="51"/>
      <c r="C126" s="42"/>
      <c r="D126" s="74">
        <v>9695.75</v>
      </c>
      <c r="E126" s="74">
        <f>D126/G126</f>
        <v>4.79</v>
      </c>
      <c r="F126" s="75">
        <f>E126/12</f>
        <v>0.4</v>
      </c>
      <c r="G126" s="44">
        <v>2024.6</v>
      </c>
      <c r="H126" s="53"/>
    </row>
    <row r="127" spans="1:8" s="3" customFormat="1" ht="15.75" thickBot="1">
      <c r="A127" s="23"/>
      <c r="D127" s="76"/>
      <c r="E127" s="76"/>
      <c r="F127" s="76"/>
      <c r="G127" s="44"/>
      <c r="H127" s="31"/>
    </row>
    <row r="128" spans="1:8" s="22" customFormat="1" ht="20.25" thickBot="1">
      <c r="A128" s="72" t="s">
        <v>57</v>
      </c>
      <c r="B128" s="73"/>
      <c r="C128" s="73"/>
      <c r="D128" s="77">
        <f>D122+D124</f>
        <v>814176.1</v>
      </c>
      <c r="E128" s="77">
        <f>E122+E124</f>
        <v>402.15</v>
      </c>
      <c r="F128" s="77">
        <f>F122+F124</f>
        <v>33.53</v>
      </c>
      <c r="H128" s="30"/>
    </row>
    <row r="129" spans="1:8" s="3" customFormat="1" ht="12.75">
      <c r="A129" s="23"/>
      <c r="H129" s="31"/>
    </row>
    <row r="130" spans="1:8" s="3" customFormat="1" ht="12.75">
      <c r="A130" s="23"/>
      <c r="H130" s="31"/>
    </row>
    <row r="131" spans="1:8" s="3" customFormat="1" ht="14.25">
      <c r="A131" s="92" t="s">
        <v>27</v>
      </c>
      <c r="B131" s="92"/>
      <c r="C131" s="92"/>
      <c r="D131" s="92"/>
      <c r="H131" s="31"/>
    </row>
    <row r="132" s="3" customFormat="1" ht="12.75">
      <c r="H132" s="31"/>
    </row>
    <row r="133" spans="1:8" s="3" customFormat="1" ht="12.75">
      <c r="A133" s="23" t="s">
        <v>28</v>
      </c>
      <c r="H133" s="31"/>
    </row>
    <row r="134" spans="1:8" s="22" customFormat="1" ht="19.5">
      <c r="A134" s="24"/>
      <c r="B134" s="25"/>
      <c r="C134" s="4"/>
      <c r="D134" s="4"/>
      <c r="E134" s="4"/>
      <c r="F134" s="4"/>
      <c r="H134" s="30"/>
    </row>
    <row r="135" spans="1:8" s="3" customFormat="1" ht="14.25">
      <c r="A135" s="92"/>
      <c r="B135" s="92"/>
      <c r="C135" s="92"/>
      <c r="D135" s="92"/>
      <c r="H135" s="31"/>
    </row>
    <row r="136" s="3" customFormat="1" ht="12.75">
      <c r="H136" s="31"/>
    </row>
    <row r="137" spans="1:8" s="3" customFormat="1" ht="12.75">
      <c r="A137" s="23"/>
      <c r="H137" s="31"/>
    </row>
    <row r="138" s="3" customFormat="1" ht="12.75">
      <c r="H138" s="31"/>
    </row>
    <row r="139" s="3" customFormat="1" ht="12.75">
      <c r="H139" s="31"/>
    </row>
    <row r="140" s="3" customFormat="1" ht="12.75">
      <c r="H140" s="31"/>
    </row>
    <row r="141" s="3" customFormat="1" ht="12.75">
      <c r="H141" s="31"/>
    </row>
    <row r="142" s="3" customFormat="1" ht="12.75">
      <c r="H142" s="31"/>
    </row>
    <row r="143" s="3" customFormat="1" ht="12.75">
      <c r="H143" s="31"/>
    </row>
    <row r="144" s="3" customFormat="1" ht="12.75">
      <c r="H144" s="31"/>
    </row>
    <row r="145" s="3" customFormat="1" ht="12.75">
      <c r="H145" s="31"/>
    </row>
    <row r="146" s="3" customFormat="1" ht="12.75">
      <c r="H146" s="31"/>
    </row>
    <row r="147" s="3" customFormat="1" ht="12.75">
      <c r="H147" s="31"/>
    </row>
    <row r="148" s="3" customFormat="1" ht="12.75">
      <c r="H148" s="31"/>
    </row>
    <row r="149" s="3" customFormat="1" ht="12.75">
      <c r="H149" s="31"/>
    </row>
    <row r="150" s="3" customFormat="1" ht="12.75">
      <c r="H150" s="31"/>
    </row>
    <row r="151" s="3" customFormat="1" ht="12.75">
      <c r="H151" s="31"/>
    </row>
    <row r="152" s="3" customFormat="1" ht="12.75">
      <c r="H152" s="31"/>
    </row>
    <row r="153" s="3" customFormat="1" ht="12.75">
      <c r="H153" s="31"/>
    </row>
    <row r="154" s="3" customFormat="1" ht="12.75">
      <c r="H154" s="31"/>
    </row>
    <row r="155" s="3" customFormat="1" ht="12.75">
      <c r="H155" s="31"/>
    </row>
  </sheetData>
  <sheetProtection/>
  <mergeCells count="13">
    <mergeCell ref="A135:D135"/>
    <mergeCell ref="A8:F8"/>
    <mergeCell ref="A9:F9"/>
    <mergeCell ref="A10:F10"/>
    <mergeCell ref="A11:F11"/>
    <mergeCell ref="A14:F14"/>
    <mergeCell ref="A131:D131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2017-04-17T05:14:19Z</cp:lastPrinted>
  <dcterms:created xsi:type="dcterms:W3CDTF">2010-04-02T14:46:04Z</dcterms:created>
  <dcterms:modified xsi:type="dcterms:W3CDTF">2017-04-17T05:16:56Z</dcterms:modified>
  <cp:category/>
  <cp:version/>
  <cp:contentType/>
  <cp:contentStatus/>
</cp:coreProperties>
</file>