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Лист1" sheetId="3" r:id="rId3"/>
  </sheets>
  <definedNames/>
  <calcPr fullCalcOnLoad="1" fullPrecision="0"/>
</workbook>
</file>

<file path=xl/sharedStrings.xml><?xml version="1.0" encoding="utf-8"?>
<sst xmlns="http://schemas.openxmlformats.org/spreadsheetml/2006/main" count="336" uniqueCount="218">
  <si>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</si>
  <si>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</si>
  <si>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</si>
  <si>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</si>
  <si>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</si>
  <si>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</si>
  <si>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</si>
  <si>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</si>
  <si>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</si>
  <si>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</si>
  <si>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</si>
  <si>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</si>
  <si>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</si>
  <si>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</si>
  <si>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</si>
  <si>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</si>
  <si>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</si>
  <si>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</si>
  <si>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</si>
  <si>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</si>
  <si>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</si>
  <si>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</si>
  <si>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</si>
  <si>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</si>
  <si>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</si>
  <si>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</si>
  <si>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</si>
  <si>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</si>
  <si>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</si>
  <si>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</si>
  <si>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</si>
  <si>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</si>
  <si>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</si>
  <si>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</si>
  <si>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</si>
  <si>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</si>
  <si>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</si>
  <si>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</si>
  <si>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</si>
  <si>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</si>
  <si>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</si>
  <si>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</si>
  <si>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</si>
  <si>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</si>
  <si>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</si>
  <si>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</si>
  <si>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</si>
  <si>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</si>
  <si>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</si>
  <si>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</si>
  <si>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</si>
  <si>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</si>
  <si>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</si>
  <si>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</si>
  <si>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</si>
  <si>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</si>
  <si>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</si>
  <si>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</si>
  <si>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</si>
  <si>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</si>
  <si>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</si>
  <si>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</si>
  <si>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</si>
  <si>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</si>
  <si>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</si>
  <si>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</si>
  <si>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</si>
  <si>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</si>
  <si>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</si>
  <si>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</si>
  <si>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</si>
  <si>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</si>
  <si>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</si>
  <si>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</si>
  <si>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</si>
  <si>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</si>
  <si>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</si>
  <si>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</si>
  <si>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</si>
  <si>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</si>
  <si>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</si>
  <si>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</si>
  <si>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</si>
  <si>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</si>
  <si>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</si>
  <si>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</si>
  <si>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</si>
  <si>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</si>
  <si>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</si>
  <si>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</si>
  <si>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</si>
  <si>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</si>
  <si>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</si>
  <si>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</si>
  <si>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</si>
  <si>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</si>
  <si>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</si>
  <si>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</si>
  <si>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</si>
  <si>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</si>
  <si>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</si>
  <si>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</si>
  <si>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</si>
  <si>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</si>
  <si>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</si>
  <si>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</si>
  <si>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</si>
  <si>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</si>
  <si>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</si>
  <si>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</si>
  <si>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договорная и претензионно-исковая работа, взыскание задолженности по ЖКУ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</si>
  <si>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</si>
  <si>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</si>
  <si>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</si>
  <si>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Поверка общедомовых приборов учета горячего водоснабжения</t>
  </si>
  <si>
    <t>1 ра в год</t>
  </si>
  <si>
    <t>чеканка и замазка канализационных стыков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</si>
  <si>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</si>
  <si>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</si>
  <si>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окос травы</t>
  </si>
  <si>
    <t>очистка кровли от снега и скалывание сосулек</t>
  </si>
  <si>
    <t>по адресу: ул. Набережная, д.50 (Sобщ.=2997,0м2, Sзем.уч.=1635,37м2)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</si>
  <si>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</si>
  <si>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</si>
  <si>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</si>
  <si>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</si>
  <si>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</si>
  <si>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</si>
  <si>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</si>
  <si>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</si>
  <si>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(д.50мм-4шт.)</t>
  </si>
  <si>
    <t>обслуживание насосов горячего водоснабжения</t>
  </si>
  <si>
    <t>замена  КИП манометры 1 шт.</t>
  </si>
  <si>
    <t>ревизия задвижек  ХВС (д.50 мм.-3шт.)</t>
  </si>
  <si>
    <t>замена трансформатора тока</t>
  </si>
  <si>
    <t>очистка от снега и наледи подъездных козырьков</t>
  </si>
  <si>
    <t>ремонт элементов кровли (смена ограждения, установка снегозадержателей, герметизация отверстий)</t>
  </si>
  <si>
    <t>ремонт слуховых окон</t>
  </si>
  <si>
    <t>элеваторный узел</t>
  </si>
  <si>
    <t>очистка дренажного колодца</t>
  </si>
  <si>
    <t>Сбор, вывоз и утилизация ТБО*, руб.м2</t>
  </si>
  <si>
    <t>Дополнительные работы (текущий ремонт), в т.ч.:</t>
  </si>
  <si>
    <t>окраска газопровода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</si>
  <si>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</si>
  <si>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</si>
  <si>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</si>
  <si>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</si>
  <si>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</si>
  <si>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</si>
  <si>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</si>
  <si>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</si>
  <si>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</si>
  <si>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</si>
  <si>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</si>
  <si>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</si>
  <si>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</si>
  <si>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</si>
  <si>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</si>
  <si>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</si>
  <si>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</si>
  <si>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</si>
  <si>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</si>
  <si>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</si>
  <si>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</si>
  <si>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</si>
  <si>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</si>
  <si>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гидравлическое испытание элеваторного узла и запорной арматуры</t>
  </si>
  <si>
    <t>смена задвижек СТС (д.50 - 4 шт.)</t>
  </si>
  <si>
    <t>установка  КИП манометры 4 шт.</t>
  </si>
  <si>
    <t>пылеудаление и дезинфекция вентканалов без пробивки</t>
  </si>
  <si>
    <t>1 раз в 3 года</t>
  </si>
  <si>
    <t>крепление снегозадержателей на скатной кровле</t>
  </si>
  <si>
    <t>переустановка ограждений 118 п.м.</t>
  </si>
  <si>
    <t>герметизация примыканий кровли к слуховым окнам 50 п.м.</t>
  </si>
  <si>
    <t>установка шаровых кранов СТС (д.15мм-2шт.)</t>
  </si>
  <si>
    <t>удлинение вытяжки вентиляции канализации</t>
  </si>
  <si>
    <t>косметический ремонт стен и потолков  1-2 подъездов</t>
  </si>
  <si>
    <t>смена доводчиков на входные двери 6 шт.</t>
  </si>
  <si>
    <t>обработка чердачных лестниц - 4 шт., створок подвальных окон - 11 шт., и лавок 4 шт. составом ОГНЕ био</t>
  </si>
  <si>
    <t>уборка асфальтированной площадки перед фасадом дома</t>
  </si>
  <si>
    <t>монтаж кабельных линий от термосопротивлений до приборов учета тепла системы теплоснабжения и ГВС МКД</t>
  </si>
  <si>
    <t>Лицевой счет многоквартирного дома по адресу: ул. Набережная, д. 50 на период с 1 мая 2014 по 30 апреля 2015 года</t>
  </si>
  <si>
    <t>16183,8 (по тарифу)</t>
  </si>
  <si>
    <t>гидравлическое испытание элеваторпных узлов и  запорной арматуры</t>
  </si>
  <si>
    <t>смена задвижек СТС (д.50мм-4шт.)</t>
  </si>
  <si>
    <t>53</t>
  </si>
  <si>
    <t>55</t>
  </si>
  <si>
    <t>Ревизия задвижек отопления ф 50 мм ( 4шт.)</t>
  </si>
  <si>
    <t>Ревизия ЩЭ ( кв.25)</t>
  </si>
  <si>
    <t>Н.Ф.Каюткина</t>
  </si>
  <si>
    <t>Ревизия ЩЭ ( кв.25) (корректировка)</t>
  </si>
  <si>
    <t>116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</si>
  <si>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</si>
  <si>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</si>
  <si>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Восстановление циркуляции ГВС после ремонтных работ ТПК</t>
  </si>
  <si>
    <t>Поверка теплосчетчика "Магика"</t>
  </si>
  <si>
    <t>пылеудаление и дезинфекция вентканалов без пробивки ( ООО "Трубочист 44)</t>
  </si>
  <si>
    <t>Восстановление циркуляции ГВС после опрессовки</t>
  </si>
  <si>
    <t>134</t>
  </si>
  <si>
    <t>136</t>
  </si>
  <si>
    <t>Замена лампочек 60 Вт в подъезде</t>
  </si>
  <si>
    <t>152</t>
  </si>
  <si>
    <t>Обследование элеватора (сопла), демонтаж дросельной шайбы</t>
  </si>
  <si>
    <t>Установка регулирующей шайбы на элеваторном узле</t>
  </si>
  <si>
    <t>Остаток(+) / Долг(-) на 1.05.14г.</t>
  </si>
  <si>
    <t>Экономия(+) / Долг(-) на 1.05.2015</t>
  </si>
  <si>
    <t>Замок (КП)</t>
  </si>
  <si>
    <t>А/о 57</t>
  </si>
  <si>
    <t>Установка регулир.шайбы перед соплом</t>
  </si>
  <si>
    <t>Установка регулир.шайбы ф 11,5 мм</t>
  </si>
  <si>
    <t>Ремонт цоколя 308 м2 ( тариф 2013-2014 г.)</t>
  </si>
  <si>
    <t>4</t>
  </si>
  <si>
    <t>Устранение обрыва кабеля на теплосчетчике</t>
  </si>
  <si>
    <t>акт 6</t>
  </si>
  <si>
    <t>проверка вентиляционных каналов и канализационных вытяжек ( ООО "Трубочист- 44")</t>
  </si>
  <si>
    <t>Обслуживание вводных и внутренних газопроводов жилого фонда( Корректировка по выставленному счету фактуре № 9504 от 12.07.2013 г. на сумму 21510,08 руб.)</t>
  </si>
  <si>
    <t>Услуги типографии по печати доп.соглашений</t>
  </si>
  <si>
    <t>т/н 185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</si>
</sst>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4"/>
      <name val="Arial Black"/>
      <family val="2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0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left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39" fillId="25" borderId="25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9" fillId="26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4" fontId="28" fillId="24" borderId="44" xfId="0" applyNumberFormat="1" applyFont="1" applyFill="1" applyBorder="1" applyAlignment="1">
      <alignment horizontal="left" vertical="center" wrapText="1"/>
    </xf>
    <xf numFmtId="4" fontId="28" fillId="24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34" xfId="0" applyNumberFormat="1" applyFont="1" applyFill="1" applyBorder="1" applyAlignment="1">
      <alignment horizontal="center" vertical="center" wrapText="1"/>
    </xf>
    <xf numFmtId="2" fontId="28" fillId="24" borderId="47" xfId="0" applyNumberFormat="1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/>
    </xf>
    <xf numFmtId="2" fontId="28" fillId="0" borderId="28" xfId="0" applyNumberFormat="1" applyFont="1" applyFill="1" applyBorder="1" applyAlignment="1">
      <alignment horizontal="center" vertical="center" wrapText="1"/>
    </xf>
    <xf numFmtId="2" fontId="18" fillId="0" borderId="37" xfId="0" applyNumberFormat="1" applyFont="1" applyFill="1" applyBorder="1" applyAlignment="1">
      <alignment horizontal="center" vertical="center" wrapText="1"/>
    </xf>
    <xf numFmtId="2" fontId="18" fillId="0" borderId="38" xfId="0" applyNumberFormat="1" applyFont="1" applyFill="1" applyBorder="1" applyAlignment="1">
      <alignment horizontal="center" vertical="center" wrapText="1"/>
    </xf>
    <xf numFmtId="2" fontId="18" fillId="0" borderId="48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2" fontId="18" fillId="0" borderId="5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0" borderId="37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center" vertical="center"/>
    </xf>
    <xf numFmtId="2" fontId="18" fillId="0" borderId="3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4" fillId="24" borderId="31" xfId="0" applyFont="1" applyFill="1" applyBorder="1" applyAlignment="1">
      <alignment horizontal="left" vertical="center" wrapText="1"/>
    </xf>
    <xf numFmtId="0" fontId="25" fillId="24" borderId="57" xfId="0" applyFont="1" applyFill="1" applyBorder="1" applyAlignment="1">
      <alignment horizontal="center" vertical="center" wrapText="1"/>
    </xf>
    <xf numFmtId="2" fontId="25" fillId="24" borderId="56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18" fillId="25" borderId="14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58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5" xfId="0" applyNumberFormat="1" applyFont="1" applyFill="1" applyBorder="1" applyAlignment="1">
      <alignment horizontal="center" vertical="center" wrapText="1"/>
    </xf>
    <xf numFmtId="0" fontId="28" fillId="24" borderId="44" xfId="0" applyFont="1" applyFill="1" applyBorder="1" applyAlignment="1">
      <alignment horizontal="left" vertical="center" wrapText="1"/>
    </xf>
    <xf numFmtId="2" fontId="18" fillId="0" borderId="47" xfId="0" applyNumberFormat="1" applyFont="1" applyFill="1" applyBorder="1" applyAlignment="1">
      <alignment horizontal="center" vertical="center" wrapText="1"/>
    </xf>
    <xf numFmtId="2" fontId="28" fillId="0" borderId="47" xfId="0" applyNumberFormat="1" applyFont="1" applyFill="1" applyBorder="1" applyAlignment="1">
      <alignment horizontal="center" vertical="center" wrapText="1"/>
    </xf>
    <xf numFmtId="2" fontId="18" fillId="0" borderId="5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60" xfId="0" applyFont="1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14" fontId="0" fillId="26" borderId="10" xfId="0" applyNumberFormat="1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14" fontId="0" fillId="26" borderId="34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2" fontId="20" fillId="0" borderId="61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4" fillId="24" borderId="64" xfId="0" applyFont="1" applyFill="1" applyBorder="1" applyAlignment="1">
      <alignment horizontal="left"/>
    </xf>
    <xf numFmtId="0" fontId="34" fillId="24" borderId="64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32" fillId="24" borderId="62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zoomScale="75" zoomScaleNormal="75" zoomScalePageLayoutView="0" workbookViewId="0" topLeftCell="A35">
      <selection activeCell="M127" sqref="M127"/>
    </sheetView>
  </sheetViews>
  <sheetFormatPr defaultColWidth="9.00390625" defaultRowHeight="12.75"/>
  <cols>
    <col min="1" max="1" width="72.75390625" style="111" customWidth="1"/>
    <col min="2" max="2" width="19.125" style="111" customWidth="1"/>
    <col min="3" max="3" width="13.875" style="111" hidden="1" customWidth="1"/>
    <col min="4" max="4" width="14.875" style="111" customWidth="1"/>
    <col min="5" max="5" width="13.875" style="111" hidden="1" customWidth="1"/>
    <col min="6" max="6" width="20.875" style="3" hidden="1" customWidth="1"/>
    <col min="7" max="7" width="13.875" style="111" customWidth="1"/>
    <col min="8" max="8" width="20.875" style="3" customWidth="1"/>
    <col min="9" max="9" width="15.375" style="111" customWidth="1"/>
    <col min="10" max="10" width="15.375" style="112" hidden="1" customWidth="1"/>
    <col min="11" max="14" width="15.375" style="111" customWidth="1"/>
    <col min="15" max="16384" width="9.125" style="111" customWidth="1"/>
  </cols>
  <sheetData>
    <row r="1" spans="1:8" ht="16.5" customHeight="1">
      <c r="A1" s="239" t="s">
        <v>31</v>
      </c>
      <c r="B1" s="240"/>
      <c r="C1" s="240"/>
      <c r="D1" s="240"/>
      <c r="E1" s="240"/>
      <c r="F1" s="240"/>
      <c r="G1" s="240"/>
      <c r="H1" s="240"/>
    </row>
    <row r="2" spans="2:8" ht="12.75" customHeight="1">
      <c r="B2" s="241" t="s">
        <v>32</v>
      </c>
      <c r="C2" s="241"/>
      <c r="D2" s="241"/>
      <c r="E2" s="241"/>
      <c r="F2" s="241"/>
      <c r="G2" s="240"/>
      <c r="H2" s="240"/>
    </row>
    <row r="3" spans="1:8" ht="20.25" customHeight="1">
      <c r="A3" s="113" t="s">
        <v>161</v>
      </c>
      <c r="B3" s="241" t="s">
        <v>33</v>
      </c>
      <c r="C3" s="241"/>
      <c r="D3" s="241"/>
      <c r="E3" s="241"/>
      <c r="F3" s="241"/>
      <c r="G3" s="240"/>
      <c r="H3" s="240"/>
    </row>
    <row r="4" spans="2:8" ht="14.25" customHeight="1">
      <c r="B4" s="241" t="s">
        <v>34</v>
      </c>
      <c r="C4" s="241"/>
      <c r="D4" s="241"/>
      <c r="E4" s="241"/>
      <c r="F4" s="241"/>
      <c r="G4" s="240"/>
      <c r="H4" s="240"/>
    </row>
    <row r="5" spans="1:9" ht="35.25" customHeight="1">
      <c r="A5" s="248"/>
      <c r="B5" s="248"/>
      <c r="C5" s="248"/>
      <c r="D5" s="248"/>
      <c r="E5" s="248"/>
      <c r="F5" s="248"/>
      <c r="G5" s="248"/>
      <c r="H5" s="248"/>
      <c r="I5" s="114"/>
    </row>
    <row r="6" spans="1:9" ht="22.5" customHeight="1">
      <c r="A6" s="242" t="s">
        <v>162</v>
      </c>
      <c r="B6" s="242"/>
      <c r="C6" s="242"/>
      <c r="D6" s="242"/>
      <c r="E6" s="242"/>
      <c r="F6" s="242"/>
      <c r="G6" s="242"/>
      <c r="H6" s="242"/>
      <c r="I6" s="114"/>
    </row>
    <row r="7" spans="1:10" s="115" customFormat="1" ht="22.5" customHeight="1">
      <c r="A7" s="244" t="s">
        <v>35</v>
      </c>
      <c r="B7" s="244"/>
      <c r="C7" s="244"/>
      <c r="D7" s="244"/>
      <c r="E7" s="245"/>
      <c r="F7" s="245"/>
      <c r="G7" s="245"/>
      <c r="H7" s="245"/>
      <c r="J7" s="116"/>
    </row>
    <row r="8" spans="1:8" s="117" customFormat="1" ht="18.75" customHeight="1">
      <c r="A8" s="244" t="s">
        <v>121</v>
      </c>
      <c r="B8" s="244"/>
      <c r="C8" s="244"/>
      <c r="D8" s="244"/>
      <c r="E8" s="245"/>
      <c r="F8" s="245"/>
      <c r="G8" s="245"/>
      <c r="H8" s="245"/>
    </row>
    <row r="9" spans="1:8" s="118" customFormat="1" ht="17.25" customHeight="1">
      <c r="A9" s="246" t="s">
        <v>96</v>
      </c>
      <c r="B9" s="246"/>
      <c r="C9" s="246"/>
      <c r="D9" s="246"/>
      <c r="E9" s="247"/>
      <c r="F9" s="247"/>
      <c r="G9" s="247"/>
      <c r="H9" s="247"/>
    </row>
    <row r="10" spans="1:8" s="117" customFormat="1" ht="30" customHeight="1" thickBot="1">
      <c r="A10" s="249" t="s">
        <v>36</v>
      </c>
      <c r="B10" s="249"/>
      <c r="C10" s="249"/>
      <c r="D10" s="249"/>
      <c r="E10" s="250"/>
      <c r="F10" s="250"/>
      <c r="G10" s="250"/>
      <c r="H10" s="250"/>
    </row>
    <row r="11" spans="1:10" s="123" customFormat="1" ht="139.5" customHeight="1" thickBot="1">
      <c r="A11" s="119" t="s">
        <v>0</v>
      </c>
      <c r="B11" s="120" t="s">
        <v>37</v>
      </c>
      <c r="C11" s="121" t="s">
        <v>38</v>
      </c>
      <c r="D11" s="121" t="s">
        <v>5</v>
      </c>
      <c r="E11" s="121" t="s">
        <v>38</v>
      </c>
      <c r="F11" s="122" t="s">
        <v>39</v>
      </c>
      <c r="G11" s="121" t="s">
        <v>38</v>
      </c>
      <c r="H11" s="122" t="s">
        <v>39</v>
      </c>
      <c r="J11" s="124"/>
    </row>
    <row r="12" spans="1:10" s="131" customFormat="1" ht="12.75">
      <c r="A12" s="125">
        <v>1</v>
      </c>
      <c r="B12" s="126">
        <v>2</v>
      </c>
      <c r="C12" s="126">
        <v>3</v>
      </c>
      <c r="D12" s="127"/>
      <c r="E12" s="126">
        <v>3</v>
      </c>
      <c r="F12" s="128">
        <v>4</v>
      </c>
      <c r="G12" s="129">
        <v>3</v>
      </c>
      <c r="H12" s="130">
        <v>4</v>
      </c>
      <c r="J12" s="132"/>
    </row>
    <row r="13" spans="1:10" s="131" customFormat="1" ht="49.5" customHeight="1">
      <c r="A13" s="251" t="s">
        <v>1</v>
      </c>
      <c r="B13" s="252"/>
      <c r="C13" s="252"/>
      <c r="D13" s="252"/>
      <c r="E13" s="252"/>
      <c r="F13" s="252"/>
      <c r="G13" s="253"/>
      <c r="H13" s="254"/>
      <c r="J13" s="132"/>
    </row>
    <row r="14" spans="1:10" s="123" customFormat="1" ht="15">
      <c r="A14" s="133" t="s">
        <v>163</v>
      </c>
      <c r="B14" s="134"/>
      <c r="C14" s="135">
        <f>F14*12</f>
        <v>0</v>
      </c>
      <c r="D14" s="205">
        <f>G14*I14</f>
        <v>96023.88</v>
      </c>
      <c r="E14" s="13">
        <f>H14*12</f>
        <v>32.04</v>
      </c>
      <c r="F14" s="91"/>
      <c r="G14" s="13">
        <f>H14*12</f>
        <v>32.04</v>
      </c>
      <c r="H14" s="91">
        <f>H19+H21</f>
        <v>2.67</v>
      </c>
      <c r="I14" s="123">
        <v>2997</v>
      </c>
      <c r="J14" s="124">
        <v>2.24</v>
      </c>
    </row>
    <row r="15" spans="1:10" s="123" customFormat="1" ht="28.5" customHeight="1">
      <c r="A15" s="136" t="s">
        <v>110</v>
      </c>
      <c r="B15" s="137" t="s">
        <v>41</v>
      </c>
      <c r="C15" s="135"/>
      <c r="D15" s="205"/>
      <c r="E15" s="13"/>
      <c r="F15" s="91"/>
      <c r="G15" s="13"/>
      <c r="H15" s="91"/>
      <c r="J15" s="124"/>
    </row>
    <row r="16" spans="1:10" s="123" customFormat="1" ht="15">
      <c r="A16" s="136" t="s">
        <v>42</v>
      </c>
      <c r="B16" s="137" t="s">
        <v>41</v>
      </c>
      <c r="C16" s="135"/>
      <c r="D16" s="205"/>
      <c r="E16" s="13"/>
      <c r="F16" s="91"/>
      <c r="G16" s="13"/>
      <c r="H16" s="91"/>
      <c r="J16" s="124"/>
    </row>
    <row r="17" spans="1:10" s="123" customFormat="1" ht="15">
      <c r="A17" s="136" t="s">
        <v>43</v>
      </c>
      <c r="B17" s="137" t="s">
        <v>44</v>
      </c>
      <c r="C17" s="135"/>
      <c r="D17" s="205"/>
      <c r="E17" s="13"/>
      <c r="F17" s="91"/>
      <c r="G17" s="13"/>
      <c r="H17" s="91"/>
      <c r="J17" s="124"/>
    </row>
    <row r="18" spans="1:10" s="123" customFormat="1" ht="15">
      <c r="A18" s="136" t="s">
        <v>45</v>
      </c>
      <c r="B18" s="137" t="s">
        <v>41</v>
      </c>
      <c r="C18" s="135"/>
      <c r="D18" s="205"/>
      <c r="E18" s="13"/>
      <c r="F18" s="91"/>
      <c r="G18" s="13"/>
      <c r="H18" s="91"/>
      <c r="J18" s="124"/>
    </row>
    <row r="19" spans="1:10" s="123" customFormat="1" ht="15">
      <c r="A19" s="206" t="s">
        <v>164</v>
      </c>
      <c r="B19" s="207"/>
      <c r="C19" s="208"/>
      <c r="D19" s="209"/>
      <c r="E19" s="208"/>
      <c r="F19" s="210"/>
      <c r="G19" s="208"/>
      <c r="H19" s="91">
        <v>2.56</v>
      </c>
      <c r="J19" s="124"/>
    </row>
    <row r="20" spans="1:10" s="123" customFormat="1" ht="15">
      <c r="A20" s="211" t="s">
        <v>165</v>
      </c>
      <c r="B20" s="207" t="s">
        <v>41</v>
      </c>
      <c r="C20" s="208"/>
      <c r="D20" s="209"/>
      <c r="E20" s="208"/>
      <c r="F20" s="210"/>
      <c r="G20" s="208"/>
      <c r="H20" s="210"/>
      <c r="J20" s="124"/>
    </row>
    <row r="21" spans="1:10" s="123" customFormat="1" ht="15">
      <c r="A21" s="206" t="s">
        <v>164</v>
      </c>
      <c r="B21" s="207"/>
      <c r="C21" s="208"/>
      <c r="D21" s="209"/>
      <c r="E21" s="208"/>
      <c r="F21" s="210"/>
      <c r="G21" s="208"/>
      <c r="H21" s="91">
        <v>0.11</v>
      </c>
      <c r="J21" s="124"/>
    </row>
    <row r="22" spans="1:10" s="123" customFormat="1" ht="30">
      <c r="A22" s="133" t="s">
        <v>46</v>
      </c>
      <c r="B22" s="138"/>
      <c r="C22" s="135">
        <f>F22*12</f>
        <v>0</v>
      </c>
      <c r="D22" s="205">
        <f>G22*I22</f>
        <v>56103.84</v>
      </c>
      <c r="E22" s="13">
        <f>H22*12</f>
        <v>18.72</v>
      </c>
      <c r="F22" s="91"/>
      <c r="G22" s="13">
        <f>H22*12</f>
        <v>18.72</v>
      </c>
      <c r="H22" s="91">
        <v>1.56</v>
      </c>
      <c r="I22" s="123">
        <v>2997</v>
      </c>
      <c r="J22" s="124">
        <v>1.36</v>
      </c>
    </row>
    <row r="23" spans="1:10" s="123" customFormat="1" ht="15">
      <c r="A23" s="136" t="s">
        <v>47</v>
      </c>
      <c r="B23" s="137" t="s">
        <v>48</v>
      </c>
      <c r="C23" s="135"/>
      <c r="D23" s="205"/>
      <c r="E23" s="13"/>
      <c r="F23" s="91"/>
      <c r="G23" s="13"/>
      <c r="H23" s="91"/>
      <c r="J23" s="124"/>
    </row>
    <row r="24" spans="1:10" s="123" customFormat="1" ht="15">
      <c r="A24" s="136" t="s">
        <v>49</v>
      </c>
      <c r="B24" s="137" t="s">
        <v>48</v>
      </c>
      <c r="C24" s="135"/>
      <c r="D24" s="205"/>
      <c r="E24" s="13"/>
      <c r="F24" s="91"/>
      <c r="G24" s="13"/>
      <c r="H24" s="91"/>
      <c r="J24" s="124"/>
    </row>
    <row r="25" spans="1:10" s="123" customFormat="1" ht="15">
      <c r="A25" s="136" t="s">
        <v>119</v>
      </c>
      <c r="B25" s="137" t="s">
        <v>97</v>
      </c>
      <c r="C25" s="135"/>
      <c r="D25" s="205"/>
      <c r="E25" s="13"/>
      <c r="F25" s="91"/>
      <c r="G25" s="13"/>
      <c r="H25" s="91"/>
      <c r="J25" s="124"/>
    </row>
    <row r="26" spans="1:10" s="123" customFormat="1" ht="15">
      <c r="A26" s="136" t="s">
        <v>50</v>
      </c>
      <c r="B26" s="137" t="s">
        <v>48</v>
      </c>
      <c r="C26" s="135"/>
      <c r="D26" s="205"/>
      <c r="E26" s="13"/>
      <c r="F26" s="91"/>
      <c r="G26" s="13"/>
      <c r="H26" s="91"/>
      <c r="J26" s="124"/>
    </row>
    <row r="27" spans="1:10" s="123" customFormat="1" ht="25.5">
      <c r="A27" s="136" t="s">
        <v>51</v>
      </c>
      <c r="B27" s="137" t="s">
        <v>52</v>
      </c>
      <c r="C27" s="135"/>
      <c r="D27" s="205"/>
      <c r="E27" s="13"/>
      <c r="F27" s="91"/>
      <c r="G27" s="13"/>
      <c r="H27" s="91"/>
      <c r="J27" s="124"/>
    </row>
    <row r="28" spans="1:10" s="123" customFormat="1" ht="15">
      <c r="A28" s="136" t="s">
        <v>111</v>
      </c>
      <c r="B28" s="137" t="s">
        <v>48</v>
      </c>
      <c r="C28" s="135"/>
      <c r="D28" s="205"/>
      <c r="E28" s="13"/>
      <c r="F28" s="91"/>
      <c r="G28" s="13"/>
      <c r="H28" s="91"/>
      <c r="J28" s="124"/>
    </row>
    <row r="29" spans="1:10" s="123" customFormat="1" ht="15">
      <c r="A29" s="136" t="s">
        <v>112</v>
      </c>
      <c r="B29" s="137" t="s">
        <v>48</v>
      </c>
      <c r="C29" s="135"/>
      <c r="D29" s="205"/>
      <c r="E29" s="13"/>
      <c r="F29" s="91"/>
      <c r="G29" s="13"/>
      <c r="H29" s="91"/>
      <c r="J29" s="124"/>
    </row>
    <row r="30" spans="1:10" s="123" customFormat="1" ht="25.5">
      <c r="A30" s="136" t="s">
        <v>113</v>
      </c>
      <c r="B30" s="137" t="s">
        <v>53</v>
      </c>
      <c r="C30" s="135"/>
      <c r="D30" s="205"/>
      <c r="E30" s="13"/>
      <c r="F30" s="91"/>
      <c r="G30" s="13"/>
      <c r="H30" s="91"/>
      <c r="J30" s="124"/>
    </row>
    <row r="31" spans="1:10" s="139" customFormat="1" ht="15">
      <c r="A31" s="106" t="s">
        <v>54</v>
      </c>
      <c r="B31" s="134" t="s">
        <v>94</v>
      </c>
      <c r="C31" s="135">
        <f>F31*12</f>
        <v>0</v>
      </c>
      <c r="D31" s="205">
        <f aca="true" t="shared" si="0" ref="D31:D39">G31*I31</f>
        <v>24455.52</v>
      </c>
      <c r="E31" s="13">
        <f>H31*12</f>
        <v>8.16</v>
      </c>
      <c r="F31" s="93"/>
      <c r="G31" s="13">
        <f aca="true" t="shared" si="1" ref="G31:G39">H31*12</f>
        <v>8.16</v>
      </c>
      <c r="H31" s="91">
        <v>0.68</v>
      </c>
      <c r="I31" s="123">
        <v>2997</v>
      </c>
      <c r="J31" s="124">
        <v>0.6</v>
      </c>
    </row>
    <row r="32" spans="1:10" s="123" customFormat="1" ht="15">
      <c r="A32" s="106" t="s">
        <v>56</v>
      </c>
      <c r="B32" s="134" t="s">
        <v>57</v>
      </c>
      <c r="C32" s="135">
        <f>F32*12</f>
        <v>0</v>
      </c>
      <c r="D32" s="205">
        <f t="shared" si="0"/>
        <v>79840.08</v>
      </c>
      <c r="E32" s="13">
        <f>H32*12</f>
        <v>26.64</v>
      </c>
      <c r="F32" s="93"/>
      <c r="G32" s="13">
        <f t="shared" si="1"/>
        <v>26.64</v>
      </c>
      <c r="H32" s="91">
        <v>2.22</v>
      </c>
      <c r="I32" s="123">
        <v>2997</v>
      </c>
      <c r="J32" s="124">
        <v>1.94</v>
      </c>
    </row>
    <row r="33" spans="1:10" s="131" customFormat="1" ht="30">
      <c r="A33" s="106" t="s">
        <v>58</v>
      </c>
      <c r="B33" s="134" t="s">
        <v>55</v>
      </c>
      <c r="C33" s="140"/>
      <c r="D33" s="205">
        <v>1848.15</v>
      </c>
      <c r="E33" s="94"/>
      <c r="F33" s="93"/>
      <c r="G33" s="13">
        <f>D33/I33</f>
        <v>0.62</v>
      </c>
      <c r="H33" s="91">
        <f>G33/12</f>
        <v>0.05</v>
      </c>
      <c r="I33" s="123">
        <v>2997</v>
      </c>
      <c r="J33" s="124">
        <v>0.04</v>
      </c>
    </row>
    <row r="34" spans="1:10" s="131" customFormat="1" ht="32.25" customHeight="1">
      <c r="A34" s="106" t="s">
        <v>59</v>
      </c>
      <c r="B34" s="134" t="s">
        <v>55</v>
      </c>
      <c r="C34" s="140"/>
      <c r="D34" s="205">
        <v>3696.3</v>
      </c>
      <c r="E34" s="94"/>
      <c r="F34" s="93"/>
      <c r="G34" s="13">
        <f>D34/I34</f>
        <v>1.23</v>
      </c>
      <c r="H34" s="91">
        <f>G34/12</f>
        <v>0.1</v>
      </c>
      <c r="I34" s="123">
        <v>2997</v>
      </c>
      <c r="J34" s="124">
        <v>0.09</v>
      </c>
    </row>
    <row r="35" spans="1:10" s="131" customFormat="1" ht="15">
      <c r="A35" s="106" t="s">
        <v>122</v>
      </c>
      <c r="B35" s="134" t="s">
        <v>55</v>
      </c>
      <c r="C35" s="140"/>
      <c r="D35" s="205">
        <v>11670.68</v>
      </c>
      <c r="E35" s="94"/>
      <c r="F35" s="93"/>
      <c r="G35" s="13">
        <f>D35/I35</f>
        <v>3.89</v>
      </c>
      <c r="H35" s="91">
        <f>G35/12</f>
        <v>0.32</v>
      </c>
      <c r="I35" s="123">
        <v>2997</v>
      </c>
      <c r="J35" s="124">
        <v>0.29</v>
      </c>
    </row>
    <row r="36" spans="1:10" s="131" customFormat="1" ht="30" hidden="1">
      <c r="A36" s="106" t="s">
        <v>123</v>
      </c>
      <c r="B36" s="134" t="s">
        <v>52</v>
      </c>
      <c r="C36" s="140"/>
      <c r="D36" s="205">
        <f t="shared" si="0"/>
        <v>0</v>
      </c>
      <c r="E36" s="94"/>
      <c r="F36" s="93"/>
      <c r="G36" s="13">
        <f t="shared" si="1"/>
        <v>0</v>
      </c>
      <c r="H36" s="91">
        <v>0</v>
      </c>
      <c r="I36" s="123">
        <v>2997</v>
      </c>
      <c r="J36" s="124">
        <v>0</v>
      </c>
    </row>
    <row r="37" spans="1:10" s="131" customFormat="1" ht="30" hidden="1">
      <c r="A37" s="106" t="s">
        <v>114</v>
      </c>
      <c r="B37" s="134" t="s">
        <v>52</v>
      </c>
      <c r="C37" s="140"/>
      <c r="D37" s="205">
        <f t="shared" si="0"/>
        <v>0</v>
      </c>
      <c r="E37" s="94"/>
      <c r="F37" s="93"/>
      <c r="G37" s="13">
        <f t="shared" si="1"/>
        <v>0</v>
      </c>
      <c r="H37" s="91">
        <v>0</v>
      </c>
      <c r="I37" s="123">
        <v>2997</v>
      </c>
      <c r="J37" s="124">
        <v>0</v>
      </c>
    </row>
    <row r="38" spans="1:10" s="131" customFormat="1" ht="30" hidden="1">
      <c r="A38" s="106" t="s">
        <v>124</v>
      </c>
      <c r="B38" s="134" t="s">
        <v>52</v>
      </c>
      <c r="C38" s="140"/>
      <c r="D38" s="205">
        <f t="shared" si="0"/>
        <v>0</v>
      </c>
      <c r="E38" s="94"/>
      <c r="F38" s="93"/>
      <c r="G38" s="13">
        <f t="shared" si="1"/>
        <v>0</v>
      </c>
      <c r="H38" s="91">
        <v>0</v>
      </c>
      <c r="I38" s="123">
        <v>2997</v>
      </c>
      <c r="J38" s="124">
        <v>0</v>
      </c>
    </row>
    <row r="39" spans="1:10" s="131" customFormat="1" ht="30">
      <c r="A39" s="106" t="s">
        <v>98</v>
      </c>
      <c r="B39" s="134"/>
      <c r="C39" s="140">
        <f>F39*12</f>
        <v>0</v>
      </c>
      <c r="D39" s="205">
        <f t="shared" si="0"/>
        <v>6833.16</v>
      </c>
      <c r="E39" s="94">
        <f>H39*12</f>
        <v>2.28</v>
      </c>
      <c r="F39" s="93"/>
      <c r="G39" s="13">
        <f t="shared" si="1"/>
        <v>2.28</v>
      </c>
      <c r="H39" s="91">
        <v>0.19</v>
      </c>
      <c r="I39" s="123">
        <v>2997</v>
      </c>
      <c r="J39" s="124">
        <v>0.14</v>
      </c>
    </row>
    <row r="40" spans="1:10" s="123" customFormat="1" ht="15">
      <c r="A40" s="106" t="s">
        <v>60</v>
      </c>
      <c r="B40" s="134" t="s">
        <v>61</v>
      </c>
      <c r="C40" s="140">
        <f>F40*12</f>
        <v>0</v>
      </c>
      <c r="D40" s="205">
        <f>G40*I40</f>
        <v>1438.56</v>
      </c>
      <c r="E40" s="94">
        <f>H40*12</f>
        <v>0.48</v>
      </c>
      <c r="F40" s="93"/>
      <c r="G40" s="13">
        <f>H40*12</f>
        <v>0.48</v>
      </c>
      <c r="H40" s="91">
        <v>0.04</v>
      </c>
      <c r="I40" s="123">
        <v>2997</v>
      </c>
      <c r="J40" s="124">
        <v>0.03</v>
      </c>
    </row>
    <row r="41" spans="1:10" s="123" customFormat="1" ht="15">
      <c r="A41" s="106" t="s">
        <v>62</v>
      </c>
      <c r="B41" s="141" t="s">
        <v>63</v>
      </c>
      <c r="C41" s="142">
        <f>F41*12</f>
        <v>0</v>
      </c>
      <c r="D41" s="205">
        <f>G41*I41</f>
        <v>1078.92</v>
      </c>
      <c r="E41" s="94">
        <f>H41*12</f>
        <v>0.36</v>
      </c>
      <c r="F41" s="93"/>
      <c r="G41" s="13">
        <f>H41*12</f>
        <v>0.36</v>
      </c>
      <c r="H41" s="91">
        <v>0.03</v>
      </c>
      <c r="I41" s="123">
        <v>2997</v>
      </c>
      <c r="J41" s="124">
        <v>0.02</v>
      </c>
    </row>
    <row r="42" spans="1:10" s="109" customFormat="1" ht="30">
      <c r="A42" s="102" t="s">
        <v>64</v>
      </c>
      <c r="B42" s="105" t="s">
        <v>65</v>
      </c>
      <c r="C42" s="94">
        <f>F42*12</f>
        <v>0</v>
      </c>
      <c r="D42" s="205">
        <f>G42*I42</f>
        <v>1438.56</v>
      </c>
      <c r="E42" s="94">
        <f>H42*12</f>
        <v>0.48</v>
      </c>
      <c r="F42" s="93"/>
      <c r="G42" s="13">
        <f>H42*12</f>
        <v>0.48</v>
      </c>
      <c r="H42" s="91">
        <v>0.04</v>
      </c>
      <c r="I42" s="107">
        <v>2997</v>
      </c>
      <c r="J42" s="108">
        <v>0.03</v>
      </c>
    </row>
    <row r="43" spans="1:10" s="139" customFormat="1" ht="15">
      <c r="A43" s="106" t="s">
        <v>66</v>
      </c>
      <c r="B43" s="134"/>
      <c r="C43" s="135"/>
      <c r="D43" s="13">
        <f>D45+D46+D47+D48+D49+D50+D51+D52+D53+D57+D54</f>
        <v>37018.82</v>
      </c>
      <c r="E43" s="13"/>
      <c r="F43" s="93"/>
      <c r="G43" s="13">
        <f>D43/I43</f>
        <v>12.35</v>
      </c>
      <c r="H43" s="91">
        <f>G43/12</f>
        <v>1.03</v>
      </c>
      <c r="I43" s="123">
        <v>2997</v>
      </c>
      <c r="J43" s="124">
        <v>0.52</v>
      </c>
    </row>
    <row r="44" spans="1:10" s="131" customFormat="1" ht="15" hidden="1">
      <c r="A44" s="98" t="s">
        <v>108</v>
      </c>
      <c r="B44" s="143" t="s">
        <v>68</v>
      </c>
      <c r="C44" s="1"/>
      <c r="D44" s="15"/>
      <c r="E44" s="95"/>
      <c r="F44" s="96"/>
      <c r="G44" s="95"/>
      <c r="H44" s="96">
        <v>0</v>
      </c>
      <c r="I44" s="123">
        <v>2997</v>
      </c>
      <c r="J44" s="124">
        <v>0</v>
      </c>
    </row>
    <row r="45" spans="1:10" s="131" customFormat="1" ht="15">
      <c r="A45" s="98" t="s">
        <v>67</v>
      </c>
      <c r="B45" s="143" t="s">
        <v>68</v>
      </c>
      <c r="C45" s="1"/>
      <c r="D45" s="15">
        <v>196.5</v>
      </c>
      <c r="E45" s="95"/>
      <c r="F45" s="96"/>
      <c r="G45" s="95"/>
      <c r="H45" s="96"/>
      <c r="I45" s="123">
        <v>2997</v>
      </c>
      <c r="J45" s="124">
        <v>0.01</v>
      </c>
    </row>
    <row r="46" spans="1:10" s="131" customFormat="1" ht="15">
      <c r="A46" s="98" t="s">
        <v>69</v>
      </c>
      <c r="B46" s="143" t="s">
        <v>70</v>
      </c>
      <c r="C46" s="1">
        <f>F46*12</f>
        <v>0</v>
      </c>
      <c r="D46" s="15">
        <v>415.82</v>
      </c>
      <c r="E46" s="95">
        <f>H46*12</f>
        <v>0</v>
      </c>
      <c r="F46" s="96"/>
      <c r="G46" s="95"/>
      <c r="H46" s="96"/>
      <c r="I46" s="123">
        <v>2997</v>
      </c>
      <c r="J46" s="124">
        <v>0.01</v>
      </c>
    </row>
    <row r="47" spans="1:10" s="131" customFormat="1" ht="15">
      <c r="A47" s="98" t="s">
        <v>166</v>
      </c>
      <c r="B47" s="144" t="s">
        <v>68</v>
      </c>
      <c r="C47" s="1"/>
      <c r="D47" s="15">
        <v>740.94</v>
      </c>
      <c r="E47" s="95"/>
      <c r="F47" s="96"/>
      <c r="G47" s="95"/>
      <c r="H47" s="96"/>
      <c r="I47" s="123"/>
      <c r="J47" s="124"/>
    </row>
    <row r="48" spans="1:10" s="131" customFormat="1" ht="25.5">
      <c r="A48" s="98" t="s">
        <v>167</v>
      </c>
      <c r="B48" s="144" t="s">
        <v>52</v>
      </c>
      <c r="C48" s="1"/>
      <c r="D48" s="15">
        <v>18909.97</v>
      </c>
      <c r="E48" s="95">
        <f>H48*12</f>
        <v>0</v>
      </c>
      <c r="F48" s="96"/>
      <c r="G48" s="95"/>
      <c r="H48" s="96"/>
      <c r="I48" s="123">
        <v>2997</v>
      </c>
      <c r="J48" s="124">
        <v>0.12</v>
      </c>
    </row>
    <row r="49" spans="1:10" s="131" customFormat="1" ht="15">
      <c r="A49" s="98" t="s">
        <v>71</v>
      </c>
      <c r="B49" s="143" t="s">
        <v>68</v>
      </c>
      <c r="C49" s="1">
        <f>F49*12</f>
        <v>0</v>
      </c>
      <c r="D49" s="15">
        <v>792.41</v>
      </c>
      <c r="E49" s="95">
        <f>H49*12</f>
        <v>0</v>
      </c>
      <c r="F49" s="96"/>
      <c r="G49" s="95"/>
      <c r="H49" s="96"/>
      <c r="I49" s="123">
        <v>2997</v>
      </c>
      <c r="J49" s="124">
        <v>0.02</v>
      </c>
    </row>
    <row r="50" spans="1:10" s="131" customFormat="1" ht="15">
      <c r="A50" s="98" t="s">
        <v>72</v>
      </c>
      <c r="B50" s="143" t="s">
        <v>68</v>
      </c>
      <c r="C50" s="1">
        <f>F50*12</f>
        <v>0</v>
      </c>
      <c r="D50" s="15">
        <v>3532.78</v>
      </c>
      <c r="E50" s="95">
        <f>H50*12</f>
        <v>0</v>
      </c>
      <c r="F50" s="96"/>
      <c r="G50" s="95"/>
      <c r="H50" s="96"/>
      <c r="I50" s="123">
        <v>2997</v>
      </c>
      <c r="J50" s="124">
        <v>0.09</v>
      </c>
    </row>
    <row r="51" spans="1:10" s="131" customFormat="1" ht="15">
      <c r="A51" s="98" t="s">
        <v>73</v>
      </c>
      <c r="B51" s="143" t="s">
        <v>68</v>
      </c>
      <c r="C51" s="1">
        <f>F51*12</f>
        <v>0</v>
      </c>
      <c r="D51" s="15">
        <v>831.63</v>
      </c>
      <c r="E51" s="95">
        <f>H51*12</f>
        <v>0</v>
      </c>
      <c r="F51" s="96"/>
      <c r="G51" s="95"/>
      <c r="H51" s="96"/>
      <c r="I51" s="123">
        <v>2997</v>
      </c>
      <c r="J51" s="124">
        <v>0.02</v>
      </c>
    </row>
    <row r="52" spans="1:10" s="131" customFormat="1" ht="15">
      <c r="A52" s="98" t="s">
        <v>74</v>
      </c>
      <c r="B52" s="143" t="s">
        <v>68</v>
      </c>
      <c r="C52" s="1"/>
      <c r="D52" s="15">
        <v>396.19</v>
      </c>
      <c r="E52" s="95"/>
      <c r="F52" s="96"/>
      <c r="G52" s="95"/>
      <c r="H52" s="96"/>
      <c r="I52" s="123">
        <v>2997</v>
      </c>
      <c r="J52" s="124">
        <v>0.01</v>
      </c>
    </row>
    <row r="53" spans="1:10" s="131" customFormat="1" ht="25.5">
      <c r="A53" s="98" t="s">
        <v>75</v>
      </c>
      <c r="B53" s="143" t="s">
        <v>68</v>
      </c>
      <c r="C53" s="1">
        <f>F53*12</f>
        <v>0</v>
      </c>
      <c r="D53" s="15">
        <v>3202.86</v>
      </c>
      <c r="E53" s="95">
        <f>H53*12</f>
        <v>0</v>
      </c>
      <c r="F53" s="96"/>
      <c r="G53" s="95"/>
      <c r="H53" s="96"/>
      <c r="I53" s="123">
        <v>2997</v>
      </c>
      <c r="J53" s="124">
        <v>0.07</v>
      </c>
    </row>
    <row r="54" spans="1:10" s="131" customFormat="1" ht="15">
      <c r="A54" s="98" t="s">
        <v>76</v>
      </c>
      <c r="B54" s="143" t="s">
        <v>68</v>
      </c>
      <c r="C54" s="1"/>
      <c r="D54" s="15">
        <v>2790.05</v>
      </c>
      <c r="E54" s="95"/>
      <c r="F54" s="96"/>
      <c r="G54" s="95"/>
      <c r="H54" s="96"/>
      <c r="I54" s="123">
        <v>2997</v>
      </c>
      <c r="J54" s="124">
        <v>0.01</v>
      </c>
    </row>
    <row r="55" spans="1:10" s="131" customFormat="1" ht="15" hidden="1">
      <c r="A55" s="98" t="s">
        <v>109</v>
      </c>
      <c r="B55" s="143" t="s">
        <v>68</v>
      </c>
      <c r="C55" s="97"/>
      <c r="D55" s="15"/>
      <c r="E55" s="97"/>
      <c r="F55" s="96"/>
      <c r="G55" s="95"/>
      <c r="H55" s="96"/>
      <c r="I55" s="123">
        <v>2997</v>
      </c>
      <c r="J55" s="124">
        <v>0</v>
      </c>
    </row>
    <row r="56" spans="1:10" s="131" customFormat="1" ht="15" hidden="1">
      <c r="A56" s="4"/>
      <c r="B56" s="143"/>
      <c r="C56" s="1"/>
      <c r="D56" s="15"/>
      <c r="E56" s="95"/>
      <c r="F56" s="96"/>
      <c r="G56" s="95"/>
      <c r="H56" s="96"/>
      <c r="I56" s="123"/>
      <c r="J56" s="124"/>
    </row>
    <row r="57" spans="1:10" s="131" customFormat="1" ht="25.5">
      <c r="A57" s="4" t="s">
        <v>168</v>
      </c>
      <c r="B57" s="144" t="s">
        <v>52</v>
      </c>
      <c r="C57" s="1"/>
      <c r="D57" s="15">
        <v>5209.67</v>
      </c>
      <c r="E57" s="95"/>
      <c r="F57" s="96"/>
      <c r="G57" s="95"/>
      <c r="H57" s="96"/>
      <c r="I57" s="123">
        <v>2997</v>
      </c>
      <c r="J57" s="124">
        <v>0.04</v>
      </c>
    </row>
    <row r="58" spans="1:10" s="139" customFormat="1" ht="30" hidden="1">
      <c r="A58" s="106" t="s">
        <v>77</v>
      </c>
      <c r="B58" s="134"/>
      <c r="C58" s="135"/>
      <c r="D58" s="13">
        <f>D67</f>
        <v>0</v>
      </c>
      <c r="E58" s="13"/>
      <c r="F58" s="93"/>
      <c r="G58" s="13">
        <f>D58/I58</f>
        <v>0</v>
      </c>
      <c r="H58" s="91">
        <f>G58/12</f>
        <v>0</v>
      </c>
      <c r="I58" s="123">
        <v>2997</v>
      </c>
      <c r="J58" s="124">
        <v>0.09</v>
      </c>
    </row>
    <row r="59" spans="1:10" s="131" customFormat="1" ht="15" hidden="1">
      <c r="A59" s="98" t="s">
        <v>78</v>
      </c>
      <c r="B59" s="143" t="s">
        <v>79</v>
      </c>
      <c r="C59" s="1"/>
      <c r="D59" s="15">
        <f aca="true" t="shared" si="2" ref="D59:D69">G59*I59</f>
        <v>0</v>
      </c>
      <c r="E59" s="95"/>
      <c r="F59" s="96"/>
      <c r="G59" s="95">
        <f aca="true" t="shared" si="3" ref="G59:G69">H59*12</f>
        <v>0</v>
      </c>
      <c r="H59" s="96">
        <v>0</v>
      </c>
      <c r="I59" s="123">
        <v>2997</v>
      </c>
      <c r="J59" s="124">
        <v>0</v>
      </c>
    </row>
    <row r="60" spans="1:10" s="131" customFormat="1" ht="25.5" hidden="1">
      <c r="A60" s="98" t="s">
        <v>80</v>
      </c>
      <c r="B60" s="143" t="s">
        <v>115</v>
      </c>
      <c r="C60" s="1"/>
      <c r="D60" s="15">
        <f t="shared" si="2"/>
        <v>0</v>
      </c>
      <c r="E60" s="95"/>
      <c r="F60" s="96"/>
      <c r="G60" s="95">
        <f t="shared" si="3"/>
        <v>0</v>
      </c>
      <c r="H60" s="96">
        <v>0</v>
      </c>
      <c r="I60" s="123">
        <v>2997</v>
      </c>
      <c r="J60" s="124">
        <v>0</v>
      </c>
    </row>
    <row r="61" spans="1:10" s="131" customFormat="1" ht="15" hidden="1">
      <c r="A61" s="98" t="s">
        <v>81</v>
      </c>
      <c r="B61" s="143" t="s">
        <v>82</v>
      </c>
      <c r="C61" s="1"/>
      <c r="D61" s="15">
        <f t="shared" si="2"/>
        <v>0</v>
      </c>
      <c r="E61" s="95"/>
      <c r="F61" s="96"/>
      <c r="G61" s="95">
        <f t="shared" si="3"/>
        <v>0</v>
      </c>
      <c r="H61" s="96">
        <v>0</v>
      </c>
      <c r="I61" s="123">
        <v>2997</v>
      </c>
      <c r="J61" s="124">
        <v>0</v>
      </c>
    </row>
    <row r="62" spans="1:10" s="131" customFormat="1" ht="25.5" hidden="1">
      <c r="A62" s="98" t="s">
        <v>83</v>
      </c>
      <c r="B62" s="143" t="s">
        <v>84</v>
      </c>
      <c r="C62" s="1"/>
      <c r="D62" s="15">
        <f t="shared" si="2"/>
        <v>0</v>
      </c>
      <c r="E62" s="95"/>
      <c r="F62" s="96"/>
      <c r="G62" s="95">
        <f t="shared" si="3"/>
        <v>0</v>
      </c>
      <c r="H62" s="96">
        <v>0</v>
      </c>
      <c r="I62" s="123">
        <v>2997</v>
      </c>
      <c r="J62" s="124">
        <v>0</v>
      </c>
    </row>
    <row r="63" spans="1:10" s="131" customFormat="1" ht="15" hidden="1">
      <c r="A63" s="98" t="s">
        <v>125</v>
      </c>
      <c r="B63" s="143" t="s">
        <v>126</v>
      </c>
      <c r="C63" s="1"/>
      <c r="D63" s="15">
        <f t="shared" si="2"/>
        <v>0</v>
      </c>
      <c r="E63" s="95"/>
      <c r="F63" s="96"/>
      <c r="G63" s="95">
        <f t="shared" si="3"/>
        <v>0</v>
      </c>
      <c r="H63" s="96">
        <v>0</v>
      </c>
      <c r="I63" s="123">
        <v>2997</v>
      </c>
      <c r="J63" s="124">
        <v>0</v>
      </c>
    </row>
    <row r="64" spans="1:10" s="131" customFormat="1" ht="15" hidden="1">
      <c r="A64" s="98" t="s">
        <v>127</v>
      </c>
      <c r="B64" s="143" t="s">
        <v>82</v>
      </c>
      <c r="C64" s="1"/>
      <c r="D64" s="15">
        <f t="shared" si="2"/>
        <v>0</v>
      </c>
      <c r="E64" s="95"/>
      <c r="F64" s="96"/>
      <c r="G64" s="95">
        <f t="shared" si="3"/>
        <v>0</v>
      </c>
      <c r="H64" s="96">
        <v>0</v>
      </c>
      <c r="I64" s="123">
        <v>2997</v>
      </c>
      <c r="J64" s="124">
        <v>0</v>
      </c>
    </row>
    <row r="65" spans="1:10" s="131" customFormat="1" ht="15" hidden="1">
      <c r="A65" s="98" t="s">
        <v>128</v>
      </c>
      <c r="B65" s="143" t="s">
        <v>68</v>
      </c>
      <c r="C65" s="1"/>
      <c r="D65" s="15">
        <f t="shared" si="2"/>
        <v>0</v>
      </c>
      <c r="E65" s="95"/>
      <c r="F65" s="96"/>
      <c r="G65" s="95">
        <f t="shared" si="3"/>
        <v>0</v>
      </c>
      <c r="H65" s="96">
        <v>0</v>
      </c>
      <c r="I65" s="123">
        <v>2997</v>
      </c>
      <c r="J65" s="124">
        <v>0</v>
      </c>
    </row>
    <row r="66" spans="1:10" s="131" customFormat="1" ht="25.5" hidden="1">
      <c r="A66" s="98" t="s">
        <v>129</v>
      </c>
      <c r="B66" s="143" t="s">
        <v>68</v>
      </c>
      <c r="C66" s="1"/>
      <c r="D66" s="15">
        <f t="shared" si="2"/>
        <v>0</v>
      </c>
      <c r="E66" s="95"/>
      <c r="F66" s="96"/>
      <c r="G66" s="95">
        <f t="shared" si="3"/>
        <v>0</v>
      </c>
      <c r="H66" s="96">
        <v>0</v>
      </c>
      <c r="I66" s="123">
        <v>2997</v>
      </c>
      <c r="J66" s="124">
        <v>0</v>
      </c>
    </row>
    <row r="67" spans="1:10" s="131" customFormat="1" ht="15" hidden="1">
      <c r="A67" s="98" t="s">
        <v>130</v>
      </c>
      <c r="B67" s="143" t="s">
        <v>68</v>
      </c>
      <c r="C67" s="1"/>
      <c r="D67" s="15"/>
      <c r="E67" s="95"/>
      <c r="F67" s="96"/>
      <c r="G67" s="95"/>
      <c r="H67" s="96"/>
      <c r="I67" s="123">
        <v>2997</v>
      </c>
      <c r="J67" s="124">
        <v>0.05</v>
      </c>
    </row>
    <row r="68" spans="1:10" s="131" customFormat="1" ht="15" hidden="1">
      <c r="A68" s="98" t="s">
        <v>131</v>
      </c>
      <c r="B68" s="143" t="s">
        <v>55</v>
      </c>
      <c r="C68" s="1"/>
      <c r="D68" s="15">
        <f t="shared" si="2"/>
        <v>0</v>
      </c>
      <c r="E68" s="95"/>
      <c r="F68" s="96"/>
      <c r="G68" s="95">
        <f t="shared" si="3"/>
        <v>0</v>
      </c>
      <c r="H68" s="96">
        <v>0</v>
      </c>
      <c r="I68" s="123">
        <v>2997</v>
      </c>
      <c r="J68" s="124">
        <v>0</v>
      </c>
    </row>
    <row r="69" spans="1:10" s="131" customFormat="1" ht="15" hidden="1">
      <c r="A69" s="4" t="s">
        <v>85</v>
      </c>
      <c r="B69" s="143" t="s">
        <v>55</v>
      </c>
      <c r="C69" s="97"/>
      <c r="D69" s="15">
        <f t="shared" si="2"/>
        <v>0</v>
      </c>
      <c r="E69" s="97"/>
      <c r="F69" s="96"/>
      <c r="G69" s="95">
        <f t="shared" si="3"/>
        <v>0</v>
      </c>
      <c r="H69" s="96">
        <v>0</v>
      </c>
      <c r="I69" s="123">
        <v>2997</v>
      </c>
      <c r="J69" s="124">
        <v>0</v>
      </c>
    </row>
    <row r="70" spans="1:10" s="131" customFormat="1" ht="15" hidden="1">
      <c r="A70" s="4"/>
      <c r="B70" s="143"/>
      <c r="C70" s="1"/>
      <c r="D70" s="15"/>
      <c r="E70" s="95"/>
      <c r="F70" s="96"/>
      <c r="G70" s="95"/>
      <c r="H70" s="96"/>
      <c r="I70" s="123"/>
      <c r="J70" s="124"/>
    </row>
    <row r="71" spans="1:10" s="131" customFormat="1" ht="30" hidden="1">
      <c r="A71" s="106" t="s">
        <v>86</v>
      </c>
      <c r="B71" s="143"/>
      <c r="C71" s="1"/>
      <c r="D71" s="13">
        <f>D72+D73</f>
        <v>0</v>
      </c>
      <c r="E71" s="95"/>
      <c r="F71" s="96"/>
      <c r="G71" s="13">
        <f>D71/I71</f>
        <v>0</v>
      </c>
      <c r="H71" s="91">
        <f>G71/12</f>
        <v>0</v>
      </c>
      <c r="I71" s="123">
        <v>2997</v>
      </c>
      <c r="J71" s="124">
        <v>0.07</v>
      </c>
    </row>
    <row r="72" spans="1:10" s="131" customFormat="1" ht="25.5" hidden="1">
      <c r="A72" s="4" t="s">
        <v>132</v>
      </c>
      <c r="B72" s="144" t="s">
        <v>52</v>
      </c>
      <c r="C72" s="1"/>
      <c r="D72" s="15"/>
      <c r="E72" s="95"/>
      <c r="F72" s="96"/>
      <c r="G72" s="95"/>
      <c r="H72" s="96"/>
      <c r="I72" s="123">
        <v>2997</v>
      </c>
      <c r="J72" s="124">
        <v>0.03</v>
      </c>
    </row>
    <row r="73" spans="1:10" s="131" customFormat="1" ht="15" hidden="1">
      <c r="A73" s="98" t="s">
        <v>133</v>
      </c>
      <c r="B73" s="143" t="s">
        <v>68</v>
      </c>
      <c r="C73" s="1"/>
      <c r="D73" s="15"/>
      <c r="E73" s="95"/>
      <c r="F73" s="96"/>
      <c r="G73" s="95"/>
      <c r="H73" s="96"/>
      <c r="I73" s="123">
        <v>2997</v>
      </c>
      <c r="J73" s="124">
        <v>0.04</v>
      </c>
    </row>
    <row r="74" spans="1:10" s="131" customFormat="1" ht="15" hidden="1">
      <c r="A74" s="98" t="s">
        <v>87</v>
      </c>
      <c r="B74" s="143" t="s">
        <v>55</v>
      </c>
      <c r="C74" s="1"/>
      <c r="D74" s="15">
        <f>G74*I74</f>
        <v>0</v>
      </c>
      <c r="E74" s="95"/>
      <c r="F74" s="96"/>
      <c r="G74" s="95">
        <f>H74*12</f>
        <v>0</v>
      </c>
      <c r="H74" s="96">
        <v>0</v>
      </c>
      <c r="I74" s="123">
        <v>2997</v>
      </c>
      <c r="J74" s="124">
        <v>0</v>
      </c>
    </row>
    <row r="75" spans="1:10" s="131" customFormat="1" ht="15">
      <c r="A75" s="106" t="s">
        <v>88</v>
      </c>
      <c r="B75" s="143"/>
      <c r="C75" s="1"/>
      <c r="D75" s="13">
        <f>D76+D77+D82</f>
        <v>8577.72</v>
      </c>
      <c r="E75" s="95"/>
      <c r="F75" s="96"/>
      <c r="G75" s="13">
        <f>D75/I75</f>
        <v>2.86</v>
      </c>
      <c r="H75" s="91">
        <f>G75/12</f>
        <v>0.24</v>
      </c>
      <c r="I75" s="123">
        <v>2997</v>
      </c>
      <c r="J75" s="124">
        <v>0.24</v>
      </c>
    </row>
    <row r="76" spans="1:10" s="131" customFormat="1" ht="15">
      <c r="A76" s="98" t="s">
        <v>89</v>
      </c>
      <c r="B76" s="143" t="s">
        <v>68</v>
      </c>
      <c r="C76" s="1"/>
      <c r="D76" s="15">
        <v>4969.77</v>
      </c>
      <c r="E76" s="95"/>
      <c r="F76" s="96"/>
      <c r="G76" s="95"/>
      <c r="H76" s="96"/>
      <c r="I76" s="123">
        <v>2997</v>
      </c>
      <c r="J76" s="124">
        <v>0.12</v>
      </c>
    </row>
    <row r="77" spans="1:10" s="131" customFormat="1" ht="15">
      <c r="A77" s="98" t="s">
        <v>90</v>
      </c>
      <c r="B77" s="143" t="s">
        <v>68</v>
      </c>
      <c r="C77" s="1"/>
      <c r="D77" s="15">
        <v>828.31</v>
      </c>
      <c r="E77" s="95"/>
      <c r="F77" s="96"/>
      <c r="G77" s="95"/>
      <c r="H77" s="96"/>
      <c r="I77" s="123">
        <v>2997</v>
      </c>
      <c r="J77" s="124">
        <v>0.02</v>
      </c>
    </row>
    <row r="78" spans="1:10" s="131" customFormat="1" ht="27.75" customHeight="1" hidden="1">
      <c r="A78" s="4" t="s">
        <v>134</v>
      </c>
      <c r="B78" s="143" t="s">
        <v>52</v>
      </c>
      <c r="C78" s="1"/>
      <c r="D78" s="15">
        <f>G78*I78</f>
        <v>0</v>
      </c>
      <c r="E78" s="95"/>
      <c r="F78" s="96"/>
      <c r="G78" s="95"/>
      <c r="H78" s="96"/>
      <c r="I78" s="123">
        <v>2997</v>
      </c>
      <c r="J78" s="124">
        <v>0</v>
      </c>
    </row>
    <row r="79" spans="1:10" s="131" customFormat="1" ht="25.5" hidden="1">
      <c r="A79" s="4" t="s">
        <v>104</v>
      </c>
      <c r="B79" s="143" t="s">
        <v>52</v>
      </c>
      <c r="C79" s="1"/>
      <c r="D79" s="15">
        <f>G79*I79</f>
        <v>0</v>
      </c>
      <c r="E79" s="95"/>
      <c r="F79" s="96"/>
      <c r="G79" s="95"/>
      <c r="H79" s="96"/>
      <c r="I79" s="123">
        <v>2997</v>
      </c>
      <c r="J79" s="124">
        <v>0</v>
      </c>
    </row>
    <row r="80" spans="1:10" s="131" customFormat="1" ht="25.5" hidden="1">
      <c r="A80" s="4" t="s">
        <v>99</v>
      </c>
      <c r="B80" s="143" t="s">
        <v>52</v>
      </c>
      <c r="C80" s="1"/>
      <c r="D80" s="15">
        <f>G80*I80</f>
        <v>0</v>
      </c>
      <c r="E80" s="95"/>
      <c r="F80" s="96"/>
      <c r="G80" s="95"/>
      <c r="H80" s="96"/>
      <c r="I80" s="123">
        <v>2997</v>
      </c>
      <c r="J80" s="124">
        <v>0</v>
      </c>
    </row>
    <row r="81" spans="1:10" s="131" customFormat="1" ht="25.5" hidden="1">
      <c r="A81" s="4" t="s">
        <v>100</v>
      </c>
      <c r="B81" s="143" t="s">
        <v>52</v>
      </c>
      <c r="C81" s="1"/>
      <c r="D81" s="15">
        <f>G81*I81</f>
        <v>0</v>
      </c>
      <c r="E81" s="95"/>
      <c r="F81" s="96"/>
      <c r="G81" s="95"/>
      <c r="H81" s="96"/>
      <c r="I81" s="123">
        <v>2997</v>
      </c>
      <c r="J81" s="124">
        <v>0</v>
      </c>
    </row>
    <row r="82" spans="1:10" s="131" customFormat="1" ht="25.5">
      <c r="A82" s="4" t="s">
        <v>95</v>
      </c>
      <c r="B82" s="143" t="s">
        <v>52</v>
      </c>
      <c r="C82" s="1"/>
      <c r="D82" s="15">
        <v>2779.64</v>
      </c>
      <c r="E82" s="95"/>
      <c r="F82" s="96"/>
      <c r="G82" s="95"/>
      <c r="H82" s="96"/>
      <c r="I82" s="123">
        <v>2997</v>
      </c>
      <c r="J82" s="124">
        <v>0.06</v>
      </c>
    </row>
    <row r="83" spans="1:10" s="131" customFormat="1" ht="15">
      <c r="A83" s="106" t="s">
        <v>91</v>
      </c>
      <c r="B83" s="143"/>
      <c r="C83" s="1"/>
      <c r="D83" s="13">
        <f>D84+D85</f>
        <v>993.79</v>
      </c>
      <c r="E83" s="95"/>
      <c r="F83" s="96"/>
      <c r="G83" s="13">
        <f>D83/I83</f>
        <v>0.33</v>
      </c>
      <c r="H83" s="91">
        <f>G83/12</f>
        <v>0.03</v>
      </c>
      <c r="I83" s="123">
        <v>2997</v>
      </c>
      <c r="J83" s="124">
        <v>0.1</v>
      </c>
    </row>
    <row r="84" spans="1:10" s="131" customFormat="1" ht="15">
      <c r="A84" s="98" t="s">
        <v>92</v>
      </c>
      <c r="B84" s="143" t="s">
        <v>68</v>
      </c>
      <c r="C84" s="1"/>
      <c r="D84" s="15">
        <v>993.79</v>
      </c>
      <c r="E84" s="95"/>
      <c r="F84" s="96"/>
      <c r="G84" s="95"/>
      <c r="H84" s="96"/>
      <c r="I84" s="123">
        <v>2997</v>
      </c>
      <c r="J84" s="124">
        <v>0.02</v>
      </c>
    </row>
    <row r="85" spans="1:10" s="131" customFormat="1" ht="15" hidden="1">
      <c r="A85" s="98" t="s">
        <v>116</v>
      </c>
      <c r="B85" s="143" t="s">
        <v>68</v>
      </c>
      <c r="C85" s="1"/>
      <c r="D85" s="15"/>
      <c r="E85" s="95"/>
      <c r="F85" s="96"/>
      <c r="G85" s="95"/>
      <c r="H85" s="96"/>
      <c r="I85" s="123">
        <v>2997</v>
      </c>
      <c r="J85" s="124">
        <v>0.02</v>
      </c>
    </row>
    <row r="86" spans="1:10" s="123" customFormat="1" ht="15">
      <c r="A86" s="106" t="s">
        <v>105</v>
      </c>
      <c r="B86" s="134"/>
      <c r="C86" s="135"/>
      <c r="D86" s="13">
        <f>D87</f>
        <v>6160</v>
      </c>
      <c r="E86" s="13"/>
      <c r="F86" s="93"/>
      <c r="G86" s="13">
        <f>D86/I86</f>
        <v>2.06</v>
      </c>
      <c r="H86" s="91">
        <f>G86/12</f>
        <v>0.17</v>
      </c>
      <c r="I86" s="123">
        <v>2997</v>
      </c>
      <c r="J86" s="124">
        <v>0.22</v>
      </c>
    </row>
    <row r="87" spans="1:10" s="131" customFormat="1" ht="15">
      <c r="A87" s="4" t="s">
        <v>169</v>
      </c>
      <c r="B87" s="144" t="s">
        <v>170</v>
      </c>
      <c r="C87" s="1">
        <f>F87*12</f>
        <v>0</v>
      </c>
      <c r="D87" s="15">
        <f>18480/3</f>
        <v>6160</v>
      </c>
      <c r="E87" s="95">
        <f>H87*12</f>
        <v>0</v>
      </c>
      <c r="F87" s="96"/>
      <c r="G87" s="95"/>
      <c r="H87" s="96"/>
      <c r="I87" s="123">
        <v>2997</v>
      </c>
      <c r="J87" s="124">
        <v>0.19</v>
      </c>
    </row>
    <row r="88" spans="1:10" s="123" customFormat="1" ht="15">
      <c r="A88" s="106" t="s">
        <v>107</v>
      </c>
      <c r="B88" s="134"/>
      <c r="C88" s="135"/>
      <c r="D88" s="13">
        <f>D89+D90+D91</f>
        <v>20813.97</v>
      </c>
      <c r="E88" s="13"/>
      <c r="F88" s="93"/>
      <c r="G88" s="13">
        <f>D88/I88</f>
        <v>6.94</v>
      </c>
      <c r="H88" s="91">
        <f>G88/12</f>
        <v>0.58</v>
      </c>
      <c r="I88" s="123">
        <v>2997</v>
      </c>
      <c r="J88" s="124">
        <v>0.51</v>
      </c>
    </row>
    <row r="89" spans="1:10" s="131" customFormat="1" ht="15">
      <c r="A89" s="98" t="s">
        <v>120</v>
      </c>
      <c r="B89" s="143" t="s">
        <v>79</v>
      </c>
      <c r="C89" s="1"/>
      <c r="D89" s="15">
        <v>15702.99</v>
      </c>
      <c r="E89" s="95"/>
      <c r="F89" s="96"/>
      <c r="G89" s="95"/>
      <c r="H89" s="96"/>
      <c r="I89" s="123">
        <v>2997</v>
      </c>
      <c r="J89" s="124">
        <v>0.39</v>
      </c>
    </row>
    <row r="90" spans="1:10" s="131" customFormat="1" ht="15">
      <c r="A90" s="98" t="s">
        <v>135</v>
      </c>
      <c r="B90" s="143" t="s">
        <v>79</v>
      </c>
      <c r="C90" s="1"/>
      <c r="D90" s="15">
        <v>5110.98</v>
      </c>
      <c r="E90" s="95"/>
      <c r="F90" s="96"/>
      <c r="G90" s="95"/>
      <c r="H90" s="96"/>
      <c r="I90" s="123">
        <v>2997</v>
      </c>
      <c r="J90" s="124">
        <v>0.13</v>
      </c>
    </row>
    <row r="91" spans="1:10" s="131" customFormat="1" ht="25.5" customHeight="1" hidden="1" thickBot="1">
      <c r="A91" s="98" t="s">
        <v>118</v>
      </c>
      <c r="B91" s="143" t="s">
        <v>68</v>
      </c>
      <c r="C91" s="1"/>
      <c r="D91" s="15"/>
      <c r="E91" s="95"/>
      <c r="F91" s="96"/>
      <c r="G91" s="95"/>
      <c r="H91" s="96">
        <v>0</v>
      </c>
      <c r="I91" s="123">
        <v>2997</v>
      </c>
      <c r="J91" s="124">
        <v>0</v>
      </c>
    </row>
    <row r="92" spans="1:10" s="123" customFormat="1" ht="30.75" thickBot="1">
      <c r="A92" s="145" t="s">
        <v>101</v>
      </c>
      <c r="B92" s="134" t="s">
        <v>52</v>
      </c>
      <c r="C92" s="142">
        <f>F92*12</f>
        <v>0</v>
      </c>
      <c r="D92" s="99">
        <f>G92*I92</f>
        <v>16183.8</v>
      </c>
      <c r="E92" s="99">
        <f>H92*12</f>
        <v>5.4</v>
      </c>
      <c r="F92" s="100"/>
      <c r="G92" s="99">
        <f>H92*12</f>
        <v>5.4</v>
      </c>
      <c r="H92" s="100">
        <f>0.34+0.11</f>
        <v>0.45</v>
      </c>
      <c r="I92" s="123">
        <v>2997</v>
      </c>
      <c r="J92" s="124">
        <v>0.3</v>
      </c>
    </row>
    <row r="93" spans="1:10" s="123" customFormat="1" ht="19.5" hidden="1" thickBot="1">
      <c r="A93" s="146" t="s">
        <v>3</v>
      </c>
      <c r="B93" s="141"/>
      <c r="C93" s="142">
        <f>F93*12</f>
        <v>0</v>
      </c>
      <c r="D93" s="142"/>
      <c r="E93" s="142"/>
      <c r="F93" s="100"/>
      <c r="G93" s="142"/>
      <c r="H93" s="212"/>
      <c r="I93" s="123">
        <v>2997</v>
      </c>
      <c r="J93" s="124"/>
    </row>
    <row r="94" spans="1:10" s="123" customFormat="1" ht="29.25" hidden="1" thickBot="1">
      <c r="A94" s="147" t="s">
        <v>136</v>
      </c>
      <c r="B94" s="148"/>
      <c r="C94" s="149"/>
      <c r="D94" s="150"/>
      <c r="E94" s="150"/>
      <c r="F94" s="151"/>
      <c r="G94" s="150"/>
      <c r="H94" s="213"/>
      <c r="I94" s="123">
        <v>2997</v>
      </c>
      <c r="J94" s="124"/>
    </row>
    <row r="95" spans="1:10" s="123" customFormat="1" ht="15.75" hidden="1" thickBot="1">
      <c r="A95" s="147" t="s">
        <v>137</v>
      </c>
      <c r="B95" s="148"/>
      <c r="C95" s="149"/>
      <c r="D95" s="150"/>
      <c r="E95" s="150"/>
      <c r="F95" s="151"/>
      <c r="G95" s="150"/>
      <c r="H95" s="213"/>
      <c r="I95" s="123">
        <v>2997</v>
      </c>
      <c r="J95" s="124"/>
    </row>
    <row r="96" spans="1:10" s="123" customFormat="1" ht="15.75" hidden="1" thickBot="1">
      <c r="A96" s="147" t="s">
        <v>138</v>
      </c>
      <c r="B96" s="148"/>
      <c r="C96" s="149"/>
      <c r="D96" s="142"/>
      <c r="E96" s="142"/>
      <c r="F96" s="100"/>
      <c r="G96" s="142"/>
      <c r="H96" s="212"/>
      <c r="I96" s="123">
        <v>2997</v>
      </c>
      <c r="J96" s="124"/>
    </row>
    <row r="97" spans="1:10" s="123" customFormat="1" ht="15.75" hidden="1" thickBot="1">
      <c r="A97" s="152" t="s">
        <v>139</v>
      </c>
      <c r="B97" s="153"/>
      <c r="C97" s="150"/>
      <c r="D97" s="142"/>
      <c r="E97" s="142"/>
      <c r="F97" s="100"/>
      <c r="G97" s="142"/>
      <c r="H97" s="212"/>
      <c r="I97" s="123">
        <v>2997</v>
      </c>
      <c r="J97" s="124"/>
    </row>
    <row r="98" spans="1:10" s="123" customFormat="1" ht="24.75" customHeight="1" thickBot="1">
      <c r="A98" s="154" t="s">
        <v>140</v>
      </c>
      <c r="B98" s="155" t="s">
        <v>48</v>
      </c>
      <c r="C98" s="156"/>
      <c r="D98" s="157">
        <f>G98*I98</f>
        <v>61858.08</v>
      </c>
      <c r="E98" s="158"/>
      <c r="F98" s="110"/>
      <c r="G98" s="158">
        <f>H98*12</f>
        <v>20.64</v>
      </c>
      <c r="H98" s="159">
        <v>1.72</v>
      </c>
      <c r="I98" s="123">
        <v>2997</v>
      </c>
      <c r="J98" s="124"/>
    </row>
    <row r="99" spans="1:10" s="123" customFormat="1" ht="25.5" customHeight="1" thickBot="1">
      <c r="A99" s="160" t="s">
        <v>4</v>
      </c>
      <c r="B99" s="121"/>
      <c r="C99" s="158">
        <f>F99*12</f>
        <v>0</v>
      </c>
      <c r="D99" s="161">
        <f>D92+D88+D86+D83+D75+D71+D58+D43+D42+D41+D40+D39+D35+D34+D33+D32+D31+D22+D14+D98</f>
        <v>436033.83</v>
      </c>
      <c r="E99" s="161">
        <f>E92+E88+E86+E83+E75+E71+E58+E43+E42+E41+E40+E39+E35+E34+E33+E32+E31+E22+E14+E98</f>
        <v>94.56</v>
      </c>
      <c r="F99" s="161">
        <f>F92+F88+F86+F83+F75+F71+F58+F43+F42+F41+F40+F39+F35+F34+F33+F32+F31+F22+F14+F98</f>
        <v>0</v>
      </c>
      <c r="G99" s="161">
        <f>G92+G88+G86+G83+G75+G71+G58+G43+G42+G41+G40+G39+G35+G34+G33+G32+G31+G22+G14+G98</f>
        <v>145.48</v>
      </c>
      <c r="H99" s="214">
        <f>H92+H88+H86+H83+H75+H71+H58+H43+H42+H41+H40+H39+H35+H34+H33+H32+H31+H22+H14+H98</f>
        <v>12.12</v>
      </c>
      <c r="I99" s="123">
        <v>2997</v>
      </c>
      <c r="J99" s="124"/>
    </row>
    <row r="100" spans="1:10" s="163" customFormat="1" ht="12.75">
      <c r="A100" s="162"/>
      <c r="F100" s="2"/>
      <c r="H100" s="2"/>
      <c r="J100" s="164"/>
    </row>
    <row r="101" spans="1:10" s="163" customFormat="1" ht="12.75">
      <c r="A101" s="162"/>
      <c r="F101" s="2"/>
      <c r="H101" s="2"/>
      <c r="J101" s="164"/>
    </row>
    <row r="102" spans="1:10" s="163" customFormat="1" ht="12.75">
      <c r="A102" s="162"/>
      <c r="F102" s="2"/>
      <c r="H102" s="2"/>
      <c r="J102" s="164"/>
    </row>
    <row r="103" spans="1:10" s="163" customFormat="1" ht="12.75">
      <c r="A103" s="162"/>
      <c r="F103" s="2"/>
      <c r="H103" s="2"/>
      <c r="J103" s="164"/>
    </row>
    <row r="104" spans="1:10" s="163" customFormat="1" ht="13.5" thickBot="1">
      <c r="A104" s="162"/>
      <c r="F104" s="2"/>
      <c r="H104" s="2"/>
      <c r="J104" s="164"/>
    </row>
    <row r="105" spans="1:10" s="123" customFormat="1" ht="19.5" thickBot="1">
      <c r="A105" s="165" t="s">
        <v>141</v>
      </c>
      <c r="B105" s="121"/>
      <c r="C105" s="158" t="e">
        <f>F105*12</f>
        <v>#VALUE!</v>
      </c>
      <c r="D105" s="158">
        <f>D106+D108+D110+D111+D112+D113+D114+D115+D117+D118+D109</f>
        <v>241865.89</v>
      </c>
      <c r="E105" s="158" t="e">
        <f>E106+E108+E110+E111+E112+E113+E114+E115+E117+E118+E109</f>
        <v>#VALUE!</v>
      </c>
      <c r="F105" s="158" t="e">
        <f>F106+F108+F110+F111+F112+F113+F114+F115+F117+F118+F109</f>
        <v>#VALUE!</v>
      </c>
      <c r="G105" s="158">
        <f>G106+G108+G110+G111+G112+G113+G114+G115+G117+G118+G109</f>
        <v>80.71</v>
      </c>
      <c r="H105" s="158">
        <f>H106+H108+H110+H111+H112+H113+H114+H115+H117+H118+H109</f>
        <v>6.73</v>
      </c>
      <c r="I105" s="123">
        <v>2997</v>
      </c>
      <c r="J105" s="124"/>
    </row>
    <row r="106" spans="1:10" s="131" customFormat="1" ht="15">
      <c r="A106" s="98" t="s">
        <v>171</v>
      </c>
      <c r="B106" s="143"/>
      <c r="C106" s="1"/>
      <c r="D106" s="15">
        <v>34261.61</v>
      </c>
      <c r="E106" s="95"/>
      <c r="F106" s="96"/>
      <c r="G106" s="95">
        <f>D106/I106</f>
        <v>11.43</v>
      </c>
      <c r="H106" s="96">
        <f>G106/12</f>
        <v>0.95</v>
      </c>
      <c r="I106" s="123">
        <v>2997</v>
      </c>
      <c r="J106" s="124"/>
    </row>
    <row r="107" spans="1:10" s="131" customFormat="1" ht="15" hidden="1">
      <c r="A107" s="98"/>
      <c r="B107" s="143"/>
      <c r="C107" s="1"/>
      <c r="D107" s="15"/>
      <c r="E107" s="95"/>
      <c r="F107" s="96"/>
      <c r="G107" s="95">
        <f aca="true" t="shared" si="4" ref="G107:G118">D107/I107</f>
        <v>0</v>
      </c>
      <c r="H107" s="96">
        <f>G107/12</f>
        <v>0</v>
      </c>
      <c r="I107" s="123">
        <v>2997</v>
      </c>
      <c r="J107" s="124"/>
    </row>
    <row r="108" spans="1:10" s="131" customFormat="1" ht="15">
      <c r="A108" s="98" t="s">
        <v>172</v>
      </c>
      <c r="B108" s="143"/>
      <c r="C108" s="1"/>
      <c r="D108" s="15">
        <v>19805.91</v>
      </c>
      <c r="E108" s="95"/>
      <c r="F108" s="96"/>
      <c r="G108" s="95">
        <f t="shared" si="4"/>
        <v>6.61</v>
      </c>
      <c r="H108" s="96">
        <f>G108/12</f>
        <v>0.55</v>
      </c>
      <c r="I108" s="123">
        <v>2997</v>
      </c>
      <c r="J108" s="124"/>
    </row>
    <row r="109" spans="1:10" s="131" customFormat="1" ht="15">
      <c r="A109" s="98" t="s">
        <v>173</v>
      </c>
      <c r="B109" s="143"/>
      <c r="C109" s="1"/>
      <c r="D109" s="15">
        <v>6630.2</v>
      </c>
      <c r="E109" s="95"/>
      <c r="F109" s="96"/>
      <c r="G109" s="95">
        <f t="shared" si="4"/>
        <v>2.21</v>
      </c>
      <c r="H109" s="96">
        <v>0.19</v>
      </c>
      <c r="I109" s="123">
        <v>2997</v>
      </c>
      <c r="J109" s="124"/>
    </row>
    <row r="110" spans="1:10" s="131" customFormat="1" ht="15">
      <c r="A110" s="98" t="s">
        <v>174</v>
      </c>
      <c r="B110" s="143"/>
      <c r="C110" s="1"/>
      <c r="D110" s="15">
        <v>1202.97</v>
      </c>
      <c r="E110" s="95"/>
      <c r="F110" s="96"/>
      <c r="G110" s="95">
        <f t="shared" si="4"/>
        <v>0.4</v>
      </c>
      <c r="H110" s="96">
        <f>G110/12+0.01</f>
        <v>0.04</v>
      </c>
      <c r="I110" s="123">
        <v>2997</v>
      </c>
      <c r="J110" s="124"/>
    </row>
    <row r="111" spans="1:10" s="131" customFormat="1" ht="15">
      <c r="A111" s="98" t="s">
        <v>175</v>
      </c>
      <c r="B111" s="143"/>
      <c r="C111" s="1"/>
      <c r="D111" s="15">
        <v>21401.68</v>
      </c>
      <c r="E111" s="95"/>
      <c r="F111" s="96"/>
      <c r="G111" s="95">
        <f t="shared" si="4"/>
        <v>7.14</v>
      </c>
      <c r="H111" s="96">
        <v>0.59</v>
      </c>
      <c r="I111" s="123">
        <v>2997</v>
      </c>
      <c r="J111" s="124"/>
    </row>
    <row r="112" spans="1:10" s="131" customFormat="1" ht="15">
      <c r="A112" s="98" t="s">
        <v>176</v>
      </c>
      <c r="B112" s="143"/>
      <c r="C112" s="1"/>
      <c r="D112" s="15">
        <v>93204.39</v>
      </c>
      <c r="E112" s="95"/>
      <c r="F112" s="96"/>
      <c r="G112" s="95">
        <f t="shared" si="4"/>
        <v>31.1</v>
      </c>
      <c r="H112" s="96">
        <f aca="true" t="shared" si="5" ref="H112:H118">G112/12</f>
        <v>2.59</v>
      </c>
      <c r="I112" s="123">
        <v>2997</v>
      </c>
      <c r="J112" s="124"/>
    </row>
    <row r="113" spans="1:10" s="131" customFormat="1" ht="15">
      <c r="A113" s="98" t="s">
        <v>177</v>
      </c>
      <c r="B113" s="143"/>
      <c r="C113" s="1"/>
      <c r="D113" s="15">
        <v>9368.69</v>
      </c>
      <c r="E113" s="95"/>
      <c r="F113" s="96"/>
      <c r="G113" s="95">
        <f t="shared" si="4"/>
        <v>3.13</v>
      </c>
      <c r="H113" s="96">
        <f t="shared" si="5"/>
        <v>0.26</v>
      </c>
      <c r="I113" s="123">
        <v>2997</v>
      </c>
      <c r="J113" s="124"/>
    </row>
    <row r="114" spans="1:10" s="131" customFormat="1" ht="25.5">
      <c r="A114" s="98" t="s">
        <v>178</v>
      </c>
      <c r="B114" s="143"/>
      <c r="C114" s="1"/>
      <c r="D114" s="15">
        <v>5654.43</v>
      </c>
      <c r="E114" s="95"/>
      <c r="F114" s="96"/>
      <c r="G114" s="95">
        <f t="shared" si="4"/>
        <v>1.89</v>
      </c>
      <c r="H114" s="96">
        <f t="shared" si="5"/>
        <v>0.16</v>
      </c>
      <c r="I114" s="123">
        <v>2997</v>
      </c>
      <c r="J114" s="124"/>
    </row>
    <row r="115" spans="1:10" s="131" customFormat="1" ht="15">
      <c r="A115" s="98" t="s">
        <v>179</v>
      </c>
      <c r="B115" s="143"/>
      <c r="C115" s="1"/>
      <c r="D115" s="15">
        <v>4710.74</v>
      </c>
      <c r="E115" s="95"/>
      <c r="F115" s="96"/>
      <c r="G115" s="95">
        <f t="shared" si="4"/>
        <v>1.57</v>
      </c>
      <c r="H115" s="96">
        <f t="shared" si="5"/>
        <v>0.13</v>
      </c>
      <c r="I115" s="123">
        <v>2997</v>
      </c>
      <c r="J115" s="124"/>
    </row>
    <row r="116" spans="1:10" s="131" customFormat="1" ht="15" hidden="1">
      <c r="A116" s="98" t="s">
        <v>142</v>
      </c>
      <c r="B116" s="143"/>
      <c r="C116" s="1"/>
      <c r="D116" s="15"/>
      <c r="E116" s="95"/>
      <c r="F116" s="96"/>
      <c r="G116" s="95">
        <f t="shared" si="4"/>
        <v>0</v>
      </c>
      <c r="H116" s="96">
        <f t="shared" si="5"/>
        <v>0</v>
      </c>
      <c r="I116" s="123">
        <v>2997</v>
      </c>
      <c r="J116" s="124"/>
    </row>
    <row r="117" spans="1:10" s="163" customFormat="1" ht="19.5" customHeight="1">
      <c r="A117" s="98" t="s">
        <v>106</v>
      </c>
      <c r="B117" s="144"/>
      <c r="C117" s="1"/>
      <c r="D117" s="15">
        <v>7932</v>
      </c>
      <c r="E117" s="98" t="s">
        <v>106</v>
      </c>
      <c r="F117" s="144" t="s">
        <v>70</v>
      </c>
      <c r="G117" s="95">
        <f t="shared" si="4"/>
        <v>2.65</v>
      </c>
      <c r="H117" s="96">
        <f t="shared" si="5"/>
        <v>0.22</v>
      </c>
      <c r="I117" s="123">
        <v>2997</v>
      </c>
      <c r="J117" s="164"/>
    </row>
    <row r="118" spans="1:10" s="163" customFormat="1" ht="25.5">
      <c r="A118" s="215" t="s">
        <v>180</v>
      </c>
      <c r="B118" s="216"/>
      <c r="C118" s="216"/>
      <c r="D118" s="216">
        <v>37693.27</v>
      </c>
      <c r="E118" s="216"/>
      <c r="F118" s="217"/>
      <c r="G118" s="95">
        <f t="shared" si="4"/>
        <v>12.58</v>
      </c>
      <c r="H118" s="96">
        <f t="shared" si="5"/>
        <v>1.05</v>
      </c>
      <c r="I118" s="123">
        <v>2997</v>
      </c>
      <c r="J118" s="164"/>
    </row>
    <row r="119" spans="1:10" s="163" customFormat="1" ht="12.75">
      <c r="A119" s="162"/>
      <c r="F119" s="2"/>
      <c r="H119" s="2"/>
      <c r="J119" s="164"/>
    </row>
    <row r="120" spans="1:10" s="163" customFormat="1" ht="13.5" thickBot="1">
      <c r="A120" s="162"/>
      <c r="F120" s="2"/>
      <c r="H120" s="2"/>
      <c r="J120" s="164"/>
    </row>
    <row r="121" spans="1:10" s="169" customFormat="1" ht="15.75" thickBot="1">
      <c r="A121" s="166" t="s">
        <v>6</v>
      </c>
      <c r="B121" s="167"/>
      <c r="C121" s="167"/>
      <c r="D121" s="168">
        <f>D99+D105</f>
        <v>677899.72</v>
      </c>
      <c r="E121" s="168" t="e">
        <f>E99+E105</f>
        <v>#VALUE!</v>
      </c>
      <c r="F121" s="168" t="e">
        <f>F99+F105</f>
        <v>#VALUE!</v>
      </c>
      <c r="G121" s="168">
        <f>G99+G105</f>
        <v>226.19</v>
      </c>
      <c r="H121" s="168">
        <f>H99+H105</f>
        <v>18.85</v>
      </c>
      <c r="J121" s="170"/>
    </row>
    <row r="122" spans="1:10" s="163" customFormat="1" ht="12.75">
      <c r="A122" s="162"/>
      <c r="F122" s="2"/>
      <c r="H122" s="2"/>
      <c r="J122" s="164"/>
    </row>
    <row r="123" spans="1:10" s="163" customFormat="1" ht="12.75">
      <c r="A123" s="162"/>
      <c r="F123" s="2"/>
      <c r="H123" s="2"/>
      <c r="J123" s="164"/>
    </row>
    <row r="124" spans="1:10" s="163" customFormat="1" ht="12.75">
      <c r="A124" s="162"/>
      <c r="F124" s="2"/>
      <c r="H124" s="2"/>
      <c r="J124" s="164"/>
    </row>
    <row r="125" spans="1:10" s="163" customFormat="1" ht="12.75">
      <c r="A125" s="162"/>
      <c r="F125" s="2"/>
      <c r="H125" s="2"/>
      <c r="J125" s="164"/>
    </row>
    <row r="126" spans="1:10" s="163" customFormat="1" ht="12.75">
      <c r="A126" s="162"/>
      <c r="F126" s="2"/>
      <c r="H126" s="2"/>
      <c r="J126" s="164"/>
    </row>
    <row r="127" spans="1:10" s="175" customFormat="1" ht="18.75">
      <c r="A127" s="171"/>
      <c r="B127" s="172"/>
      <c r="C127" s="173"/>
      <c r="D127" s="173"/>
      <c r="E127" s="173"/>
      <c r="F127" s="174"/>
      <c r="G127" s="173"/>
      <c r="H127" s="174"/>
      <c r="J127" s="176"/>
    </row>
    <row r="128" spans="1:10" s="181" customFormat="1" ht="19.5">
      <c r="A128" s="177"/>
      <c r="B128" s="178"/>
      <c r="C128" s="179"/>
      <c r="D128" s="179"/>
      <c r="E128" s="179"/>
      <c r="F128" s="180"/>
      <c r="G128" s="179"/>
      <c r="H128" s="180"/>
      <c r="J128" s="182"/>
    </row>
    <row r="129" spans="1:10" s="163" customFormat="1" ht="14.25">
      <c r="A129" s="243" t="s">
        <v>102</v>
      </c>
      <c r="B129" s="243"/>
      <c r="C129" s="243"/>
      <c r="D129" s="243"/>
      <c r="E129" s="243"/>
      <c r="F129" s="243"/>
      <c r="J129" s="164"/>
    </row>
    <row r="130" spans="6:10" s="163" customFormat="1" ht="12.75">
      <c r="F130" s="2"/>
      <c r="H130" s="2"/>
      <c r="J130" s="164"/>
    </row>
    <row r="131" spans="1:10" s="163" customFormat="1" ht="12.75">
      <c r="A131" s="162" t="s">
        <v>103</v>
      </c>
      <c r="F131" s="2"/>
      <c r="H131" s="2"/>
      <c r="J131" s="164"/>
    </row>
    <row r="132" spans="6:10" s="163" customFormat="1" ht="12.75">
      <c r="F132" s="2"/>
      <c r="H132" s="2"/>
      <c r="J132" s="164"/>
    </row>
    <row r="133" spans="6:10" s="163" customFormat="1" ht="12.75">
      <c r="F133" s="2"/>
      <c r="H133" s="2"/>
      <c r="J133" s="164"/>
    </row>
    <row r="134" spans="6:10" s="163" customFormat="1" ht="12.75">
      <c r="F134" s="2"/>
      <c r="H134" s="2"/>
      <c r="J134" s="164"/>
    </row>
    <row r="135" spans="6:10" s="163" customFormat="1" ht="12.75">
      <c r="F135" s="2"/>
      <c r="H135" s="2"/>
      <c r="J135" s="164"/>
    </row>
    <row r="136" spans="6:10" s="163" customFormat="1" ht="12.75">
      <c r="F136" s="2"/>
      <c r="H136" s="2"/>
      <c r="J136" s="164"/>
    </row>
    <row r="137" spans="6:10" s="163" customFormat="1" ht="12.75">
      <c r="F137" s="2"/>
      <c r="H137" s="2"/>
      <c r="J137" s="164"/>
    </row>
    <row r="138" spans="6:10" s="163" customFormat="1" ht="12.75">
      <c r="F138" s="2"/>
      <c r="H138" s="2"/>
      <c r="J138" s="164"/>
    </row>
    <row r="139" spans="6:10" s="163" customFormat="1" ht="12.75">
      <c r="F139" s="2"/>
      <c r="H139" s="2"/>
      <c r="J139" s="164"/>
    </row>
    <row r="140" spans="6:10" s="163" customFormat="1" ht="12.75">
      <c r="F140" s="2"/>
      <c r="H140" s="2"/>
      <c r="J140" s="164"/>
    </row>
    <row r="141" spans="6:10" s="163" customFormat="1" ht="12.75">
      <c r="F141" s="2"/>
      <c r="H141" s="2"/>
      <c r="J141" s="164"/>
    </row>
    <row r="142" spans="6:10" s="163" customFormat="1" ht="12.75">
      <c r="F142" s="2"/>
      <c r="H142" s="2"/>
      <c r="J142" s="164"/>
    </row>
    <row r="143" spans="6:10" s="163" customFormat="1" ht="12.75">
      <c r="F143" s="2"/>
      <c r="H143" s="2"/>
      <c r="J143" s="164"/>
    </row>
    <row r="144" spans="6:10" s="163" customFormat="1" ht="12.75">
      <c r="F144" s="2"/>
      <c r="H144" s="2"/>
      <c r="J144" s="164"/>
    </row>
    <row r="145" spans="6:10" s="163" customFormat="1" ht="12.75">
      <c r="F145" s="2"/>
      <c r="H145" s="2"/>
      <c r="J145" s="164"/>
    </row>
    <row r="146" spans="6:10" s="163" customFormat="1" ht="12.75">
      <c r="F146" s="2"/>
      <c r="H146" s="2"/>
      <c r="J146" s="164"/>
    </row>
    <row r="147" spans="6:10" s="163" customFormat="1" ht="12.75">
      <c r="F147" s="2"/>
      <c r="H147" s="2"/>
      <c r="J147" s="164"/>
    </row>
    <row r="148" spans="6:10" s="163" customFormat="1" ht="12.75">
      <c r="F148" s="2"/>
      <c r="H148" s="2"/>
      <c r="J148" s="164"/>
    </row>
    <row r="149" spans="6:10" s="163" customFormat="1" ht="12.75">
      <c r="F149" s="2"/>
      <c r="H149" s="2"/>
      <c r="J149" s="164"/>
    </row>
  </sheetData>
  <sheetProtection/>
  <mergeCells count="12">
    <mergeCell ref="A10:H10"/>
    <mergeCell ref="A13:H13"/>
    <mergeCell ref="A1:H1"/>
    <mergeCell ref="B2:H2"/>
    <mergeCell ref="B3:H3"/>
    <mergeCell ref="B4:H4"/>
    <mergeCell ref="A6:H6"/>
    <mergeCell ref="A129:F129"/>
    <mergeCell ref="A7:H7"/>
    <mergeCell ref="A8:H8"/>
    <mergeCell ref="A9:H9"/>
    <mergeCell ref="A5:H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="80" zoomScaleNormal="80" zoomScalePageLayoutView="0" workbookViewId="0" topLeftCell="A1">
      <pane xSplit="1" ySplit="2" topLeftCell="G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9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59" t="s">
        <v>181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5" s="5" customFormat="1" ht="80.25" customHeight="1" thickBot="1">
      <c r="A2" s="188" t="s">
        <v>0</v>
      </c>
      <c r="B2" s="266" t="s">
        <v>143</v>
      </c>
      <c r="C2" s="267"/>
      <c r="D2" s="268"/>
      <c r="E2" s="267" t="s">
        <v>144</v>
      </c>
      <c r="F2" s="267"/>
      <c r="G2" s="267"/>
      <c r="H2" s="266" t="s">
        <v>145</v>
      </c>
      <c r="I2" s="267"/>
      <c r="J2" s="268"/>
      <c r="K2" s="266" t="s">
        <v>146</v>
      </c>
      <c r="L2" s="267"/>
      <c r="M2" s="268"/>
      <c r="N2" s="43" t="s">
        <v>10</v>
      </c>
      <c r="O2" s="19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2" t="s">
        <v>7</v>
      </c>
      <c r="F3" s="12" t="s">
        <v>8</v>
      </c>
      <c r="G3" s="18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5"/>
      <c r="O3" s="20"/>
    </row>
    <row r="4" spans="1:15" s="6" customFormat="1" ht="49.5" customHeight="1">
      <c r="A4" s="269" t="s">
        <v>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1"/>
    </row>
    <row r="5" spans="1:15" s="5" customFormat="1" ht="14.25" customHeight="1">
      <c r="A5" s="90" t="s">
        <v>40</v>
      </c>
      <c r="B5" s="28"/>
      <c r="C5" s="7"/>
      <c r="D5" s="53">
        <f>O5/4</f>
        <v>24005.97</v>
      </c>
      <c r="E5" s="43"/>
      <c r="F5" s="7"/>
      <c r="G5" s="53">
        <f>O5/4</f>
        <v>24005.97</v>
      </c>
      <c r="H5" s="28"/>
      <c r="I5" s="7"/>
      <c r="J5" s="53">
        <f>O5/4</f>
        <v>24005.97</v>
      </c>
      <c r="K5" s="28"/>
      <c r="L5" s="7"/>
      <c r="M5" s="53">
        <f>O5/4</f>
        <v>24005.97</v>
      </c>
      <c r="N5" s="47">
        <f>M5+J5+G5+D5</f>
        <v>96023.88</v>
      </c>
      <c r="O5" s="14">
        <v>96023.88</v>
      </c>
    </row>
    <row r="6" spans="1:15" s="5" customFormat="1" ht="30">
      <c r="A6" s="90" t="s">
        <v>46</v>
      </c>
      <c r="B6" s="28"/>
      <c r="C6" s="7"/>
      <c r="D6" s="53">
        <f aca="true" t="shared" si="0" ref="D6:D16">O6/4</f>
        <v>14025.96</v>
      </c>
      <c r="E6" s="43"/>
      <c r="F6" s="7"/>
      <c r="G6" s="53">
        <f aca="true" t="shared" si="1" ref="G6:G16">O6/4</f>
        <v>14025.96</v>
      </c>
      <c r="H6" s="28"/>
      <c r="I6" s="7"/>
      <c r="J6" s="53">
        <f aca="true" t="shared" si="2" ref="J6:J16">O6/4</f>
        <v>14025.96</v>
      </c>
      <c r="K6" s="28"/>
      <c r="L6" s="7"/>
      <c r="M6" s="53">
        <f aca="true" t="shared" si="3" ref="M6:M16">O6/4</f>
        <v>14025.96</v>
      </c>
      <c r="N6" s="47">
        <f aca="true" t="shared" si="4" ref="N6:N39">M6+J6+G6+D6</f>
        <v>56103.84</v>
      </c>
      <c r="O6" s="14">
        <v>56103.84</v>
      </c>
    </row>
    <row r="7" spans="1:15" s="5" customFormat="1" ht="15">
      <c r="A7" s="92" t="s">
        <v>54</v>
      </c>
      <c r="B7" s="28"/>
      <c r="C7" s="7"/>
      <c r="D7" s="53">
        <f t="shared" si="0"/>
        <v>6113.88</v>
      </c>
      <c r="E7" s="43"/>
      <c r="F7" s="7"/>
      <c r="G7" s="53">
        <f t="shared" si="1"/>
        <v>6113.88</v>
      </c>
      <c r="H7" s="28"/>
      <c r="I7" s="7"/>
      <c r="J7" s="53">
        <f t="shared" si="2"/>
        <v>6113.88</v>
      </c>
      <c r="K7" s="28"/>
      <c r="L7" s="7"/>
      <c r="M7" s="53">
        <f t="shared" si="3"/>
        <v>6113.88</v>
      </c>
      <c r="N7" s="47">
        <f t="shared" si="4"/>
        <v>24455.52</v>
      </c>
      <c r="O7" s="14">
        <v>24455.52</v>
      </c>
    </row>
    <row r="8" spans="1:15" s="5" customFormat="1" ht="15">
      <c r="A8" s="92" t="s">
        <v>56</v>
      </c>
      <c r="B8" s="28"/>
      <c r="C8" s="7"/>
      <c r="D8" s="53">
        <f t="shared" si="0"/>
        <v>19960.02</v>
      </c>
      <c r="E8" s="43"/>
      <c r="F8" s="7"/>
      <c r="G8" s="53">
        <f t="shared" si="1"/>
        <v>19960.02</v>
      </c>
      <c r="H8" s="28"/>
      <c r="I8" s="7"/>
      <c r="J8" s="53">
        <f t="shared" si="2"/>
        <v>19960.02</v>
      </c>
      <c r="K8" s="28"/>
      <c r="L8" s="7"/>
      <c r="M8" s="53">
        <f t="shared" si="3"/>
        <v>19960.02</v>
      </c>
      <c r="N8" s="47">
        <f t="shared" si="4"/>
        <v>79840.08</v>
      </c>
      <c r="O8" s="14">
        <v>79840.08</v>
      </c>
    </row>
    <row r="9" spans="1:15" s="5" customFormat="1" ht="30">
      <c r="A9" s="92" t="s">
        <v>58</v>
      </c>
      <c r="B9" s="28"/>
      <c r="C9" s="7"/>
      <c r="D9" s="53">
        <f t="shared" si="0"/>
        <v>462.04</v>
      </c>
      <c r="E9" s="43"/>
      <c r="F9" s="7"/>
      <c r="G9" s="53">
        <f t="shared" si="1"/>
        <v>462.04</v>
      </c>
      <c r="H9" s="28"/>
      <c r="I9" s="7"/>
      <c r="J9" s="53">
        <f t="shared" si="2"/>
        <v>462.04</v>
      </c>
      <c r="K9" s="28"/>
      <c r="L9" s="7"/>
      <c r="M9" s="53">
        <f t="shared" si="3"/>
        <v>462.04</v>
      </c>
      <c r="N9" s="47">
        <f t="shared" si="4"/>
        <v>1848.16</v>
      </c>
      <c r="O9" s="14">
        <v>1848.15</v>
      </c>
    </row>
    <row r="10" spans="1:15" s="5" customFormat="1" ht="30">
      <c r="A10" s="92" t="s">
        <v>59</v>
      </c>
      <c r="B10" s="28"/>
      <c r="C10" s="7"/>
      <c r="D10" s="53">
        <f t="shared" si="0"/>
        <v>924.08</v>
      </c>
      <c r="E10" s="43"/>
      <c r="F10" s="7"/>
      <c r="G10" s="53">
        <f t="shared" si="1"/>
        <v>924.08</v>
      </c>
      <c r="H10" s="28"/>
      <c r="I10" s="7"/>
      <c r="J10" s="53">
        <f t="shared" si="2"/>
        <v>924.08</v>
      </c>
      <c r="K10" s="28"/>
      <c r="L10" s="7"/>
      <c r="M10" s="53">
        <f t="shared" si="3"/>
        <v>924.08</v>
      </c>
      <c r="N10" s="47">
        <f t="shared" si="4"/>
        <v>3696.32</v>
      </c>
      <c r="O10" s="14">
        <v>3696.3</v>
      </c>
    </row>
    <row r="11" spans="1:15" s="5" customFormat="1" ht="15">
      <c r="A11" s="106" t="s">
        <v>122</v>
      </c>
      <c r="B11" s="28"/>
      <c r="C11" s="7"/>
      <c r="D11" s="53">
        <f t="shared" si="0"/>
        <v>2917.67</v>
      </c>
      <c r="E11" s="43"/>
      <c r="F11" s="7"/>
      <c r="G11" s="53">
        <f t="shared" si="1"/>
        <v>2917.67</v>
      </c>
      <c r="H11" s="28"/>
      <c r="I11" s="7"/>
      <c r="J11" s="53">
        <f t="shared" si="2"/>
        <v>2917.67</v>
      </c>
      <c r="K11" s="28"/>
      <c r="L11" s="7"/>
      <c r="M11" s="53">
        <f t="shared" si="3"/>
        <v>2917.67</v>
      </c>
      <c r="N11" s="47">
        <f t="shared" si="4"/>
        <v>11670.68</v>
      </c>
      <c r="O11" s="14">
        <v>11670.68</v>
      </c>
    </row>
    <row r="12" spans="1:15" s="5" customFormat="1" ht="29.25" customHeight="1">
      <c r="A12" s="92" t="s">
        <v>98</v>
      </c>
      <c r="B12" s="28"/>
      <c r="C12" s="7"/>
      <c r="D12" s="53">
        <f>O12/4</f>
        <v>1708.29</v>
      </c>
      <c r="E12" s="43"/>
      <c r="F12" s="7"/>
      <c r="G12" s="53">
        <f t="shared" si="1"/>
        <v>1708.29</v>
      </c>
      <c r="H12" s="28"/>
      <c r="I12" s="7"/>
      <c r="J12" s="53">
        <f t="shared" si="2"/>
        <v>1708.29</v>
      </c>
      <c r="K12" s="28"/>
      <c r="L12" s="7"/>
      <c r="M12" s="53">
        <f t="shared" si="3"/>
        <v>1708.29</v>
      </c>
      <c r="N12" s="47">
        <f t="shared" si="4"/>
        <v>6833.16</v>
      </c>
      <c r="O12" s="14">
        <v>6833.16</v>
      </c>
    </row>
    <row r="13" spans="1:15" s="5" customFormat="1" ht="45">
      <c r="A13" s="102" t="s">
        <v>215</v>
      </c>
      <c r="B13" s="237"/>
      <c r="C13" s="105"/>
      <c r="D13" s="238"/>
      <c r="E13" s="43"/>
      <c r="F13" s="105"/>
      <c r="G13" s="238"/>
      <c r="H13" s="237"/>
      <c r="I13" s="105"/>
      <c r="J13" s="238"/>
      <c r="K13" s="237"/>
      <c r="L13" s="105"/>
      <c r="M13" s="238">
        <v>3168.44</v>
      </c>
      <c r="N13" s="47">
        <f>M13+J13+G13+D13</f>
        <v>3168.44</v>
      </c>
      <c r="O13" s="205"/>
    </row>
    <row r="14" spans="1:15" s="8" customFormat="1" ht="15">
      <c r="A14" s="92" t="s">
        <v>60</v>
      </c>
      <c r="B14" s="29"/>
      <c r="C14" s="26"/>
      <c r="D14" s="53">
        <f t="shared" si="0"/>
        <v>359.64</v>
      </c>
      <c r="E14" s="44"/>
      <c r="F14" s="26"/>
      <c r="G14" s="53">
        <f t="shared" si="1"/>
        <v>359.64</v>
      </c>
      <c r="H14" s="29"/>
      <c r="I14" s="26"/>
      <c r="J14" s="53">
        <f t="shared" si="2"/>
        <v>359.64</v>
      </c>
      <c r="K14" s="29"/>
      <c r="L14" s="26"/>
      <c r="M14" s="53">
        <f t="shared" si="3"/>
        <v>359.64</v>
      </c>
      <c r="N14" s="47">
        <f t="shared" si="4"/>
        <v>1438.56</v>
      </c>
      <c r="O14" s="14">
        <v>1438.56</v>
      </c>
    </row>
    <row r="15" spans="1:15" s="5" customFormat="1" ht="15">
      <c r="A15" s="92" t="s">
        <v>62</v>
      </c>
      <c r="B15" s="28"/>
      <c r="C15" s="7"/>
      <c r="D15" s="53">
        <f t="shared" si="0"/>
        <v>269.73</v>
      </c>
      <c r="E15" s="43"/>
      <c r="F15" s="7"/>
      <c r="G15" s="53">
        <f t="shared" si="1"/>
        <v>269.73</v>
      </c>
      <c r="H15" s="28"/>
      <c r="I15" s="7"/>
      <c r="J15" s="53">
        <f t="shared" si="2"/>
        <v>269.73</v>
      </c>
      <c r="K15" s="28"/>
      <c r="L15" s="7"/>
      <c r="M15" s="53">
        <f t="shared" si="3"/>
        <v>269.73</v>
      </c>
      <c r="N15" s="47">
        <f t="shared" si="4"/>
        <v>1078.92</v>
      </c>
      <c r="O15" s="14">
        <v>1078.92</v>
      </c>
    </row>
    <row r="16" spans="1:15" s="5" customFormat="1" ht="30">
      <c r="A16" s="92" t="s">
        <v>64</v>
      </c>
      <c r="B16" s="28"/>
      <c r="C16" s="7"/>
      <c r="D16" s="53">
        <f t="shared" si="0"/>
        <v>0</v>
      </c>
      <c r="E16" s="43"/>
      <c r="F16" s="7"/>
      <c r="G16" s="53">
        <f t="shared" si="1"/>
        <v>0</v>
      </c>
      <c r="H16" s="28"/>
      <c r="I16" s="7"/>
      <c r="J16" s="53">
        <f t="shared" si="2"/>
        <v>0</v>
      </c>
      <c r="K16" s="28"/>
      <c r="L16" s="7"/>
      <c r="M16" s="53">
        <f t="shared" si="3"/>
        <v>0</v>
      </c>
      <c r="N16" s="47">
        <f t="shared" si="4"/>
        <v>0</v>
      </c>
      <c r="O16" s="14"/>
    </row>
    <row r="17" spans="1:15" s="5" customFormat="1" ht="15">
      <c r="A17" s="92" t="s">
        <v>66</v>
      </c>
      <c r="B17" s="28"/>
      <c r="C17" s="7"/>
      <c r="D17" s="53"/>
      <c r="E17" s="43"/>
      <c r="F17" s="7"/>
      <c r="G17" s="16"/>
      <c r="H17" s="28"/>
      <c r="I17" s="7"/>
      <c r="J17" s="34"/>
      <c r="K17" s="28"/>
      <c r="L17" s="7"/>
      <c r="M17" s="34"/>
      <c r="N17" s="47">
        <f t="shared" si="4"/>
        <v>0</v>
      </c>
      <c r="O17" s="14"/>
    </row>
    <row r="18" spans="1:15" s="5" customFormat="1" ht="15">
      <c r="A18" s="4" t="s">
        <v>67</v>
      </c>
      <c r="B18" s="186"/>
      <c r="C18" s="187"/>
      <c r="D18" s="65"/>
      <c r="E18" s="186"/>
      <c r="F18" s="187"/>
      <c r="G18" s="65"/>
      <c r="H18" s="28"/>
      <c r="I18" s="7"/>
      <c r="J18" s="34"/>
      <c r="K18" s="28"/>
      <c r="L18" s="7"/>
      <c r="M18" s="34"/>
      <c r="N18" s="47">
        <f t="shared" si="4"/>
        <v>0</v>
      </c>
      <c r="O18" s="14"/>
    </row>
    <row r="19" spans="1:15" s="5" customFormat="1" ht="15">
      <c r="A19" s="218" t="s">
        <v>69</v>
      </c>
      <c r="B19" s="186" t="s">
        <v>186</v>
      </c>
      <c r="C19" s="187">
        <v>41775</v>
      </c>
      <c r="D19" s="65">
        <v>207.91</v>
      </c>
      <c r="E19" s="186" t="s">
        <v>198</v>
      </c>
      <c r="F19" s="187">
        <v>41901</v>
      </c>
      <c r="G19" s="65">
        <v>207.91</v>
      </c>
      <c r="H19" s="28"/>
      <c r="I19" s="7"/>
      <c r="J19" s="34"/>
      <c r="K19" s="28"/>
      <c r="L19" s="7"/>
      <c r="M19" s="34"/>
      <c r="N19" s="47">
        <f t="shared" si="4"/>
        <v>415.82</v>
      </c>
      <c r="O19" s="14"/>
    </row>
    <row r="20" spans="1:15" s="5" customFormat="1" ht="15">
      <c r="A20" s="218" t="s">
        <v>183</v>
      </c>
      <c r="B20" s="186" t="s">
        <v>185</v>
      </c>
      <c r="C20" s="187">
        <v>41768</v>
      </c>
      <c r="D20" s="65">
        <v>740.94</v>
      </c>
      <c r="E20" s="186"/>
      <c r="F20" s="187"/>
      <c r="G20" s="65"/>
      <c r="H20" s="28"/>
      <c r="I20" s="7"/>
      <c r="J20" s="34"/>
      <c r="K20" s="28"/>
      <c r="L20" s="7"/>
      <c r="M20" s="34"/>
      <c r="N20" s="47">
        <f t="shared" si="4"/>
        <v>740.94</v>
      </c>
      <c r="O20" s="205"/>
    </row>
    <row r="21" spans="1:15" s="5" customFormat="1" ht="15">
      <c r="A21" s="98" t="s">
        <v>184</v>
      </c>
      <c r="B21" s="221">
        <v>87</v>
      </c>
      <c r="C21" s="222">
        <v>41810</v>
      </c>
      <c r="D21" s="53">
        <v>18909.97</v>
      </c>
      <c r="E21" s="43"/>
      <c r="F21" s="7"/>
      <c r="G21" s="16"/>
      <c r="H21" s="28"/>
      <c r="I21" s="7"/>
      <c r="J21" s="34"/>
      <c r="K21" s="28"/>
      <c r="L21" s="7"/>
      <c r="M21" s="34"/>
      <c r="N21" s="47">
        <f t="shared" si="4"/>
        <v>18909.97</v>
      </c>
      <c r="O21" s="14"/>
    </row>
    <row r="22" spans="1:15" s="5" customFormat="1" ht="15">
      <c r="A22" s="4" t="s">
        <v>71</v>
      </c>
      <c r="B22" s="186" t="s">
        <v>186</v>
      </c>
      <c r="C22" s="187">
        <v>41775</v>
      </c>
      <c r="D22" s="65">
        <v>792.41</v>
      </c>
      <c r="E22" s="43"/>
      <c r="F22" s="7"/>
      <c r="G22" s="16"/>
      <c r="H22" s="28"/>
      <c r="I22" s="7"/>
      <c r="J22" s="34"/>
      <c r="K22" s="28"/>
      <c r="L22" s="7"/>
      <c r="M22" s="34"/>
      <c r="N22" s="47">
        <f t="shared" si="4"/>
        <v>792.41</v>
      </c>
      <c r="O22" s="14"/>
    </row>
    <row r="23" spans="1:15" s="5" customFormat="1" ht="15">
      <c r="A23" s="4" t="s">
        <v>72</v>
      </c>
      <c r="B23" s="186" t="s">
        <v>186</v>
      </c>
      <c r="C23" s="187">
        <v>41775</v>
      </c>
      <c r="D23" s="65">
        <v>3532.78</v>
      </c>
      <c r="E23" s="43"/>
      <c r="F23" s="7"/>
      <c r="G23" s="16"/>
      <c r="H23" s="28"/>
      <c r="I23" s="7"/>
      <c r="J23" s="34"/>
      <c r="K23" s="28"/>
      <c r="L23" s="7"/>
      <c r="M23" s="34"/>
      <c r="N23" s="47">
        <f t="shared" si="4"/>
        <v>3532.78</v>
      </c>
      <c r="O23" s="14"/>
    </row>
    <row r="24" spans="1:15" s="5" customFormat="1" ht="15">
      <c r="A24" s="4" t="s">
        <v>73</v>
      </c>
      <c r="B24" s="186" t="s">
        <v>186</v>
      </c>
      <c r="C24" s="187">
        <v>41775</v>
      </c>
      <c r="D24" s="65">
        <v>831.63</v>
      </c>
      <c r="E24" s="43"/>
      <c r="F24" s="7"/>
      <c r="G24" s="16"/>
      <c r="H24" s="28"/>
      <c r="I24" s="7"/>
      <c r="J24" s="34"/>
      <c r="K24" s="28"/>
      <c r="L24" s="7"/>
      <c r="M24" s="34"/>
      <c r="N24" s="47">
        <f t="shared" si="4"/>
        <v>831.63</v>
      </c>
      <c r="O24" s="14"/>
    </row>
    <row r="25" spans="1:15" s="6" customFormat="1" ht="15">
      <c r="A25" s="4" t="s">
        <v>74</v>
      </c>
      <c r="B25" s="186" t="s">
        <v>186</v>
      </c>
      <c r="C25" s="187">
        <v>41775</v>
      </c>
      <c r="D25" s="65">
        <v>396.19</v>
      </c>
      <c r="E25" s="45"/>
      <c r="F25" s="9"/>
      <c r="G25" s="17"/>
      <c r="H25" s="30"/>
      <c r="I25" s="9"/>
      <c r="J25" s="35"/>
      <c r="K25" s="30"/>
      <c r="L25" s="9"/>
      <c r="M25" s="35"/>
      <c r="N25" s="47">
        <f t="shared" si="4"/>
        <v>396.19</v>
      </c>
      <c r="O25" s="14"/>
    </row>
    <row r="26" spans="1:15" s="6" customFormat="1" ht="25.5">
      <c r="A26" s="4" t="s">
        <v>75</v>
      </c>
      <c r="B26" s="186" t="s">
        <v>186</v>
      </c>
      <c r="C26" s="187">
        <v>41775</v>
      </c>
      <c r="D26" s="65">
        <v>3202.86</v>
      </c>
      <c r="E26" s="45"/>
      <c r="F26" s="9"/>
      <c r="G26" s="53"/>
      <c r="H26" s="30"/>
      <c r="I26" s="9"/>
      <c r="J26" s="53"/>
      <c r="K26" s="30"/>
      <c r="L26" s="9"/>
      <c r="M26" s="53"/>
      <c r="N26" s="47">
        <f t="shared" si="4"/>
        <v>3202.86</v>
      </c>
      <c r="O26" s="14"/>
    </row>
    <row r="27" spans="1:15" s="5" customFormat="1" ht="15">
      <c r="A27" s="4" t="s">
        <v>76</v>
      </c>
      <c r="B27" s="28"/>
      <c r="C27" s="7"/>
      <c r="D27" s="53"/>
      <c r="E27" s="186" t="s">
        <v>199</v>
      </c>
      <c r="F27" s="187">
        <v>41908</v>
      </c>
      <c r="G27" s="65">
        <v>2790.05</v>
      </c>
      <c r="H27" s="28"/>
      <c r="I27" s="7"/>
      <c r="J27" s="34"/>
      <c r="K27" s="28"/>
      <c r="L27" s="7"/>
      <c r="M27" s="34"/>
      <c r="N27" s="47">
        <f t="shared" si="4"/>
        <v>2790.05</v>
      </c>
      <c r="O27" s="14"/>
    </row>
    <row r="28" spans="1:15" s="5" customFormat="1" ht="15">
      <c r="A28" s="103" t="s">
        <v>168</v>
      </c>
      <c r="B28" s="28"/>
      <c r="C28" s="7"/>
      <c r="D28" s="53"/>
      <c r="E28" s="43"/>
      <c r="F28" s="7"/>
      <c r="G28" s="16"/>
      <c r="H28" s="54">
        <v>2</v>
      </c>
      <c r="I28" s="202">
        <v>42020</v>
      </c>
      <c r="J28" s="65">
        <v>5209.67</v>
      </c>
      <c r="K28" s="28"/>
      <c r="L28" s="7"/>
      <c r="M28" s="34"/>
      <c r="N28" s="47">
        <f t="shared" si="4"/>
        <v>5209.67</v>
      </c>
      <c r="O28" s="14"/>
    </row>
    <row r="29" spans="1:15" s="6" customFormat="1" ht="15">
      <c r="A29" s="92" t="s">
        <v>88</v>
      </c>
      <c r="B29" s="54"/>
      <c r="C29" s="64"/>
      <c r="D29" s="65"/>
      <c r="E29" s="55"/>
      <c r="F29" s="64"/>
      <c r="G29" s="65"/>
      <c r="H29" s="54"/>
      <c r="I29" s="64"/>
      <c r="J29" s="65"/>
      <c r="K29" s="54"/>
      <c r="L29" s="64"/>
      <c r="M29" s="65"/>
      <c r="N29" s="47">
        <f t="shared" si="4"/>
        <v>0</v>
      </c>
      <c r="O29" s="14"/>
    </row>
    <row r="30" spans="1:15" s="6" customFormat="1" ht="15">
      <c r="A30" s="98" t="s">
        <v>89</v>
      </c>
      <c r="B30" s="54"/>
      <c r="C30" s="64"/>
      <c r="D30" s="65"/>
      <c r="E30" s="55"/>
      <c r="F30" s="64"/>
      <c r="G30" s="65"/>
      <c r="H30" s="186" t="s">
        <v>211</v>
      </c>
      <c r="I30" s="187">
        <v>42020</v>
      </c>
      <c r="J30" s="65">
        <v>4969.77</v>
      </c>
      <c r="K30" s="54"/>
      <c r="L30" s="64"/>
      <c r="M30" s="65"/>
      <c r="N30" s="47">
        <f t="shared" si="4"/>
        <v>4969.77</v>
      </c>
      <c r="O30" s="14"/>
    </row>
    <row r="31" spans="1:15" s="6" customFormat="1" ht="15">
      <c r="A31" s="98" t="s">
        <v>90</v>
      </c>
      <c r="B31" s="54"/>
      <c r="C31" s="64"/>
      <c r="D31" s="65"/>
      <c r="E31" s="55"/>
      <c r="F31" s="64"/>
      <c r="G31" s="65"/>
      <c r="H31" s="54"/>
      <c r="I31" s="64"/>
      <c r="J31" s="65"/>
      <c r="K31" s="186"/>
      <c r="L31" s="187"/>
      <c r="M31" s="65"/>
      <c r="N31" s="47">
        <f t="shared" si="4"/>
        <v>0</v>
      </c>
      <c r="O31" s="14"/>
    </row>
    <row r="32" spans="1:15" s="6" customFormat="1" ht="15">
      <c r="A32" s="4" t="s">
        <v>95</v>
      </c>
      <c r="B32" s="54"/>
      <c r="C32" s="64"/>
      <c r="D32" s="65"/>
      <c r="E32" s="55"/>
      <c r="F32" s="64"/>
      <c r="G32" s="65"/>
      <c r="H32" s="186"/>
      <c r="I32" s="187"/>
      <c r="J32" s="65"/>
      <c r="K32" s="54">
        <v>118</v>
      </c>
      <c r="L32" s="202">
        <v>42097</v>
      </c>
      <c r="M32" s="65">
        <v>1742.29</v>
      </c>
      <c r="N32" s="47">
        <f t="shared" si="4"/>
        <v>1742.29</v>
      </c>
      <c r="O32" s="14"/>
    </row>
    <row r="33" spans="1:15" s="6" customFormat="1" ht="15">
      <c r="A33" s="92" t="s">
        <v>91</v>
      </c>
      <c r="B33" s="54"/>
      <c r="C33" s="64"/>
      <c r="D33" s="65"/>
      <c r="E33" s="55"/>
      <c r="F33" s="64"/>
      <c r="G33" s="65"/>
      <c r="H33" s="54"/>
      <c r="I33" s="64"/>
      <c r="J33" s="65"/>
      <c r="K33" s="54"/>
      <c r="L33" s="64"/>
      <c r="M33" s="65"/>
      <c r="N33" s="47">
        <f t="shared" si="4"/>
        <v>0</v>
      </c>
      <c r="O33" s="14"/>
    </row>
    <row r="34" spans="1:15" s="6" customFormat="1" ht="15">
      <c r="A34" s="4" t="s">
        <v>92</v>
      </c>
      <c r="B34" s="54"/>
      <c r="C34" s="64"/>
      <c r="D34" s="65"/>
      <c r="E34" s="55">
        <v>122</v>
      </c>
      <c r="F34" s="202">
        <v>41873</v>
      </c>
      <c r="G34" s="65">
        <v>993.79</v>
      </c>
      <c r="H34" s="186"/>
      <c r="I34" s="187"/>
      <c r="J34" s="65"/>
      <c r="K34" s="54"/>
      <c r="L34" s="64"/>
      <c r="M34" s="65"/>
      <c r="N34" s="47">
        <f t="shared" si="4"/>
        <v>993.79</v>
      </c>
      <c r="O34" s="14"/>
    </row>
    <row r="35" spans="1:15" s="6" customFormat="1" ht="15">
      <c r="A35" s="102" t="s">
        <v>105</v>
      </c>
      <c r="B35" s="55"/>
      <c r="C35" s="64"/>
      <c r="D35" s="65"/>
      <c r="E35" s="55"/>
      <c r="F35" s="64"/>
      <c r="G35" s="65"/>
      <c r="H35" s="54"/>
      <c r="I35" s="64"/>
      <c r="J35" s="65"/>
      <c r="K35" s="54"/>
      <c r="L35" s="64"/>
      <c r="M35" s="65"/>
      <c r="N35" s="47">
        <f t="shared" si="4"/>
        <v>0</v>
      </c>
      <c r="O35" s="14"/>
    </row>
    <row r="36" spans="1:15" s="6" customFormat="1" ht="28.5" customHeight="1">
      <c r="A36" s="103" t="s">
        <v>196</v>
      </c>
      <c r="B36" s="55"/>
      <c r="C36" s="64"/>
      <c r="D36" s="65"/>
      <c r="E36" s="55">
        <v>7</v>
      </c>
      <c r="F36" s="202">
        <v>41879</v>
      </c>
      <c r="G36" s="65">
        <v>7700</v>
      </c>
      <c r="H36" s="54"/>
      <c r="I36" s="64"/>
      <c r="J36" s="65"/>
      <c r="K36" s="54"/>
      <c r="L36" s="64"/>
      <c r="M36" s="65"/>
      <c r="N36" s="47">
        <f t="shared" si="4"/>
        <v>7700</v>
      </c>
      <c r="O36" s="14"/>
    </row>
    <row r="37" spans="1:15" s="6" customFormat="1" ht="15">
      <c r="A37" s="102" t="s">
        <v>107</v>
      </c>
      <c r="B37" s="55"/>
      <c r="C37" s="64"/>
      <c r="D37" s="65"/>
      <c r="E37" s="55"/>
      <c r="F37" s="64"/>
      <c r="G37" s="65"/>
      <c r="H37" s="54"/>
      <c r="I37" s="64"/>
      <c r="J37" s="65"/>
      <c r="K37" s="54"/>
      <c r="L37" s="64"/>
      <c r="M37" s="65"/>
      <c r="N37" s="47">
        <f t="shared" si="4"/>
        <v>0</v>
      </c>
      <c r="O37" s="14"/>
    </row>
    <row r="38" spans="1:15" s="6" customFormat="1" ht="15">
      <c r="A38" s="103" t="s">
        <v>120</v>
      </c>
      <c r="B38" s="55"/>
      <c r="C38" s="64"/>
      <c r="D38" s="65"/>
      <c r="E38" s="55"/>
      <c r="F38" s="64"/>
      <c r="G38" s="65"/>
      <c r="H38" s="54"/>
      <c r="I38" s="64"/>
      <c r="J38" s="65"/>
      <c r="K38" s="54"/>
      <c r="L38" s="64"/>
      <c r="M38" s="65"/>
      <c r="N38" s="47">
        <f t="shared" si="4"/>
        <v>0</v>
      </c>
      <c r="O38" s="14"/>
    </row>
    <row r="39" spans="1:15" s="6" customFormat="1" ht="15" customHeight="1">
      <c r="A39" s="103" t="s">
        <v>117</v>
      </c>
      <c r="B39" s="55"/>
      <c r="C39" s="64"/>
      <c r="D39" s="65"/>
      <c r="E39" s="55"/>
      <c r="F39" s="64"/>
      <c r="G39" s="65"/>
      <c r="H39" s="54"/>
      <c r="I39" s="64"/>
      <c r="J39" s="65"/>
      <c r="K39" s="54"/>
      <c r="L39" s="64"/>
      <c r="M39" s="65"/>
      <c r="N39" s="47">
        <f t="shared" si="4"/>
        <v>0</v>
      </c>
      <c r="O39" s="14"/>
    </row>
    <row r="40" spans="1:15" s="6" customFormat="1" ht="19.5" thickBot="1">
      <c r="A40" s="104" t="s">
        <v>93</v>
      </c>
      <c r="B40" s="55"/>
      <c r="C40" s="64"/>
      <c r="D40" s="53">
        <f>O40/4</f>
        <v>15464.52</v>
      </c>
      <c r="E40" s="55"/>
      <c r="F40" s="64"/>
      <c r="G40" s="53">
        <f>O40/4</f>
        <v>15464.52</v>
      </c>
      <c r="H40" s="54"/>
      <c r="I40" s="64"/>
      <c r="J40" s="53">
        <f>O40/4</f>
        <v>15464.52</v>
      </c>
      <c r="K40" s="54"/>
      <c r="L40" s="64"/>
      <c r="M40" s="53">
        <f>O40/4</f>
        <v>15464.52</v>
      </c>
      <c r="N40" s="47">
        <f>M40+J40+G40+D40</f>
        <v>61858.08</v>
      </c>
      <c r="O40" s="14">
        <v>61858.08</v>
      </c>
    </row>
    <row r="41" spans="1:15" s="5" customFormat="1" ht="20.25" thickBot="1">
      <c r="A41" s="60" t="s">
        <v>4</v>
      </c>
      <c r="B41" s="71"/>
      <c r="C41" s="72"/>
      <c r="D41" s="73">
        <f>SUM(D5:D40)</f>
        <v>114826.49</v>
      </c>
      <c r="E41" s="19"/>
      <c r="F41" s="72"/>
      <c r="G41" s="73">
        <f>SUM(G5:G40)</f>
        <v>97903.55</v>
      </c>
      <c r="H41" s="74"/>
      <c r="I41" s="72"/>
      <c r="J41" s="73">
        <f>SUM(J5:J40)</f>
        <v>96391.24</v>
      </c>
      <c r="K41" s="74"/>
      <c r="L41" s="72"/>
      <c r="M41" s="75">
        <f>SUM(M5:M40)</f>
        <v>91122.53</v>
      </c>
      <c r="N41" s="47">
        <f>M41+J41+G41+D41</f>
        <v>400243.81</v>
      </c>
      <c r="O41" s="22">
        <f>SUM(O5:O40)</f>
        <v>344847.17</v>
      </c>
    </row>
    <row r="42" spans="1:15" s="10" customFormat="1" ht="20.25" hidden="1" thickBot="1">
      <c r="A42" s="40" t="s">
        <v>2</v>
      </c>
      <c r="B42" s="66"/>
      <c r="C42" s="67"/>
      <c r="D42" s="68"/>
      <c r="E42" s="69"/>
      <c r="F42" s="67"/>
      <c r="G42" s="70"/>
      <c r="H42" s="66"/>
      <c r="I42" s="67"/>
      <c r="J42" s="68"/>
      <c r="K42" s="66"/>
      <c r="L42" s="67"/>
      <c r="M42" s="68"/>
      <c r="N42" s="46"/>
      <c r="O42" s="23"/>
    </row>
    <row r="43" spans="1:15" s="11" customFormat="1" ht="39.75" customHeight="1" thickBot="1">
      <c r="A43" s="263" t="s">
        <v>3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4"/>
    </row>
    <row r="44" spans="1:15" s="6" customFormat="1" ht="15">
      <c r="A44" s="98" t="s">
        <v>171</v>
      </c>
      <c r="B44" s="9"/>
      <c r="C44" s="9"/>
      <c r="D44" s="94"/>
      <c r="E44" s="9"/>
      <c r="F44" s="9"/>
      <c r="G44" s="94"/>
      <c r="H44" s="9">
        <v>197</v>
      </c>
      <c r="I44" s="220">
        <v>41999</v>
      </c>
      <c r="J44" s="94">
        <v>34261.61</v>
      </c>
      <c r="K44" s="9"/>
      <c r="L44" s="9"/>
      <c r="M44" s="94"/>
      <c r="N44" s="47">
        <f aca="true" t="shared" si="5" ref="N44:N56">M44+J44+G44+D44</f>
        <v>34261.61</v>
      </c>
      <c r="O44" s="14"/>
    </row>
    <row r="45" spans="1:15" s="6" customFormat="1" ht="15">
      <c r="A45" s="98" t="s">
        <v>172</v>
      </c>
      <c r="B45" s="9"/>
      <c r="C45" s="9"/>
      <c r="D45" s="94"/>
      <c r="E45" s="9"/>
      <c r="F45" s="9"/>
      <c r="G45" s="94"/>
      <c r="H45" s="9">
        <v>197</v>
      </c>
      <c r="I45" s="220">
        <v>41999</v>
      </c>
      <c r="J45" s="94">
        <v>19805.91</v>
      </c>
      <c r="K45" s="219"/>
      <c r="L45" s="219"/>
      <c r="M45" s="219"/>
      <c r="N45" s="47">
        <f t="shared" si="5"/>
        <v>19805.91</v>
      </c>
      <c r="O45" s="14"/>
    </row>
    <row r="46" spans="1:15" s="6" customFormat="1" ht="15">
      <c r="A46" s="98" t="s">
        <v>173</v>
      </c>
      <c r="B46" s="9"/>
      <c r="C46" s="9"/>
      <c r="D46" s="94"/>
      <c r="E46" s="9"/>
      <c r="F46" s="9"/>
      <c r="G46" s="94"/>
      <c r="H46" s="9">
        <v>197</v>
      </c>
      <c r="I46" s="220">
        <v>41999</v>
      </c>
      <c r="J46" s="94">
        <v>6630.2</v>
      </c>
      <c r="K46" s="219"/>
      <c r="L46" s="219"/>
      <c r="M46" s="219"/>
      <c r="N46" s="47">
        <f t="shared" si="5"/>
        <v>6630.2</v>
      </c>
      <c r="O46" s="14"/>
    </row>
    <row r="47" spans="1:15" s="6" customFormat="1" ht="15">
      <c r="A47" s="98" t="s">
        <v>174</v>
      </c>
      <c r="B47" s="30">
        <v>100</v>
      </c>
      <c r="C47" s="220">
        <v>41831</v>
      </c>
      <c r="D47" s="34">
        <v>1082.49</v>
      </c>
      <c r="E47" s="9"/>
      <c r="F47" s="9"/>
      <c r="G47" s="94"/>
      <c r="H47" s="9"/>
      <c r="I47" s="9"/>
      <c r="J47" s="94"/>
      <c r="K47" s="219"/>
      <c r="L47" s="219"/>
      <c r="M47" s="219"/>
      <c r="N47" s="47">
        <f t="shared" si="5"/>
        <v>1082.49</v>
      </c>
      <c r="O47" s="14"/>
    </row>
    <row r="48" spans="1:15" s="6" customFormat="1" ht="15">
      <c r="A48" s="98" t="s">
        <v>175</v>
      </c>
      <c r="B48" s="9"/>
      <c r="C48" s="9"/>
      <c r="D48" s="94"/>
      <c r="E48" s="9"/>
      <c r="F48" s="9"/>
      <c r="G48" s="94"/>
      <c r="H48" s="9"/>
      <c r="I48" s="9"/>
      <c r="J48" s="94"/>
      <c r="K48" s="219"/>
      <c r="L48" s="219"/>
      <c r="M48" s="219"/>
      <c r="N48" s="47">
        <f t="shared" si="5"/>
        <v>0</v>
      </c>
      <c r="O48" s="14"/>
    </row>
    <row r="49" spans="1:15" s="6" customFormat="1" ht="15">
      <c r="A49" s="98" t="s">
        <v>176</v>
      </c>
      <c r="B49" s="186"/>
      <c r="C49" s="187"/>
      <c r="D49" s="65"/>
      <c r="E49" s="9"/>
      <c r="F49" s="9"/>
      <c r="G49" s="94"/>
      <c r="H49" s="9">
        <v>178</v>
      </c>
      <c r="I49" s="220">
        <v>41985</v>
      </c>
      <c r="J49" s="94">
        <v>93204.39</v>
      </c>
      <c r="K49" s="9"/>
      <c r="L49" s="9"/>
      <c r="M49" s="94"/>
      <c r="N49" s="47">
        <f t="shared" si="5"/>
        <v>93204.39</v>
      </c>
      <c r="O49" s="14"/>
    </row>
    <row r="50" spans="1:15" s="6" customFormat="1" ht="15">
      <c r="A50" s="98" t="s">
        <v>177</v>
      </c>
      <c r="B50" s="186"/>
      <c r="C50" s="187"/>
      <c r="D50" s="65"/>
      <c r="E50" s="9"/>
      <c r="F50" s="9"/>
      <c r="G50" s="94"/>
      <c r="H50" s="9"/>
      <c r="I50" s="9"/>
      <c r="J50" s="94"/>
      <c r="K50" s="9"/>
      <c r="L50" s="9"/>
      <c r="M50" s="94"/>
      <c r="N50" s="47">
        <f t="shared" si="5"/>
        <v>0</v>
      </c>
      <c r="O50" s="14"/>
    </row>
    <row r="51" spans="1:15" s="6" customFormat="1" ht="25.5">
      <c r="A51" s="98" t="s">
        <v>178</v>
      </c>
      <c r="B51" s="9"/>
      <c r="C51" s="9"/>
      <c r="D51" s="94"/>
      <c r="E51" s="9"/>
      <c r="F51" s="9"/>
      <c r="G51" s="94"/>
      <c r="H51" s="9"/>
      <c r="I51" s="9"/>
      <c r="J51" s="94"/>
      <c r="K51" s="186"/>
      <c r="L51" s="187"/>
      <c r="M51" s="65"/>
      <c r="N51" s="47">
        <f t="shared" si="5"/>
        <v>0</v>
      </c>
      <c r="O51" s="14"/>
    </row>
    <row r="52" spans="1:15" s="6" customFormat="1" ht="15">
      <c r="A52" s="98" t="s">
        <v>179</v>
      </c>
      <c r="B52" s="9"/>
      <c r="C52" s="9"/>
      <c r="D52" s="94"/>
      <c r="E52" s="9"/>
      <c r="F52" s="9"/>
      <c r="G52" s="94"/>
      <c r="H52" s="9"/>
      <c r="I52" s="9"/>
      <c r="J52" s="94"/>
      <c r="K52" s="9"/>
      <c r="L52" s="9"/>
      <c r="M52" s="94"/>
      <c r="N52" s="47">
        <f t="shared" si="5"/>
        <v>0</v>
      </c>
      <c r="O52" s="14"/>
    </row>
    <row r="53" spans="1:15" s="6" customFormat="1" ht="33" customHeight="1">
      <c r="A53" s="98" t="s">
        <v>214</v>
      </c>
      <c r="B53" s="9"/>
      <c r="C53" s="9"/>
      <c r="D53" s="192"/>
      <c r="E53" s="55">
        <v>7</v>
      </c>
      <c r="F53" s="202">
        <v>41879</v>
      </c>
      <c r="G53" s="94">
        <v>3355.35</v>
      </c>
      <c r="H53" s="45"/>
      <c r="I53" s="9"/>
      <c r="J53" s="94"/>
      <c r="K53" s="12" t="s">
        <v>213</v>
      </c>
      <c r="L53" s="220">
        <v>42040</v>
      </c>
      <c r="M53" s="94">
        <v>4118.55</v>
      </c>
      <c r="N53" s="47">
        <f t="shared" si="5"/>
        <v>7473.9</v>
      </c>
      <c r="O53" s="205"/>
    </row>
    <row r="54" spans="1:15" s="6" customFormat="1" ht="25.5">
      <c r="A54" s="215" t="s">
        <v>180</v>
      </c>
      <c r="B54" s="9"/>
      <c r="C54" s="9"/>
      <c r="D54" s="192"/>
      <c r="E54" s="9"/>
      <c r="F54" s="9"/>
      <c r="G54" s="94"/>
      <c r="H54" s="45"/>
      <c r="I54" s="9"/>
      <c r="J54" s="94"/>
      <c r="K54" s="9"/>
      <c r="L54" s="9"/>
      <c r="M54" s="94"/>
      <c r="N54" s="47">
        <f t="shared" si="5"/>
        <v>0</v>
      </c>
      <c r="O54" s="205"/>
    </row>
    <row r="55" spans="1:15" s="6" customFormat="1" ht="15">
      <c r="A55" s="103"/>
      <c r="B55" s="9"/>
      <c r="C55" s="9"/>
      <c r="D55" s="192"/>
      <c r="E55" s="193"/>
      <c r="F55" s="194"/>
      <c r="G55" s="94"/>
      <c r="H55" s="45"/>
      <c r="I55" s="9"/>
      <c r="J55" s="94"/>
      <c r="K55" s="9"/>
      <c r="L55" s="9"/>
      <c r="M55" s="94"/>
      <c r="N55" s="47">
        <f t="shared" si="5"/>
        <v>0</v>
      </c>
      <c r="O55" s="14"/>
    </row>
    <row r="56" spans="1:15" s="81" customFormat="1" ht="20.25" thickBot="1">
      <c r="A56" s="183" t="s">
        <v>4</v>
      </c>
      <c r="B56" s="184"/>
      <c r="C56" s="185"/>
      <c r="D56" s="185">
        <f>SUM(D44:D55)</f>
        <v>1082.49</v>
      </c>
      <c r="E56" s="185"/>
      <c r="F56" s="185"/>
      <c r="G56" s="185">
        <f>SUM(G44:G55)</f>
        <v>3355.35</v>
      </c>
      <c r="H56" s="185"/>
      <c r="I56" s="185"/>
      <c r="J56" s="185">
        <f>SUM(J44:J55)</f>
        <v>153902.11</v>
      </c>
      <c r="K56" s="185"/>
      <c r="L56" s="185"/>
      <c r="M56" s="185">
        <f>SUM(M44:M55)</f>
        <v>4118.55</v>
      </c>
      <c r="N56" s="47">
        <f t="shared" si="5"/>
        <v>162458.5</v>
      </c>
      <c r="O56" s="80">
        <f>M56+J56+G56+D56</f>
        <v>162458.5</v>
      </c>
    </row>
    <row r="57" spans="1:15" s="6" customFormat="1" ht="42" customHeight="1">
      <c r="A57" s="263" t="s">
        <v>29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5"/>
      <c r="O57" s="15"/>
    </row>
    <row r="58" spans="1:15" s="6" customFormat="1" ht="15">
      <c r="A58" s="38" t="s">
        <v>187</v>
      </c>
      <c r="B58" s="186" t="s">
        <v>186</v>
      </c>
      <c r="C58" s="187">
        <v>41775</v>
      </c>
      <c r="D58" s="34">
        <v>2254.6</v>
      </c>
      <c r="E58" s="186"/>
      <c r="F58" s="187"/>
      <c r="G58" s="65"/>
      <c r="H58" s="31"/>
      <c r="I58" s="1"/>
      <c r="J58" s="36"/>
      <c r="K58" s="31"/>
      <c r="L58" s="1"/>
      <c r="M58" s="36"/>
      <c r="N58" s="47">
        <f aca="true" t="shared" si="6" ref="N58:N78">M58+J58+G58+D58</f>
        <v>2254.6</v>
      </c>
      <c r="O58" s="21"/>
    </row>
    <row r="59" spans="1:15" s="6" customFormat="1" ht="15">
      <c r="A59" s="38" t="s">
        <v>188</v>
      </c>
      <c r="B59" s="30">
        <v>88</v>
      </c>
      <c r="C59" s="220">
        <v>41817</v>
      </c>
      <c r="D59" s="34">
        <v>3681.3</v>
      </c>
      <c r="E59" s="186"/>
      <c r="F59" s="187"/>
      <c r="G59" s="65"/>
      <c r="H59" s="30"/>
      <c r="I59" s="9"/>
      <c r="J59" s="35"/>
      <c r="K59" s="30"/>
      <c r="L59" s="9"/>
      <c r="M59" s="35"/>
      <c r="N59" s="47">
        <f t="shared" si="6"/>
        <v>3681.3</v>
      </c>
      <c r="O59" s="21"/>
    </row>
    <row r="60" spans="1:15" s="6" customFormat="1" ht="15">
      <c r="A60" s="38" t="s">
        <v>190</v>
      </c>
      <c r="B60" s="30"/>
      <c r="C60" s="9"/>
      <c r="D60" s="35"/>
      <c r="E60" s="186" t="s">
        <v>191</v>
      </c>
      <c r="F60" s="187">
        <v>41872</v>
      </c>
      <c r="G60" s="65">
        <v>-3428.36</v>
      </c>
      <c r="H60" s="30"/>
      <c r="I60" s="9"/>
      <c r="J60" s="34"/>
      <c r="K60" s="30"/>
      <c r="L60" s="9"/>
      <c r="M60" s="35"/>
      <c r="N60" s="47">
        <f t="shared" si="6"/>
        <v>-3428.36</v>
      </c>
      <c r="O60" s="21"/>
    </row>
    <row r="61" spans="1:15" s="6" customFormat="1" ht="15">
      <c r="A61" s="38" t="s">
        <v>192</v>
      </c>
      <c r="B61" s="186"/>
      <c r="C61" s="187"/>
      <c r="D61" s="65"/>
      <c r="E61" s="45">
        <v>122</v>
      </c>
      <c r="F61" s="220">
        <v>41873</v>
      </c>
      <c r="G61" s="16">
        <v>196.5</v>
      </c>
      <c r="H61" s="30"/>
      <c r="I61" s="9"/>
      <c r="J61" s="34"/>
      <c r="K61" s="30"/>
      <c r="L61" s="9"/>
      <c r="M61" s="35"/>
      <c r="N61" s="47">
        <f t="shared" si="6"/>
        <v>196.5</v>
      </c>
      <c r="O61" s="21"/>
    </row>
    <row r="62" spans="1:15" s="6" customFormat="1" ht="15">
      <c r="A62" s="38" t="s">
        <v>193</v>
      </c>
      <c r="B62" s="186"/>
      <c r="C62" s="187"/>
      <c r="D62" s="65"/>
      <c r="E62" s="45">
        <v>122</v>
      </c>
      <c r="F62" s="220">
        <v>41873</v>
      </c>
      <c r="G62" s="16">
        <v>196.5</v>
      </c>
      <c r="H62" s="30"/>
      <c r="I62" s="9"/>
      <c r="J62" s="34"/>
      <c r="K62" s="30"/>
      <c r="L62" s="9"/>
      <c r="M62" s="35"/>
      <c r="N62" s="47">
        <f t="shared" si="6"/>
        <v>196.5</v>
      </c>
      <c r="O62" s="21"/>
    </row>
    <row r="63" spans="1:15" s="6" customFormat="1" ht="15">
      <c r="A63" s="38" t="s">
        <v>194</v>
      </c>
      <c r="B63" s="30"/>
      <c r="C63" s="9"/>
      <c r="D63" s="35"/>
      <c r="E63" s="45">
        <v>130</v>
      </c>
      <c r="F63" s="220">
        <v>41880</v>
      </c>
      <c r="G63" s="16">
        <v>396.2</v>
      </c>
      <c r="H63" s="186"/>
      <c r="I63" s="187"/>
      <c r="J63" s="65"/>
      <c r="K63" s="30"/>
      <c r="L63" s="9"/>
      <c r="M63" s="35"/>
      <c r="N63" s="47">
        <f t="shared" si="6"/>
        <v>396.2</v>
      </c>
      <c r="O63" s="21"/>
    </row>
    <row r="64" spans="1:15" s="235" customFormat="1" ht="15">
      <c r="A64" s="224" t="s">
        <v>195</v>
      </c>
      <c r="B64" s="225"/>
      <c r="C64" s="226"/>
      <c r="D64" s="227"/>
      <c r="E64" s="228">
        <v>130</v>
      </c>
      <c r="F64" s="229">
        <v>41880</v>
      </c>
      <c r="G64" s="230">
        <v>11670.69</v>
      </c>
      <c r="H64" s="231"/>
      <c r="I64" s="232"/>
      <c r="J64" s="233"/>
      <c r="K64" s="225"/>
      <c r="L64" s="226"/>
      <c r="M64" s="227"/>
      <c r="N64" s="47">
        <f t="shared" si="6"/>
        <v>11670.69</v>
      </c>
      <c r="O64" s="234"/>
    </row>
    <row r="65" spans="1:15" s="6" customFormat="1" ht="15" customHeight="1">
      <c r="A65" s="38" t="s">
        <v>197</v>
      </c>
      <c r="B65" s="30"/>
      <c r="C65" s="9"/>
      <c r="D65" s="35"/>
      <c r="E65" s="186" t="s">
        <v>198</v>
      </c>
      <c r="F65" s="187">
        <v>41901</v>
      </c>
      <c r="G65" s="65">
        <v>396.2</v>
      </c>
      <c r="H65" s="30"/>
      <c r="I65" s="9"/>
      <c r="J65" s="34"/>
      <c r="K65" s="30"/>
      <c r="L65" s="9"/>
      <c r="M65" s="35"/>
      <c r="N65" s="47">
        <f t="shared" si="6"/>
        <v>396.2</v>
      </c>
      <c r="O65" s="21"/>
    </row>
    <row r="66" spans="1:15" s="6" customFormat="1" ht="15">
      <c r="A66" s="39" t="s">
        <v>200</v>
      </c>
      <c r="B66" s="54"/>
      <c r="C66" s="64"/>
      <c r="D66" s="48"/>
      <c r="E66" s="203" t="s">
        <v>201</v>
      </c>
      <c r="F66" s="187">
        <v>41936</v>
      </c>
      <c r="G66" s="204">
        <v>78.09</v>
      </c>
      <c r="H66" s="186"/>
      <c r="I66" s="187"/>
      <c r="J66" s="65"/>
      <c r="K66" s="186"/>
      <c r="L66" s="187"/>
      <c r="M66" s="65"/>
      <c r="N66" s="47">
        <f t="shared" si="6"/>
        <v>78.09</v>
      </c>
      <c r="O66" s="21"/>
    </row>
    <row r="67" spans="1:15" s="6" customFormat="1" ht="15">
      <c r="A67" s="39" t="s">
        <v>202</v>
      </c>
      <c r="B67" s="54"/>
      <c r="C67" s="64"/>
      <c r="D67" s="48"/>
      <c r="E67" s="203" t="s">
        <v>201</v>
      </c>
      <c r="F67" s="187">
        <v>41936</v>
      </c>
      <c r="G67" s="204">
        <v>1187.42</v>
      </c>
      <c r="H67" s="186"/>
      <c r="I67" s="187"/>
      <c r="J67" s="65"/>
      <c r="K67" s="186"/>
      <c r="L67" s="187"/>
      <c r="M67" s="65"/>
      <c r="N67" s="47">
        <f t="shared" si="6"/>
        <v>1187.42</v>
      </c>
      <c r="O67" s="21"/>
    </row>
    <row r="68" spans="1:15" s="6" customFormat="1" ht="15">
      <c r="A68" s="39" t="s">
        <v>206</v>
      </c>
      <c r="B68" s="54"/>
      <c r="C68" s="64"/>
      <c r="D68" s="48"/>
      <c r="E68" s="203" t="s">
        <v>207</v>
      </c>
      <c r="F68" s="187">
        <v>41943</v>
      </c>
      <c r="G68" s="204">
        <v>220.12</v>
      </c>
      <c r="H68" s="186"/>
      <c r="I68" s="187"/>
      <c r="J68" s="65"/>
      <c r="K68" s="186"/>
      <c r="L68" s="187"/>
      <c r="M68" s="65"/>
      <c r="N68" s="47">
        <f t="shared" si="6"/>
        <v>220.12</v>
      </c>
      <c r="O68" s="21"/>
    </row>
    <row r="69" spans="1:15" s="6" customFormat="1" ht="15">
      <c r="A69" s="39" t="s">
        <v>203</v>
      </c>
      <c r="B69" s="30"/>
      <c r="C69" s="9"/>
      <c r="D69" s="35"/>
      <c r="E69" s="45">
        <v>155</v>
      </c>
      <c r="F69" s="220">
        <v>41943</v>
      </c>
      <c r="G69" s="16">
        <v>1188</v>
      </c>
      <c r="H69" s="30"/>
      <c r="I69" s="9"/>
      <c r="J69" s="34"/>
      <c r="K69" s="30"/>
      <c r="L69" s="9"/>
      <c r="M69" s="35"/>
      <c r="N69" s="47">
        <f t="shared" si="6"/>
        <v>1188</v>
      </c>
      <c r="O69" s="21"/>
    </row>
    <row r="70" spans="1:15" s="6" customFormat="1" ht="15">
      <c r="A70" s="39" t="s">
        <v>208</v>
      </c>
      <c r="B70" s="54"/>
      <c r="C70" s="64"/>
      <c r="D70" s="48"/>
      <c r="E70" s="55"/>
      <c r="F70" s="202"/>
      <c r="G70" s="223"/>
      <c r="H70" s="54">
        <v>177</v>
      </c>
      <c r="I70" s="202">
        <v>41985</v>
      </c>
      <c r="J70" s="236">
        <v>704.66</v>
      </c>
      <c r="K70" s="54"/>
      <c r="L70" s="64"/>
      <c r="M70" s="48"/>
      <c r="N70" s="47">
        <f t="shared" si="6"/>
        <v>704.66</v>
      </c>
      <c r="O70" s="21"/>
    </row>
    <row r="71" spans="1:15" s="6" customFormat="1" ht="15">
      <c r="A71" s="39" t="s">
        <v>209</v>
      </c>
      <c r="B71" s="54"/>
      <c r="C71" s="64"/>
      <c r="D71" s="48"/>
      <c r="E71" s="55"/>
      <c r="F71" s="202"/>
      <c r="G71" s="223"/>
      <c r="H71" s="54">
        <v>185</v>
      </c>
      <c r="I71" s="202">
        <v>41992</v>
      </c>
      <c r="J71" s="236">
        <v>732.03</v>
      </c>
      <c r="K71" s="54"/>
      <c r="L71" s="64"/>
      <c r="M71" s="48"/>
      <c r="N71" s="47">
        <f t="shared" si="6"/>
        <v>732.03</v>
      </c>
      <c r="O71" s="21"/>
    </row>
    <row r="72" spans="1:15" s="6" customFormat="1" ht="15">
      <c r="A72" s="39" t="s">
        <v>210</v>
      </c>
      <c r="B72" s="54"/>
      <c r="C72" s="64"/>
      <c r="D72" s="48"/>
      <c r="E72" s="55"/>
      <c r="F72" s="202"/>
      <c r="G72" s="223"/>
      <c r="H72" s="54">
        <v>197</v>
      </c>
      <c r="I72" s="202">
        <v>41999</v>
      </c>
      <c r="J72" s="236">
        <v>119022.08</v>
      </c>
      <c r="K72" s="54"/>
      <c r="L72" s="64"/>
      <c r="M72" s="48"/>
      <c r="N72" s="47">
        <f t="shared" si="6"/>
        <v>119022.08</v>
      </c>
      <c r="O72" s="21"/>
    </row>
    <row r="73" spans="1:15" s="6" customFormat="1" ht="15">
      <c r="A73" s="39" t="s">
        <v>212</v>
      </c>
      <c r="B73" s="54"/>
      <c r="C73" s="64"/>
      <c r="D73" s="48"/>
      <c r="E73" s="55"/>
      <c r="F73" s="202"/>
      <c r="G73" s="223"/>
      <c r="H73" s="54">
        <v>18</v>
      </c>
      <c r="I73" s="202">
        <v>42034</v>
      </c>
      <c r="J73" s="236">
        <v>1036.94</v>
      </c>
      <c r="K73" s="54"/>
      <c r="L73" s="64"/>
      <c r="M73" s="48"/>
      <c r="N73" s="47">
        <f t="shared" si="6"/>
        <v>1036.94</v>
      </c>
      <c r="O73" s="21"/>
    </row>
    <row r="74" spans="1:15" s="6" customFormat="1" ht="15">
      <c r="A74" s="39" t="s">
        <v>200</v>
      </c>
      <c r="B74" s="54"/>
      <c r="C74" s="64"/>
      <c r="D74" s="48"/>
      <c r="E74" s="55"/>
      <c r="F74" s="202"/>
      <c r="G74" s="223"/>
      <c r="H74" s="54"/>
      <c r="I74" s="202"/>
      <c r="J74" s="236"/>
      <c r="K74" s="54">
        <v>127</v>
      </c>
      <c r="L74" s="202">
        <v>42111</v>
      </c>
      <c r="M74" s="236">
        <v>78.09</v>
      </c>
      <c r="N74" s="47">
        <f t="shared" si="6"/>
        <v>78.09</v>
      </c>
      <c r="O74" s="21"/>
    </row>
    <row r="75" spans="1:15" s="6" customFormat="1" ht="18.75" customHeight="1">
      <c r="A75" s="39" t="s">
        <v>216</v>
      </c>
      <c r="B75" s="54"/>
      <c r="C75" s="64"/>
      <c r="D75" s="48"/>
      <c r="E75" s="55"/>
      <c r="F75" s="64"/>
      <c r="G75" s="223"/>
      <c r="H75" s="186"/>
      <c r="I75" s="187"/>
      <c r="J75" s="65"/>
      <c r="K75" s="186" t="s">
        <v>217</v>
      </c>
      <c r="L75" s="187">
        <v>42088</v>
      </c>
      <c r="M75" s="65">
        <v>68</v>
      </c>
      <c r="N75" s="47">
        <f t="shared" si="6"/>
        <v>68</v>
      </c>
      <c r="O75" s="21"/>
    </row>
    <row r="76" spans="1:15" s="6" customFormat="1" ht="15">
      <c r="A76" s="39"/>
      <c r="B76" s="54"/>
      <c r="C76" s="64"/>
      <c r="D76" s="48"/>
      <c r="E76" s="55"/>
      <c r="F76" s="202"/>
      <c r="G76" s="223"/>
      <c r="H76" s="54"/>
      <c r="I76" s="202"/>
      <c r="J76" s="236"/>
      <c r="K76" s="54"/>
      <c r="L76" s="64"/>
      <c r="M76" s="48"/>
      <c r="N76" s="47">
        <f t="shared" si="6"/>
        <v>0</v>
      </c>
      <c r="O76" s="21"/>
    </row>
    <row r="77" spans="1:15" s="6" customFormat="1" ht="15.75" thickBot="1">
      <c r="A77" s="39"/>
      <c r="B77" s="54"/>
      <c r="C77" s="64"/>
      <c r="D77" s="48"/>
      <c r="E77" s="55"/>
      <c r="F77" s="64"/>
      <c r="G77" s="223"/>
      <c r="H77" s="54"/>
      <c r="I77" s="64"/>
      <c r="J77" s="236"/>
      <c r="K77" s="54"/>
      <c r="L77" s="64"/>
      <c r="M77" s="48"/>
      <c r="N77" s="47">
        <f t="shared" si="6"/>
        <v>0</v>
      </c>
      <c r="O77" s="21"/>
    </row>
    <row r="78" spans="1:15" s="81" customFormat="1" ht="20.25" thickBot="1">
      <c r="A78" s="76" t="s">
        <v>4</v>
      </c>
      <c r="B78" s="77"/>
      <c r="C78" s="78"/>
      <c r="D78" s="82">
        <f>SUM(D58:D77)</f>
        <v>5935.9</v>
      </c>
      <c r="E78" s="83"/>
      <c r="F78" s="78"/>
      <c r="G78" s="82">
        <f>SUM(G58:G77)</f>
        <v>12101.36</v>
      </c>
      <c r="H78" s="84"/>
      <c r="I78" s="78"/>
      <c r="J78" s="82">
        <f>SUM(J58:J77)</f>
        <v>121495.71</v>
      </c>
      <c r="K78" s="84"/>
      <c r="L78" s="78"/>
      <c r="M78" s="82">
        <f>SUM(M58:M77)</f>
        <v>146.09</v>
      </c>
      <c r="N78" s="47">
        <f t="shared" si="6"/>
        <v>139679.06</v>
      </c>
      <c r="O78" s="85"/>
    </row>
    <row r="79" spans="1:15" s="6" customFormat="1" ht="40.5" customHeight="1" hidden="1" thickBot="1">
      <c r="A79" s="260" t="s">
        <v>30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2"/>
      <c r="O79" s="56"/>
    </row>
    <row r="80" spans="1:15" s="6" customFormat="1" ht="12.75" hidden="1">
      <c r="A80" s="38"/>
      <c r="B80" s="30"/>
      <c r="C80" s="9"/>
      <c r="D80" s="35"/>
      <c r="E80" s="45"/>
      <c r="F80" s="9"/>
      <c r="G80" s="17"/>
      <c r="H80" s="30"/>
      <c r="I80" s="9"/>
      <c r="J80" s="35"/>
      <c r="K80" s="30"/>
      <c r="L80" s="9"/>
      <c r="M80" s="35"/>
      <c r="N80" s="45"/>
      <c r="O80" s="21"/>
    </row>
    <row r="81" spans="1:15" s="6" customFormat="1" ht="12.75" hidden="1">
      <c r="A81" s="38"/>
      <c r="B81" s="30"/>
      <c r="C81" s="9"/>
      <c r="D81" s="35"/>
      <c r="E81" s="45"/>
      <c r="F81" s="9"/>
      <c r="G81" s="17"/>
      <c r="H81" s="30"/>
      <c r="I81" s="9"/>
      <c r="J81" s="35"/>
      <c r="K81" s="30"/>
      <c r="L81" s="9"/>
      <c r="M81" s="35"/>
      <c r="N81" s="45"/>
      <c r="O81" s="21"/>
    </row>
    <row r="82" spans="1:15" s="6" customFormat="1" ht="12.75" hidden="1">
      <c r="A82" s="38"/>
      <c r="B82" s="30"/>
      <c r="C82" s="9"/>
      <c r="D82" s="35"/>
      <c r="E82" s="45"/>
      <c r="F82" s="9"/>
      <c r="G82" s="17"/>
      <c r="H82" s="30"/>
      <c r="I82" s="9"/>
      <c r="J82" s="35"/>
      <c r="K82" s="30"/>
      <c r="L82" s="9"/>
      <c r="M82" s="35"/>
      <c r="N82" s="45"/>
      <c r="O82" s="21"/>
    </row>
    <row r="83" spans="1:15" s="6" customFormat="1" ht="12.75" hidden="1">
      <c r="A83" s="38"/>
      <c r="B83" s="30"/>
      <c r="C83" s="9"/>
      <c r="D83" s="35"/>
      <c r="E83" s="45"/>
      <c r="F83" s="9"/>
      <c r="G83" s="17"/>
      <c r="H83" s="30"/>
      <c r="I83" s="9"/>
      <c r="J83" s="35"/>
      <c r="K83" s="30"/>
      <c r="L83" s="9"/>
      <c r="M83" s="35"/>
      <c r="N83" s="45"/>
      <c r="O83" s="21"/>
    </row>
    <row r="84" spans="1:15" s="6" customFormat="1" ht="13.5" hidden="1" thickBot="1">
      <c r="A84" s="38"/>
      <c r="B84" s="30"/>
      <c r="C84" s="9"/>
      <c r="D84" s="35"/>
      <c r="E84" s="45"/>
      <c r="F84" s="9"/>
      <c r="G84" s="17"/>
      <c r="H84" s="30"/>
      <c r="I84" s="9"/>
      <c r="J84" s="35"/>
      <c r="K84" s="30"/>
      <c r="L84" s="9"/>
      <c r="M84" s="35"/>
      <c r="N84" s="45"/>
      <c r="O84" s="21"/>
    </row>
    <row r="85" spans="1:15" s="81" customFormat="1" ht="20.25" hidden="1" thickBot="1">
      <c r="A85" s="76" t="s">
        <v>4</v>
      </c>
      <c r="B85" s="84"/>
      <c r="C85" s="86"/>
      <c r="D85" s="88">
        <f>SUM(D80:D84)</f>
        <v>0</v>
      </c>
      <c r="E85" s="89"/>
      <c r="F85" s="88"/>
      <c r="G85" s="88">
        <f>SUM(G80:G84)</f>
        <v>0</v>
      </c>
      <c r="H85" s="88"/>
      <c r="I85" s="88"/>
      <c r="J85" s="88">
        <f>SUM(J80:J84)</f>
        <v>0</v>
      </c>
      <c r="K85" s="88"/>
      <c r="L85" s="88"/>
      <c r="M85" s="88">
        <f>SUM(M80:M84)</f>
        <v>0</v>
      </c>
      <c r="N85" s="79"/>
      <c r="O85" s="87"/>
    </row>
    <row r="86" spans="1:15" s="6" customFormat="1" ht="20.25" thickBot="1">
      <c r="A86" s="60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6"/>
    </row>
    <row r="87" spans="1:15" s="2" customFormat="1" ht="20.25" thickBot="1">
      <c r="A87" s="41" t="s">
        <v>6</v>
      </c>
      <c r="B87" s="61"/>
      <c r="C87" s="57"/>
      <c r="D87" s="62">
        <f>D85+D78+D56+D41</f>
        <v>121844.88</v>
      </c>
      <c r="E87" s="58"/>
      <c r="F87" s="57"/>
      <c r="G87" s="62">
        <f>G85+G78+G56+G41</f>
        <v>113360.26</v>
      </c>
      <c r="H87" s="58"/>
      <c r="I87" s="57"/>
      <c r="J87" s="62">
        <f>J85+J78+J56+J41</f>
        <v>371789.06</v>
      </c>
      <c r="K87" s="58"/>
      <c r="L87" s="57"/>
      <c r="M87" s="62">
        <f>M85+M78+M56+M41</f>
        <v>95387.17</v>
      </c>
      <c r="N87" s="59"/>
      <c r="O87" s="25">
        <f>M87+J87+G87+D87</f>
        <v>702381.37</v>
      </c>
    </row>
    <row r="88" spans="1:13" s="2" customFormat="1" ht="13.5" thickBot="1">
      <c r="A88" s="51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4" s="2" customFormat="1" ht="13.5" thickBot="1">
      <c r="A89" s="49"/>
      <c r="B89" s="52" t="s">
        <v>18</v>
      </c>
      <c r="C89" s="52" t="s">
        <v>19</v>
      </c>
      <c r="D89" s="52" t="s">
        <v>20</v>
      </c>
      <c r="E89" s="52" t="s">
        <v>21</v>
      </c>
      <c r="F89" s="52" t="s">
        <v>22</v>
      </c>
      <c r="G89" s="52" t="s">
        <v>23</v>
      </c>
      <c r="H89" s="52" t="s">
        <v>24</v>
      </c>
      <c r="I89" s="52" t="s">
        <v>25</v>
      </c>
      <c r="J89" s="52" t="s">
        <v>14</v>
      </c>
      <c r="K89" s="52" t="s">
        <v>15</v>
      </c>
      <c r="L89" s="52" t="s">
        <v>16</v>
      </c>
      <c r="M89" s="52" t="s">
        <v>17</v>
      </c>
      <c r="N89" s="52" t="s">
        <v>27</v>
      </c>
    </row>
    <row r="90" spans="1:14" s="2" customFormat="1" ht="13.5" thickBot="1">
      <c r="A90" s="51" t="s">
        <v>13</v>
      </c>
      <c r="B90" s="101">
        <v>140709.07</v>
      </c>
      <c r="C90" s="49">
        <f>B94</f>
        <v>182404.4</v>
      </c>
      <c r="D90" s="49">
        <f aca="true" t="shared" si="7" ref="D90:M90">C94</f>
        <v>244361.77</v>
      </c>
      <c r="E90" s="50">
        <f>D94</f>
        <v>177878.04</v>
      </c>
      <c r="F90" s="49">
        <f t="shared" si="7"/>
        <v>228867.71</v>
      </c>
      <c r="G90" s="49">
        <f t="shared" si="7"/>
        <v>292256.94</v>
      </c>
      <c r="H90" s="50">
        <f t="shared" si="7"/>
        <v>233444.26</v>
      </c>
      <c r="I90" s="49">
        <f t="shared" si="7"/>
        <v>289025.63</v>
      </c>
      <c r="J90" s="49">
        <f t="shared" si="7"/>
        <v>346300.56</v>
      </c>
      <c r="K90" s="50">
        <f t="shared" si="7"/>
        <v>28622.45</v>
      </c>
      <c r="L90" s="49">
        <f t="shared" si="7"/>
        <v>86101.89</v>
      </c>
      <c r="M90" s="49">
        <f t="shared" si="7"/>
        <v>142590.29</v>
      </c>
      <c r="N90" s="49">
        <f>SUM(B90:M90)</f>
        <v>2392563.01</v>
      </c>
    </row>
    <row r="91" spans="1:14" s="191" customFormat="1" ht="13.5" thickBot="1">
      <c r="A91" s="189" t="s">
        <v>11</v>
      </c>
      <c r="B91" s="190">
        <v>56493.44</v>
      </c>
      <c r="C91" s="190">
        <v>56493.44</v>
      </c>
      <c r="D91" s="190">
        <v>56493.44</v>
      </c>
      <c r="E91" s="190">
        <v>56493.44</v>
      </c>
      <c r="F91" s="190">
        <v>56493.44</v>
      </c>
      <c r="G91" s="190">
        <v>56493.44</v>
      </c>
      <c r="H91" s="190">
        <v>56493.44</v>
      </c>
      <c r="I91" s="190">
        <v>56493.44</v>
      </c>
      <c r="J91" s="190">
        <v>56493.44</v>
      </c>
      <c r="K91" s="190">
        <v>56493.44</v>
      </c>
      <c r="L91" s="190">
        <v>56493.44</v>
      </c>
      <c r="M91" s="190">
        <v>56493.44</v>
      </c>
      <c r="N91" s="190">
        <f>SUM(B91:M91)</f>
        <v>677921.28</v>
      </c>
    </row>
    <row r="92" spans="1:14" s="191" customFormat="1" ht="13.5" thickBot="1">
      <c r="A92" s="189" t="s">
        <v>12</v>
      </c>
      <c r="B92" s="190">
        <v>41695.33</v>
      </c>
      <c r="C92" s="190">
        <v>61957.37</v>
      </c>
      <c r="D92" s="190">
        <v>55361.15</v>
      </c>
      <c r="E92" s="190">
        <v>50989.67</v>
      </c>
      <c r="F92" s="190">
        <v>63389.23</v>
      </c>
      <c r="G92" s="190">
        <v>54547.58</v>
      </c>
      <c r="H92" s="190">
        <v>55581.37</v>
      </c>
      <c r="I92" s="190">
        <v>57274.93</v>
      </c>
      <c r="J92" s="190">
        <v>54110.95</v>
      </c>
      <c r="K92" s="190">
        <v>57479.44</v>
      </c>
      <c r="L92" s="190">
        <v>56488.4</v>
      </c>
      <c r="M92" s="190">
        <v>56289.76</v>
      </c>
      <c r="N92" s="190">
        <f>SUM(B92:M92)</f>
        <v>665165.18</v>
      </c>
    </row>
    <row r="93" spans="1:14" s="2" customFormat="1" ht="13.5" thickBot="1">
      <c r="A93" s="51" t="s">
        <v>28</v>
      </c>
      <c r="B93" s="49">
        <f aca="true" t="shared" si="8" ref="B93:M93">B92-B91</f>
        <v>-14798.11</v>
      </c>
      <c r="C93" s="49">
        <f t="shared" si="8"/>
        <v>5463.93</v>
      </c>
      <c r="D93" s="49">
        <f t="shared" si="8"/>
        <v>-1132.29</v>
      </c>
      <c r="E93" s="49">
        <f t="shared" si="8"/>
        <v>-5503.77</v>
      </c>
      <c r="F93" s="49">
        <f t="shared" si="8"/>
        <v>6895.79</v>
      </c>
      <c r="G93" s="49">
        <f t="shared" si="8"/>
        <v>-1945.86</v>
      </c>
      <c r="H93" s="49">
        <f t="shared" si="8"/>
        <v>-912.07</v>
      </c>
      <c r="I93" s="49">
        <f t="shared" si="8"/>
        <v>781.489999999998</v>
      </c>
      <c r="J93" s="49">
        <f t="shared" si="8"/>
        <v>-2382.49000000001</v>
      </c>
      <c r="K93" s="49">
        <f t="shared" si="8"/>
        <v>986</v>
      </c>
      <c r="L93" s="49">
        <f t="shared" si="8"/>
        <v>-5.04000000000087</v>
      </c>
      <c r="M93" s="49">
        <f t="shared" si="8"/>
        <v>-203.68</v>
      </c>
      <c r="N93" s="49">
        <f>SUM(B93:M93)</f>
        <v>-12756.1</v>
      </c>
    </row>
    <row r="94" spans="1:14" s="2" customFormat="1" ht="13.5" thickBot="1">
      <c r="A94" s="51" t="s">
        <v>26</v>
      </c>
      <c r="B94" s="49">
        <f>B90+B92</f>
        <v>182404.4</v>
      </c>
      <c r="C94" s="49">
        <f>C90+C92</f>
        <v>244361.77</v>
      </c>
      <c r="D94" s="195">
        <f>D90+D92-D87</f>
        <v>177878.04</v>
      </c>
      <c r="E94" s="49">
        <f>E90+E92</f>
        <v>228867.71</v>
      </c>
      <c r="F94" s="49">
        <f>F90+F92</f>
        <v>292256.94</v>
      </c>
      <c r="G94" s="195">
        <f>G90+G92-G87</f>
        <v>233444.26</v>
      </c>
      <c r="H94" s="49">
        <f>H90+H92</f>
        <v>289025.63</v>
      </c>
      <c r="I94" s="49">
        <f>I90+I92</f>
        <v>346300.56</v>
      </c>
      <c r="J94" s="195">
        <f>J90+J92-J87</f>
        <v>28622.45</v>
      </c>
      <c r="K94" s="49">
        <f>K90+K92</f>
        <v>86101.89</v>
      </c>
      <c r="L94" s="49">
        <f>L90+L92</f>
        <v>142590.29</v>
      </c>
      <c r="M94" s="195">
        <f>M90+M92-M87</f>
        <v>103492.88</v>
      </c>
      <c r="N94" s="49"/>
    </row>
    <row r="95" spans="7:14" s="2" customFormat="1" ht="57" customHeight="1">
      <c r="G95" s="32"/>
      <c r="H95" s="255" t="s">
        <v>158</v>
      </c>
      <c r="I95" s="255"/>
      <c r="J95" s="255"/>
      <c r="K95" s="255"/>
      <c r="L95" s="256" t="s">
        <v>159</v>
      </c>
      <c r="M95" s="256"/>
      <c r="N95" s="256"/>
    </row>
    <row r="96" spans="8:14" s="2" customFormat="1" ht="72" customHeight="1">
      <c r="H96" s="257" t="s">
        <v>160</v>
      </c>
      <c r="I96" s="257"/>
      <c r="J96" s="257"/>
      <c r="K96" s="257"/>
      <c r="L96" s="258" t="s">
        <v>189</v>
      </c>
      <c r="M96" s="258"/>
      <c r="N96" s="258"/>
    </row>
    <row r="97" s="2" customFormat="1" ht="12.75">
      <c r="N97" s="217"/>
    </row>
    <row r="98" spans="8:14" s="2" customFormat="1" ht="15">
      <c r="H98" s="274" t="s">
        <v>147</v>
      </c>
      <c r="I98" s="274"/>
      <c r="J98" s="274"/>
      <c r="K98" s="196">
        <f>O87</f>
        <v>702381.37</v>
      </c>
      <c r="L98" s="197"/>
      <c r="M98" s="197"/>
      <c r="N98" s="217"/>
    </row>
    <row r="99" spans="8:14" s="2" customFormat="1" ht="15">
      <c r="H99" s="274" t="s">
        <v>148</v>
      </c>
      <c r="I99" s="274"/>
      <c r="J99" s="274"/>
      <c r="K99" s="196">
        <f>N91</f>
        <v>677921.28</v>
      </c>
      <c r="L99" s="197"/>
      <c r="M99" s="197"/>
      <c r="N99" s="217"/>
    </row>
    <row r="100" spans="8:14" s="2" customFormat="1" ht="15">
      <c r="H100" s="274" t="s">
        <v>149</v>
      </c>
      <c r="I100" s="274"/>
      <c r="J100" s="274"/>
      <c r="K100" s="196">
        <f>N92</f>
        <v>665165.18</v>
      </c>
      <c r="L100" s="197"/>
      <c r="M100" s="197"/>
      <c r="N100" s="217"/>
    </row>
    <row r="101" spans="8:14" s="2" customFormat="1" ht="15">
      <c r="H101" s="274" t="s">
        <v>150</v>
      </c>
      <c r="I101" s="274"/>
      <c r="J101" s="274"/>
      <c r="K101" s="196">
        <f>K100-K99</f>
        <v>-12756.1</v>
      </c>
      <c r="L101" s="197"/>
      <c r="M101" s="197"/>
      <c r="N101" s="217"/>
    </row>
    <row r="102" spans="8:14" s="2" customFormat="1" ht="15">
      <c r="H102" s="275" t="s">
        <v>151</v>
      </c>
      <c r="I102" s="275"/>
      <c r="J102" s="275"/>
      <c r="K102" s="196">
        <f>K99-K98</f>
        <v>-24460.09</v>
      </c>
      <c r="L102" s="198"/>
      <c r="M102" s="197"/>
      <c r="N102" s="217"/>
    </row>
    <row r="103" spans="8:14" s="2" customFormat="1" ht="15">
      <c r="H103" s="276" t="s">
        <v>204</v>
      </c>
      <c r="I103" s="277"/>
      <c r="J103" s="278"/>
      <c r="K103" s="196">
        <f>B90</f>
        <v>140709.07</v>
      </c>
      <c r="L103" s="197"/>
      <c r="M103" s="197"/>
      <c r="N103" s="217"/>
    </row>
    <row r="104" spans="8:14" s="2" customFormat="1" ht="15.75">
      <c r="H104" s="279" t="s">
        <v>205</v>
      </c>
      <c r="I104" s="279"/>
      <c r="J104" s="279"/>
      <c r="K104" s="199">
        <f>K103+K102+K101+K105</f>
        <v>103492.88</v>
      </c>
      <c r="L104" s="197"/>
      <c r="M104" s="197"/>
      <c r="N104" s="217"/>
    </row>
    <row r="105" spans="8:13" s="2" customFormat="1" ht="15">
      <c r="H105" s="273"/>
      <c r="I105" s="273"/>
      <c r="J105" s="273"/>
      <c r="K105" s="200"/>
      <c r="L105" s="197"/>
      <c r="M105" s="197"/>
    </row>
    <row r="106" spans="8:13" s="2" customFormat="1" ht="15">
      <c r="H106" s="275" t="s">
        <v>152</v>
      </c>
      <c r="I106" s="275"/>
      <c r="J106" s="275"/>
      <c r="K106" s="200">
        <f>D78+G78+J78+M78</f>
        <v>139679.06</v>
      </c>
      <c r="L106" s="272" t="s">
        <v>182</v>
      </c>
      <c r="M106" s="272"/>
    </row>
    <row r="107" spans="8:13" s="2" customFormat="1" ht="15">
      <c r="H107" s="273" t="s">
        <v>153</v>
      </c>
      <c r="I107" s="273"/>
      <c r="J107" s="273"/>
      <c r="K107" s="200">
        <v>35790.05</v>
      </c>
      <c r="L107" s="197"/>
      <c r="M107" s="197"/>
    </row>
    <row r="108" spans="8:13" s="2" customFormat="1" ht="15">
      <c r="H108" s="273" t="s">
        <v>154</v>
      </c>
      <c r="I108" s="273"/>
      <c r="J108" s="273"/>
      <c r="K108" s="200">
        <v>79407.39</v>
      </c>
      <c r="L108" s="197"/>
      <c r="M108" s="197"/>
    </row>
    <row r="109" spans="8:13" ht="15">
      <c r="H109" s="273" t="s">
        <v>155</v>
      </c>
      <c r="I109" s="273"/>
      <c r="J109" s="273"/>
      <c r="K109" s="200">
        <f>K107+K108</f>
        <v>115197.44</v>
      </c>
      <c r="L109" s="197"/>
      <c r="M109" s="197"/>
    </row>
    <row r="110" spans="8:13" ht="15">
      <c r="H110" s="273" t="s">
        <v>156</v>
      </c>
      <c r="I110" s="273"/>
      <c r="J110" s="273"/>
      <c r="K110" s="200">
        <f>K109-K106</f>
        <v>-24481.62</v>
      </c>
      <c r="L110" s="198"/>
      <c r="M110" s="197"/>
    </row>
    <row r="111" spans="8:13" ht="15.75">
      <c r="H111" s="273" t="s">
        <v>157</v>
      </c>
      <c r="I111" s="273"/>
      <c r="J111" s="273"/>
      <c r="K111" s="201">
        <f>K102-K110</f>
        <v>21.53</v>
      </c>
      <c r="L111" s="197"/>
      <c r="M111" s="197"/>
    </row>
  </sheetData>
  <sheetProtection/>
  <mergeCells count="28">
    <mergeCell ref="H102:J102"/>
    <mergeCell ref="H103:J103"/>
    <mergeCell ref="H109:J109"/>
    <mergeCell ref="H110:J110"/>
    <mergeCell ref="H111:J111"/>
    <mergeCell ref="H104:J104"/>
    <mergeCell ref="H105:J105"/>
    <mergeCell ref="H106:J106"/>
    <mergeCell ref="K2:M2"/>
    <mergeCell ref="A4:O4"/>
    <mergeCell ref="A43:N43"/>
    <mergeCell ref="L106:M106"/>
    <mergeCell ref="H107:J107"/>
    <mergeCell ref="H108:J108"/>
    <mergeCell ref="H98:J98"/>
    <mergeCell ref="H99:J99"/>
    <mergeCell ref="H100:J100"/>
    <mergeCell ref="H101:J101"/>
    <mergeCell ref="H95:K95"/>
    <mergeCell ref="L95:N95"/>
    <mergeCell ref="H96:K96"/>
    <mergeCell ref="L96:N96"/>
    <mergeCell ref="A1:N1"/>
    <mergeCell ref="A79:N79"/>
    <mergeCell ref="A57:N57"/>
    <mergeCell ref="B2:D2"/>
    <mergeCell ref="E2:G2"/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2015-07-23T06:34:24Z</cp:lastPrinted>
  <dcterms:created xsi:type="dcterms:W3CDTF">2010-04-02T14:46:04Z</dcterms:created>
  <dcterms:modified xsi:type="dcterms:W3CDTF">2015-07-23T06:35:13Z</dcterms:modified>
  <cp:category/>
  <cp:version/>
  <cp:contentType/>
  <cp:contentStatus/>
</cp:coreProperties>
</file>