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55" windowWidth="14955" windowHeight="8265" activeTab="1"/>
  </bookViews>
  <sheets>
    <sheet name="по голосованию" sheetId="1" r:id="rId1"/>
    <sheet name="ЛС" sheetId="2" r:id="rId2"/>
    <sheet name="Рос" sheetId="3" r:id="rId3"/>
    <sheet name="Лист1" sheetId="4" r:id="rId4"/>
  </sheets>
  <definedNames/>
  <calcPr fullCalcOnLoad="1" fullPrecision="0"/>
</workbook>
</file>

<file path=xl/sharedStrings.xml><?xml version="1.0" encoding="utf-8"?>
<sst xmlns="http://schemas.openxmlformats.org/spreadsheetml/2006/main" count="336" uniqueCount="218">
  <si>
    <t>наименование работ и услуг</t>
  </si>
  <si>
    <t>Обязательные работы и услуги по содержанию и ремонту общего имущества собственников помещений в многоквартирном доме</t>
  </si>
  <si>
    <t>Сбор, вывоз и утилизация ТБО*</t>
  </si>
  <si>
    <t>Работы по текущему ремонту, в т.ч.:</t>
  </si>
  <si>
    <t>ИТОГО:</t>
  </si>
  <si>
    <t xml:space="preserve">Годовая стоимость                ( на весь дом), руб. </t>
  </si>
  <si>
    <t>ВСЕГО:</t>
  </si>
  <si>
    <t>№ акта</t>
  </si>
  <si>
    <t>Дата акта</t>
  </si>
  <si>
    <t>Стоимость</t>
  </si>
  <si>
    <t>Итого за год</t>
  </si>
  <si>
    <t>Начислено</t>
  </si>
  <si>
    <t>Оплачено</t>
  </si>
  <si>
    <t>Сальдо на начало периода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</si>
  <si>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</si>
  <si>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</si>
  <si>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</si>
  <si>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</si>
  <si>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</si>
  <si>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</si>
  <si>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</si>
  <si>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</si>
  <si>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</si>
  <si>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</si>
  <si>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</si>
  <si>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</si>
  <si>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Остаток лицевого счета</t>
  </si>
  <si>
    <t>Итого</t>
  </si>
  <si>
    <t>Работы заявочного характера, в т.ч.:</t>
  </si>
  <si>
    <t>Работы по резервному фонду, в т.ч.:</t>
  </si>
  <si>
    <t>Приложение №1</t>
  </si>
  <si>
    <t>к дополнительному соглашению№_______</t>
  </si>
  <si>
    <t>к договору управления многоквартирным домом</t>
  </si>
  <si>
    <t xml:space="preserve">от _____________ 2008г </t>
  </si>
  <si>
    <t>Перечень работ и услуг по содержанию и ремонту общего имущества в многоквартирном доме</t>
  </si>
  <si>
    <t>периодичность выполняемых работ</t>
  </si>
  <si>
    <t>Годовой размер платы на 1м2 общей площади помещения (рублей)</t>
  </si>
  <si>
    <t xml:space="preserve">Стоимость на 1м2 общей площади помещения (рублей в месяц) </t>
  </si>
  <si>
    <t>Управление многоквартирным домом</t>
  </si>
  <si>
    <t>постоянно</t>
  </si>
  <si>
    <t>ведение технической документации</t>
  </si>
  <si>
    <t>осмотр мест общего пользования и инженерных сетей</t>
  </si>
  <si>
    <t>1 раз в квартал</t>
  </si>
  <si>
    <t>работа с обращениями граждан</t>
  </si>
  <si>
    <t>Уборка земельного участка, входящего в состав общего имущества</t>
  </si>
  <si>
    <t>подметание земельного участка в летний период</t>
  </si>
  <si>
    <t>6 раз в неделю</t>
  </si>
  <si>
    <t>уборка мусора с газона</t>
  </si>
  <si>
    <t>окос травы</t>
  </si>
  <si>
    <t>2-3 раза</t>
  </si>
  <si>
    <t>сдвижка и подметание снега при снегопаде</t>
  </si>
  <si>
    <t>по мере необходимости</t>
  </si>
  <si>
    <t>1 раз в сутки во время гололеда</t>
  </si>
  <si>
    <t>Расчетно-кассовое обслуживание</t>
  </si>
  <si>
    <t>1 раз в месяц</t>
  </si>
  <si>
    <t>Аварийное обслуживание</t>
  </si>
  <si>
    <t>круглосуточно</t>
  </si>
  <si>
    <t>Обслуживание общедомовых приборов учета холодного водоснабжения</t>
  </si>
  <si>
    <t>ежемесячно</t>
  </si>
  <si>
    <t>Дератизация</t>
  </si>
  <si>
    <t>12 раз в год</t>
  </si>
  <si>
    <t>Дезинсекция</t>
  </si>
  <si>
    <t>6 раз в год</t>
  </si>
  <si>
    <t>Организация и проведение микробиологического и санитарно - химического контроля горячего водоснабжения</t>
  </si>
  <si>
    <t>Регламентные работы по системе отопления в т.числе:</t>
  </si>
  <si>
    <t>1 раз в год</t>
  </si>
  <si>
    <t>отключение системы отопления</t>
  </si>
  <si>
    <t>гидравлическое испытание входной запорной арматуры</t>
  </si>
  <si>
    <t>2 раза в год</t>
  </si>
  <si>
    <t>ревизия элеваторного узла ( сопло )</t>
  </si>
  <si>
    <t>промывка системы отопления</t>
  </si>
  <si>
    <t>опресовка системы отопления</t>
  </si>
  <si>
    <t>промывка фильтров в тепловом пункте</t>
  </si>
  <si>
    <t>регулировка элеваторного узла</t>
  </si>
  <si>
    <t>заполнение системы отопления технической водой с удалением воздушных пробок</t>
  </si>
  <si>
    <t>подключение системы отопления с регулировкой</t>
  </si>
  <si>
    <t>Регламентные работы по системе горячего водоснабжения в т.числе:</t>
  </si>
  <si>
    <t>3 раза в год</t>
  </si>
  <si>
    <t>проверка работы регулятора температуры на бойлере</t>
  </si>
  <si>
    <t>обслуживание насосов холодного водоснабжения</t>
  </si>
  <si>
    <t>Регламентные работы по системе электроснабжени в т.числе:</t>
  </si>
  <si>
    <t>Регламентные работы по системе водоотведения в т.числе:</t>
  </si>
  <si>
    <t>Сбор, вывоз и утилизация ТБО, руб/м2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</si>
  <si>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</si>
  <si>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</si>
  <si>
    <t>Жители МКД</t>
  </si>
  <si>
    <t>Задолженность за жителями и ЮЛ</t>
  </si>
  <si>
    <t>Регламентные работы по системе холодного водоснабжения в т.числе:</t>
  </si>
  <si>
    <t>(многоквартирный дом с газовыми плитами )</t>
  </si>
  <si>
    <t>Поверка общедомовых приборов учета горячего водоснабжения</t>
  </si>
  <si>
    <t>Обслуживание вводных и внутренних газопроводов жилого фонда</t>
  </si>
  <si>
    <t>Расчет размера платы за содержание и ремонт общего имущества в многоквартирном доме</t>
  </si>
  <si>
    <t>договорная и претензионно-исковая работа, взыскание задолженности по ЖКУ</t>
  </si>
  <si>
    <t>Поверка общедомовых приборов учета теплоэнергии</t>
  </si>
  <si>
    <t>сдвижка и подметание снега при отсутствии снегопадов</t>
  </si>
  <si>
    <t>Поверка общедомовых приборов учета холодного водоснабжения</t>
  </si>
  <si>
    <t>отключение системы отопления в местах общего пользования</t>
  </si>
  <si>
    <t>подключение системы отопления в местах общего пользования</t>
  </si>
  <si>
    <t>проверка бойлера на плотность и прочность</t>
  </si>
  <si>
    <t>проверка бойлера на предмет накипиобразования латунных трубок ( со снятием калачей )</t>
  </si>
  <si>
    <t>1 ра в год</t>
  </si>
  <si>
    <t>опрессовка бойлера</t>
  </si>
  <si>
    <t>1 раз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</si>
  <si>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</si>
  <si>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</si>
  <si>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>восстановление водостоков ( мелкий ремонт после очистки от снега и льда )</t>
  </si>
  <si>
    <t>Дополнительные работы (текущий ремонт), в т.ч.:</t>
  </si>
  <si>
    <t>по адресу: ул. Набережная, д.48 (Sобщ.=3176,8 м2, Sзем.уч.=1655,77 м2)</t>
  </si>
  <si>
    <t>погрузка мусора на автотранспорт  вручную</t>
  </si>
  <si>
    <t>очистка урн от мусора</t>
  </si>
  <si>
    <t>посыпка территории песко-соляной смесью</t>
  </si>
  <si>
    <t>1 раз в 4 месяца</t>
  </si>
  <si>
    <t>испытания тепловых сетей на максимальную температуру</t>
  </si>
  <si>
    <t>установка КИП на ВВП</t>
  </si>
  <si>
    <t xml:space="preserve">1 раз </t>
  </si>
  <si>
    <t>установка модуля проверки лежаков системы ГВС на закипание</t>
  </si>
  <si>
    <t>проверка лежаков ГВС на закипание</t>
  </si>
  <si>
    <t>установка шарового крана на выходе с ВВП горячей воды для взятия проб,сдачи анализа ГВС ф 15</t>
  </si>
  <si>
    <t>обслуживание насосов горячего водоснабжения</t>
  </si>
  <si>
    <t>замена ( поверка ) КИП</t>
  </si>
  <si>
    <t>Работы заявочного характера</t>
  </si>
  <si>
    <t>руб./чел.</t>
  </si>
  <si>
    <t>* для жилых помещений</t>
  </si>
  <si>
    <t>в т.ч регламентные работы</t>
  </si>
  <si>
    <t>Ремонт крылец (2 шт.)</t>
  </si>
  <si>
    <t>Устройство водостока с козырька 2- го подъезда</t>
  </si>
  <si>
    <t>Чагина С.Ю.</t>
  </si>
  <si>
    <t>1 квартал               (май-июль)</t>
  </si>
  <si>
    <t>2 квартал             (август-октябрь)</t>
  </si>
  <si>
    <t>3 квартал               (ноябрь-январь)</t>
  </si>
  <si>
    <t>4 квартал          (февраль-апрель)</t>
  </si>
  <si>
    <t>Поступления от Ростелекома</t>
  </si>
  <si>
    <t>Выполнено работ на сумму</t>
  </si>
  <si>
    <t>Начислено за год</t>
  </si>
  <si>
    <t>Оплачено жителями за год</t>
  </si>
  <si>
    <t>Переплата(+) / Долг(-) жителей по оплате за год</t>
  </si>
  <si>
    <t>Экономия(+) / Перерасход(-) из-за невыполненных работ</t>
  </si>
  <si>
    <t>Выполнено работ заявочного характера</t>
  </si>
  <si>
    <t>Экономия(+) / Перерасход(-) по Р.Р.</t>
  </si>
  <si>
    <t>Экономия(+) / Перерасход(-) по Т.Р.</t>
  </si>
  <si>
    <t xml:space="preserve">Общая Экономия(+) / Перерасход(-) по Р.Р. + Т.Р. </t>
  </si>
  <si>
    <t xml:space="preserve"> (Общая экономия минус Работы заяв.хар-ра)</t>
  </si>
  <si>
    <t>Сальдо</t>
  </si>
  <si>
    <t>Ростелеком</t>
  </si>
  <si>
    <t>Генеральный директор</t>
  </si>
  <si>
    <t>А.В. Митрофанов</t>
  </si>
  <si>
    <t>Экономист 2-ой категории по учету лицевых счетов МКД</t>
  </si>
  <si>
    <t>Лицевой счет многоквартирного дома по адресу: ул. Набережная, д. 48 на период с 1 мая 2014 по 30 апреля 2015 года</t>
  </si>
  <si>
    <t>гидравлическое испытание элеваторных узлов и запорной арматуры</t>
  </si>
  <si>
    <t>53</t>
  </si>
  <si>
    <t>55</t>
  </si>
  <si>
    <t>Ремонт батареи ( кв.9)</t>
  </si>
  <si>
    <t>88</t>
  </si>
  <si>
    <t>2014 -2015 гг.</t>
  </si>
  <si>
    <t>(стоимость услуг  увеличена на 6,6% в соответствии с уровнем инфляции 2013 г.)</t>
  </si>
  <si>
    <t>Управление многоквартирным домом, всего в т.ч.</t>
  </si>
  <si>
    <t>заполнение электронных паспортов</t>
  </si>
  <si>
    <t>Обслуживание общедомовых приборов учета (отопление и ГВС)</t>
  </si>
  <si>
    <t>Поверка общедомовых приборов учета (отопление и ГВС)</t>
  </si>
  <si>
    <t>Регламентные работы по системе вентиляции в т.числе:</t>
  </si>
  <si>
    <t>Регламентные работы по содержанию кровли в т.числе:</t>
  </si>
  <si>
    <t>Сбор, вывоз и утилизация ТБО*, руб/м2</t>
  </si>
  <si>
    <t>Ремонт козырька над входом в подъезд № 1, № 2</t>
  </si>
  <si>
    <t>Гидроизоляция ж/б крышек вентшахт -8шт.</t>
  </si>
  <si>
    <t>Ремонт окон в цоколе (смена на ПВХ блоки)</t>
  </si>
  <si>
    <t>Смена спускников на СТС (д.15 - 2 шт.)</t>
  </si>
  <si>
    <t>Демонтаж шарового крана д.25мм-1шт. на эл.узле</t>
  </si>
  <si>
    <t>Ремонт системы ГВС в тех.подвале</t>
  </si>
  <si>
    <t>Обслуживание общедомовых приборов учета ( отопление и горячего водоснабжения)</t>
  </si>
  <si>
    <t>ревизия задвижек отопления ( факт ф50мм-2шт)</t>
  </si>
  <si>
    <t>Н.Ф.Каюткина</t>
  </si>
  <si>
    <t>Подключение системы отопления в связи с плановым остановом ТС</t>
  </si>
  <si>
    <t>Отключение системы отопления в связи с плановым остановом ТС</t>
  </si>
  <si>
    <t>Перевод реле времени</t>
  </si>
  <si>
    <t>121</t>
  </si>
  <si>
    <t>Поверка теплосчетчика "Магика"</t>
  </si>
  <si>
    <t>Восстановление циркуляции ГВС после ремонтных работ ТПК</t>
  </si>
  <si>
    <t>ревизия ШР, ЩЭ</t>
  </si>
  <si>
    <t>ревизия ВРУ</t>
  </si>
  <si>
    <t>восстановление общедомового уличного освещения</t>
  </si>
  <si>
    <t>Поступления от Ростелекома ( 1 точка с июня 2010 года)</t>
  </si>
  <si>
    <t>Сумма уплаты за размещение(выставленные счета)</t>
  </si>
  <si>
    <t>Сумма списанная с л/ч(с учетом оплаты)</t>
  </si>
  <si>
    <t>2011-2012</t>
  </si>
  <si>
    <t>2012-2013</t>
  </si>
  <si>
    <t>2013-2014</t>
  </si>
  <si>
    <t>Замена спускника ( кв. 21)</t>
  </si>
  <si>
    <t>131</t>
  </si>
  <si>
    <t>Замена шарового крана ( кв. 36)</t>
  </si>
  <si>
    <t>Восстановление циркуляции ГВС после опрессовки</t>
  </si>
  <si>
    <t>134</t>
  </si>
  <si>
    <t>136</t>
  </si>
  <si>
    <t>Замена лампочек 95 Вт в подвале,установка розеток для работы слесарей</t>
  </si>
  <si>
    <t>Остаток(+) / Долг(-) на 1.05.14г.</t>
  </si>
  <si>
    <t>Экономия(+) / Долг(-) на 1.05.2015</t>
  </si>
  <si>
    <t>168</t>
  </si>
  <si>
    <t>762,43 (по тарифу)</t>
  </si>
  <si>
    <t>Замена ламп на уличном освещении</t>
  </si>
  <si>
    <t>Установка регулирующей шайбы на ГВС</t>
  </si>
  <si>
    <t>Сопло</t>
  </si>
  <si>
    <t>мат./от.</t>
  </si>
  <si>
    <t>6</t>
  </si>
  <si>
    <t>47</t>
  </si>
  <si>
    <t>Работы по резервному фонду (57580,00) с 01.01.2015 по 30.04.2015, в т.ч.:</t>
  </si>
  <si>
    <t>замена общедомового прибора учета теплоэнергии</t>
  </si>
  <si>
    <t>ИТОГО</t>
  </si>
  <si>
    <t>77</t>
  </si>
  <si>
    <t>Замена табличек нам доме</t>
  </si>
  <si>
    <t>Стоимость таблички - 1 таб. ( ООО "РЕКОМ")</t>
  </si>
  <si>
    <t>119</t>
  </si>
  <si>
    <t>Обслуживание вводных и внутренних газопроводов жилого фонда( Корректировка по выставленному счету фактуре № 4306 от 20.03.2013 г. на сумму 13398,75 руб.)</t>
  </si>
  <si>
    <t>153</t>
  </si>
  <si>
    <t>Поверка теплосчетчика "Магика"(корректирующий счет фактура)</t>
  </si>
  <si>
    <t>Услуги типографии по печати доп.соглашений</t>
  </si>
  <si>
    <t>т/н 185</t>
  </si>
  <si>
    <t>Чагина С.Ю. ( резервный фонд 3470,00)</t>
  </si>
  <si>
    <t>Данные  по состоянию на 01.05.2015 г.</t>
  </si>
  <si>
    <t>2014-2015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</si>
</sst>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"/>
    <numFmt numFmtId="166" formatCode="#,##0.0"/>
    <numFmt numFmtId="167" formatCode="0.000"/>
    <numFmt numFmtId="168" formatCode="[$-FC19]d\ mmmm\ yyyy\ &quot;г.&quot;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2"/>
      <name val="Arial Cyr"/>
      <family val="0"/>
    </font>
    <font>
      <sz val="11"/>
      <name val="Arial Black"/>
      <family val="2"/>
    </font>
    <font>
      <sz val="10"/>
      <color indexed="10"/>
      <name val="Arial Cyr"/>
      <family val="2"/>
    </font>
    <font>
      <sz val="12"/>
      <name val="Arial Black"/>
      <family val="2"/>
    </font>
    <font>
      <b/>
      <sz val="10"/>
      <name val="Arial Cyr"/>
      <family val="0"/>
    </font>
    <font>
      <b/>
      <sz val="12"/>
      <name val="Arial Black"/>
      <family val="2"/>
    </font>
    <font>
      <b/>
      <sz val="12"/>
      <name val="Arial Cyr"/>
      <family val="0"/>
    </font>
    <font>
      <b/>
      <i/>
      <u val="single"/>
      <sz val="22"/>
      <name val="Arial Cyr"/>
      <family val="0"/>
    </font>
    <font>
      <sz val="11"/>
      <name val="Arial Cyr"/>
      <family val="2"/>
    </font>
    <font>
      <sz val="10"/>
      <name val="Arial"/>
      <family val="2"/>
    </font>
    <font>
      <b/>
      <sz val="14"/>
      <name val="Arial Cyr"/>
      <family val="0"/>
    </font>
    <font>
      <sz val="11"/>
      <name val="Arial"/>
      <family val="2"/>
    </font>
    <font>
      <sz val="18"/>
      <name val="Arial Black"/>
      <family val="2"/>
    </font>
    <font>
      <sz val="20"/>
      <name val="Arial Black"/>
      <family val="2"/>
    </font>
    <font>
      <b/>
      <sz val="11"/>
      <name val="Arial Cyr"/>
      <family val="0"/>
    </font>
    <font>
      <sz val="16"/>
      <name val="Arial Cyr"/>
      <family val="0"/>
    </font>
    <font>
      <sz val="12"/>
      <name val="Arial Narrow"/>
      <family val="2"/>
    </font>
    <font>
      <sz val="12"/>
      <name val="Arial"/>
      <family val="2"/>
    </font>
    <font>
      <sz val="10"/>
      <color indexed="8"/>
      <name val="Arial Black"/>
      <family val="2"/>
    </font>
    <font>
      <sz val="10"/>
      <color indexed="10"/>
      <name val="Arial Black"/>
      <family val="2"/>
    </font>
    <font>
      <b/>
      <sz val="12"/>
      <color indexed="10"/>
      <name val="Arial Cyr"/>
      <family val="0"/>
    </font>
    <font>
      <sz val="10"/>
      <color theme="1"/>
      <name val="Arial Black"/>
      <family val="2"/>
    </font>
    <font>
      <sz val="10"/>
      <color rgb="FFFF0000"/>
      <name val="Arial Cyr"/>
      <family val="0"/>
    </font>
    <font>
      <sz val="10"/>
      <color rgb="FFFF0000"/>
      <name val="Arial Black"/>
      <family val="2"/>
    </font>
    <font>
      <b/>
      <sz val="12"/>
      <color rgb="FFFF0000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ck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ck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ck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ck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15">
    <xf numFmtId="0" fontId="0" fillId="0" borderId="0" xfId="0" applyAlignment="1">
      <alignment/>
    </xf>
    <xf numFmtId="2" fontId="0" fillId="24" borderId="10" xfId="0" applyNumberFormat="1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/>
    </xf>
    <xf numFmtId="0" fontId="0" fillId="24" borderId="0" xfId="0" applyFill="1" applyAlignment="1">
      <alignment/>
    </xf>
    <xf numFmtId="0" fontId="20" fillId="24" borderId="11" xfId="0" applyFont="1" applyFill="1" applyBorder="1" applyAlignment="1">
      <alignment horizontal="left" vertical="center" wrapText="1"/>
    </xf>
    <xf numFmtId="0" fontId="18" fillId="24" borderId="0" xfId="0" applyFont="1" applyFill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 wrapText="1"/>
    </xf>
    <xf numFmtId="0" fontId="21" fillId="24" borderId="0" xfId="0" applyFont="1" applyFill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22" fillId="24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 wrapText="1"/>
    </xf>
    <xf numFmtId="0" fontId="19" fillId="24" borderId="0" xfId="0" applyFont="1" applyFill="1" applyAlignment="1">
      <alignment horizontal="center" vertical="center"/>
    </xf>
    <xf numFmtId="0" fontId="0" fillId="0" borderId="12" xfId="0" applyFont="1" applyFill="1" applyBorder="1" applyAlignment="1">
      <alignment horizontal="left" vertical="center" wrapText="1"/>
    </xf>
    <xf numFmtId="0" fontId="0" fillId="24" borderId="10" xfId="0" applyFont="1" applyFill="1" applyBorder="1" applyAlignment="1">
      <alignment horizontal="center" vertical="center" wrapText="1"/>
    </xf>
    <xf numFmtId="2" fontId="18" fillId="25" borderId="13" xfId="0" applyNumberFormat="1" applyFont="1" applyFill="1" applyBorder="1" applyAlignment="1">
      <alignment horizontal="center" vertical="center" wrapText="1"/>
    </xf>
    <xf numFmtId="2" fontId="18" fillId="25" borderId="14" xfId="0" applyNumberFormat="1" applyFont="1" applyFill="1" applyBorder="1" applyAlignment="1">
      <alignment horizontal="center" vertical="center" wrapText="1"/>
    </xf>
    <xf numFmtId="2" fontId="0" fillId="25" borderId="15" xfId="0" applyNumberFormat="1" applyFont="1" applyFill="1" applyBorder="1" applyAlignment="1">
      <alignment horizontal="center" vertical="center" wrapText="1"/>
    </xf>
    <xf numFmtId="0" fontId="18" fillId="24" borderId="15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0" fillId="24" borderId="16" xfId="0" applyFont="1" applyFill="1" applyBorder="1" applyAlignment="1">
      <alignment horizontal="center" vertical="center" wrapText="1"/>
    </xf>
    <xf numFmtId="0" fontId="18" fillId="24" borderId="17" xfId="0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center" vertical="center" wrapText="1"/>
    </xf>
    <xf numFmtId="2" fontId="0" fillId="25" borderId="19" xfId="0" applyNumberFormat="1" applyFont="1" applyFill="1" applyBorder="1" applyAlignment="1">
      <alignment horizontal="center" vertical="center" wrapText="1"/>
    </xf>
    <xf numFmtId="2" fontId="22" fillId="24" borderId="20" xfId="0" applyNumberFormat="1" applyFont="1" applyFill="1" applyBorder="1" applyAlignment="1">
      <alignment horizontal="center"/>
    </xf>
    <xf numFmtId="0" fontId="18" fillId="24" borderId="17" xfId="0" applyFont="1" applyFill="1" applyBorder="1" applyAlignment="1">
      <alignment horizontal="center" vertical="center"/>
    </xf>
    <xf numFmtId="2" fontId="22" fillId="24" borderId="17" xfId="0" applyNumberFormat="1" applyFont="1" applyFill="1" applyBorder="1" applyAlignment="1">
      <alignment horizontal="center" vertical="center" wrapText="1"/>
    </xf>
    <xf numFmtId="2" fontId="22" fillId="0" borderId="17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0" fillId="24" borderId="21" xfId="0" applyFont="1" applyFill="1" applyBorder="1" applyAlignment="1">
      <alignment horizontal="center" vertical="center" wrapText="1"/>
    </xf>
    <xf numFmtId="0" fontId="18" fillId="24" borderId="21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21" fillId="24" borderId="21" xfId="0" applyFont="1" applyFill="1" applyBorder="1" applyAlignment="1">
      <alignment horizontal="center" vertical="center" wrapText="1"/>
    </xf>
    <xf numFmtId="0" fontId="0" fillId="24" borderId="21" xfId="0" applyFont="1" applyFill="1" applyBorder="1" applyAlignment="1">
      <alignment horizontal="center" vertical="center" wrapText="1"/>
    </xf>
    <xf numFmtId="2" fontId="0" fillId="24" borderId="21" xfId="0" applyNumberFormat="1" applyFont="1" applyFill="1" applyBorder="1" applyAlignment="1">
      <alignment horizontal="center" vertical="center" wrapText="1"/>
    </xf>
    <xf numFmtId="0" fontId="0" fillId="24" borderId="0" xfId="0" applyFill="1" applyBorder="1" applyAlignment="1">
      <alignment horizontal="center" vertical="center"/>
    </xf>
    <xf numFmtId="0" fontId="0" fillId="24" borderId="22" xfId="0" applyFont="1" applyFill="1" applyBorder="1" applyAlignment="1">
      <alignment horizontal="center" vertical="center" wrapText="1"/>
    </xf>
    <xf numFmtId="0" fontId="18" fillId="24" borderId="22" xfId="0" applyFont="1" applyFill="1" applyBorder="1" applyAlignment="1">
      <alignment horizontal="center" vertical="center" wrapText="1"/>
    </xf>
    <xf numFmtId="0" fontId="0" fillId="24" borderId="22" xfId="0" applyFont="1" applyFill="1" applyBorder="1" applyAlignment="1">
      <alignment horizontal="center" vertical="center" wrapText="1"/>
    </xf>
    <xf numFmtId="2" fontId="0" fillId="24" borderId="22" xfId="0" applyNumberFormat="1" applyFont="1" applyFill="1" applyBorder="1" applyAlignment="1">
      <alignment horizontal="center" vertical="center" wrapText="1"/>
    </xf>
    <xf numFmtId="0" fontId="0" fillId="24" borderId="23" xfId="0" applyFont="1" applyFill="1" applyBorder="1" applyAlignment="1">
      <alignment horizontal="center" vertical="center" wrapText="1"/>
    </xf>
    <xf numFmtId="0" fontId="0" fillId="24" borderId="24" xfId="0" applyFont="1" applyFill="1" applyBorder="1" applyAlignment="1">
      <alignment horizontal="left" vertical="center" wrapText="1"/>
    </xf>
    <xf numFmtId="0" fontId="0" fillId="25" borderId="24" xfId="0" applyFont="1" applyFill="1" applyBorder="1" applyAlignment="1">
      <alignment horizontal="left" vertical="center" wrapText="1"/>
    </xf>
    <xf numFmtId="0" fontId="22" fillId="24" borderId="25" xfId="0" applyFont="1" applyFill="1" applyBorder="1" applyAlignment="1">
      <alignment horizontal="left" vertical="center" wrapText="1"/>
    </xf>
    <xf numFmtId="0" fontId="20" fillId="24" borderId="23" xfId="0" applyFont="1" applyFill="1" applyBorder="1" applyAlignment="1">
      <alignment horizontal="left" vertical="center" wrapText="1"/>
    </xf>
    <xf numFmtId="0" fontId="22" fillId="0" borderId="25" xfId="0" applyFont="1" applyFill="1" applyBorder="1" applyAlignment="1">
      <alignment horizontal="left" vertical="center"/>
    </xf>
    <xf numFmtId="0" fontId="0" fillId="24" borderId="19" xfId="0" applyFont="1" applyFill="1" applyBorder="1" applyAlignment="1">
      <alignment horizontal="center" vertical="center" wrapText="1"/>
    </xf>
    <xf numFmtId="0" fontId="18" fillId="24" borderId="19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21" fillId="24" borderId="19" xfId="0" applyFont="1" applyFill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center" vertical="center" wrapText="1"/>
    </xf>
    <xf numFmtId="0" fontId="22" fillId="24" borderId="19" xfId="0" applyFont="1" applyFill="1" applyBorder="1" applyAlignment="1">
      <alignment horizontal="center" vertical="center"/>
    </xf>
    <xf numFmtId="0" fontId="40" fillId="24" borderId="19" xfId="0" applyFont="1" applyFill="1" applyBorder="1" applyAlignment="1">
      <alignment horizontal="center" vertical="center" wrapText="1"/>
    </xf>
    <xf numFmtId="0" fontId="0" fillId="24" borderId="26" xfId="0" applyFont="1" applyFill="1" applyBorder="1" applyAlignment="1">
      <alignment horizontal="center" vertical="center" wrapText="1"/>
    </xf>
    <xf numFmtId="0" fontId="0" fillId="24" borderId="27" xfId="0" applyFill="1" applyBorder="1" applyAlignment="1">
      <alignment horizontal="center" vertical="center"/>
    </xf>
    <xf numFmtId="0" fontId="0" fillId="25" borderId="27" xfId="0" applyFill="1" applyBorder="1" applyAlignment="1">
      <alignment horizontal="center" vertical="center" wrapText="1"/>
    </xf>
    <xf numFmtId="0" fontId="0" fillId="24" borderId="27" xfId="0" applyFill="1" applyBorder="1" applyAlignment="1">
      <alignment horizontal="left" vertical="center"/>
    </xf>
    <xf numFmtId="0" fontId="23" fillId="24" borderId="27" xfId="0" applyFont="1" applyFill="1" applyBorder="1" applyAlignment="1">
      <alignment horizontal="center" vertical="center"/>
    </xf>
    <xf numFmtId="0" fontId="18" fillId="25" borderId="12" xfId="0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horizontal="left" vertical="center" wrapText="1"/>
    </xf>
    <xf numFmtId="0" fontId="18" fillId="0" borderId="28" xfId="0" applyFont="1" applyFill="1" applyBorder="1" applyAlignment="1">
      <alignment horizontal="left" vertical="center" wrapText="1"/>
    </xf>
    <xf numFmtId="2" fontId="18" fillId="24" borderId="22" xfId="0" applyNumberFormat="1" applyFont="1" applyFill="1" applyBorder="1" applyAlignment="1">
      <alignment horizontal="center" vertical="center" wrapText="1"/>
    </xf>
    <xf numFmtId="2" fontId="0" fillId="25" borderId="15" xfId="0" applyNumberFormat="1" applyFont="1" applyFill="1" applyBorder="1" applyAlignment="1">
      <alignment horizontal="center" vertical="center" wrapText="1"/>
    </xf>
    <xf numFmtId="0" fontId="41" fillId="25" borderId="27" xfId="0" applyFont="1" applyFill="1" applyBorder="1" applyAlignment="1">
      <alignment horizontal="center" vertical="center" wrapText="1"/>
    </xf>
    <xf numFmtId="0" fontId="0" fillId="24" borderId="29" xfId="0" applyFont="1" applyFill="1" applyBorder="1" applyAlignment="1">
      <alignment horizontal="center" vertical="center" wrapText="1"/>
    </xf>
    <xf numFmtId="0" fontId="0" fillId="24" borderId="30" xfId="0" applyFont="1" applyFill="1" applyBorder="1" applyAlignment="1">
      <alignment horizontal="center" vertical="center" wrapText="1"/>
    </xf>
    <xf numFmtId="2" fontId="0" fillId="25" borderId="20" xfId="0" applyNumberFormat="1" applyFont="1" applyFill="1" applyBorder="1" applyAlignment="1">
      <alignment horizontal="center" vertical="center" wrapText="1"/>
    </xf>
    <xf numFmtId="0" fontId="0" fillId="24" borderId="31" xfId="0" applyFill="1" applyBorder="1" applyAlignment="1">
      <alignment horizontal="center" vertical="center"/>
    </xf>
    <xf numFmtId="0" fontId="0" fillId="24" borderId="32" xfId="0" applyFill="1" applyBorder="1" applyAlignment="1">
      <alignment horizontal="center" vertical="center"/>
    </xf>
    <xf numFmtId="0" fontId="0" fillId="24" borderId="33" xfId="0" applyFill="1" applyBorder="1" applyAlignment="1">
      <alignment horizontal="center" vertical="center"/>
    </xf>
    <xf numFmtId="0" fontId="22" fillId="24" borderId="34" xfId="0" applyFont="1" applyFill="1" applyBorder="1" applyAlignment="1">
      <alignment horizontal="left" vertical="center" wrapText="1"/>
    </xf>
    <xf numFmtId="0" fontId="0" fillId="24" borderId="35" xfId="0" applyFill="1" applyBorder="1" applyAlignment="1">
      <alignment horizontal="center" vertical="center"/>
    </xf>
    <xf numFmtId="2" fontId="23" fillId="24" borderId="36" xfId="0" applyNumberFormat="1" applyFont="1" applyFill="1" applyBorder="1" applyAlignment="1">
      <alignment horizontal="center" vertical="center"/>
    </xf>
    <xf numFmtId="0" fontId="0" fillId="24" borderId="13" xfId="0" applyFont="1" applyFill="1" applyBorder="1" applyAlignment="1">
      <alignment horizontal="center" vertical="center" wrapText="1"/>
    </xf>
    <xf numFmtId="0" fontId="0" fillId="24" borderId="37" xfId="0" applyFont="1" applyFill="1" applyBorder="1" applyAlignment="1">
      <alignment horizontal="center" vertical="center" wrapText="1"/>
    </xf>
    <xf numFmtId="0" fontId="22" fillId="24" borderId="38" xfId="0" applyFont="1" applyFill="1" applyBorder="1" applyAlignment="1">
      <alignment horizontal="center" vertical="center"/>
    </xf>
    <xf numFmtId="0" fontId="22" fillId="24" borderId="13" xfId="0" applyFont="1" applyFill="1" applyBorder="1" applyAlignment="1">
      <alignment horizontal="center" vertical="center"/>
    </xf>
    <xf numFmtId="0" fontId="22" fillId="24" borderId="39" xfId="0" applyFont="1" applyFill="1" applyBorder="1" applyAlignment="1">
      <alignment horizontal="center" vertical="center"/>
    </xf>
    <xf numFmtId="0" fontId="22" fillId="24" borderId="33" xfId="0" applyFont="1" applyFill="1" applyBorder="1" applyAlignment="1">
      <alignment horizontal="center" vertical="center"/>
    </xf>
    <xf numFmtId="0" fontId="22" fillId="24" borderId="14" xfId="0" applyFont="1" applyFill="1" applyBorder="1" applyAlignment="1">
      <alignment horizontal="center" vertical="center"/>
    </xf>
    <xf numFmtId="0" fontId="24" fillId="24" borderId="25" xfId="0" applyFont="1" applyFill="1" applyBorder="1" applyAlignment="1">
      <alignment horizontal="left" vertical="center" wrapText="1"/>
    </xf>
    <xf numFmtId="0" fontId="25" fillId="24" borderId="11" xfId="0" applyFont="1" applyFill="1" applyBorder="1" applyAlignment="1">
      <alignment horizontal="center" vertical="center" wrapText="1"/>
    </xf>
    <xf numFmtId="0" fontId="25" fillId="24" borderId="40" xfId="0" applyFont="1" applyFill="1" applyBorder="1" applyAlignment="1">
      <alignment horizontal="center" vertical="center" wrapText="1"/>
    </xf>
    <xf numFmtId="0" fontId="25" fillId="24" borderId="19" xfId="0" applyFont="1" applyFill="1" applyBorder="1" applyAlignment="1">
      <alignment horizontal="center" vertical="center" wrapText="1"/>
    </xf>
    <xf numFmtId="0" fontId="25" fillId="24" borderId="0" xfId="0" applyFont="1" applyFill="1" applyAlignment="1">
      <alignment horizontal="center" vertical="center" wrapText="1"/>
    </xf>
    <xf numFmtId="2" fontId="25" fillId="24" borderId="41" xfId="0" applyNumberFormat="1" applyFont="1" applyFill="1" applyBorder="1" applyAlignment="1">
      <alignment horizontal="center" vertical="center" wrapText="1"/>
    </xf>
    <xf numFmtId="0" fontId="25" fillId="24" borderId="17" xfId="0" applyFont="1" applyFill="1" applyBorder="1" applyAlignment="1">
      <alignment horizontal="center" vertical="center" wrapText="1"/>
    </xf>
    <xf numFmtId="0" fontId="25" fillId="24" borderId="42" xfId="0" applyFont="1" applyFill="1" applyBorder="1" applyAlignment="1">
      <alignment horizontal="center" vertical="center" wrapText="1"/>
    </xf>
    <xf numFmtId="2" fontId="25" fillId="25" borderId="43" xfId="0" applyNumberFormat="1" applyFont="1" applyFill="1" applyBorder="1" applyAlignment="1">
      <alignment horizontal="center" vertical="center" wrapText="1"/>
    </xf>
    <xf numFmtId="0" fontId="25" fillId="24" borderId="44" xfId="0" applyFont="1" applyFill="1" applyBorder="1" applyAlignment="1">
      <alignment horizontal="center" vertical="center" wrapText="1"/>
    </xf>
    <xf numFmtId="2" fontId="25" fillId="25" borderId="10" xfId="0" applyNumberFormat="1" applyFont="1" applyFill="1" applyBorder="1" applyAlignment="1">
      <alignment horizontal="center" vertical="center" wrapText="1"/>
    </xf>
    <xf numFmtId="2" fontId="25" fillId="24" borderId="40" xfId="0" applyNumberFormat="1" applyFont="1" applyFill="1" applyBorder="1" applyAlignment="1">
      <alignment horizontal="center" vertical="center" wrapText="1"/>
    </xf>
    <xf numFmtId="2" fontId="25" fillId="24" borderId="17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8" fillId="24" borderId="45" xfId="0" applyFont="1" applyFill="1" applyBorder="1" applyAlignment="1">
      <alignment horizontal="center" vertical="center" wrapText="1"/>
    </xf>
    <xf numFmtId="0" fontId="0" fillId="24" borderId="46" xfId="0" applyFont="1" applyFill="1" applyBorder="1" applyAlignment="1">
      <alignment horizontal="center" vertical="center" wrapText="1"/>
    </xf>
    <xf numFmtId="2" fontId="18" fillId="25" borderId="47" xfId="0" applyNumberFormat="1" applyFont="1" applyFill="1" applyBorder="1" applyAlignment="1">
      <alignment horizontal="center" vertical="center" wrapText="1"/>
    </xf>
    <xf numFmtId="2" fontId="18" fillId="25" borderId="48" xfId="0" applyNumberFormat="1" applyFont="1" applyFill="1" applyBorder="1" applyAlignment="1">
      <alignment horizontal="center" vertical="center" wrapText="1"/>
    </xf>
    <xf numFmtId="2" fontId="18" fillId="25" borderId="10" xfId="0" applyNumberFormat="1" applyFont="1" applyFill="1" applyBorder="1" applyAlignment="1">
      <alignment horizontal="center" vertical="center" wrapText="1"/>
    </xf>
    <xf numFmtId="2" fontId="22" fillId="24" borderId="0" xfId="0" applyNumberFormat="1" applyFont="1" applyFill="1" applyBorder="1" applyAlignment="1">
      <alignment horizontal="center" vertical="center"/>
    </xf>
    <xf numFmtId="0" fontId="18" fillId="24" borderId="49" xfId="0" applyFont="1" applyFill="1" applyBorder="1" applyAlignment="1">
      <alignment horizontal="center" vertical="center" wrapText="1"/>
    </xf>
    <xf numFmtId="0" fontId="18" fillId="24" borderId="50" xfId="0" applyFont="1" applyFill="1" applyBorder="1" applyAlignment="1">
      <alignment horizontal="center" vertical="center" wrapText="1"/>
    </xf>
    <xf numFmtId="0" fontId="18" fillId="24" borderId="20" xfId="0" applyFont="1" applyFill="1" applyBorder="1" applyAlignment="1">
      <alignment horizontal="center" vertical="center" wrapText="1"/>
    </xf>
    <xf numFmtId="0" fontId="18" fillId="24" borderId="51" xfId="0" applyFont="1" applyFill="1" applyBorder="1" applyAlignment="1">
      <alignment horizontal="center" vertical="center" wrapText="1"/>
    </xf>
    <xf numFmtId="2" fontId="22" fillId="24" borderId="52" xfId="0" applyNumberFormat="1" applyFont="1" applyFill="1" applyBorder="1" applyAlignment="1">
      <alignment horizontal="center"/>
    </xf>
    <xf numFmtId="0" fontId="0" fillId="26" borderId="27" xfId="0" applyFill="1" applyBorder="1" applyAlignment="1">
      <alignment horizontal="left" vertical="center"/>
    </xf>
    <xf numFmtId="2" fontId="0" fillId="25" borderId="10" xfId="0" applyNumberFormat="1" applyFont="1" applyFill="1" applyBorder="1" applyAlignment="1">
      <alignment horizontal="center" vertical="center" wrapText="1"/>
    </xf>
    <xf numFmtId="2" fontId="0" fillId="25" borderId="48" xfId="0" applyNumberFormat="1" applyFont="1" applyFill="1" applyBorder="1" applyAlignment="1">
      <alignment horizontal="center" vertical="center" wrapText="1"/>
    </xf>
    <xf numFmtId="2" fontId="0" fillId="25" borderId="13" xfId="0" applyNumberFormat="1" applyFont="1" applyFill="1" applyBorder="1" applyAlignment="1">
      <alignment horizontal="center" vertical="center" wrapText="1"/>
    </xf>
    <xf numFmtId="2" fontId="28" fillId="25" borderId="13" xfId="0" applyNumberFormat="1" applyFont="1" applyFill="1" applyBorder="1" applyAlignment="1">
      <alignment horizontal="center" vertical="center" wrapText="1"/>
    </xf>
    <xf numFmtId="2" fontId="18" fillId="0" borderId="0" xfId="0" applyNumberFormat="1" applyFont="1" applyFill="1" applyAlignment="1">
      <alignment horizontal="center" vertical="center" wrapText="1"/>
    </xf>
    <xf numFmtId="2" fontId="18" fillId="25" borderId="37" xfId="0" applyNumberFormat="1" applyFont="1" applyFill="1" applyBorder="1" applyAlignment="1">
      <alignment horizontal="center" vertical="center" wrapText="1"/>
    </xf>
    <xf numFmtId="2" fontId="18" fillId="25" borderId="53" xfId="0" applyNumberFormat="1" applyFont="1" applyFill="1" applyBorder="1" applyAlignment="1">
      <alignment horizontal="center" vertical="center" wrapText="1"/>
    </xf>
    <xf numFmtId="2" fontId="20" fillId="24" borderId="0" xfId="0" applyNumberFormat="1" applyFont="1" applyFill="1" applyBorder="1" applyAlignment="1">
      <alignment horizontal="center"/>
    </xf>
    <xf numFmtId="2" fontId="20" fillId="25" borderId="0" xfId="0" applyNumberFormat="1" applyFont="1" applyFill="1" applyBorder="1" applyAlignment="1">
      <alignment horizontal="center"/>
    </xf>
    <xf numFmtId="0" fontId="30" fillId="24" borderId="28" xfId="0" applyFont="1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2" fontId="0" fillId="0" borderId="0" xfId="0" applyNumberFormat="1" applyFill="1" applyAlignment="1">
      <alignment/>
    </xf>
    <xf numFmtId="0" fontId="18" fillId="0" borderId="0" xfId="0" applyFont="1" applyFill="1" applyAlignment="1">
      <alignment horizontal="right"/>
    </xf>
    <xf numFmtId="0" fontId="29" fillId="26" borderId="0" xfId="0" applyFont="1" applyFill="1" applyAlignment="1">
      <alignment horizontal="center"/>
    </xf>
    <xf numFmtId="0" fontId="18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/>
    </xf>
    <xf numFmtId="2" fontId="19" fillId="0" borderId="0" xfId="0" applyNumberFormat="1" applyFont="1" applyFill="1" applyAlignment="1">
      <alignment/>
    </xf>
    <xf numFmtId="2" fontId="0" fillId="0" borderId="0" xfId="0" applyNumberFormat="1" applyFill="1" applyAlignment="1">
      <alignment horizontal="center" vertical="center" wrapText="1"/>
    </xf>
    <xf numFmtId="2" fontId="0" fillId="0" borderId="0" xfId="0" applyNumberFormat="1" applyFont="1" applyFill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40" xfId="0" applyFont="1" applyFill="1" applyBorder="1" applyAlignment="1">
      <alignment horizontal="center" vertical="center" textRotation="90" wrapText="1"/>
    </xf>
    <xf numFmtId="0" fontId="18" fillId="0" borderId="40" xfId="0" applyFont="1" applyFill="1" applyBorder="1" applyAlignment="1">
      <alignment horizontal="center" vertical="center" wrapText="1"/>
    </xf>
    <xf numFmtId="0" fontId="0" fillId="0" borderId="54" xfId="0" applyFont="1" applyFill="1" applyBorder="1" applyAlignment="1">
      <alignment horizontal="center" vertical="center" wrapText="1"/>
    </xf>
    <xf numFmtId="0" fontId="0" fillId="0" borderId="55" xfId="0" applyFont="1" applyFill="1" applyBorder="1" applyAlignment="1">
      <alignment horizontal="center" vertical="center" wrapText="1"/>
    </xf>
    <xf numFmtId="0" fontId="0" fillId="0" borderId="56" xfId="0" applyFont="1" applyFill="1" applyBorder="1" applyAlignment="1">
      <alignment horizontal="center" vertical="center" wrapText="1"/>
    </xf>
    <xf numFmtId="0" fontId="0" fillId="0" borderId="57" xfId="0" applyFont="1" applyFill="1" applyBorder="1" applyAlignment="1">
      <alignment horizontal="center" vertical="center" wrapText="1"/>
    </xf>
    <xf numFmtId="0" fontId="0" fillId="0" borderId="58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2" fontId="0" fillId="0" borderId="0" xfId="0" applyNumberFormat="1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18" fillId="25" borderId="10" xfId="0" applyFont="1" applyFill="1" applyBorder="1" applyAlignment="1">
      <alignment horizontal="center" vertical="center" wrapText="1"/>
    </xf>
    <xf numFmtId="0" fontId="18" fillId="25" borderId="0" xfId="0" applyFont="1" applyFill="1" applyAlignment="1">
      <alignment horizontal="center" vertical="center" wrapText="1"/>
    </xf>
    <xf numFmtId="2" fontId="18" fillId="25" borderId="0" xfId="0" applyNumberFormat="1" applyFont="1" applyFill="1" applyAlignment="1">
      <alignment horizontal="center" vertical="center" wrapText="1"/>
    </xf>
    <xf numFmtId="0" fontId="21" fillId="25" borderId="0" xfId="0" applyFont="1" applyFill="1" applyAlignment="1">
      <alignment horizontal="center" vertical="center" wrapText="1"/>
    </xf>
    <xf numFmtId="2" fontId="41" fillId="25" borderId="15" xfId="0" applyNumberFormat="1" applyFont="1" applyFill="1" applyBorder="1" applyAlignment="1">
      <alignment horizontal="center" vertical="center" wrapText="1"/>
    </xf>
    <xf numFmtId="2" fontId="41" fillId="25" borderId="10" xfId="0" applyNumberFormat="1" applyFont="1" applyFill="1" applyBorder="1" applyAlignment="1">
      <alignment horizontal="center" vertical="center" wrapText="1"/>
    </xf>
    <xf numFmtId="2" fontId="41" fillId="25" borderId="48" xfId="0" applyNumberFormat="1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2" fontId="42" fillId="0" borderId="0" xfId="0" applyNumberFormat="1" applyFont="1" applyFill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2" fontId="0" fillId="25" borderId="16" xfId="0" applyNumberFormat="1" applyFont="1" applyFill="1" applyBorder="1" applyAlignment="1">
      <alignment horizontal="center" vertical="center" wrapText="1"/>
    </xf>
    <xf numFmtId="2" fontId="0" fillId="25" borderId="37" xfId="0" applyNumberFormat="1" applyFont="1" applyFill="1" applyBorder="1" applyAlignment="1">
      <alignment horizontal="center" vertical="center" wrapText="1"/>
    </xf>
    <xf numFmtId="2" fontId="0" fillId="25" borderId="53" xfId="0" applyNumberFormat="1" applyFont="1" applyFill="1" applyBorder="1" applyAlignment="1">
      <alignment horizontal="center" vertical="center" wrapText="1"/>
    </xf>
    <xf numFmtId="2" fontId="18" fillId="25" borderId="40" xfId="0" applyNumberFormat="1" applyFont="1" applyFill="1" applyBorder="1" applyAlignment="1">
      <alignment horizontal="center" vertical="center" wrapText="1"/>
    </xf>
    <xf numFmtId="0" fontId="18" fillId="25" borderId="44" xfId="0" applyFont="1" applyFill="1" applyBorder="1" applyAlignment="1">
      <alignment horizontal="center" vertical="center"/>
    </xf>
    <xf numFmtId="0" fontId="18" fillId="25" borderId="40" xfId="0" applyFont="1" applyFill="1" applyBorder="1" applyAlignment="1">
      <alignment horizontal="center" vertical="center"/>
    </xf>
    <xf numFmtId="0" fontId="18" fillId="25" borderId="45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2" fontId="22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25" borderId="0" xfId="0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/>
    </xf>
    <xf numFmtId="2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Alignment="1">
      <alignment/>
    </xf>
    <xf numFmtId="2" fontId="20" fillId="0" borderId="0" xfId="0" applyNumberFormat="1" applyFont="1" applyFill="1" applyAlignment="1">
      <alignment/>
    </xf>
    <xf numFmtId="2" fontId="30" fillId="25" borderId="13" xfId="0" applyNumberFormat="1" applyFont="1" applyFill="1" applyBorder="1" applyAlignment="1">
      <alignment horizontal="center" vertical="center" wrapText="1"/>
    </xf>
    <xf numFmtId="2" fontId="30" fillId="25" borderId="47" xfId="0" applyNumberFormat="1" applyFont="1" applyFill="1" applyBorder="1" applyAlignment="1">
      <alignment horizontal="center" vertical="center" wrapText="1"/>
    </xf>
    <xf numFmtId="2" fontId="28" fillId="25" borderId="10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center" vertical="center"/>
    </xf>
    <xf numFmtId="2" fontId="22" fillId="0" borderId="0" xfId="0" applyNumberFormat="1" applyFont="1" applyFill="1" applyBorder="1" applyAlignment="1">
      <alignment horizontal="center" vertical="center"/>
    </xf>
    <xf numFmtId="14" fontId="0" fillId="24" borderId="10" xfId="0" applyNumberFormat="1" applyFont="1" applyFill="1" applyBorder="1" applyAlignment="1">
      <alignment horizontal="center" vertical="center" wrapText="1"/>
    </xf>
    <xf numFmtId="2" fontId="18" fillId="24" borderId="26" xfId="0" applyNumberFormat="1" applyFont="1" applyFill="1" applyBorder="1" applyAlignment="1">
      <alignment horizontal="center" vertical="center" wrapText="1"/>
    </xf>
    <xf numFmtId="49" fontId="0" fillId="24" borderId="29" xfId="0" applyNumberFormat="1" applyFont="1" applyFill="1" applyBorder="1" applyAlignment="1">
      <alignment horizontal="center" vertical="center" wrapText="1"/>
    </xf>
    <xf numFmtId="14" fontId="0" fillId="24" borderId="37" xfId="0" applyNumberFormat="1" applyFont="1" applyFill="1" applyBorder="1" applyAlignment="1">
      <alignment horizontal="center" vertical="center" wrapText="1"/>
    </xf>
    <xf numFmtId="0" fontId="31" fillId="24" borderId="25" xfId="0" applyFont="1" applyFill="1" applyBorder="1" applyAlignment="1">
      <alignment horizontal="center" vertical="center" wrapText="1"/>
    </xf>
    <xf numFmtId="0" fontId="0" fillId="26" borderId="27" xfId="0" applyFill="1" applyBorder="1" applyAlignment="1">
      <alignment horizontal="center" vertical="center"/>
    </xf>
    <xf numFmtId="0" fontId="0" fillId="26" borderId="0" xfId="0" applyFill="1" applyAlignment="1">
      <alignment horizontal="center" vertical="center"/>
    </xf>
    <xf numFmtId="2" fontId="0" fillId="26" borderId="27" xfId="0" applyNumberFormat="1" applyFill="1" applyBorder="1" applyAlignment="1">
      <alignment horizontal="center" vertical="center"/>
    </xf>
    <xf numFmtId="2" fontId="23" fillId="24" borderId="27" xfId="0" applyNumberFormat="1" applyFont="1" applyFill="1" applyBorder="1" applyAlignment="1">
      <alignment horizontal="center" vertical="center"/>
    </xf>
    <xf numFmtId="2" fontId="19" fillId="0" borderId="10" xfId="0" applyNumberFormat="1" applyFont="1" applyBorder="1" applyAlignment="1">
      <alignment horizontal="center" vertical="center"/>
    </xf>
    <xf numFmtId="0" fontId="19" fillId="0" borderId="0" xfId="0" applyFont="1" applyAlignment="1">
      <alignment/>
    </xf>
    <xf numFmtId="2" fontId="19" fillId="0" borderId="0" xfId="0" applyNumberFormat="1" applyFont="1" applyAlignment="1">
      <alignment/>
    </xf>
    <xf numFmtId="2" fontId="43" fillId="0" borderId="10" xfId="0" applyNumberFormat="1" applyFont="1" applyBorder="1" applyAlignment="1">
      <alignment horizontal="center"/>
    </xf>
    <xf numFmtId="2" fontId="19" fillId="0" borderId="10" xfId="0" applyNumberFormat="1" applyFont="1" applyBorder="1" applyAlignment="1">
      <alignment horizontal="center"/>
    </xf>
    <xf numFmtId="2" fontId="25" fillId="0" borderId="10" xfId="0" applyNumberFormat="1" applyFont="1" applyBorder="1" applyAlignment="1">
      <alignment horizontal="center"/>
    </xf>
    <xf numFmtId="14" fontId="0" fillId="24" borderId="37" xfId="0" applyNumberFormat="1" applyFont="1" applyFill="1" applyBorder="1" applyAlignment="1">
      <alignment horizontal="center" vertical="center" wrapText="1"/>
    </xf>
    <xf numFmtId="2" fontId="18" fillId="24" borderId="16" xfId="0" applyNumberFormat="1" applyFont="1" applyFill="1" applyBorder="1" applyAlignment="1">
      <alignment horizontal="center" vertical="center" wrapText="1"/>
    </xf>
    <xf numFmtId="0" fontId="0" fillId="24" borderId="29" xfId="0" applyFont="1" applyFill="1" applyBorder="1" applyAlignment="1">
      <alignment horizontal="center" vertical="center" wrapText="1"/>
    </xf>
    <xf numFmtId="49" fontId="0" fillId="24" borderId="30" xfId="0" applyNumberFormat="1" applyFont="1" applyFill="1" applyBorder="1" applyAlignment="1">
      <alignment horizontal="center" vertical="center" wrapText="1"/>
    </xf>
    <xf numFmtId="0" fontId="0" fillId="0" borderId="59" xfId="0" applyFont="1" applyFill="1" applyBorder="1" applyAlignment="1">
      <alignment vertical="center" wrapText="1"/>
    </xf>
    <xf numFmtId="0" fontId="18" fillId="25" borderId="28" xfId="0" applyFont="1" applyFill="1" applyBorder="1" applyAlignment="1">
      <alignment horizontal="left" vertical="center" wrapText="1"/>
    </xf>
    <xf numFmtId="4" fontId="28" fillId="25" borderId="28" xfId="0" applyNumberFormat="1" applyFont="1" applyFill="1" applyBorder="1" applyAlignment="1">
      <alignment horizontal="left" vertical="center" wrapText="1"/>
    </xf>
    <xf numFmtId="4" fontId="28" fillId="25" borderId="13" xfId="0" applyNumberFormat="1" applyFont="1" applyFill="1" applyBorder="1" applyAlignment="1">
      <alignment horizontal="center" vertical="center" wrapText="1"/>
    </xf>
    <xf numFmtId="4" fontId="18" fillId="25" borderId="28" xfId="0" applyNumberFormat="1" applyFont="1" applyFill="1" applyBorder="1" applyAlignment="1">
      <alignment horizontal="left" vertical="center" wrapText="1"/>
    </xf>
    <xf numFmtId="0" fontId="18" fillId="25" borderId="13" xfId="0" applyFont="1" applyFill="1" applyBorder="1" applyAlignment="1">
      <alignment horizontal="center" vertical="center" wrapText="1"/>
    </xf>
    <xf numFmtId="0" fontId="18" fillId="25" borderId="37" xfId="0" applyFont="1" applyFill="1" applyBorder="1" applyAlignment="1">
      <alignment horizontal="center" vertical="center" wrapText="1"/>
    </xf>
    <xf numFmtId="0" fontId="0" fillId="25" borderId="12" xfId="0" applyFont="1" applyFill="1" applyBorder="1" applyAlignment="1">
      <alignment horizontal="left" vertical="center" wrapText="1"/>
    </xf>
    <xf numFmtId="0" fontId="0" fillId="25" borderId="10" xfId="0" applyFont="1" applyFill="1" applyBorder="1" applyAlignment="1">
      <alignment horizontal="center" vertical="center" wrapText="1"/>
    </xf>
    <xf numFmtId="0" fontId="0" fillId="25" borderId="28" xfId="0" applyFont="1" applyFill="1" applyBorder="1" applyAlignment="1">
      <alignment horizontal="left" vertical="center" wrapText="1"/>
    </xf>
    <xf numFmtId="0" fontId="0" fillId="25" borderId="13" xfId="0" applyFont="1" applyFill="1" applyBorder="1" applyAlignment="1">
      <alignment horizontal="center" vertical="center" wrapText="1"/>
    </xf>
    <xf numFmtId="2" fontId="0" fillId="25" borderId="14" xfId="0" applyNumberFormat="1" applyFont="1" applyFill="1" applyBorder="1" applyAlignment="1">
      <alignment horizontal="center" vertical="center" wrapText="1"/>
    </xf>
    <xf numFmtId="0" fontId="41" fillId="25" borderId="12" xfId="0" applyFont="1" applyFill="1" applyBorder="1" applyAlignment="1">
      <alignment horizontal="left" vertical="center" wrapText="1"/>
    </xf>
    <xf numFmtId="0" fontId="41" fillId="25" borderId="10" xfId="0" applyFont="1" applyFill="1" applyBorder="1" applyAlignment="1">
      <alignment horizontal="center" vertical="center" wrapText="1"/>
    </xf>
    <xf numFmtId="0" fontId="0" fillId="25" borderId="60" xfId="0" applyFont="1" applyFill="1" applyBorder="1" applyAlignment="1">
      <alignment horizontal="left" vertical="center" wrapText="1"/>
    </xf>
    <xf numFmtId="0" fontId="0" fillId="25" borderId="37" xfId="0" applyFont="1" applyFill="1" applyBorder="1" applyAlignment="1">
      <alignment horizontal="center" vertical="center" wrapText="1"/>
    </xf>
    <xf numFmtId="0" fontId="20" fillId="25" borderId="11" xfId="0" applyFont="1" applyFill="1" applyBorder="1" applyAlignment="1">
      <alignment horizontal="left" vertical="center" wrapText="1"/>
    </xf>
    <xf numFmtId="0" fontId="18" fillId="25" borderId="40" xfId="0" applyFont="1" applyFill="1" applyBorder="1" applyAlignment="1">
      <alignment horizontal="center" vertical="center" wrapText="1"/>
    </xf>
    <xf numFmtId="2" fontId="18" fillId="25" borderId="55" xfId="0" applyNumberFormat="1" applyFont="1" applyFill="1" applyBorder="1" applyAlignment="1">
      <alignment horizontal="center" vertical="center" wrapText="1"/>
    </xf>
    <xf numFmtId="2" fontId="18" fillId="25" borderId="46" xfId="0" applyNumberFormat="1" applyFont="1" applyFill="1" applyBorder="1" applyAlignment="1">
      <alignment horizontal="center" vertical="center" wrapText="1"/>
    </xf>
    <xf numFmtId="0" fontId="18" fillId="25" borderId="11" xfId="0" applyFont="1" applyFill="1" applyBorder="1" applyAlignment="1">
      <alignment horizontal="left" vertical="center" wrapText="1"/>
    </xf>
    <xf numFmtId="2" fontId="20" fillId="25" borderId="61" xfId="0" applyNumberFormat="1" applyFont="1" applyFill="1" applyBorder="1" applyAlignment="1">
      <alignment horizontal="center"/>
    </xf>
    <xf numFmtId="0" fontId="0" fillId="25" borderId="0" xfId="0" applyFill="1" applyAlignment="1">
      <alignment horizontal="left" vertical="center"/>
    </xf>
    <xf numFmtId="0" fontId="0" fillId="25" borderId="0" xfId="0" applyFont="1" applyFill="1" applyBorder="1" applyAlignment="1">
      <alignment horizontal="left" vertical="center" wrapText="1"/>
    </xf>
    <xf numFmtId="0" fontId="20" fillId="25" borderId="0" xfId="0" applyFont="1" applyFill="1" applyBorder="1" applyAlignment="1">
      <alignment/>
    </xf>
    <xf numFmtId="0" fontId="30" fillId="25" borderId="12" xfId="0" applyFont="1" applyFill="1" applyBorder="1" applyAlignment="1">
      <alignment horizontal="left" vertical="center" wrapText="1"/>
    </xf>
    <xf numFmtId="0" fontId="28" fillId="25" borderId="10" xfId="0" applyFont="1" applyFill="1" applyBorder="1" applyAlignment="1">
      <alignment horizontal="center" vertical="center" wrapText="1"/>
    </xf>
    <xf numFmtId="0" fontId="30" fillId="25" borderId="28" xfId="0" applyFont="1" applyFill="1" applyBorder="1" applyAlignment="1">
      <alignment horizontal="left" vertical="center" wrapText="1"/>
    </xf>
    <xf numFmtId="0" fontId="28" fillId="25" borderId="13" xfId="0" applyFont="1" applyFill="1" applyBorder="1" applyAlignment="1">
      <alignment horizontal="center" vertical="center" wrapText="1"/>
    </xf>
    <xf numFmtId="0" fontId="20" fillId="25" borderId="40" xfId="0" applyFont="1" applyFill="1" applyBorder="1" applyAlignment="1">
      <alignment/>
    </xf>
    <xf numFmtId="2" fontId="20" fillId="25" borderId="40" xfId="0" applyNumberFormat="1" applyFont="1" applyFill="1" applyBorder="1" applyAlignment="1">
      <alignment horizontal="center"/>
    </xf>
    <xf numFmtId="0" fontId="25" fillId="24" borderId="0" xfId="0" applyFont="1" applyFill="1" applyBorder="1" applyAlignment="1">
      <alignment horizontal="center" vertical="center" wrapText="1"/>
    </xf>
    <xf numFmtId="2" fontId="25" fillId="25" borderId="16" xfId="0" applyNumberFormat="1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 vertical="center" wrapText="1"/>
    </xf>
    <xf numFmtId="0" fontId="0" fillId="25" borderId="27" xfId="0" applyFill="1" applyBorder="1" applyAlignment="1">
      <alignment horizontal="center" vertical="center"/>
    </xf>
    <xf numFmtId="2" fontId="0" fillId="24" borderId="27" xfId="0" applyNumberForma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35" fillId="25" borderId="10" xfId="0" applyNumberFormat="1" applyFont="1" applyFill="1" applyBorder="1" applyAlignment="1">
      <alignment horizontal="center" vertical="center" wrapText="1"/>
    </xf>
    <xf numFmtId="14" fontId="35" fillId="25" borderId="10" xfId="0" applyNumberFormat="1" applyFont="1" applyFill="1" applyBorder="1" applyAlignment="1">
      <alignment horizontal="center" vertical="center" wrapText="1"/>
    </xf>
    <xf numFmtId="0" fontId="0" fillId="26" borderId="24" xfId="0" applyFont="1" applyFill="1" applyBorder="1" applyAlignment="1">
      <alignment horizontal="left" vertical="center" wrapText="1"/>
    </xf>
    <xf numFmtId="0" fontId="0" fillId="26" borderId="21" xfId="0" applyFont="1" applyFill="1" applyBorder="1" applyAlignment="1">
      <alignment horizontal="center" vertical="center" wrapText="1"/>
    </xf>
    <xf numFmtId="0" fontId="0" fillId="26" borderId="10" xfId="0" applyFont="1" applyFill="1" applyBorder="1" applyAlignment="1">
      <alignment horizontal="center" vertical="center" wrapText="1"/>
    </xf>
    <xf numFmtId="0" fontId="0" fillId="26" borderId="22" xfId="0" applyFont="1" applyFill="1" applyBorder="1" applyAlignment="1">
      <alignment horizontal="center" vertical="center" wrapText="1"/>
    </xf>
    <xf numFmtId="49" fontId="0" fillId="26" borderId="29" xfId="0" applyNumberFormat="1" applyFont="1" applyFill="1" applyBorder="1" applyAlignment="1">
      <alignment horizontal="center" vertical="center" wrapText="1"/>
    </xf>
    <xf numFmtId="14" fontId="0" fillId="26" borderId="37" xfId="0" applyNumberFormat="1" applyFont="1" applyFill="1" applyBorder="1" applyAlignment="1">
      <alignment horizontal="center" vertical="center" wrapText="1"/>
    </xf>
    <xf numFmtId="2" fontId="18" fillId="26" borderId="26" xfId="0" applyNumberFormat="1" applyFont="1" applyFill="1" applyBorder="1" applyAlignment="1">
      <alignment horizontal="center" vertical="center" wrapText="1"/>
    </xf>
    <xf numFmtId="2" fontId="0" fillId="26" borderId="19" xfId="0" applyNumberFormat="1" applyFont="1" applyFill="1" applyBorder="1" applyAlignment="1">
      <alignment horizontal="center" vertical="center" wrapText="1"/>
    </xf>
    <xf numFmtId="0" fontId="0" fillId="26" borderId="0" xfId="0" applyFont="1" applyFill="1" applyAlignment="1">
      <alignment horizontal="center" vertical="center" wrapText="1"/>
    </xf>
    <xf numFmtId="2" fontId="19" fillId="25" borderId="10" xfId="0" applyNumberFormat="1" applyFont="1" applyFill="1" applyBorder="1" applyAlignment="1">
      <alignment horizontal="center" vertical="center" wrapText="1"/>
    </xf>
    <xf numFmtId="0" fontId="18" fillId="24" borderId="26" xfId="0" applyFont="1" applyFill="1" applyBorder="1" applyAlignment="1">
      <alignment horizontal="center" vertical="center" wrapText="1"/>
    </xf>
    <xf numFmtId="17" fontId="0" fillId="24" borderId="10" xfId="0" applyNumberFormat="1" applyFont="1" applyFill="1" applyBorder="1" applyAlignment="1">
      <alignment horizontal="center" vertical="center" wrapText="1"/>
    </xf>
    <xf numFmtId="0" fontId="24" fillId="24" borderId="23" xfId="0" applyFont="1" applyFill="1" applyBorder="1" applyAlignment="1">
      <alignment horizontal="left" vertical="center" wrapText="1"/>
    </xf>
    <xf numFmtId="0" fontId="25" fillId="24" borderId="54" xfId="0" applyFont="1" applyFill="1" applyBorder="1" applyAlignment="1">
      <alignment horizontal="center" vertical="center" wrapText="1"/>
    </xf>
    <xf numFmtId="2" fontId="25" fillId="24" borderId="55" xfId="0" applyNumberFormat="1" applyFont="1" applyFill="1" applyBorder="1" applyAlignment="1">
      <alignment horizontal="center" vertical="center" wrapText="1"/>
    </xf>
    <xf numFmtId="0" fontId="25" fillId="24" borderId="30" xfId="0" applyFont="1" applyFill="1" applyBorder="1" applyAlignment="1">
      <alignment horizontal="center" vertical="center" wrapText="1"/>
    </xf>
    <xf numFmtId="0" fontId="25" fillId="24" borderId="13" xfId="0" applyFont="1" applyFill="1" applyBorder="1" applyAlignment="1">
      <alignment horizontal="center" vertical="center" wrapText="1"/>
    </xf>
    <xf numFmtId="2" fontId="25" fillId="25" borderId="13" xfId="0" applyNumberFormat="1" applyFont="1" applyFill="1" applyBorder="1" applyAlignment="1">
      <alignment horizontal="center" vertical="center" wrapText="1"/>
    </xf>
    <xf numFmtId="0" fontId="40" fillId="24" borderId="33" xfId="0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left" vertical="center" wrapText="1"/>
    </xf>
    <xf numFmtId="2" fontId="22" fillId="24" borderId="10" xfId="0" applyNumberFormat="1" applyFont="1" applyFill="1" applyBorder="1" applyAlignment="1">
      <alignment horizontal="center" vertical="center" wrapText="1"/>
    </xf>
    <xf numFmtId="0" fontId="30" fillId="25" borderId="62" xfId="0" applyFont="1" applyFill="1" applyBorder="1" applyAlignment="1">
      <alignment horizontal="left" vertical="center" wrapText="1"/>
    </xf>
    <xf numFmtId="2" fontId="25" fillId="25" borderId="14" xfId="0" applyNumberFormat="1" applyFont="1" applyFill="1" applyBorder="1" applyAlignment="1">
      <alignment horizontal="center" vertical="center" wrapText="1"/>
    </xf>
    <xf numFmtId="0" fontId="20" fillId="25" borderId="28" xfId="0" applyFont="1" applyFill="1" applyBorder="1" applyAlignment="1">
      <alignment horizontal="left" vertical="center" wrapText="1"/>
    </xf>
    <xf numFmtId="0" fontId="20" fillId="25" borderId="62" xfId="0" applyFont="1" applyFill="1" applyBorder="1" applyAlignment="1">
      <alignment horizontal="left" vertical="center" wrapText="1"/>
    </xf>
    <xf numFmtId="0" fontId="40" fillId="24" borderId="10" xfId="0" applyFont="1" applyFill="1" applyBorder="1" applyAlignment="1">
      <alignment horizontal="center" vertical="center" wrapText="1"/>
    </xf>
    <xf numFmtId="0" fontId="18" fillId="25" borderId="21" xfId="0" applyFont="1" applyFill="1" applyBorder="1" applyAlignment="1">
      <alignment horizontal="center" vertical="center" wrapText="1"/>
    </xf>
    <xf numFmtId="2" fontId="18" fillId="25" borderId="22" xfId="0" applyNumberFormat="1" applyFont="1" applyFill="1" applyBorder="1" applyAlignment="1">
      <alignment horizontal="center" vertical="center" wrapText="1"/>
    </xf>
    <xf numFmtId="0" fontId="40" fillId="26" borderId="19" xfId="0" applyFont="1" applyFill="1" applyBorder="1" applyAlignment="1">
      <alignment horizontal="center" vertical="center" wrapText="1"/>
    </xf>
    <xf numFmtId="1" fontId="36" fillId="25" borderId="10" xfId="0" applyNumberFormat="1" applyFont="1" applyFill="1" applyBorder="1" applyAlignment="1">
      <alignment horizontal="center" vertical="center" wrapText="1"/>
    </xf>
    <xf numFmtId="14" fontId="36" fillId="25" borderId="10" xfId="0" applyNumberFormat="1" applyFont="1" applyFill="1" applyBorder="1" applyAlignment="1">
      <alignment horizontal="center" vertical="center" wrapText="1"/>
    </xf>
    <xf numFmtId="0" fontId="0" fillId="26" borderId="29" xfId="0" applyFont="1" applyFill="1" applyBorder="1" applyAlignment="1">
      <alignment horizontal="center" vertical="center" wrapText="1"/>
    </xf>
    <xf numFmtId="0" fontId="0" fillId="26" borderId="37" xfId="0" applyFont="1" applyFill="1" applyBorder="1" applyAlignment="1">
      <alignment horizontal="center" vertical="center" wrapText="1"/>
    </xf>
    <xf numFmtId="0" fontId="0" fillId="26" borderId="26" xfId="0" applyFont="1" applyFill="1" applyBorder="1" applyAlignment="1">
      <alignment horizontal="center" vertical="center" wrapText="1"/>
    </xf>
    <xf numFmtId="49" fontId="0" fillId="26" borderId="30" xfId="0" applyNumberFormat="1" applyFont="1" applyFill="1" applyBorder="1" applyAlignment="1">
      <alignment horizontal="center" vertical="center" wrapText="1"/>
    </xf>
    <xf numFmtId="2" fontId="18" fillId="26" borderId="16" xfId="0" applyNumberFormat="1" applyFont="1" applyFill="1" applyBorder="1" applyAlignment="1">
      <alignment horizontal="center" vertical="center" wrapText="1"/>
    </xf>
    <xf numFmtId="0" fontId="18" fillId="24" borderId="16" xfId="0" applyFont="1" applyFill="1" applyBorder="1" applyAlignment="1">
      <alignment horizontal="center" vertical="center" wrapText="1"/>
    </xf>
    <xf numFmtId="2" fontId="23" fillId="25" borderId="10" xfId="0" applyNumberFormat="1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/>
    </xf>
    <xf numFmtId="2" fontId="27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0" fillId="0" borderId="24" xfId="0" applyFont="1" applyFill="1" applyBorder="1" applyAlignment="1">
      <alignment horizontal="center" vertical="center" wrapText="1"/>
    </xf>
    <xf numFmtId="0" fontId="20" fillId="0" borderId="63" xfId="0" applyFont="1" applyFill="1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27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right" vertical="center"/>
    </xf>
    <xf numFmtId="0" fontId="0" fillId="0" borderId="0" xfId="0" applyAlignment="1">
      <alignment horizontal="right"/>
    </xf>
    <xf numFmtId="0" fontId="18" fillId="0" borderId="0" xfId="0" applyFont="1" applyFill="1" applyAlignment="1">
      <alignment horizontal="right"/>
    </xf>
    <xf numFmtId="0" fontId="19" fillId="0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2" fontId="20" fillId="0" borderId="65" xfId="0" applyNumberFormat="1" applyFont="1" applyFill="1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19" fillId="25" borderId="0" xfId="0" applyFont="1" applyFill="1" applyAlignment="1">
      <alignment horizontal="center"/>
    </xf>
    <xf numFmtId="0" fontId="20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22" fillId="24" borderId="10" xfId="0" applyFont="1" applyFill="1" applyBorder="1" applyAlignment="1">
      <alignment horizontal="center" vertical="center" wrapText="1"/>
    </xf>
    <xf numFmtId="0" fontId="34" fillId="24" borderId="66" xfId="0" applyFont="1" applyFill="1" applyBorder="1" applyAlignment="1">
      <alignment horizontal="left"/>
    </xf>
    <xf numFmtId="0" fontId="27" fillId="0" borderId="10" xfId="0" applyFont="1" applyBorder="1" applyAlignment="1">
      <alignment horizontal="center"/>
    </xf>
    <xf numFmtId="0" fontId="27" fillId="0" borderId="15" xfId="0" applyFont="1" applyBorder="1" applyAlignment="1">
      <alignment horizontal="center" vertical="center" wrapText="1"/>
    </xf>
    <xf numFmtId="0" fontId="27" fillId="0" borderId="63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32" fillId="24" borderId="67" xfId="0" applyFont="1" applyFill="1" applyBorder="1" applyAlignment="1">
      <alignment horizontal="center" vertical="center" wrapText="1"/>
    </xf>
    <xf numFmtId="0" fontId="32" fillId="24" borderId="63" xfId="0" applyFont="1" applyFill="1" applyBorder="1" applyAlignment="1">
      <alignment horizontal="center" vertical="center" wrapText="1"/>
    </xf>
    <xf numFmtId="0" fontId="32" fillId="24" borderId="68" xfId="0" applyFont="1" applyFill="1" applyBorder="1" applyAlignment="1">
      <alignment horizontal="center" vertical="center" wrapText="1"/>
    </xf>
    <xf numFmtId="0" fontId="24" fillId="25" borderId="24" xfId="0" applyFont="1" applyFill="1" applyBorder="1" applyAlignment="1">
      <alignment horizontal="center" vertical="center" wrapText="1"/>
    </xf>
    <xf numFmtId="0" fontId="24" fillId="25" borderId="63" xfId="0" applyFont="1" applyFill="1" applyBorder="1" applyAlignment="1">
      <alignment horizontal="center" vertical="center" wrapText="1"/>
    </xf>
    <xf numFmtId="0" fontId="24" fillId="25" borderId="19" xfId="0" applyFont="1" applyFill="1" applyBorder="1" applyAlignment="1">
      <alignment horizontal="center" vertical="center" wrapText="1"/>
    </xf>
    <xf numFmtId="0" fontId="22" fillId="24" borderId="62" xfId="0" applyFont="1" applyFill="1" applyBorder="1" applyAlignment="1">
      <alignment horizontal="center" vertical="center" wrapText="1"/>
    </xf>
    <xf numFmtId="0" fontId="22" fillId="24" borderId="69" xfId="0" applyFont="1" applyFill="1" applyBorder="1" applyAlignment="1">
      <alignment horizontal="center" vertical="center" wrapText="1"/>
    </xf>
    <xf numFmtId="0" fontId="22" fillId="24" borderId="33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 vertical="center"/>
    </xf>
    <xf numFmtId="0" fontId="34" fillId="24" borderId="66" xfId="0" applyFont="1" applyFill="1" applyBorder="1" applyAlignment="1">
      <alignment horizontal="right"/>
    </xf>
    <xf numFmtId="0" fontId="34" fillId="24" borderId="0" xfId="0" applyFont="1" applyFill="1" applyAlignment="1">
      <alignment horizontal="left" wrapText="1"/>
    </xf>
    <xf numFmtId="0" fontId="34" fillId="24" borderId="0" xfId="0" applyFont="1" applyFill="1" applyAlignment="1">
      <alignment horizontal="right"/>
    </xf>
    <xf numFmtId="0" fontId="26" fillId="24" borderId="0" xfId="0" applyFont="1" applyFill="1" applyBorder="1" applyAlignment="1">
      <alignment horizontal="center" vertical="center"/>
    </xf>
    <xf numFmtId="0" fontId="22" fillId="24" borderId="70" xfId="0" applyFont="1" applyFill="1" applyBorder="1" applyAlignment="1">
      <alignment horizontal="center" vertical="center" wrapText="1"/>
    </xf>
    <xf numFmtId="0" fontId="22" fillId="24" borderId="0" xfId="0" applyFont="1" applyFill="1" applyBorder="1" applyAlignment="1">
      <alignment horizontal="center" vertical="center" wrapText="1"/>
    </xf>
    <xf numFmtId="0" fontId="22" fillId="24" borderId="32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3"/>
  <sheetViews>
    <sheetView zoomScale="75" zoomScaleNormal="75" zoomScalePageLayoutView="0" workbookViewId="0" topLeftCell="A49">
      <selection activeCell="A73" sqref="A73:A75"/>
    </sheetView>
  </sheetViews>
  <sheetFormatPr defaultColWidth="9.00390625" defaultRowHeight="12.75"/>
  <cols>
    <col min="1" max="1" width="72.75390625" style="95" customWidth="1"/>
    <col min="2" max="2" width="19.125" style="95" customWidth="1"/>
    <col min="3" max="3" width="13.875" style="95" hidden="1" customWidth="1"/>
    <col min="4" max="4" width="14.875" style="95" customWidth="1"/>
    <col min="5" max="5" width="13.875" style="95" hidden="1" customWidth="1"/>
    <col min="6" max="6" width="20.875" style="3" hidden="1" customWidth="1"/>
    <col min="7" max="7" width="13.875" style="95" customWidth="1"/>
    <col min="8" max="8" width="20.875" style="3" customWidth="1"/>
    <col min="9" max="9" width="15.375" style="95" customWidth="1"/>
    <col min="10" max="10" width="15.375" style="95" hidden="1" customWidth="1"/>
    <col min="11" max="11" width="15.375" style="119" hidden="1" customWidth="1"/>
    <col min="12" max="14" width="15.375" style="95" customWidth="1"/>
    <col min="15" max="16384" width="9.125" style="95" customWidth="1"/>
  </cols>
  <sheetData>
    <row r="1" spans="1:8" ht="16.5" customHeight="1">
      <c r="A1" s="277" t="s">
        <v>30</v>
      </c>
      <c r="B1" s="278"/>
      <c r="C1" s="278"/>
      <c r="D1" s="278"/>
      <c r="E1" s="278"/>
      <c r="F1" s="278"/>
      <c r="G1" s="278"/>
      <c r="H1" s="278"/>
    </row>
    <row r="2" spans="2:8" ht="12.75" customHeight="1">
      <c r="B2" s="279" t="s">
        <v>31</v>
      </c>
      <c r="C2" s="279"/>
      <c r="D2" s="279"/>
      <c r="E2" s="279"/>
      <c r="F2" s="279"/>
      <c r="G2" s="278"/>
      <c r="H2" s="278"/>
    </row>
    <row r="3" spans="2:8" ht="14.25" customHeight="1">
      <c r="B3" s="279" t="s">
        <v>32</v>
      </c>
      <c r="C3" s="279"/>
      <c r="D3" s="279"/>
      <c r="E3" s="279"/>
      <c r="F3" s="279"/>
      <c r="G3" s="278"/>
      <c r="H3" s="278"/>
    </row>
    <row r="4" spans="2:8" ht="14.25" customHeight="1">
      <c r="B4" s="279" t="s">
        <v>33</v>
      </c>
      <c r="C4" s="279"/>
      <c r="D4" s="279"/>
      <c r="E4" s="279"/>
      <c r="F4" s="279"/>
      <c r="G4" s="278"/>
      <c r="H4" s="278"/>
    </row>
    <row r="5" spans="1:8" ht="21" customHeight="1">
      <c r="A5" s="121" t="s">
        <v>153</v>
      </c>
      <c r="B5" s="120"/>
      <c r="C5" s="120"/>
      <c r="D5" s="120"/>
      <c r="E5" s="120"/>
      <c r="F5" s="120"/>
      <c r="G5" s="118"/>
      <c r="H5" s="118"/>
    </row>
    <row r="6" spans="1:9" ht="35.25" customHeight="1">
      <c r="A6" s="280"/>
      <c r="B6" s="281"/>
      <c r="C6" s="281"/>
      <c r="D6" s="281"/>
      <c r="E6" s="281"/>
      <c r="F6" s="281"/>
      <c r="G6" s="281"/>
      <c r="H6" s="281"/>
      <c r="I6" s="122"/>
    </row>
    <row r="7" spans="1:9" ht="24" customHeight="1">
      <c r="A7" s="284" t="s">
        <v>154</v>
      </c>
      <c r="B7" s="284"/>
      <c r="C7" s="284"/>
      <c r="D7" s="284"/>
      <c r="E7" s="284"/>
      <c r="F7" s="284"/>
      <c r="G7" s="284"/>
      <c r="H7" s="284"/>
      <c r="I7" s="122"/>
    </row>
    <row r="8" spans="1:11" s="123" customFormat="1" ht="22.5" customHeight="1">
      <c r="A8" s="285" t="s">
        <v>34</v>
      </c>
      <c r="B8" s="285"/>
      <c r="C8" s="285"/>
      <c r="D8" s="285"/>
      <c r="E8" s="286"/>
      <c r="F8" s="286"/>
      <c r="G8" s="286"/>
      <c r="H8" s="286"/>
      <c r="K8" s="124"/>
    </row>
    <row r="9" spans="1:8" s="125" customFormat="1" ht="18.75" customHeight="1">
      <c r="A9" s="285" t="s">
        <v>107</v>
      </c>
      <c r="B9" s="285"/>
      <c r="C9" s="285"/>
      <c r="D9" s="285"/>
      <c r="E9" s="286"/>
      <c r="F9" s="286"/>
      <c r="G9" s="286"/>
      <c r="H9" s="286"/>
    </row>
    <row r="10" spans="1:8" s="126" customFormat="1" ht="17.25" customHeight="1">
      <c r="A10" s="270" t="s">
        <v>88</v>
      </c>
      <c r="B10" s="270"/>
      <c r="C10" s="270"/>
      <c r="D10" s="270"/>
      <c r="E10" s="271"/>
      <c r="F10" s="271"/>
      <c r="G10" s="271"/>
      <c r="H10" s="271"/>
    </row>
    <row r="11" spans="1:8" s="125" customFormat="1" ht="30" customHeight="1" thickBot="1">
      <c r="A11" s="282" t="s">
        <v>91</v>
      </c>
      <c r="B11" s="282"/>
      <c r="C11" s="282"/>
      <c r="D11" s="282"/>
      <c r="E11" s="283"/>
      <c r="F11" s="283"/>
      <c r="G11" s="283"/>
      <c r="H11" s="283"/>
    </row>
    <row r="12" spans="1:11" s="11" customFormat="1" ht="139.5" customHeight="1" thickBot="1">
      <c r="A12" s="127" t="s">
        <v>0</v>
      </c>
      <c r="B12" s="128" t="s">
        <v>35</v>
      </c>
      <c r="C12" s="129" t="s">
        <v>36</v>
      </c>
      <c r="D12" s="129" t="s">
        <v>5</v>
      </c>
      <c r="E12" s="129" t="s">
        <v>36</v>
      </c>
      <c r="F12" s="96" t="s">
        <v>37</v>
      </c>
      <c r="G12" s="129" t="s">
        <v>36</v>
      </c>
      <c r="H12" s="96" t="s">
        <v>37</v>
      </c>
      <c r="K12" s="112"/>
    </row>
    <row r="13" spans="1:11" s="135" customFormat="1" ht="12.75">
      <c r="A13" s="130">
        <v>1</v>
      </c>
      <c r="B13" s="131">
        <v>2</v>
      </c>
      <c r="C13" s="131">
        <v>3</v>
      </c>
      <c r="D13" s="132"/>
      <c r="E13" s="131">
        <v>3</v>
      </c>
      <c r="F13" s="97">
        <v>4</v>
      </c>
      <c r="G13" s="133">
        <v>3</v>
      </c>
      <c r="H13" s="134">
        <v>4</v>
      </c>
      <c r="K13" s="136"/>
    </row>
    <row r="14" spans="1:11" s="135" customFormat="1" ht="49.5" customHeight="1">
      <c r="A14" s="272" t="s">
        <v>1</v>
      </c>
      <c r="B14" s="273"/>
      <c r="C14" s="273"/>
      <c r="D14" s="273"/>
      <c r="E14" s="273"/>
      <c r="F14" s="273"/>
      <c r="G14" s="274"/>
      <c r="H14" s="275"/>
      <c r="K14" s="136"/>
    </row>
    <row r="15" spans="1:11" s="11" customFormat="1" ht="15">
      <c r="A15" s="193" t="s">
        <v>155</v>
      </c>
      <c r="B15" s="138" t="s">
        <v>58</v>
      </c>
      <c r="C15" s="15">
        <f>F15*12</f>
        <v>0</v>
      </c>
      <c r="D15" s="16">
        <f>G15*I15</f>
        <v>101784.67</v>
      </c>
      <c r="E15" s="15">
        <f>H15*12</f>
        <v>32.04</v>
      </c>
      <c r="F15" s="98"/>
      <c r="G15" s="15">
        <f>H15*12</f>
        <v>32.04</v>
      </c>
      <c r="H15" s="15">
        <f>H20+H22</f>
        <v>2.67</v>
      </c>
      <c r="I15" s="11">
        <v>3176.8</v>
      </c>
      <c r="J15" s="11">
        <v>1.07</v>
      </c>
      <c r="K15" s="112">
        <v>2.24</v>
      </c>
    </row>
    <row r="16" spans="1:11" s="11" customFormat="1" ht="25.5" customHeight="1">
      <c r="A16" s="194" t="s">
        <v>92</v>
      </c>
      <c r="B16" s="195" t="s">
        <v>39</v>
      </c>
      <c r="C16" s="15"/>
      <c r="D16" s="16"/>
      <c r="E16" s="15"/>
      <c r="F16" s="98"/>
      <c r="G16" s="15"/>
      <c r="H16" s="15"/>
      <c r="K16" s="112"/>
    </row>
    <row r="17" spans="1:11" s="11" customFormat="1" ht="15">
      <c r="A17" s="194" t="s">
        <v>40</v>
      </c>
      <c r="B17" s="195" t="s">
        <v>39</v>
      </c>
      <c r="C17" s="15"/>
      <c r="D17" s="16"/>
      <c r="E17" s="15"/>
      <c r="F17" s="98"/>
      <c r="G17" s="15"/>
      <c r="H17" s="15"/>
      <c r="K17" s="112"/>
    </row>
    <row r="18" spans="1:11" s="11" customFormat="1" ht="15">
      <c r="A18" s="194" t="s">
        <v>41</v>
      </c>
      <c r="B18" s="195" t="s">
        <v>42</v>
      </c>
      <c r="C18" s="15"/>
      <c r="D18" s="16"/>
      <c r="E18" s="15"/>
      <c r="F18" s="98"/>
      <c r="G18" s="15"/>
      <c r="H18" s="15"/>
      <c r="K18" s="112"/>
    </row>
    <row r="19" spans="1:11" s="11" customFormat="1" ht="15">
      <c r="A19" s="194" t="s">
        <v>43</v>
      </c>
      <c r="B19" s="195" t="s">
        <v>39</v>
      </c>
      <c r="C19" s="15"/>
      <c r="D19" s="16"/>
      <c r="E19" s="15"/>
      <c r="F19" s="98"/>
      <c r="G19" s="15"/>
      <c r="H19" s="15"/>
      <c r="K19" s="112"/>
    </row>
    <row r="20" spans="1:11" s="11" customFormat="1" ht="15">
      <c r="A20" s="196" t="s">
        <v>27</v>
      </c>
      <c r="B20" s="195"/>
      <c r="C20" s="15"/>
      <c r="D20" s="16"/>
      <c r="E20" s="15"/>
      <c r="F20" s="98"/>
      <c r="G20" s="15"/>
      <c r="H20" s="15">
        <v>2.56</v>
      </c>
      <c r="K20" s="112"/>
    </row>
    <row r="21" spans="1:11" s="11" customFormat="1" ht="15">
      <c r="A21" s="194" t="s">
        <v>156</v>
      </c>
      <c r="B21" s="195" t="s">
        <v>39</v>
      </c>
      <c r="C21" s="15"/>
      <c r="D21" s="16"/>
      <c r="E21" s="15"/>
      <c r="F21" s="98"/>
      <c r="G21" s="15"/>
      <c r="H21" s="15"/>
      <c r="K21" s="112"/>
    </row>
    <row r="22" spans="1:11" s="11" customFormat="1" ht="15">
      <c r="A22" s="196" t="s">
        <v>27</v>
      </c>
      <c r="B22" s="195"/>
      <c r="C22" s="15"/>
      <c r="D22" s="16"/>
      <c r="E22" s="15"/>
      <c r="F22" s="98"/>
      <c r="G22" s="15"/>
      <c r="H22" s="15">
        <v>0.11</v>
      </c>
      <c r="K22" s="112"/>
    </row>
    <row r="23" spans="1:11" s="11" customFormat="1" ht="30">
      <c r="A23" s="193" t="s">
        <v>44</v>
      </c>
      <c r="B23" s="197"/>
      <c r="C23" s="15">
        <f>F23*12</f>
        <v>0</v>
      </c>
      <c r="D23" s="16">
        <f>G23*I23</f>
        <v>65950.37</v>
      </c>
      <c r="E23" s="15">
        <f>H23*12</f>
        <v>20.76</v>
      </c>
      <c r="F23" s="98"/>
      <c r="G23" s="15">
        <f>H23*12</f>
        <v>20.76</v>
      </c>
      <c r="H23" s="15">
        <v>1.73</v>
      </c>
      <c r="I23" s="11">
        <v>3176.8</v>
      </c>
      <c r="J23" s="11">
        <v>1.07</v>
      </c>
      <c r="K23" s="112">
        <v>1.51</v>
      </c>
    </row>
    <row r="24" spans="1:11" s="11" customFormat="1" ht="15">
      <c r="A24" s="194" t="s">
        <v>45</v>
      </c>
      <c r="B24" s="195" t="s">
        <v>46</v>
      </c>
      <c r="C24" s="15"/>
      <c r="D24" s="16"/>
      <c r="E24" s="15"/>
      <c r="F24" s="98"/>
      <c r="G24" s="15"/>
      <c r="H24" s="15"/>
      <c r="K24" s="112"/>
    </row>
    <row r="25" spans="1:11" s="11" customFormat="1" ht="15">
      <c r="A25" s="194" t="s">
        <v>47</v>
      </c>
      <c r="B25" s="195" t="s">
        <v>46</v>
      </c>
      <c r="C25" s="15"/>
      <c r="D25" s="16"/>
      <c r="E25" s="15"/>
      <c r="F25" s="98"/>
      <c r="G25" s="15"/>
      <c r="H25" s="15"/>
      <c r="K25" s="112"/>
    </row>
    <row r="26" spans="1:11" s="11" customFormat="1" ht="15">
      <c r="A26" s="194" t="s">
        <v>48</v>
      </c>
      <c r="B26" s="195" t="s">
        <v>49</v>
      </c>
      <c r="C26" s="15"/>
      <c r="D26" s="16"/>
      <c r="E26" s="15"/>
      <c r="F26" s="98"/>
      <c r="G26" s="15"/>
      <c r="H26" s="15"/>
      <c r="K26" s="112"/>
    </row>
    <row r="27" spans="1:11" s="11" customFormat="1" ht="15">
      <c r="A27" s="194" t="s">
        <v>94</v>
      </c>
      <c r="B27" s="195" t="s">
        <v>46</v>
      </c>
      <c r="C27" s="15"/>
      <c r="D27" s="16"/>
      <c r="E27" s="15"/>
      <c r="F27" s="98"/>
      <c r="G27" s="15"/>
      <c r="H27" s="15"/>
      <c r="K27" s="112"/>
    </row>
    <row r="28" spans="1:11" s="11" customFormat="1" ht="25.5">
      <c r="A28" s="194" t="s">
        <v>50</v>
      </c>
      <c r="B28" s="195" t="s">
        <v>51</v>
      </c>
      <c r="C28" s="15"/>
      <c r="D28" s="16"/>
      <c r="E28" s="15"/>
      <c r="F28" s="98"/>
      <c r="G28" s="15"/>
      <c r="H28" s="15"/>
      <c r="K28" s="112"/>
    </row>
    <row r="29" spans="1:11" s="11" customFormat="1" ht="15">
      <c r="A29" s="194" t="s">
        <v>108</v>
      </c>
      <c r="B29" s="195" t="s">
        <v>46</v>
      </c>
      <c r="C29" s="15"/>
      <c r="D29" s="16"/>
      <c r="E29" s="15"/>
      <c r="F29" s="98"/>
      <c r="G29" s="15"/>
      <c r="H29" s="15"/>
      <c r="K29" s="112"/>
    </row>
    <row r="30" spans="1:11" s="11" customFormat="1" ht="15">
      <c r="A30" s="194" t="s">
        <v>109</v>
      </c>
      <c r="B30" s="195" t="s">
        <v>46</v>
      </c>
      <c r="C30" s="15"/>
      <c r="D30" s="16"/>
      <c r="E30" s="15"/>
      <c r="F30" s="98"/>
      <c r="G30" s="15"/>
      <c r="H30" s="15"/>
      <c r="K30" s="112"/>
    </row>
    <row r="31" spans="1:11" s="11" customFormat="1" ht="25.5">
      <c r="A31" s="194" t="s">
        <v>110</v>
      </c>
      <c r="B31" s="195" t="s">
        <v>52</v>
      </c>
      <c r="C31" s="15"/>
      <c r="D31" s="16"/>
      <c r="E31" s="15"/>
      <c r="F31" s="98"/>
      <c r="G31" s="15"/>
      <c r="H31" s="15"/>
      <c r="K31" s="112"/>
    </row>
    <row r="32" spans="1:11" s="137" customFormat="1" ht="15">
      <c r="A32" s="60" t="s">
        <v>53</v>
      </c>
      <c r="B32" s="138" t="s">
        <v>54</v>
      </c>
      <c r="C32" s="15">
        <f>F32*12</f>
        <v>0</v>
      </c>
      <c r="D32" s="16">
        <f aca="true" t="shared" si="0" ref="D32:D40">G32*I32</f>
        <v>25922.69</v>
      </c>
      <c r="E32" s="15">
        <f>H32*12</f>
        <v>8.16</v>
      </c>
      <c r="F32" s="99"/>
      <c r="G32" s="15">
        <f>H32*12</f>
        <v>8.16</v>
      </c>
      <c r="H32" s="15">
        <v>0.68</v>
      </c>
      <c r="I32" s="11">
        <v>3176.8</v>
      </c>
      <c r="J32" s="11">
        <v>1.07</v>
      </c>
      <c r="K32" s="112">
        <v>0.6</v>
      </c>
    </row>
    <row r="33" spans="1:11" s="11" customFormat="1" ht="15">
      <c r="A33" s="60" t="s">
        <v>55</v>
      </c>
      <c r="B33" s="138" t="s">
        <v>56</v>
      </c>
      <c r="C33" s="15">
        <f>F33*12</f>
        <v>0</v>
      </c>
      <c r="D33" s="16">
        <f t="shared" si="0"/>
        <v>84629.95</v>
      </c>
      <c r="E33" s="15">
        <f>H33*12</f>
        <v>26.64</v>
      </c>
      <c r="F33" s="99"/>
      <c r="G33" s="15">
        <f>H33*12</f>
        <v>26.64</v>
      </c>
      <c r="H33" s="15">
        <v>2.22</v>
      </c>
      <c r="I33" s="11">
        <v>3176.8</v>
      </c>
      <c r="J33" s="11">
        <v>1.07</v>
      </c>
      <c r="K33" s="112">
        <v>1.94</v>
      </c>
    </row>
    <row r="34" spans="1:11" s="135" customFormat="1" ht="30">
      <c r="A34" s="60" t="s">
        <v>57</v>
      </c>
      <c r="B34" s="138" t="s">
        <v>58</v>
      </c>
      <c r="C34" s="100"/>
      <c r="D34" s="16">
        <v>0</v>
      </c>
      <c r="E34" s="100"/>
      <c r="F34" s="99"/>
      <c r="G34" s="15">
        <f aca="true" t="shared" si="1" ref="G34:G39">D34/I34</f>
        <v>0</v>
      </c>
      <c r="H34" s="15">
        <v>0</v>
      </c>
      <c r="I34" s="11">
        <v>3176.8</v>
      </c>
      <c r="J34" s="11">
        <v>1.07</v>
      </c>
      <c r="K34" s="112">
        <v>0.04</v>
      </c>
    </row>
    <row r="35" spans="1:11" s="135" customFormat="1" ht="27.75" customHeight="1">
      <c r="A35" s="60" t="s">
        <v>157</v>
      </c>
      <c r="B35" s="138" t="s">
        <v>58</v>
      </c>
      <c r="C35" s="100"/>
      <c r="D35" s="16">
        <f>3696.3+11670.68</f>
        <v>15366.98</v>
      </c>
      <c r="E35" s="100"/>
      <c r="F35" s="99"/>
      <c r="G35" s="15">
        <f t="shared" si="1"/>
        <v>4.84</v>
      </c>
      <c r="H35" s="15">
        <f>G35/12</f>
        <v>0.4</v>
      </c>
      <c r="I35" s="11">
        <v>3176.8</v>
      </c>
      <c r="J35" s="11">
        <v>1.07</v>
      </c>
      <c r="K35" s="112">
        <v>0.09</v>
      </c>
    </row>
    <row r="36" spans="1:11" s="135" customFormat="1" ht="30" hidden="1">
      <c r="A36" s="60" t="s">
        <v>95</v>
      </c>
      <c r="B36" s="138" t="s">
        <v>51</v>
      </c>
      <c r="C36" s="100"/>
      <c r="D36" s="16">
        <f t="shared" si="0"/>
        <v>0</v>
      </c>
      <c r="E36" s="100"/>
      <c r="F36" s="99"/>
      <c r="G36" s="15">
        <f t="shared" si="1"/>
        <v>3.45</v>
      </c>
      <c r="H36" s="15">
        <f>G36/12</f>
        <v>0.29</v>
      </c>
      <c r="I36" s="11">
        <v>3176.8</v>
      </c>
      <c r="J36" s="11">
        <v>1.07</v>
      </c>
      <c r="K36" s="112">
        <v>0</v>
      </c>
    </row>
    <row r="37" spans="1:11" s="135" customFormat="1" ht="30" hidden="1">
      <c r="A37" s="60" t="s">
        <v>89</v>
      </c>
      <c r="B37" s="138" t="s">
        <v>51</v>
      </c>
      <c r="C37" s="100"/>
      <c r="D37" s="16">
        <f t="shared" si="0"/>
        <v>0</v>
      </c>
      <c r="E37" s="100"/>
      <c r="F37" s="99"/>
      <c r="G37" s="15">
        <f t="shared" si="1"/>
        <v>3.45</v>
      </c>
      <c r="H37" s="15">
        <f>G37/12</f>
        <v>0.29</v>
      </c>
      <c r="I37" s="11">
        <v>3176.8</v>
      </c>
      <c r="J37" s="11">
        <v>1.07</v>
      </c>
      <c r="K37" s="112">
        <v>0</v>
      </c>
    </row>
    <row r="38" spans="1:11" s="135" customFormat="1" ht="30" hidden="1">
      <c r="A38" s="60" t="s">
        <v>93</v>
      </c>
      <c r="B38" s="138" t="s">
        <v>51</v>
      </c>
      <c r="C38" s="100"/>
      <c r="D38" s="16">
        <f t="shared" si="0"/>
        <v>0</v>
      </c>
      <c r="E38" s="100"/>
      <c r="F38" s="99"/>
      <c r="G38" s="15">
        <f t="shared" si="1"/>
        <v>3.45</v>
      </c>
      <c r="H38" s="15">
        <f>G38/12</f>
        <v>0.29</v>
      </c>
      <c r="I38" s="11">
        <v>3176.8</v>
      </c>
      <c r="J38" s="11">
        <v>1.07</v>
      </c>
      <c r="K38" s="112">
        <v>0</v>
      </c>
    </row>
    <row r="39" spans="1:11" s="135" customFormat="1" ht="30">
      <c r="A39" s="60" t="s">
        <v>158</v>
      </c>
      <c r="B39" s="138" t="s">
        <v>51</v>
      </c>
      <c r="C39" s="100"/>
      <c r="D39" s="16">
        <v>0</v>
      </c>
      <c r="E39" s="100"/>
      <c r="F39" s="99"/>
      <c r="G39" s="15">
        <f t="shared" si="1"/>
        <v>0</v>
      </c>
      <c r="H39" s="15">
        <v>0</v>
      </c>
      <c r="I39" s="11">
        <v>3176.8</v>
      </c>
      <c r="J39" s="11"/>
      <c r="K39" s="112"/>
    </row>
    <row r="40" spans="1:11" s="135" customFormat="1" ht="30">
      <c r="A40" s="60" t="s">
        <v>90</v>
      </c>
      <c r="B40" s="138"/>
      <c r="C40" s="100">
        <f>F40*12</f>
        <v>0</v>
      </c>
      <c r="D40" s="16">
        <f t="shared" si="0"/>
        <v>7243.1</v>
      </c>
      <c r="E40" s="100">
        <f>H40*12</f>
        <v>2.28</v>
      </c>
      <c r="F40" s="99"/>
      <c r="G40" s="15">
        <f>H40*12</f>
        <v>2.28</v>
      </c>
      <c r="H40" s="15">
        <v>0.19</v>
      </c>
      <c r="I40" s="11">
        <v>3176.8</v>
      </c>
      <c r="J40" s="11">
        <v>1.07</v>
      </c>
      <c r="K40" s="112">
        <v>0.14</v>
      </c>
    </row>
    <row r="41" spans="1:11" s="11" customFormat="1" ht="15">
      <c r="A41" s="60" t="s">
        <v>59</v>
      </c>
      <c r="B41" s="138" t="s">
        <v>60</v>
      </c>
      <c r="C41" s="100">
        <f>F41*12</f>
        <v>0</v>
      </c>
      <c r="D41" s="16">
        <f>G41*I41</f>
        <v>1524.86</v>
      </c>
      <c r="E41" s="100">
        <f>H41*12</f>
        <v>0.48</v>
      </c>
      <c r="F41" s="99"/>
      <c r="G41" s="15">
        <f>H41*12</f>
        <v>0.48</v>
      </c>
      <c r="H41" s="15">
        <v>0.04</v>
      </c>
      <c r="I41" s="11">
        <v>3176.8</v>
      </c>
      <c r="J41" s="11">
        <v>1.07</v>
      </c>
      <c r="K41" s="112">
        <v>0.03</v>
      </c>
    </row>
    <row r="42" spans="1:11" s="11" customFormat="1" ht="15">
      <c r="A42" s="60" t="s">
        <v>61</v>
      </c>
      <c r="B42" s="198" t="s">
        <v>62</v>
      </c>
      <c r="C42" s="113">
        <f>F42*12</f>
        <v>0</v>
      </c>
      <c r="D42" s="16">
        <f>G42*I42</f>
        <v>1143.65</v>
      </c>
      <c r="E42" s="113">
        <f>H42*12</f>
        <v>0.36</v>
      </c>
      <c r="F42" s="114"/>
      <c r="G42" s="15">
        <f>12*H42</f>
        <v>0.36</v>
      </c>
      <c r="H42" s="15">
        <v>0.03</v>
      </c>
      <c r="I42" s="11">
        <v>3176.8</v>
      </c>
      <c r="J42" s="11">
        <v>1.07</v>
      </c>
      <c r="K42" s="112">
        <v>0.02</v>
      </c>
    </row>
    <row r="43" spans="1:11" s="141" customFormat="1" ht="30">
      <c r="A43" s="60" t="s">
        <v>63</v>
      </c>
      <c r="B43" s="138" t="s">
        <v>111</v>
      </c>
      <c r="C43" s="100">
        <f>F43*12</f>
        <v>0</v>
      </c>
      <c r="D43" s="16">
        <f>G43*I43</f>
        <v>1524.86</v>
      </c>
      <c r="E43" s="100">
        <f>H43*12</f>
        <v>0.48</v>
      </c>
      <c r="F43" s="99"/>
      <c r="G43" s="15">
        <f>12*H43</f>
        <v>0.48</v>
      </c>
      <c r="H43" s="15">
        <v>0.04</v>
      </c>
      <c r="I43" s="11">
        <v>3176.8</v>
      </c>
      <c r="J43" s="139">
        <v>1.07</v>
      </c>
      <c r="K43" s="140">
        <v>0.03</v>
      </c>
    </row>
    <row r="44" spans="1:11" s="137" customFormat="1" ht="15">
      <c r="A44" s="60" t="s">
        <v>64</v>
      </c>
      <c r="B44" s="138"/>
      <c r="C44" s="15"/>
      <c r="D44" s="15">
        <f>D46+D47+D49+D50+D51+D52+D53+D54+D55+D48</f>
        <v>14582.06</v>
      </c>
      <c r="E44" s="15"/>
      <c r="F44" s="99"/>
      <c r="G44" s="15">
        <f>D44/I44</f>
        <v>4.59</v>
      </c>
      <c r="H44" s="15">
        <f>G44/12</f>
        <v>0.38</v>
      </c>
      <c r="I44" s="11">
        <v>3176.8</v>
      </c>
      <c r="J44" s="11">
        <v>1.07</v>
      </c>
      <c r="K44" s="112">
        <v>0.48</v>
      </c>
    </row>
    <row r="45" spans="1:11" s="135" customFormat="1" ht="15" hidden="1">
      <c r="A45" s="199" t="s">
        <v>96</v>
      </c>
      <c r="B45" s="200" t="s">
        <v>65</v>
      </c>
      <c r="C45" s="108"/>
      <c r="D45" s="17">
        <f>G45*I45</f>
        <v>0</v>
      </c>
      <c r="E45" s="108"/>
      <c r="F45" s="109"/>
      <c r="G45" s="108">
        <f>H45*12</f>
        <v>0</v>
      </c>
      <c r="H45" s="108"/>
      <c r="I45" s="11">
        <v>3176.8</v>
      </c>
      <c r="J45" s="11">
        <v>1.07</v>
      </c>
      <c r="K45" s="112">
        <v>0.01</v>
      </c>
    </row>
    <row r="46" spans="1:11" s="135" customFormat="1" ht="15">
      <c r="A46" s="199" t="s">
        <v>66</v>
      </c>
      <c r="B46" s="200" t="s">
        <v>65</v>
      </c>
      <c r="C46" s="108"/>
      <c r="D46" s="17">
        <v>196.5</v>
      </c>
      <c r="E46" s="108"/>
      <c r="F46" s="109"/>
      <c r="G46" s="108"/>
      <c r="H46" s="108"/>
      <c r="I46" s="11">
        <v>3176.8</v>
      </c>
      <c r="J46" s="11">
        <v>1.07</v>
      </c>
      <c r="K46" s="112">
        <v>0.01</v>
      </c>
    </row>
    <row r="47" spans="1:11" s="135" customFormat="1" ht="15">
      <c r="A47" s="199" t="s">
        <v>67</v>
      </c>
      <c r="B47" s="200" t="s">
        <v>68</v>
      </c>
      <c r="C47" s="108">
        <f>F47*12</f>
        <v>0</v>
      </c>
      <c r="D47" s="17">
        <v>415.82</v>
      </c>
      <c r="E47" s="108">
        <f>H47*12</f>
        <v>0</v>
      </c>
      <c r="F47" s="109"/>
      <c r="G47" s="108"/>
      <c r="H47" s="108"/>
      <c r="I47" s="11">
        <v>3176.8</v>
      </c>
      <c r="J47" s="11">
        <v>1.07</v>
      </c>
      <c r="K47" s="112">
        <v>0.01</v>
      </c>
    </row>
    <row r="48" spans="1:11" s="135" customFormat="1" ht="15">
      <c r="A48" s="201" t="s">
        <v>148</v>
      </c>
      <c r="B48" s="202" t="s">
        <v>65</v>
      </c>
      <c r="C48" s="110"/>
      <c r="D48" s="203">
        <v>740.94</v>
      </c>
      <c r="E48" s="108"/>
      <c r="F48" s="109"/>
      <c r="G48" s="108"/>
      <c r="H48" s="108"/>
      <c r="I48" s="11">
        <v>3176.8</v>
      </c>
      <c r="J48" s="11"/>
      <c r="K48" s="112"/>
    </row>
    <row r="49" spans="1:11" s="135" customFormat="1" ht="15">
      <c r="A49" s="199" t="s">
        <v>69</v>
      </c>
      <c r="B49" s="200" t="s">
        <v>65</v>
      </c>
      <c r="C49" s="108">
        <f>F49*12</f>
        <v>0</v>
      </c>
      <c r="D49" s="17">
        <v>792.41</v>
      </c>
      <c r="E49" s="108">
        <f>H49*12</f>
        <v>0</v>
      </c>
      <c r="F49" s="109"/>
      <c r="G49" s="108"/>
      <c r="H49" s="108"/>
      <c r="I49" s="11">
        <v>3176.8</v>
      </c>
      <c r="J49" s="11">
        <v>1.07</v>
      </c>
      <c r="K49" s="112">
        <v>0.02</v>
      </c>
    </row>
    <row r="50" spans="1:11" s="135" customFormat="1" ht="15">
      <c r="A50" s="199" t="s">
        <v>70</v>
      </c>
      <c r="B50" s="200" t="s">
        <v>65</v>
      </c>
      <c r="C50" s="108">
        <f>F50*12</f>
        <v>0</v>
      </c>
      <c r="D50" s="17">
        <v>3532.78</v>
      </c>
      <c r="E50" s="108">
        <f>H50*12</f>
        <v>0</v>
      </c>
      <c r="F50" s="109"/>
      <c r="G50" s="108"/>
      <c r="H50" s="108"/>
      <c r="I50" s="11">
        <v>3176.8</v>
      </c>
      <c r="J50" s="11">
        <v>1.07</v>
      </c>
      <c r="K50" s="112">
        <v>0.09</v>
      </c>
    </row>
    <row r="51" spans="1:11" s="135" customFormat="1" ht="15">
      <c r="A51" s="199" t="s">
        <v>71</v>
      </c>
      <c r="B51" s="200" t="s">
        <v>65</v>
      </c>
      <c r="C51" s="108">
        <f>F51*12</f>
        <v>0</v>
      </c>
      <c r="D51" s="17">
        <v>831.63</v>
      </c>
      <c r="E51" s="108">
        <f>H51*12</f>
        <v>0</v>
      </c>
      <c r="F51" s="109"/>
      <c r="G51" s="108"/>
      <c r="H51" s="108"/>
      <c r="I51" s="11">
        <v>3176.8</v>
      </c>
      <c r="J51" s="11">
        <v>1.07</v>
      </c>
      <c r="K51" s="112">
        <v>0.02</v>
      </c>
    </row>
    <row r="52" spans="1:11" s="135" customFormat="1" ht="15">
      <c r="A52" s="199" t="s">
        <v>72</v>
      </c>
      <c r="B52" s="200" t="s">
        <v>65</v>
      </c>
      <c r="C52" s="108"/>
      <c r="D52" s="17">
        <v>396.19</v>
      </c>
      <c r="E52" s="108"/>
      <c r="F52" s="109"/>
      <c r="G52" s="108"/>
      <c r="H52" s="108"/>
      <c r="I52" s="11">
        <v>3176.8</v>
      </c>
      <c r="J52" s="11">
        <v>1.07</v>
      </c>
      <c r="K52" s="112">
        <v>0.01</v>
      </c>
    </row>
    <row r="53" spans="1:11" s="135" customFormat="1" ht="15">
      <c r="A53" s="199" t="s">
        <v>73</v>
      </c>
      <c r="B53" s="200" t="s">
        <v>68</v>
      </c>
      <c r="C53" s="108"/>
      <c r="D53" s="17">
        <v>1584.82</v>
      </c>
      <c r="E53" s="108"/>
      <c r="F53" s="109"/>
      <c r="G53" s="108"/>
      <c r="H53" s="108"/>
      <c r="I53" s="11">
        <v>3176.8</v>
      </c>
      <c r="J53" s="11">
        <v>1.07</v>
      </c>
      <c r="K53" s="112">
        <v>0.03</v>
      </c>
    </row>
    <row r="54" spans="1:11" s="135" customFormat="1" ht="25.5">
      <c r="A54" s="199" t="s">
        <v>74</v>
      </c>
      <c r="B54" s="200" t="s">
        <v>65</v>
      </c>
      <c r="C54" s="108">
        <f>F54*12</f>
        <v>0</v>
      </c>
      <c r="D54" s="17">
        <v>3300.92</v>
      </c>
      <c r="E54" s="108">
        <f>H54*12</f>
        <v>0</v>
      </c>
      <c r="F54" s="109"/>
      <c r="G54" s="108"/>
      <c r="H54" s="108"/>
      <c r="I54" s="11">
        <v>3176.8</v>
      </c>
      <c r="J54" s="11">
        <v>1.07</v>
      </c>
      <c r="K54" s="112">
        <v>0.07</v>
      </c>
    </row>
    <row r="55" spans="1:11" s="135" customFormat="1" ht="15">
      <c r="A55" s="199" t="s">
        <v>75</v>
      </c>
      <c r="B55" s="200" t="s">
        <v>65</v>
      </c>
      <c r="C55" s="108"/>
      <c r="D55" s="17">
        <v>2790.05</v>
      </c>
      <c r="E55" s="108"/>
      <c r="F55" s="109"/>
      <c r="G55" s="108"/>
      <c r="H55" s="108"/>
      <c r="I55" s="11">
        <v>3176.8</v>
      </c>
      <c r="J55" s="11">
        <v>1.07</v>
      </c>
      <c r="K55" s="112">
        <v>0.01</v>
      </c>
    </row>
    <row r="56" spans="1:11" s="135" customFormat="1" ht="15" hidden="1">
      <c r="A56" s="199" t="s">
        <v>97</v>
      </c>
      <c r="B56" s="200" t="s">
        <v>65</v>
      </c>
      <c r="C56" s="110"/>
      <c r="D56" s="17">
        <f>G56*I56</f>
        <v>0</v>
      </c>
      <c r="E56" s="110"/>
      <c r="F56" s="109"/>
      <c r="G56" s="108"/>
      <c r="H56" s="108"/>
      <c r="I56" s="11">
        <v>3176.8</v>
      </c>
      <c r="J56" s="11">
        <v>1.07</v>
      </c>
      <c r="K56" s="112">
        <v>0.02</v>
      </c>
    </row>
    <row r="57" spans="1:11" s="135" customFormat="1" ht="15" hidden="1">
      <c r="A57" s="199" t="s">
        <v>112</v>
      </c>
      <c r="B57" s="200" t="s">
        <v>65</v>
      </c>
      <c r="C57" s="108"/>
      <c r="D57" s="17">
        <f>G57*I57</f>
        <v>0</v>
      </c>
      <c r="E57" s="108"/>
      <c r="F57" s="109"/>
      <c r="G57" s="108"/>
      <c r="H57" s="108"/>
      <c r="I57" s="11">
        <v>3176.8</v>
      </c>
      <c r="J57" s="11">
        <v>1.07</v>
      </c>
      <c r="K57" s="112">
        <v>0.01</v>
      </c>
    </row>
    <row r="58" spans="1:11" s="137" customFormat="1" ht="30">
      <c r="A58" s="60" t="s">
        <v>76</v>
      </c>
      <c r="B58" s="138"/>
      <c r="C58" s="15"/>
      <c r="D58" s="15">
        <v>0</v>
      </c>
      <c r="E58" s="15"/>
      <c r="F58" s="99"/>
      <c r="G58" s="15">
        <f>D58/I58</f>
        <v>0</v>
      </c>
      <c r="H58" s="15">
        <f>G58/12</f>
        <v>0</v>
      </c>
      <c r="I58" s="11">
        <v>3176.8</v>
      </c>
      <c r="J58" s="11">
        <v>1.07</v>
      </c>
      <c r="K58" s="112">
        <v>0.16</v>
      </c>
    </row>
    <row r="59" spans="1:11" s="135" customFormat="1" ht="15" hidden="1">
      <c r="A59" s="199" t="s">
        <v>98</v>
      </c>
      <c r="B59" s="200" t="s">
        <v>77</v>
      </c>
      <c r="C59" s="108"/>
      <c r="D59" s="17">
        <f aca="true" t="shared" si="2" ref="D59:D69">G59*I59</f>
        <v>0</v>
      </c>
      <c r="E59" s="108"/>
      <c r="F59" s="109"/>
      <c r="G59" s="108">
        <f aca="true" t="shared" si="3" ref="G59:G69">H59*12</f>
        <v>0</v>
      </c>
      <c r="H59" s="108">
        <v>0</v>
      </c>
      <c r="I59" s="11">
        <v>3176.8</v>
      </c>
      <c r="J59" s="11">
        <v>1.07</v>
      </c>
      <c r="K59" s="112">
        <v>0</v>
      </c>
    </row>
    <row r="60" spans="1:11" s="135" customFormat="1" ht="25.5" hidden="1">
      <c r="A60" s="199" t="s">
        <v>99</v>
      </c>
      <c r="B60" s="200" t="s">
        <v>100</v>
      </c>
      <c r="C60" s="108"/>
      <c r="D60" s="17">
        <f t="shared" si="2"/>
        <v>0</v>
      </c>
      <c r="E60" s="108"/>
      <c r="F60" s="109"/>
      <c r="G60" s="108">
        <f t="shared" si="3"/>
        <v>0</v>
      </c>
      <c r="H60" s="108">
        <v>0</v>
      </c>
      <c r="I60" s="11">
        <v>3176.8</v>
      </c>
      <c r="J60" s="11">
        <v>1.07</v>
      </c>
      <c r="K60" s="112">
        <v>0</v>
      </c>
    </row>
    <row r="61" spans="1:11" s="135" customFormat="1" ht="15" hidden="1">
      <c r="A61" s="199" t="s">
        <v>101</v>
      </c>
      <c r="B61" s="200" t="s">
        <v>102</v>
      </c>
      <c r="C61" s="108"/>
      <c r="D61" s="17">
        <f t="shared" si="2"/>
        <v>0</v>
      </c>
      <c r="E61" s="108"/>
      <c r="F61" s="109"/>
      <c r="G61" s="108">
        <f t="shared" si="3"/>
        <v>0</v>
      </c>
      <c r="H61" s="108">
        <v>0</v>
      </c>
      <c r="I61" s="11">
        <v>3176.8</v>
      </c>
      <c r="J61" s="11">
        <v>1.07</v>
      </c>
      <c r="K61" s="112">
        <v>0</v>
      </c>
    </row>
    <row r="62" spans="1:11" s="135" customFormat="1" ht="25.5" hidden="1">
      <c r="A62" s="199" t="s">
        <v>103</v>
      </c>
      <c r="B62" s="200" t="s">
        <v>104</v>
      </c>
      <c r="C62" s="108"/>
      <c r="D62" s="17">
        <f t="shared" si="2"/>
        <v>0</v>
      </c>
      <c r="E62" s="108"/>
      <c r="F62" s="109"/>
      <c r="G62" s="108">
        <f t="shared" si="3"/>
        <v>0</v>
      </c>
      <c r="H62" s="108">
        <v>0</v>
      </c>
      <c r="I62" s="11">
        <v>3176.8</v>
      </c>
      <c r="J62" s="11">
        <v>1.07</v>
      </c>
      <c r="K62" s="112">
        <v>0</v>
      </c>
    </row>
    <row r="63" spans="1:11" s="135" customFormat="1" ht="15" hidden="1">
      <c r="A63" s="199" t="s">
        <v>113</v>
      </c>
      <c r="B63" s="200" t="s">
        <v>114</v>
      </c>
      <c r="C63" s="108"/>
      <c r="D63" s="17">
        <f t="shared" si="2"/>
        <v>0</v>
      </c>
      <c r="E63" s="108"/>
      <c r="F63" s="109"/>
      <c r="G63" s="108">
        <f t="shared" si="3"/>
        <v>0</v>
      </c>
      <c r="H63" s="108">
        <v>0</v>
      </c>
      <c r="I63" s="11">
        <v>3176.8</v>
      </c>
      <c r="J63" s="11">
        <v>1.07</v>
      </c>
      <c r="K63" s="112">
        <v>0</v>
      </c>
    </row>
    <row r="64" spans="1:11" s="135" customFormat="1" ht="15" hidden="1">
      <c r="A64" s="199" t="s">
        <v>115</v>
      </c>
      <c r="B64" s="200" t="s">
        <v>102</v>
      </c>
      <c r="C64" s="108"/>
      <c r="D64" s="17">
        <f t="shared" si="2"/>
        <v>0</v>
      </c>
      <c r="E64" s="108"/>
      <c r="F64" s="109"/>
      <c r="G64" s="108">
        <f t="shared" si="3"/>
        <v>0</v>
      </c>
      <c r="H64" s="108">
        <v>0</v>
      </c>
      <c r="I64" s="11">
        <v>3176.8</v>
      </c>
      <c r="J64" s="11">
        <v>1.07</v>
      </c>
      <c r="K64" s="112">
        <v>0</v>
      </c>
    </row>
    <row r="65" spans="1:11" s="135" customFormat="1" ht="15" hidden="1">
      <c r="A65" s="199" t="s">
        <v>116</v>
      </c>
      <c r="B65" s="200" t="s">
        <v>65</v>
      </c>
      <c r="C65" s="108"/>
      <c r="D65" s="17">
        <f t="shared" si="2"/>
        <v>0</v>
      </c>
      <c r="E65" s="108"/>
      <c r="F65" s="109"/>
      <c r="G65" s="108">
        <f t="shared" si="3"/>
        <v>0</v>
      </c>
      <c r="H65" s="108">
        <v>0</v>
      </c>
      <c r="I65" s="11">
        <v>3176.8</v>
      </c>
      <c r="J65" s="11">
        <v>1.07</v>
      </c>
      <c r="K65" s="112">
        <v>0</v>
      </c>
    </row>
    <row r="66" spans="1:11" s="135" customFormat="1" ht="25.5" hidden="1">
      <c r="A66" s="199" t="s">
        <v>117</v>
      </c>
      <c r="B66" s="200" t="s">
        <v>65</v>
      </c>
      <c r="C66" s="108"/>
      <c r="D66" s="17">
        <f t="shared" si="2"/>
        <v>0</v>
      </c>
      <c r="E66" s="108"/>
      <c r="F66" s="109"/>
      <c r="G66" s="108">
        <f t="shared" si="3"/>
        <v>0</v>
      </c>
      <c r="H66" s="108">
        <v>0</v>
      </c>
      <c r="I66" s="11">
        <v>3176.8</v>
      </c>
      <c r="J66" s="11">
        <v>1.07</v>
      </c>
      <c r="K66" s="112">
        <v>0</v>
      </c>
    </row>
    <row r="67" spans="1:11" s="135" customFormat="1" ht="15" hidden="1">
      <c r="A67" s="199" t="s">
        <v>118</v>
      </c>
      <c r="B67" s="200" t="s">
        <v>58</v>
      </c>
      <c r="C67" s="108"/>
      <c r="D67" s="17">
        <f t="shared" si="2"/>
        <v>0</v>
      </c>
      <c r="E67" s="108"/>
      <c r="F67" s="109"/>
      <c r="G67" s="108">
        <f t="shared" si="3"/>
        <v>0</v>
      </c>
      <c r="H67" s="108">
        <v>0</v>
      </c>
      <c r="I67" s="11">
        <v>3176.8</v>
      </c>
      <c r="J67" s="11">
        <v>1.07</v>
      </c>
      <c r="K67" s="112">
        <v>0</v>
      </c>
    </row>
    <row r="68" spans="1:11" s="135" customFormat="1" ht="15" hidden="1">
      <c r="A68" s="199" t="s">
        <v>78</v>
      </c>
      <c r="B68" s="200" t="s">
        <v>58</v>
      </c>
      <c r="C68" s="110"/>
      <c r="D68" s="17">
        <f t="shared" si="2"/>
        <v>0</v>
      </c>
      <c r="E68" s="108"/>
      <c r="F68" s="109"/>
      <c r="G68" s="108">
        <f t="shared" si="3"/>
        <v>0</v>
      </c>
      <c r="H68" s="108">
        <v>0</v>
      </c>
      <c r="I68" s="11">
        <v>3176.8</v>
      </c>
      <c r="J68" s="11">
        <v>1.07</v>
      </c>
      <c r="K68" s="112">
        <v>0</v>
      </c>
    </row>
    <row r="69" spans="1:11" s="147" customFormat="1" ht="21" customHeight="1" hidden="1">
      <c r="A69" s="204" t="s">
        <v>119</v>
      </c>
      <c r="B69" s="205" t="s">
        <v>65</v>
      </c>
      <c r="C69" s="143"/>
      <c r="D69" s="142">
        <f t="shared" si="2"/>
        <v>0</v>
      </c>
      <c r="E69" s="143"/>
      <c r="F69" s="144"/>
      <c r="G69" s="143">
        <f t="shared" si="3"/>
        <v>0</v>
      </c>
      <c r="H69" s="143"/>
      <c r="I69" s="11">
        <v>3176.8</v>
      </c>
      <c r="J69" s="145">
        <v>1.07</v>
      </c>
      <c r="K69" s="146">
        <v>0.11</v>
      </c>
    </row>
    <row r="70" spans="1:11" s="135" customFormat="1" ht="30">
      <c r="A70" s="60" t="s">
        <v>87</v>
      </c>
      <c r="B70" s="200"/>
      <c r="C70" s="108"/>
      <c r="D70" s="15">
        <v>0</v>
      </c>
      <c r="E70" s="108"/>
      <c r="F70" s="109"/>
      <c r="G70" s="15">
        <f>D70/I70</f>
        <v>0</v>
      </c>
      <c r="H70" s="15">
        <f>G70/12</f>
        <v>0</v>
      </c>
      <c r="I70" s="11">
        <v>3176.8</v>
      </c>
      <c r="J70" s="11">
        <v>1.07</v>
      </c>
      <c r="K70" s="112">
        <v>0.07</v>
      </c>
    </row>
    <row r="71" spans="1:11" s="135" customFormat="1" ht="15" hidden="1">
      <c r="A71" s="199" t="s">
        <v>79</v>
      </c>
      <c r="B71" s="200" t="s">
        <v>58</v>
      </c>
      <c r="C71" s="108"/>
      <c r="D71" s="17">
        <f>G71*I71</f>
        <v>0</v>
      </c>
      <c r="E71" s="108"/>
      <c r="F71" s="109"/>
      <c r="G71" s="108">
        <f>H71*12</f>
        <v>0</v>
      </c>
      <c r="H71" s="108">
        <v>0</v>
      </c>
      <c r="I71" s="11">
        <v>3176.8</v>
      </c>
      <c r="J71" s="11">
        <v>1.07</v>
      </c>
      <c r="K71" s="112">
        <v>0</v>
      </c>
    </row>
    <row r="72" spans="1:11" s="135" customFormat="1" ht="15">
      <c r="A72" s="60" t="s">
        <v>80</v>
      </c>
      <c r="B72" s="200"/>
      <c r="C72" s="108"/>
      <c r="D72" s="15">
        <f>D73+D74+D75</f>
        <v>8393.66</v>
      </c>
      <c r="E72" s="108"/>
      <c r="F72" s="109"/>
      <c r="G72" s="15">
        <f>D72/I72</f>
        <v>2.64</v>
      </c>
      <c r="H72" s="15">
        <f>G72/12</f>
        <v>0.22</v>
      </c>
      <c r="I72" s="11">
        <v>3176.8</v>
      </c>
      <c r="J72" s="11">
        <v>1.07</v>
      </c>
      <c r="K72" s="112">
        <v>0.21</v>
      </c>
    </row>
    <row r="73" spans="1:11" s="135" customFormat="1" ht="15">
      <c r="A73" s="199" t="s">
        <v>177</v>
      </c>
      <c r="B73" s="200" t="s">
        <v>65</v>
      </c>
      <c r="C73" s="108"/>
      <c r="D73" s="17">
        <v>4785.71</v>
      </c>
      <c r="E73" s="100"/>
      <c r="F73" s="99"/>
      <c r="G73" s="15"/>
      <c r="H73" s="15"/>
      <c r="I73" s="11">
        <v>3176.8</v>
      </c>
      <c r="J73" s="11"/>
      <c r="K73" s="112"/>
    </row>
    <row r="74" spans="1:11" s="135" customFormat="1" ht="15">
      <c r="A74" s="199" t="s">
        <v>178</v>
      </c>
      <c r="B74" s="200" t="s">
        <v>65</v>
      </c>
      <c r="C74" s="108"/>
      <c r="D74" s="17">
        <v>828.31</v>
      </c>
      <c r="E74" s="100"/>
      <c r="F74" s="99"/>
      <c r="G74" s="15"/>
      <c r="H74" s="15"/>
      <c r="I74" s="11">
        <v>3176.8</v>
      </c>
      <c r="J74" s="11"/>
      <c r="K74" s="112"/>
    </row>
    <row r="75" spans="1:11" s="135" customFormat="1" ht="25.5">
      <c r="A75" s="199" t="s">
        <v>179</v>
      </c>
      <c r="B75" s="200" t="s">
        <v>51</v>
      </c>
      <c r="C75" s="108"/>
      <c r="D75" s="17">
        <v>2779.64</v>
      </c>
      <c r="E75" s="100"/>
      <c r="F75" s="99"/>
      <c r="G75" s="15"/>
      <c r="H75" s="15"/>
      <c r="I75" s="11">
        <v>3176.8</v>
      </c>
      <c r="J75" s="11"/>
      <c r="K75" s="112"/>
    </row>
    <row r="76" spans="1:11" s="135" customFormat="1" ht="15">
      <c r="A76" s="60" t="s">
        <v>81</v>
      </c>
      <c r="B76" s="200"/>
      <c r="C76" s="108"/>
      <c r="D76" s="15">
        <v>0</v>
      </c>
      <c r="E76" s="108"/>
      <c r="F76" s="109"/>
      <c r="G76" s="15">
        <f>D76/I76</f>
        <v>0</v>
      </c>
      <c r="H76" s="15">
        <v>0</v>
      </c>
      <c r="I76" s="11">
        <v>3176.8</v>
      </c>
      <c r="J76" s="11">
        <v>1.07</v>
      </c>
      <c r="K76" s="112">
        <v>0.1</v>
      </c>
    </row>
    <row r="77" spans="1:11" s="11" customFormat="1" ht="15">
      <c r="A77" s="60" t="s">
        <v>159</v>
      </c>
      <c r="B77" s="138"/>
      <c r="C77" s="15"/>
      <c r="D77" s="15">
        <v>0</v>
      </c>
      <c r="E77" s="15"/>
      <c r="F77" s="99"/>
      <c r="G77" s="15">
        <v>0</v>
      </c>
      <c r="H77" s="15">
        <v>0</v>
      </c>
      <c r="I77" s="11">
        <v>3176.8</v>
      </c>
      <c r="J77" s="11">
        <v>1.07</v>
      </c>
      <c r="K77" s="112">
        <v>0.03</v>
      </c>
    </row>
    <row r="78" spans="1:11" s="11" customFormat="1" ht="15.75" thickBot="1">
      <c r="A78" s="60" t="s">
        <v>160</v>
      </c>
      <c r="B78" s="138"/>
      <c r="C78" s="15"/>
      <c r="D78" s="15">
        <v>0</v>
      </c>
      <c r="E78" s="15"/>
      <c r="F78" s="99"/>
      <c r="G78" s="15">
        <f>D78/I78</f>
        <v>0</v>
      </c>
      <c r="H78" s="15">
        <f>G78/12</f>
        <v>0</v>
      </c>
      <c r="I78" s="11">
        <v>3176.8</v>
      </c>
      <c r="J78" s="11">
        <v>1.07</v>
      </c>
      <c r="K78" s="112">
        <v>0.03</v>
      </c>
    </row>
    <row r="79" spans="1:11" s="135" customFormat="1" ht="25.5" customHeight="1" hidden="1" thickBot="1">
      <c r="A79" s="206" t="s">
        <v>105</v>
      </c>
      <c r="B79" s="207" t="s">
        <v>65</v>
      </c>
      <c r="C79" s="149"/>
      <c r="D79" s="148">
        <f>G79*I79</f>
        <v>0</v>
      </c>
      <c r="E79" s="149"/>
      <c r="F79" s="150"/>
      <c r="G79" s="149">
        <f>H79*12</f>
        <v>0</v>
      </c>
      <c r="H79" s="149">
        <v>0</v>
      </c>
      <c r="I79" s="11">
        <v>3176.8</v>
      </c>
      <c r="J79" s="11">
        <v>1.07</v>
      </c>
      <c r="K79" s="112">
        <v>0.03</v>
      </c>
    </row>
    <row r="80" spans="1:11" s="11" customFormat="1" ht="30.75" thickBot="1">
      <c r="A80" s="208" t="s">
        <v>120</v>
      </c>
      <c r="B80" s="209" t="s">
        <v>51</v>
      </c>
      <c r="C80" s="151">
        <f>F80*12</f>
        <v>0</v>
      </c>
      <c r="D80" s="210">
        <f>G80*I80</f>
        <v>762.43</v>
      </c>
      <c r="E80" s="210">
        <f>H80*12</f>
        <v>0.24</v>
      </c>
      <c r="F80" s="211"/>
      <c r="G80" s="210">
        <f>H80*12</f>
        <v>0.24</v>
      </c>
      <c r="H80" s="113">
        <v>0.02</v>
      </c>
      <c r="I80" s="11">
        <v>3176.8</v>
      </c>
      <c r="J80" s="11">
        <v>1.07</v>
      </c>
      <c r="K80" s="112">
        <v>0.3</v>
      </c>
    </row>
    <row r="81" spans="1:11" s="11" customFormat="1" ht="19.5" thickBot="1">
      <c r="A81" s="208" t="s">
        <v>161</v>
      </c>
      <c r="B81" s="153" t="s">
        <v>46</v>
      </c>
      <c r="C81" s="151"/>
      <c r="D81" s="100">
        <f>G81*I81</f>
        <v>50511.28</v>
      </c>
      <c r="E81" s="100"/>
      <c r="F81" s="100"/>
      <c r="G81" s="100">
        <f>12*H81</f>
        <v>16.92</v>
      </c>
      <c r="H81" s="100">
        <v>1.41</v>
      </c>
      <c r="I81" s="11">
        <f>3176.8-191.5</f>
        <v>2985.3</v>
      </c>
      <c r="K81" s="112"/>
    </row>
    <row r="82" spans="1:11" s="11" customFormat="1" ht="19.5" thickBot="1">
      <c r="A82" s="212" t="s">
        <v>4</v>
      </c>
      <c r="B82" s="209"/>
      <c r="C82" s="151">
        <f>F82*12</f>
        <v>0</v>
      </c>
      <c r="D82" s="213">
        <f>D81+D80+D78+D77+D76+D72+D70+D58+D44+D43+D42+D41+D40+D39+D35+D34+D33+D32+D23+D15</f>
        <v>379340.56</v>
      </c>
      <c r="E82" s="213">
        <f>E81+E80+E78+E77+E76+E72+E70+E58+E44+E43+E42+E41+E40+E39+E35+E34+E33+E32+E23+E15</f>
        <v>91.44</v>
      </c>
      <c r="F82" s="213">
        <f>F81+F80+F78+F77+F76+F72+F70+F58+F44+F43+F42+F41+F40+F39+F35+F34+F33+F32+F23+F15</f>
        <v>0</v>
      </c>
      <c r="G82" s="213">
        <f>G81+G80+G78+G77+G76+G72+G70+G58+G44+G43+G42+G41+G40+G39+G35+G34+G33+G32+G23+G15</f>
        <v>120.43</v>
      </c>
      <c r="H82" s="213">
        <f>H81+H80+H78+H77+H76+H72+H70+H58+H44+H43+H42+H41+H40+H39+H35+H34+H33+H32+H23+H15</f>
        <v>10.03</v>
      </c>
      <c r="I82" s="11">
        <v>3176.8</v>
      </c>
      <c r="K82" s="112"/>
    </row>
    <row r="83" spans="1:11" s="155" customFormat="1" ht="20.25" hidden="1" thickBot="1">
      <c r="A83" s="208" t="s">
        <v>2</v>
      </c>
      <c r="B83" s="153" t="s">
        <v>46</v>
      </c>
      <c r="C83" s="153" t="s">
        <v>121</v>
      </c>
      <c r="D83" s="152"/>
      <c r="E83" s="153" t="s">
        <v>121</v>
      </c>
      <c r="F83" s="154"/>
      <c r="G83" s="153" t="s">
        <v>121</v>
      </c>
      <c r="H83" s="154"/>
      <c r="I83" s="11">
        <v>3176.8</v>
      </c>
      <c r="K83" s="156"/>
    </row>
    <row r="84" spans="1:11" s="158" customFormat="1" ht="15">
      <c r="A84" s="214"/>
      <c r="B84" s="159"/>
      <c r="C84" s="159"/>
      <c r="D84" s="159"/>
      <c r="E84" s="159"/>
      <c r="F84" s="159"/>
      <c r="G84" s="159"/>
      <c r="H84" s="159"/>
      <c r="I84" s="11"/>
      <c r="K84" s="160"/>
    </row>
    <row r="85" spans="1:11" s="164" customFormat="1" ht="18.75" hidden="1">
      <c r="A85" s="215" t="s">
        <v>122</v>
      </c>
      <c r="B85" s="216" t="s">
        <v>123</v>
      </c>
      <c r="C85" s="116"/>
      <c r="D85" s="116"/>
      <c r="E85" s="116"/>
      <c r="F85" s="116"/>
      <c r="G85" s="116"/>
      <c r="H85" s="116" t="e">
        <f>H82-#REF!</f>
        <v>#REF!</v>
      </c>
      <c r="I85" s="11">
        <v>3176.8</v>
      </c>
      <c r="K85" s="165"/>
    </row>
    <row r="86" spans="1:11" s="164" customFormat="1" ht="19.5" thickBot="1">
      <c r="A86" s="215"/>
      <c r="B86" s="216"/>
      <c r="C86" s="116"/>
      <c r="D86" s="116"/>
      <c r="E86" s="116"/>
      <c r="F86" s="116"/>
      <c r="G86" s="116"/>
      <c r="H86" s="116"/>
      <c r="I86" s="11"/>
      <c r="K86" s="165"/>
    </row>
    <row r="87" spans="1:11" s="11" customFormat="1" ht="19.5" thickBot="1">
      <c r="A87" s="208" t="s">
        <v>106</v>
      </c>
      <c r="B87" s="209"/>
      <c r="C87" s="151">
        <f>F87*12</f>
        <v>0</v>
      </c>
      <c r="D87" s="151">
        <f>D88+D89+D90+D91+D92+D93+D94+D95</f>
        <v>74983.74</v>
      </c>
      <c r="E87" s="151">
        <f>E88+E89+E90+E91+E92+E93+E94+E95</f>
        <v>0</v>
      </c>
      <c r="F87" s="151">
        <f>F88+F89+F90+F91+F92+F93+F94+F95</f>
        <v>0</v>
      </c>
      <c r="G87" s="151">
        <f>G88+G89+G90+G91+G92+G93+G94+G95</f>
        <v>23.6</v>
      </c>
      <c r="H87" s="151">
        <f>H88+H89+H90+H91+H92+H93+H94+H95</f>
        <v>1.97</v>
      </c>
      <c r="I87" s="11">
        <v>3176.8</v>
      </c>
      <c r="K87" s="112"/>
    </row>
    <row r="88" spans="1:11" s="11" customFormat="1" ht="15">
      <c r="A88" s="217" t="s">
        <v>124</v>
      </c>
      <c r="B88" s="218"/>
      <c r="C88" s="168"/>
      <c r="D88" s="168">
        <v>10529.73</v>
      </c>
      <c r="E88" s="168"/>
      <c r="F88" s="168"/>
      <c r="G88" s="166">
        <f aca="true" t="shared" si="4" ref="G88:G95">D88/I88</f>
        <v>3.31</v>
      </c>
      <c r="H88" s="167">
        <f aca="true" t="shared" si="5" ref="H88:H95">G88/12</f>
        <v>0.28</v>
      </c>
      <c r="I88" s="11">
        <v>3176.8</v>
      </c>
      <c r="K88" s="112"/>
    </row>
    <row r="89" spans="1:11" s="11" customFormat="1" ht="15">
      <c r="A89" s="219" t="s">
        <v>162</v>
      </c>
      <c r="B89" s="220"/>
      <c r="C89" s="111"/>
      <c r="D89" s="111">
        <v>1421.23</v>
      </c>
      <c r="E89" s="111"/>
      <c r="F89" s="111"/>
      <c r="G89" s="166">
        <f t="shared" si="4"/>
        <v>0.45</v>
      </c>
      <c r="H89" s="167">
        <f t="shared" si="5"/>
        <v>0.04</v>
      </c>
      <c r="I89" s="11">
        <v>3176.8</v>
      </c>
      <c r="K89" s="112"/>
    </row>
    <row r="90" spans="1:11" s="11" customFormat="1" ht="15">
      <c r="A90" s="219" t="s">
        <v>125</v>
      </c>
      <c r="B90" s="220"/>
      <c r="C90" s="111"/>
      <c r="D90" s="111">
        <v>2824.34</v>
      </c>
      <c r="E90" s="111"/>
      <c r="F90" s="111"/>
      <c r="G90" s="166">
        <f t="shared" si="4"/>
        <v>0.89</v>
      </c>
      <c r="H90" s="167">
        <f t="shared" si="5"/>
        <v>0.07</v>
      </c>
      <c r="I90" s="11">
        <v>3176.8</v>
      </c>
      <c r="K90" s="112"/>
    </row>
    <row r="91" spans="1:11" s="11" customFormat="1" ht="15">
      <c r="A91" s="219" t="s">
        <v>163</v>
      </c>
      <c r="B91" s="220"/>
      <c r="C91" s="111"/>
      <c r="D91" s="111">
        <v>6261.3</v>
      </c>
      <c r="E91" s="111"/>
      <c r="F91" s="111"/>
      <c r="G91" s="166">
        <f t="shared" si="4"/>
        <v>1.97</v>
      </c>
      <c r="H91" s="167">
        <f t="shared" si="5"/>
        <v>0.16</v>
      </c>
      <c r="I91" s="11">
        <v>3176.8</v>
      </c>
      <c r="K91" s="112"/>
    </row>
    <row r="92" spans="1:11" s="11" customFormat="1" ht="15">
      <c r="A92" s="219" t="s">
        <v>164</v>
      </c>
      <c r="B92" s="220"/>
      <c r="C92" s="111"/>
      <c r="D92" s="111">
        <v>31650.63</v>
      </c>
      <c r="E92" s="111"/>
      <c r="F92" s="111"/>
      <c r="G92" s="166">
        <f t="shared" si="4"/>
        <v>9.96</v>
      </c>
      <c r="H92" s="167">
        <f t="shared" si="5"/>
        <v>0.83</v>
      </c>
      <c r="I92" s="11">
        <v>3176.8</v>
      </c>
      <c r="K92" s="112"/>
    </row>
    <row r="93" spans="1:11" s="11" customFormat="1" ht="15">
      <c r="A93" s="219" t="s">
        <v>165</v>
      </c>
      <c r="B93" s="220"/>
      <c r="C93" s="111"/>
      <c r="D93" s="111">
        <v>1528.97</v>
      </c>
      <c r="E93" s="111"/>
      <c r="F93" s="111"/>
      <c r="G93" s="166">
        <f t="shared" si="4"/>
        <v>0.48</v>
      </c>
      <c r="H93" s="167">
        <f t="shared" si="5"/>
        <v>0.04</v>
      </c>
      <c r="I93" s="11">
        <v>3176.8</v>
      </c>
      <c r="K93" s="112"/>
    </row>
    <row r="94" spans="1:11" s="11" customFormat="1" ht="15">
      <c r="A94" s="219" t="s">
        <v>166</v>
      </c>
      <c r="B94" s="220"/>
      <c r="C94" s="111"/>
      <c r="D94" s="111">
        <v>633.49</v>
      </c>
      <c r="E94" s="111"/>
      <c r="F94" s="111"/>
      <c r="G94" s="166">
        <f t="shared" si="4"/>
        <v>0.2</v>
      </c>
      <c r="H94" s="167">
        <f t="shared" si="5"/>
        <v>0.02</v>
      </c>
      <c r="I94" s="11">
        <v>3176.8</v>
      </c>
      <c r="K94" s="112"/>
    </row>
    <row r="95" spans="1:11" s="11" customFormat="1" ht="15">
      <c r="A95" s="219" t="s">
        <v>167</v>
      </c>
      <c r="B95" s="220"/>
      <c r="C95" s="111"/>
      <c r="D95" s="111">
        <v>20134.05</v>
      </c>
      <c r="E95" s="111"/>
      <c r="F95" s="111"/>
      <c r="G95" s="166">
        <f t="shared" si="4"/>
        <v>6.34</v>
      </c>
      <c r="H95" s="167">
        <f t="shared" si="5"/>
        <v>0.53</v>
      </c>
      <c r="I95" s="11">
        <v>3176.8</v>
      </c>
      <c r="K95" s="112"/>
    </row>
    <row r="96" spans="1:11" s="164" customFormat="1" ht="19.5" thickBot="1">
      <c r="A96" s="215"/>
      <c r="B96" s="216"/>
      <c r="C96" s="116"/>
      <c r="D96" s="116"/>
      <c r="E96" s="116"/>
      <c r="F96" s="116"/>
      <c r="G96" s="116"/>
      <c r="H96" s="116"/>
      <c r="K96" s="165"/>
    </row>
    <row r="97" spans="1:11" s="164" customFormat="1" ht="19.5" thickBot="1">
      <c r="A97" s="212" t="s">
        <v>6</v>
      </c>
      <c r="B97" s="221"/>
      <c r="C97" s="222"/>
      <c r="D97" s="222">
        <f>D82+D87</f>
        <v>454324.3</v>
      </c>
      <c r="E97" s="222">
        <f>E82+E87</f>
        <v>91.44</v>
      </c>
      <c r="F97" s="222">
        <f>F82+F87</f>
        <v>0</v>
      </c>
      <c r="G97" s="222">
        <f>G82+G87</f>
        <v>144.03</v>
      </c>
      <c r="H97" s="222">
        <f>H82+H87</f>
        <v>12</v>
      </c>
      <c r="K97" s="165"/>
    </row>
    <row r="98" spans="1:11" s="164" customFormat="1" ht="18.75">
      <c r="A98" s="161"/>
      <c r="B98" s="162"/>
      <c r="C98" s="163"/>
      <c r="D98" s="163"/>
      <c r="E98" s="163"/>
      <c r="F98" s="115"/>
      <c r="G98" s="163"/>
      <c r="H98" s="115"/>
      <c r="K98" s="165"/>
    </row>
    <row r="99" spans="1:11" s="164" customFormat="1" ht="18.75">
      <c r="A99" s="169"/>
      <c r="B99" s="162"/>
      <c r="C99" s="163"/>
      <c r="D99" s="163"/>
      <c r="E99" s="163"/>
      <c r="F99" s="115"/>
      <c r="G99" s="163"/>
      <c r="H99" s="115"/>
      <c r="K99" s="165"/>
    </row>
    <row r="100" spans="1:11" s="164" customFormat="1" ht="18.75">
      <c r="A100" s="169"/>
      <c r="B100" s="162"/>
      <c r="C100" s="163"/>
      <c r="D100" s="163"/>
      <c r="E100" s="163"/>
      <c r="F100" s="115"/>
      <c r="G100" s="163"/>
      <c r="H100" s="115"/>
      <c r="K100" s="165"/>
    </row>
    <row r="101" spans="1:11" s="164" customFormat="1" ht="18.75">
      <c r="A101" s="161"/>
      <c r="B101" s="162"/>
      <c r="C101" s="163"/>
      <c r="D101" s="163"/>
      <c r="E101" s="163"/>
      <c r="F101" s="115"/>
      <c r="G101" s="163"/>
      <c r="H101" s="115"/>
      <c r="K101" s="165"/>
    </row>
    <row r="102" spans="1:11" s="155" customFormat="1" ht="19.5">
      <c r="A102" s="170"/>
      <c r="B102" s="171"/>
      <c r="C102" s="172"/>
      <c r="D102" s="172"/>
      <c r="E102" s="172"/>
      <c r="F102" s="101"/>
      <c r="G102" s="172"/>
      <c r="H102" s="101"/>
      <c r="K102" s="156"/>
    </row>
    <row r="103" spans="1:11" s="158" customFormat="1" ht="14.25">
      <c r="A103" s="276" t="s">
        <v>83</v>
      </c>
      <c r="B103" s="276"/>
      <c r="C103" s="276"/>
      <c r="D103" s="276"/>
      <c r="E103" s="276"/>
      <c r="F103" s="276"/>
      <c r="K103" s="160"/>
    </row>
    <row r="104" spans="1:11" s="158" customFormat="1" ht="12.75">
      <c r="A104" s="157" t="s">
        <v>84</v>
      </c>
      <c r="F104" s="2"/>
      <c r="H104" s="2"/>
      <c r="K104" s="160"/>
    </row>
    <row r="105" spans="6:11" s="158" customFormat="1" ht="12.75">
      <c r="F105" s="2"/>
      <c r="H105" s="2"/>
      <c r="K105" s="160"/>
    </row>
    <row r="106" spans="6:11" s="158" customFormat="1" ht="12.75">
      <c r="F106" s="2"/>
      <c r="H106" s="2"/>
      <c r="K106" s="160"/>
    </row>
    <row r="107" spans="6:11" s="158" customFormat="1" ht="12.75">
      <c r="F107" s="2"/>
      <c r="H107" s="2"/>
      <c r="K107" s="160"/>
    </row>
    <row r="108" spans="6:11" s="158" customFormat="1" ht="12.75">
      <c r="F108" s="2"/>
      <c r="H108" s="2"/>
      <c r="K108" s="160"/>
    </row>
    <row r="109" spans="6:11" s="158" customFormat="1" ht="12.75">
      <c r="F109" s="2"/>
      <c r="H109" s="2"/>
      <c r="K109" s="160"/>
    </row>
    <row r="110" spans="6:11" s="158" customFormat="1" ht="12.75">
      <c r="F110" s="2"/>
      <c r="H110" s="2"/>
      <c r="K110" s="160"/>
    </row>
    <row r="111" spans="6:11" s="158" customFormat="1" ht="12.75">
      <c r="F111" s="2"/>
      <c r="H111" s="2"/>
      <c r="K111" s="160"/>
    </row>
    <row r="112" spans="6:11" s="158" customFormat="1" ht="12.75">
      <c r="F112" s="2"/>
      <c r="H112" s="2"/>
      <c r="K112" s="160"/>
    </row>
    <row r="113" spans="6:11" s="158" customFormat="1" ht="12.75">
      <c r="F113" s="2"/>
      <c r="H113" s="2"/>
      <c r="K113" s="160"/>
    </row>
  </sheetData>
  <sheetProtection/>
  <mergeCells count="12">
    <mergeCell ref="A8:H8"/>
    <mergeCell ref="A9:H9"/>
    <mergeCell ref="A10:H10"/>
    <mergeCell ref="A14:H14"/>
    <mergeCell ref="A103:F103"/>
    <mergeCell ref="A1:H1"/>
    <mergeCell ref="B2:H2"/>
    <mergeCell ref="B3:H3"/>
    <mergeCell ref="B4:H4"/>
    <mergeCell ref="A6:H6"/>
    <mergeCell ref="A11:H11"/>
    <mergeCell ref="A7:H7"/>
  </mergeCells>
  <printOptions horizontalCentered="1"/>
  <pageMargins left="0.2" right="0.2" top="0.1968503937007874" bottom="0.2" header="0.2" footer="0.2"/>
  <pageSetup fitToHeight="0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4"/>
  <sheetViews>
    <sheetView tabSelected="1" zoomScale="80" zoomScaleNormal="80" zoomScalePageLayoutView="0" workbookViewId="0" topLeftCell="A1">
      <pane xSplit="1" ySplit="2" topLeftCell="G5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84" sqref="A84"/>
    </sheetView>
  </sheetViews>
  <sheetFormatPr defaultColWidth="9.00390625" defaultRowHeight="12.75"/>
  <cols>
    <col min="1" max="1" width="72.75390625" style="3" customWidth="1"/>
    <col min="2" max="13" width="15.375" style="3" customWidth="1"/>
    <col min="14" max="14" width="14.125" style="3" customWidth="1"/>
    <col min="15" max="15" width="17.75390625" style="3" customWidth="1"/>
    <col min="16" max="16384" width="9.125" style="3" customWidth="1"/>
  </cols>
  <sheetData>
    <row r="1" spans="1:14" ht="61.5" customHeight="1" thickBot="1">
      <c r="A1" s="309" t="s">
        <v>147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</row>
    <row r="2" spans="1:15" s="5" customFormat="1" ht="77.25" customHeight="1" thickBot="1">
      <c r="A2" s="177" t="s">
        <v>0</v>
      </c>
      <c r="B2" s="295" t="s">
        <v>127</v>
      </c>
      <c r="C2" s="296"/>
      <c r="D2" s="297"/>
      <c r="E2" s="296" t="s">
        <v>128</v>
      </c>
      <c r="F2" s="296"/>
      <c r="G2" s="296"/>
      <c r="H2" s="295" t="s">
        <v>129</v>
      </c>
      <c r="I2" s="296"/>
      <c r="J2" s="297"/>
      <c r="K2" s="295" t="s">
        <v>130</v>
      </c>
      <c r="L2" s="296"/>
      <c r="M2" s="297"/>
      <c r="N2" s="49" t="s">
        <v>10</v>
      </c>
      <c r="O2" s="22" t="s">
        <v>5</v>
      </c>
    </row>
    <row r="3" spans="1:15" s="6" customFormat="1" ht="12.75">
      <c r="A3" s="42"/>
      <c r="B3" s="31" t="s">
        <v>7</v>
      </c>
      <c r="C3" s="14" t="s">
        <v>8</v>
      </c>
      <c r="D3" s="38" t="s">
        <v>9</v>
      </c>
      <c r="E3" s="48" t="s">
        <v>7</v>
      </c>
      <c r="F3" s="14" t="s">
        <v>8</v>
      </c>
      <c r="G3" s="20" t="s">
        <v>9</v>
      </c>
      <c r="H3" s="31" t="s">
        <v>7</v>
      </c>
      <c r="I3" s="14" t="s">
        <v>8</v>
      </c>
      <c r="J3" s="38" t="s">
        <v>9</v>
      </c>
      <c r="K3" s="31" t="s">
        <v>7</v>
      </c>
      <c r="L3" s="14" t="s">
        <v>8</v>
      </c>
      <c r="M3" s="38" t="s">
        <v>9</v>
      </c>
      <c r="N3" s="52"/>
      <c r="O3" s="23"/>
    </row>
    <row r="4" spans="1:15" s="6" customFormat="1" ht="49.5" customHeight="1">
      <c r="A4" s="298" t="s">
        <v>1</v>
      </c>
      <c r="B4" s="299"/>
      <c r="C4" s="299"/>
      <c r="D4" s="299"/>
      <c r="E4" s="299"/>
      <c r="F4" s="299"/>
      <c r="G4" s="299"/>
      <c r="H4" s="299"/>
      <c r="I4" s="299"/>
      <c r="J4" s="299"/>
      <c r="K4" s="299"/>
      <c r="L4" s="299"/>
      <c r="M4" s="299"/>
      <c r="N4" s="299"/>
      <c r="O4" s="300"/>
    </row>
    <row r="5" spans="1:15" s="5" customFormat="1" ht="14.25" customHeight="1">
      <c r="A5" s="62" t="s">
        <v>38</v>
      </c>
      <c r="B5" s="32"/>
      <c r="C5" s="7"/>
      <c r="D5" s="63">
        <f>O5/4</f>
        <v>25446.17</v>
      </c>
      <c r="E5" s="49"/>
      <c r="F5" s="7"/>
      <c r="G5" s="63">
        <f>O5/4</f>
        <v>25446.17</v>
      </c>
      <c r="H5" s="32"/>
      <c r="I5" s="7"/>
      <c r="J5" s="63">
        <f>O5/4</f>
        <v>25446.17</v>
      </c>
      <c r="K5" s="32"/>
      <c r="L5" s="7"/>
      <c r="M5" s="63">
        <f>O5/4</f>
        <v>25446.17</v>
      </c>
      <c r="N5" s="54">
        <f>M5+J5+G5+D5</f>
        <v>101784.68</v>
      </c>
      <c r="O5" s="16">
        <v>101784.67</v>
      </c>
    </row>
    <row r="6" spans="1:15" s="5" customFormat="1" ht="30">
      <c r="A6" s="62" t="s">
        <v>44</v>
      </c>
      <c r="B6" s="32"/>
      <c r="C6" s="7"/>
      <c r="D6" s="63">
        <f aca="true" t="shared" si="0" ref="D6:D14">O6/4</f>
        <v>16487.59</v>
      </c>
      <c r="E6" s="49"/>
      <c r="F6" s="7"/>
      <c r="G6" s="63">
        <f aca="true" t="shared" si="1" ref="G6:G14">O6/4</f>
        <v>16487.59</v>
      </c>
      <c r="H6" s="32"/>
      <c r="I6" s="7"/>
      <c r="J6" s="63">
        <f aca="true" t="shared" si="2" ref="J6:J14">O6/4</f>
        <v>16487.59</v>
      </c>
      <c r="K6" s="32"/>
      <c r="L6" s="7"/>
      <c r="M6" s="63">
        <f aca="true" t="shared" si="3" ref="M6:M14">O6/4</f>
        <v>16487.59</v>
      </c>
      <c r="N6" s="54">
        <f aca="true" t="shared" si="4" ref="N6:N34">M6+J6+G6+D6</f>
        <v>65950.36</v>
      </c>
      <c r="O6" s="16">
        <v>65950.37</v>
      </c>
    </row>
    <row r="7" spans="1:15" s="5" customFormat="1" ht="15">
      <c r="A7" s="61" t="s">
        <v>53</v>
      </c>
      <c r="B7" s="32"/>
      <c r="C7" s="7"/>
      <c r="D7" s="63">
        <f t="shared" si="0"/>
        <v>6480.67</v>
      </c>
      <c r="E7" s="49"/>
      <c r="F7" s="7"/>
      <c r="G7" s="63">
        <f t="shared" si="1"/>
        <v>6480.67</v>
      </c>
      <c r="H7" s="32"/>
      <c r="I7" s="7"/>
      <c r="J7" s="63">
        <f t="shared" si="2"/>
        <v>6480.67</v>
      </c>
      <c r="K7" s="32"/>
      <c r="L7" s="7"/>
      <c r="M7" s="63">
        <f t="shared" si="3"/>
        <v>6480.67</v>
      </c>
      <c r="N7" s="54">
        <f t="shared" si="4"/>
        <v>25922.68</v>
      </c>
      <c r="O7" s="16">
        <v>25922.69</v>
      </c>
    </row>
    <row r="8" spans="1:15" s="5" customFormat="1" ht="15">
      <c r="A8" s="61" t="s">
        <v>55</v>
      </c>
      <c r="B8" s="32"/>
      <c r="C8" s="7"/>
      <c r="D8" s="63">
        <f t="shared" si="0"/>
        <v>21157.49</v>
      </c>
      <c r="E8" s="49"/>
      <c r="F8" s="7"/>
      <c r="G8" s="63">
        <f t="shared" si="1"/>
        <v>21157.49</v>
      </c>
      <c r="H8" s="32"/>
      <c r="I8" s="7"/>
      <c r="J8" s="63">
        <f t="shared" si="2"/>
        <v>21157.49</v>
      </c>
      <c r="K8" s="32"/>
      <c r="L8" s="7"/>
      <c r="M8" s="63">
        <f t="shared" si="3"/>
        <v>21157.49</v>
      </c>
      <c r="N8" s="54">
        <f t="shared" si="4"/>
        <v>84629.96</v>
      </c>
      <c r="O8" s="16">
        <v>84629.95</v>
      </c>
    </row>
    <row r="9" spans="1:15" s="5" customFormat="1" ht="30">
      <c r="A9" s="61" t="s">
        <v>168</v>
      </c>
      <c r="B9" s="32"/>
      <c r="C9" s="7"/>
      <c r="D9" s="63">
        <f t="shared" si="0"/>
        <v>3841.75</v>
      </c>
      <c r="E9" s="49"/>
      <c r="F9" s="7"/>
      <c r="G9" s="63">
        <f t="shared" si="1"/>
        <v>3841.75</v>
      </c>
      <c r="H9" s="32"/>
      <c r="I9" s="7"/>
      <c r="J9" s="63">
        <f t="shared" si="2"/>
        <v>3841.75</v>
      </c>
      <c r="K9" s="32"/>
      <c r="L9" s="7"/>
      <c r="M9" s="63">
        <f t="shared" si="3"/>
        <v>3841.75</v>
      </c>
      <c r="N9" s="54">
        <f t="shared" si="4"/>
        <v>15367</v>
      </c>
      <c r="O9" s="16">
        <v>15366.98</v>
      </c>
    </row>
    <row r="10" spans="1:15" s="5" customFormat="1" ht="30">
      <c r="A10" s="60" t="s">
        <v>90</v>
      </c>
      <c r="B10" s="32"/>
      <c r="C10" s="7"/>
      <c r="D10" s="63">
        <f t="shared" si="0"/>
        <v>1810.78</v>
      </c>
      <c r="E10" s="49"/>
      <c r="F10" s="7"/>
      <c r="G10" s="63">
        <f t="shared" si="1"/>
        <v>1810.78</v>
      </c>
      <c r="H10" s="32"/>
      <c r="I10" s="7"/>
      <c r="J10" s="63">
        <f t="shared" si="2"/>
        <v>1810.78</v>
      </c>
      <c r="K10" s="32"/>
      <c r="L10" s="7"/>
      <c r="M10" s="63">
        <f t="shared" si="3"/>
        <v>1810.78</v>
      </c>
      <c r="N10" s="54">
        <f t="shared" si="4"/>
        <v>7243.12</v>
      </c>
      <c r="O10" s="16">
        <v>7243.1</v>
      </c>
    </row>
    <row r="11" spans="1:15" s="5" customFormat="1" ht="45">
      <c r="A11" s="60" t="s">
        <v>210</v>
      </c>
      <c r="B11" s="257"/>
      <c r="C11" s="138"/>
      <c r="D11" s="258"/>
      <c r="E11" s="49"/>
      <c r="F11" s="138"/>
      <c r="G11" s="258"/>
      <c r="H11" s="257"/>
      <c r="I11" s="138"/>
      <c r="J11" s="258"/>
      <c r="K11" s="257"/>
      <c r="L11" s="138"/>
      <c r="M11" s="258">
        <v>-6040.59</v>
      </c>
      <c r="N11" s="54">
        <f>M11+J11+G11+D11</f>
        <v>-6040.59</v>
      </c>
      <c r="O11" s="16"/>
    </row>
    <row r="12" spans="1:15" s="11" customFormat="1" ht="15">
      <c r="A12" s="61" t="s">
        <v>59</v>
      </c>
      <c r="B12" s="33"/>
      <c r="C12" s="29"/>
      <c r="D12" s="63">
        <f t="shared" si="0"/>
        <v>381.22</v>
      </c>
      <c r="E12" s="50"/>
      <c r="F12" s="29"/>
      <c r="G12" s="63">
        <f t="shared" si="1"/>
        <v>381.22</v>
      </c>
      <c r="H12" s="33"/>
      <c r="I12" s="29"/>
      <c r="J12" s="63">
        <f t="shared" si="2"/>
        <v>381.22</v>
      </c>
      <c r="K12" s="33"/>
      <c r="L12" s="29"/>
      <c r="M12" s="63">
        <f t="shared" si="3"/>
        <v>381.22</v>
      </c>
      <c r="N12" s="54">
        <f t="shared" si="4"/>
        <v>1524.88</v>
      </c>
      <c r="O12" s="16">
        <v>1524.86</v>
      </c>
    </row>
    <row r="13" spans="1:15" s="5" customFormat="1" ht="15">
      <c r="A13" s="61" t="s">
        <v>61</v>
      </c>
      <c r="B13" s="32"/>
      <c r="C13" s="7"/>
      <c r="D13" s="63">
        <f t="shared" si="0"/>
        <v>285.91</v>
      </c>
      <c r="E13" s="49"/>
      <c r="F13" s="7"/>
      <c r="G13" s="63">
        <f t="shared" si="1"/>
        <v>285.91</v>
      </c>
      <c r="H13" s="32"/>
      <c r="I13" s="7"/>
      <c r="J13" s="63">
        <f t="shared" si="2"/>
        <v>285.91</v>
      </c>
      <c r="K13" s="32"/>
      <c r="L13" s="7"/>
      <c r="M13" s="63">
        <f t="shared" si="3"/>
        <v>285.91</v>
      </c>
      <c r="N13" s="54">
        <f t="shared" si="4"/>
        <v>1143.64</v>
      </c>
      <c r="O13" s="16">
        <v>1143.65</v>
      </c>
    </row>
    <row r="14" spans="1:15" s="8" customFormat="1" ht="30">
      <c r="A14" s="60" t="s">
        <v>63</v>
      </c>
      <c r="B14" s="34"/>
      <c r="C14" s="30"/>
      <c r="D14" s="63">
        <f t="shared" si="0"/>
        <v>0</v>
      </c>
      <c r="E14" s="51"/>
      <c r="F14" s="30"/>
      <c r="G14" s="63">
        <f t="shared" si="1"/>
        <v>0</v>
      </c>
      <c r="H14" s="34"/>
      <c r="I14" s="30"/>
      <c r="J14" s="63">
        <f t="shared" si="2"/>
        <v>0</v>
      </c>
      <c r="K14" s="34"/>
      <c r="L14" s="30"/>
      <c r="M14" s="63">
        <f t="shared" si="3"/>
        <v>0</v>
      </c>
      <c r="N14" s="54">
        <f t="shared" si="4"/>
        <v>0</v>
      </c>
      <c r="O14" s="16"/>
    </row>
    <row r="15" spans="1:15" s="5" customFormat="1" ht="15">
      <c r="A15" s="61" t="s">
        <v>64</v>
      </c>
      <c r="B15" s="32"/>
      <c r="C15" s="7"/>
      <c r="D15" s="63"/>
      <c r="E15" s="49"/>
      <c r="F15" s="7"/>
      <c r="G15" s="18"/>
      <c r="H15" s="32"/>
      <c r="I15" s="7"/>
      <c r="J15" s="39"/>
      <c r="K15" s="32"/>
      <c r="L15" s="7"/>
      <c r="M15" s="39"/>
      <c r="N15" s="54">
        <f t="shared" si="4"/>
        <v>0</v>
      </c>
      <c r="O15" s="16"/>
    </row>
    <row r="16" spans="1:15" s="5" customFormat="1" ht="15">
      <c r="A16" s="13" t="s">
        <v>66</v>
      </c>
      <c r="B16" s="175"/>
      <c r="C16" s="176"/>
      <c r="D16" s="174"/>
      <c r="E16" s="175"/>
      <c r="F16" s="176"/>
      <c r="G16" s="174"/>
      <c r="H16" s="32"/>
      <c r="I16" s="7"/>
      <c r="J16" s="39"/>
      <c r="K16" s="32"/>
      <c r="L16" s="7"/>
      <c r="M16" s="39"/>
      <c r="N16" s="54">
        <f t="shared" si="4"/>
        <v>0</v>
      </c>
      <c r="O16" s="16"/>
    </row>
    <row r="17" spans="1:15" s="5" customFormat="1" ht="15">
      <c r="A17" s="192" t="s">
        <v>67</v>
      </c>
      <c r="B17" s="175" t="s">
        <v>150</v>
      </c>
      <c r="C17" s="176">
        <v>41775</v>
      </c>
      <c r="D17" s="174">
        <v>207.91</v>
      </c>
      <c r="E17" s="175" t="s">
        <v>190</v>
      </c>
      <c r="F17" s="176">
        <v>41901</v>
      </c>
      <c r="G17" s="174">
        <v>207.91</v>
      </c>
      <c r="H17" s="32"/>
      <c r="I17" s="7"/>
      <c r="J17" s="39"/>
      <c r="K17" s="32"/>
      <c r="L17" s="7"/>
      <c r="M17" s="39"/>
      <c r="N17" s="54">
        <f t="shared" si="4"/>
        <v>415.82</v>
      </c>
      <c r="O17" s="16"/>
    </row>
    <row r="18" spans="1:15" s="5" customFormat="1" ht="15">
      <c r="A18" s="192" t="s">
        <v>148</v>
      </c>
      <c r="B18" s="175" t="s">
        <v>149</v>
      </c>
      <c r="C18" s="176">
        <v>41768</v>
      </c>
      <c r="D18" s="174">
        <v>740.94</v>
      </c>
      <c r="E18" s="175"/>
      <c r="F18" s="176"/>
      <c r="G18" s="174"/>
      <c r="H18" s="32"/>
      <c r="I18" s="7"/>
      <c r="J18" s="39"/>
      <c r="K18" s="32"/>
      <c r="L18" s="7"/>
      <c r="M18" s="39"/>
      <c r="N18" s="54">
        <f t="shared" si="4"/>
        <v>740.94</v>
      </c>
      <c r="O18" s="16"/>
    </row>
    <row r="19" spans="1:15" s="5" customFormat="1" ht="15">
      <c r="A19" s="13" t="s">
        <v>69</v>
      </c>
      <c r="B19" s="175" t="s">
        <v>150</v>
      </c>
      <c r="C19" s="176">
        <v>41775</v>
      </c>
      <c r="D19" s="174">
        <v>792.41</v>
      </c>
      <c r="E19" s="49"/>
      <c r="F19" s="7"/>
      <c r="G19" s="18"/>
      <c r="H19" s="32"/>
      <c r="I19" s="7"/>
      <c r="J19" s="39"/>
      <c r="K19" s="32"/>
      <c r="L19" s="7"/>
      <c r="M19" s="39"/>
      <c r="N19" s="54">
        <f t="shared" si="4"/>
        <v>792.41</v>
      </c>
      <c r="O19" s="16"/>
    </row>
    <row r="20" spans="1:15" s="5" customFormat="1" ht="15">
      <c r="A20" s="13" t="s">
        <v>70</v>
      </c>
      <c r="B20" s="175" t="s">
        <v>150</v>
      </c>
      <c r="C20" s="176">
        <v>41775</v>
      </c>
      <c r="D20" s="174">
        <v>3532.78</v>
      </c>
      <c r="E20" s="49"/>
      <c r="F20" s="7"/>
      <c r="G20" s="18"/>
      <c r="H20" s="32"/>
      <c r="I20" s="7"/>
      <c r="J20" s="39"/>
      <c r="K20" s="32"/>
      <c r="L20" s="7"/>
      <c r="M20" s="39"/>
      <c r="N20" s="54">
        <f t="shared" si="4"/>
        <v>3532.78</v>
      </c>
      <c r="O20" s="16"/>
    </row>
    <row r="21" spans="1:15" s="5" customFormat="1" ht="15">
      <c r="A21" s="13" t="s">
        <v>71</v>
      </c>
      <c r="B21" s="175" t="s">
        <v>150</v>
      </c>
      <c r="C21" s="176">
        <v>41775</v>
      </c>
      <c r="D21" s="174">
        <v>831.63</v>
      </c>
      <c r="E21" s="49"/>
      <c r="F21" s="7"/>
      <c r="G21" s="18"/>
      <c r="H21" s="32"/>
      <c r="I21" s="7"/>
      <c r="J21" s="39"/>
      <c r="K21" s="32"/>
      <c r="L21" s="7"/>
      <c r="M21" s="39"/>
      <c r="N21" s="54">
        <f t="shared" si="4"/>
        <v>831.63</v>
      </c>
      <c r="O21" s="16"/>
    </row>
    <row r="22" spans="1:15" s="5" customFormat="1" ht="15">
      <c r="A22" s="13" t="s">
        <v>72</v>
      </c>
      <c r="B22" s="175" t="s">
        <v>150</v>
      </c>
      <c r="C22" s="176">
        <v>41775</v>
      </c>
      <c r="D22" s="174">
        <v>396.19</v>
      </c>
      <c r="E22" s="49"/>
      <c r="F22" s="7"/>
      <c r="G22" s="18"/>
      <c r="H22" s="32"/>
      <c r="I22" s="7"/>
      <c r="J22" s="39"/>
      <c r="K22" s="32"/>
      <c r="L22" s="7"/>
      <c r="M22" s="39"/>
      <c r="N22" s="54">
        <f t="shared" si="4"/>
        <v>396.19</v>
      </c>
      <c r="O22" s="16"/>
    </row>
    <row r="23" spans="1:15" s="5" customFormat="1" ht="15">
      <c r="A23" s="13" t="s">
        <v>73</v>
      </c>
      <c r="B23" s="175"/>
      <c r="C23" s="176"/>
      <c r="D23" s="174"/>
      <c r="E23" s="49"/>
      <c r="F23" s="7"/>
      <c r="G23" s="18"/>
      <c r="H23" s="32"/>
      <c r="I23" s="7"/>
      <c r="J23" s="39"/>
      <c r="K23" s="32"/>
      <c r="L23" s="7"/>
      <c r="M23" s="39"/>
      <c r="N23" s="54">
        <f t="shared" si="4"/>
        <v>0</v>
      </c>
      <c r="O23" s="16"/>
    </row>
    <row r="24" spans="1:15" s="6" customFormat="1" ht="25.5">
      <c r="A24" s="13" t="s">
        <v>74</v>
      </c>
      <c r="B24" s="175" t="s">
        <v>150</v>
      </c>
      <c r="C24" s="176">
        <v>41775</v>
      </c>
      <c r="D24" s="174">
        <v>3300.92</v>
      </c>
      <c r="E24" s="52"/>
      <c r="F24" s="9"/>
      <c r="G24" s="19"/>
      <c r="H24" s="35"/>
      <c r="I24" s="9"/>
      <c r="J24" s="40"/>
      <c r="K24" s="35"/>
      <c r="L24" s="9"/>
      <c r="M24" s="40"/>
      <c r="N24" s="54">
        <f t="shared" si="4"/>
        <v>3300.92</v>
      </c>
      <c r="O24" s="16"/>
    </row>
    <row r="25" spans="1:15" s="6" customFormat="1" ht="15">
      <c r="A25" s="13" t="s">
        <v>75</v>
      </c>
      <c r="B25" s="35"/>
      <c r="C25" s="9"/>
      <c r="D25" s="63"/>
      <c r="E25" s="175" t="s">
        <v>191</v>
      </c>
      <c r="F25" s="176">
        <v>41908</v>
      </c>
      <c r="G25" s="174">
        <v>2790.05</v>
      </c>
      <c r="H25" s="35"/>
      <c r="I25" s="9"/>
      <c r="J25" s="40"/>
      <c r="K25" s="35"/>
      <c r="L25" s="9"/>
      <c r="M25" s="40"/>
      <c r="N25" s="54">
        <f t="shared" si="4"/>
        <v>2790.05</v>
      </c>
      <c r="O25" s="16"/>
    </row>
    <row r="26" spans="1:15" s="6" customFormat="1" ht="30">
      <c r="A26" s="61" t="s">
        <v>76</v>
      </c>
      <c r="B26" s="35"/>
      <c r="C26" s="9"/>
      <c r="D26" s="63"/>
      <c r="E26" s="52"/>
      <c r="F26" s="9"/>
      <c r="G26" s="63"/>
      <c r="H26" s="35"/>
      <c r="I26" s="9"/>
      <c r="J26" s="63"/>
      <c r="K26" s="35"/>
      <c r="L26" s="9"/>
      <c r="M26" s="63"/>
      <c r="N26" s="54">
        <f t="shared" si="4"/>
        <v>0</v>
      </c>
      <c r="O26" s="16"/>
    </row>
    <row r="27" spans="1:15" s="6" customFormat="1" ht="30">
      <c r="A27" s="61" t="s">
        <v>87</v>
      </c>
      <c r="B27" s="35"/>
      <c r="C27" s="9"/>
      <c r="D27" s="63"/>
      <c r="E27" s="52"/>
      <c r="F27" s="9"/>
      <c r="G27" s="63"/>
      <c r="H27" s="35"/>
      <c r="I27" s="9"/>
      <c r="J27" s="63"/>
      <c r="K27" s="35"/>
      <c r="L27" s="9"/>
      <c r="M27" s="63"/>
      <c r="N27" s="54">
        <f t="shared" si="4"/>
        <v>0</v>
      </c>
      <c r="O27" s="16"/>
    </row>
    <row r="28" spans="1:15" s="6" customFormat="1" ht="15">
      <c r="A28" s="61" t="s">
        <v>80</v>
      </c>
      <c r="B28" s="35"/>
      <c r="C28" s="9"/>
      <c r="D28" s="63"/>
      <c r="E28" s="52"/>
      <c r="F28" s="9"/>
      <c r="G28" s="63"/>
      <c r="H28" s="35"/>
      <c r="I28" s="9"/>
      <c r="J28" s="63"/>
      <c r="K28" s="35"/>
      <c r="L28" s="9"/>
      <c r="M28" s="63"/>
      <c r="N28" s="54">
        <f t="shared" si="4"/>
        <v>0</v>
      </c>
      <c r="O28" s="16"/>
    </row>
    <row r="29" spans="1:15" s="6" customFormat="1" ht="15">
      <c r="A29" s="199" t="s">
        <v>177</v>
      </c>
      <c r="B29" s="35"/>
      <c r="C29" s="9"/>
      <c r="D29" s="63"/>
      <c r="E29" s="52"/>
      <c r="F29" s="9"/>
      <c r="G29" s="63"/>
      <c r="H29" s="35">
        <v>4</v>
      </c>
      <c r="I29" s="173">
        <v>42020</v>
      </c>
      <c r="J29" s="63">
        <v>4785.71</v>
      </c>
      <c r="K29" s="35"/>
      <c r="L29" s="9"/>
      <c r="M29" s="63"/>
      <c r="N29" s="54">
        <f t="shared" si="4"/>
        <v>4785.71</v>
      </c>
      <c r="O29" s="16"/>
    </row>
    <row r="30" spans="1:15" s="6" customFormat="1" ht="15">
      <c r="A30" s="199" t="s">
        <v>178</v>
      </c>
      <c r="B30" s="35"/>
      <c r="C30" s="9"/>
      <c r="D30" s="63"/>
      <c r="E30" s="52"/>
      <c r="F30" s="9"/>
      <c r="G30" s="63"/>
      <c r="H30" s="35"/>
      <c r="I30" s="9"/>
      <c r="J30" s="63"/>
      <c r="K30" s="35"/>
      <c r="L30" s="9"/>
      <c r="M30" s="63"/>
      <c r="N30" s="54">
        <f t="shared" si="4"/>
        <v>0</v>
      </c>
      <c r="O30" s="16"/>
    </row>
    <row r="31" spans="1:15" s="6" customFormat="1" ht="15">
      <c r="A31" s="199" t="s">
        <v>179</v>
      </c>
      <c r="B31" s="35"/>
      <c r="C31" s="9"/>
      <c r="D31" s="63"/>
      <c r="E31" s="52"/>
      <c r="F31" s="9"/>
      <c r="G31" s="63"/>
      <c r="H31" s="35"/>
      <c r="I31" s="9"/>
      <c r="J31" s="63"/>
      <c r="K31" s="35"/>
      <c r="L31" s="9"/>
      <c r="M31" s="63"/>
      <c r="N31" s="54">
        <f t="shared" si="4"/>
        <v>0</v>
      </c>
      <c r="O31" s="16"/>
    </row>
    <row r="32" spans="1:15" s="6" customFormat="1" ht="15.75" thickBot="1">
      <c r="A32" s="61" t="s">
        <v>81</v>
      </c>
      <c r="B32" s="35"/>
      <c r="C32" s="9"/>
      <c r="D32" s="63"/>
      <c r="E32" s="52"/>
      <c r="F32" s="9"/>
      <c r="G32" s="63"/>
      <c r="H32" s="35"/>
      <c r="I32" s="9"/>
      <c r="J32" s="63"/>
      <c r="K32" s="35"/>
      <c r="L32" s="9"/>
      <c r="M32" s="63"/>
      <c r="N32" s="54">
        <f t="shared" si="4"/>
        <v>0</v>
      </c>
      <c r="O32" s="16"/>
    </row>
    <row r="33" spans="1:15" s="6" customFormat="1" ht="19.5" thickBot="1">
      <c r="A33" s="4" t="s">
        <v>82</v>
      </c>
      <c r="B33" s="9"/>
      <c r="C33" s="9"/>
      <c r="D33" s="63">
        <f>O33/4</f>
        <v>12627.82</v>
      </c>
      <c r="E33" s="9"/>
      <c r="F33" s="9"/>
      <c r="G33" s="63">
        <f>O33/4</f>
        <v>12627.82</v>
      </c>
      <c r="H33" s="9"/>
      <c r="I33" s="9"/>
      <c r="J33" s="63">
        <f>O33/4</f>
        <v>12627.82</v>
      </c>
      <c r="K33" s="9"/>
      <c r="L33" s="9"/>
      <c r="M33" s="63">
        <f>O33/4</f>
        <v>12627.82</v>
      </c>
      <c r="N33" s="54">
        <f t="shared" si="4"/>
        <v>50511.28</v>
      </c>
      <c r="O33" s="100">
        <v>50511.28</v>
      </c>
    </row>
    <row r="34" spans="1:15" s="5" customFormat="1" ht="20.25" thickBot="1">
      <c r="A34" s="45" t="s">
        <v>4</v>
      </c>
      <c r="B34" s="102"/>
      <c r="C34" s="103"/>
      <c r="D34" s="106">
        <f>SUM(D5:D33)</f>
        <v>98322.18</v>
      </c>
      <c r="E34" s="104"/>
      <c r="F34" s="103"/>
      <c r="G34" s="106">
        <f>SUM(G5:G33)</f>
        <v>91517.36</v>
      </c>
      <c r="H34" s="105"/>
      <c r="I34" s="103"/>
      <c r="J34" s="106">
        <f>SUM(J5:J33)</f>
        <v>93305.11</v>
      </c>
      <c r="K34" s="105"/>
      <c r="L34" s="103"/>
      <c r="M34" s="106">
        <f>SUM(M5:M33)</f>
        <v>82478.81</v>
      </c>
      <c r="N34" s="54">
        <f t="shared" si="4"/>
        <v>365623.46</v>
      </c>
      <c r="O34" s="25">
        <f>SUM(O5:O32)</f>
        <v>303566.27</v>
      </c>
    </row>
    <row r="35" spans="1:15" s="10" customFormat="1" ht="20.25" hidden="1" thickBot="1">
      <c r="A35" s="46" t="s">
        <v>2</v>
      </c>
      <c r="B35" s="77"/>
      <c r="C35" s="78"/>
      <c r="D35" s="79"/>
      <c r="E35" s="80"/>
      <c r="F35" s="78"/>
      <c r="G35" s="81"/>
      <c r="H35" s="77"/>
      <c r="I35" s="78"/>
      <c r="J35" s="79"/>
      <c r="K35" s="77"/>
      <c r="L35" s="78"/>
      <c r="M35" s="79"/>
      <c r="N35" s="53"/>
      <c r="O35" s="26"/>
    </row>
    <row r="36" spans="1:15" s="12" customFormat="1" ht="39.75" customHeight="1" hidden="1" thickBot="1">
      <c r="A36" s="301" t="s">
        <v>3</v>
      </c>
      <c r="B36" s="302"/>
      <c r="C36" s="302"/>
      <c r="D36" s="302"/>
      <c r="E36" s="302"/>
      <c r="F36" s="302"/>
      <c r="G36" s="302"/>
      <c r="H36" s="302"/>
      <c r="I36" s="302"/>
      <c r="J36" s="302"/>
      <c r="K36" s="302"/>
      <c r="L36" s="302"/>
      <c r="M36" s="302"/>
      <c r="N36" s="303"/>
      <c r="O36" s="27"/>
    </row>
    <row r="37" spans="1:15" s="6" customFormat="1" ht="14.25" hidden="1">
      <c r="A37" s="117"/>
      <c r="B37" s="35"/>
      <c r="C37" s="9"/>
      <c r="D37" s="40"/>
      <c r="E37" s="52"/>
      <c r="F37" s="9"/>
      <c r="G37" s="19"/>
      <c r="H37" s="35"/>
      <c r="I37" s="9"/>
      <c r="J37" s="40"/>
      <c r="K37" s="35"/>
      <c r="L37" s="9"/>
      <c r="M37" s="40"/>
      <c r="N37" s="52"/>
      <c r="O37" s="64"/>
    </row>
    <row r="38" spans="1:15" s="6" customFormat="1" ht="14.25" hidden="1">
      <c r="A38" s="117"/>
      <c r="B38" s="67"/>
      <c r="C38" s="76"/>
      <c r="D38" s="40"/>
      <c r="E38" s="67"/>
      <c r="F38" s="76"/>
      <c r="G38" s="19"/>
      <c r="H38" s="52"/>
      <c r="I38" s="76"/>
      <c r="J38" s="40"/>
      <c r="K38" s="52"/>
      <c r="L38" s="76"/>
      <c r="M38" s="40"/>
      <c r="N38" s="52"/>
      <c r="O38" s="64"/>
    </row>
    <row r="39" spans="1:15" s="6" customFormat="1" ht="14.25" hidden="1">
      <c r="A39" s="117"/>
      <c r="B39" s="67"/>
      <c r="C39" s="76"/>
      <c r="D39" s="40"/>
      <c r="E39" s="67"/>
      <c r="F39" s="76"/>
      <c r="G39" s="19"/>
      <c r="H39" s="52"/>
      <c r="I39" s="76"/>
      <c r="J39" s="40"/>
      <c r="K39" s="52"/>
      <c r="L39" s="76"/>
      <c r="M39" s="40"/>
      <c r="N39" s="52"/>
      <c r="O39" s="64"/>
    </row>
    <row r="40" spans="1:15" s="6" customFormat="1" ht="15" hidden="1" thickBot="1">
      <c r="A40" s="117"/>
      <c r="B40" s="67"/>
      <c r="C40" s="76"/>
      <c r="D40" s="40"/>
      <c r="E40" s="67"/>
      <c r="F40" s="76"/>
      <c r="G40" s="19"/>
      <c r="H40" s="52"/>
      <c r="I40" s="76"/>
      <c r="J40" s="40"/>
      <c r="K40" s="52"/>
      <c r="L40" s="76"/>
      <c r="M40" s="40"/>
      <c r="N40" s="52"/>
      <c r="O40" s="64"/>
    </row>
    <row r="41" spans="1:15" s="86" customFormat="1" ht="19.5" hidden="1">
      <c r="A41" s="243" t="s">
        <v>4</v>
      </c>
      <c r="B41" s="244"/>
      <c r="C41" s="245"/>
      <c r="D41" s="245">
        <f>SUM(D37:D40)</f>
        <v>0</v>
      </c>
      <c r="E41" s="245"/>
      <c r="F41" s="245"/>
      <c r="G41" s="245">
        <f>SUM(G37:G40)</f>
        <v>0</v>
      </c>
      <c r="H41" s="245"/>
      <c r="I41" s="245"/>
      <c r="J41" s="245">
        <f>SUM(J37:J40)</f>
        <v>0</v>
      </c>
      <c r="K41" s="245"/>
      <c r="L41" s="245"/>
      <c r="M41" s="245">
        <f>SUM(M37:M40)</f>
        <v>0</v>
      </c>
      <c r="N41" s="246"/>
      <c r="O41" s="224"/>
    </row>
    <row r="42" spans="1:15" s="86" customFormat="1" ht="19.5">
      <c r="A42" s="250"/>
      <c r="B42" s="225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225"/>
      <c r="O42" s="92"/>
    </row>
    <row r="43" spans="1:15" s="12" customFormat="1" ht="39.75" customHeight="1">
      <c r="A43" s="287" t="s">
        <v>3</v>
      </c>
      <c r="B43" s="287"/>
      <c r="C43" s="287"/>
      <c r="D43" s="287"/>
      <c r="E43" s="287"/>
      <c r="F43" s="287"/>
      <c r="G43" s="287"/>
      <c r="H43" s="287"/>
      <c r="I43" s="287"/>
      <c r="J43" s="287"/>
      <c r="K43" s="287"/>
      <c r="L43" s="287"/>
      <c r="M43" s="287"/>
      <c r="N43" s="287"/>
      <c r="O43" s="251"/>
    </row>
    <row r="44" spans="1:15" s="225" customFormat="1" ht="17.25" customHeight="1">
      <c r="A44" s="219" t="s">
        <v>124</v>
      </c>
      <c r="B44" s="247"/>
      <c r="C44" s="248"/>
      <c r="D44" s="248"/>
      <c r="E44" s="248"/>
      <c r="F44" s="248"/>
      <c r="G44" s="248"/>
      <c r="H44" s="248"/>
      <c r="I44" s="248"/>
      <c r="J44" s="248"/>
      <c r="K44" s="248"/>
      <c r="L44" s="248"/>
      <c r="M44" s="248"/>
      <c r="N44" s="249">
        <f aca="true" t="shared" si="5" ref="N44:N52">M44+J44+G44+D44</f>
        <v>0</v>
      </c>
      <c r="O44" s="248"/>
    </row>
    <row r="45" spans="1:15" s="225" customFormat="1" ht="17.25" customHeight="1">
      <c r="A45" s="219" t="s">
        <v>162</v>
      </c>
      <c r="C45" s="92"/>
      <c r="D45" s="92"/>
      <c r="E45" s="92"/>
      <c r="F45" s="92"/>
      <c r="G45" s="92"/>
      <c r="H45" s="92"/>
      <c r="I45" s="240"/>
      <c r="J45" s="92"/>
      <c r="K45" s="92"/>
      <c r="L45" s="92"/>
      <c r="M45" s="92"/>
      <c r="N45" s="54">
        <f t="shared" si="5"/>
        <v>0</v>
      </c>
      <c r="O45" s="92"/>
    </row>
    <row r="46" spans="1:15" s="225" customFormat="1" ht="18.75" customHeight="1">
      <c r="A46" s="219" t="s">
        <v>125</v>
      </c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54">
        <f t="shared" si="5"/>
        <v>0</v>
      </c>
      <c r="O46" s="92"/>
    </row>
    <row r="47" spans="1:15" s="225" customFormat="1" ht="17.25" customHeight="1">
      <c r="A47" s="219" t="s">
        <v>163</v>
      </c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54">
        <f t="shared" si="5"/>
        <v>0</v>
      </c>
      <c r="O47" s="92"/>
    </row>
    <row r="48" spans="1:15" s="225" customFormat="1" ht="19.5" customHeight="1">
      <c r="A48" s="219" t="s">
        <v>164</v>
      </c>
      <c r="C48" s="92"/>
      <c r="D48" s="92"/>
      <c r="E48" s="92"/>
      <c r="F48" s="92"/>
      <c r="G48" s="92"/>
      <c r="H48" s="92"/>
      <c r="I48" s="92"/>
      <c r="J48" s="92"/>
      <c r="K48" s="260">
        <v>156</v>
      </c>
      <c r="L48" s="261">
        <v>42095</v>
      </c>
      <c r="M48" s="268">
        <v>31650.63</v>
      </c>
      <c r="N48" s="54">
        <f t="shared" si="5"/>
        <v>31650.63</v>
      </c>
      <c r="O48" s="92"/>
    </row>
    <row r="49" spans="1:15" s="225" customFormat="1" ht="19.5" customHeight="1">
      <c r="A49" s="219" t="s">
        <v>165</v>
      </c>
      <c r="C49" s="92"/>
      <c r="D49" s="92"/>
      <c r="E49" s="229">
        <v>140</v>
      </c>
      <c r="F49" s="230">
        <v>41910</v>
      </c>
      <c r="G49" s="92">
        <v>1528.97</v>
      </c>
      <c r="H49" s="92"/>
      <c r="I49" s="92"/>
      <c r="J49" s="92"/>
      <c r="K49" s="92"/>
      <c r="L49" s="92"/>
      <c r="M49" s="92"/>
      <c r="N49" s="54">
        <f t="shared" si="5"/>
        <v>1528.97</v>
      </c>
      <c r="O49" s="92"/>
    </row>
    <row r="50" spans="1:15" s="225" customFormat="1" ht="17.25" customHeight="1">
      <c r="A50" s="219" t="s">
        <v>166</v>
      </c>
      <c r="C50" s="92"/>
      <c r="D50" s="92"/>
      <c r="E50" s="229">
        <v>140</v>
      </c>
      <c r="F50" s="230">
        <v>41910</v>
      </c>
      <c r="G50" s="92">
        <v>633.57</v>
      </c>
      <c r="H50" s="92"/>
      <c r="I50" s="92"/>
      <c r="J50" s="92"/>
      <c r="K50" s="92"/>
      <c r="L50" s="92"/>
      <c r="M50" s="92"/>
      <c r="N50" s="54">
        <f t="shared" si="5"/>
        <v>633.57</v>
      </c>
      <c r="O50" s="92"/>
    </row>
    <row r="51" spans="1:15" s="225" customFormat="1" ht="17.25" customHeight="1">
      <c r="A51" s="219" t="s">
        <v>167</v>
      </c>
      <c r="C51" s="92"/>
      <c r="D51" s="92"/>
      <c r="E51" s="229">
        <v>155</v>
      </c>
      <c r="F51" s="230">
        <v>41943</v>
      </c>
      <c r="G51" s="92">
        <v>20134.05</v>
      </c>
      <c r="H51" s="92"/>
      <c r="I51" s="92"/>
      <c r="J51" s="92"/>
      <c r="K51" s="92"/>
      <c r="L51" s="92"/>
      <c r="M51" s="92"/>
      <c r="N51" s="54">
        <f t="shared" si="5"/>
        <v>20134.05</v>
      </c>
      <c r="O51" s="92"/>
    </row>
    <row r="52" spans="1:15" s="225" customFormat="1" ht="18.75">
      <c r="A52" s="254" t="s">
        <v>205</v>
      </c>
      <c r="C52" s="92"/>
      <c r="D52" s="92">
        <f>SUM(D44:D51)</f>
        <v>0</v>
      </c>
      <c r="E52" s="92"/>
      <c r="F52" s="92"/>
      <c r="G52" s="92">
        <f>SUM(G44:G51)</f>
        <v>22296.59</v>
      </c>
      <c r="H52" s="92"/>
      <c r="I52" s="92"/>
      <c r="J52" s="92">
        <f>SUM(J44:J51)</f>
        <v>0</v>
      </c>
      <c r="K52" s="92"/>
      <c r="L52" s="92"/>
      <c r="M52" s="92">
        <f>SUM(M44:M51)</f>
        <v>31650.63</v>
      </c>
      <c r="N52" s="54">
        <f t="shared" si="5"/>
        <v>53947.22</v>
      </c>
      <c r="O52" s="92"/>
    </row>
    <row r="53" spans="1:15" s="12" customFormat="1" ht="39.75" customHeight="1">
      <c r="A53" s="287" t="s">
        <v>203</v>
      </c>
      <c r="B53" s="287"/>
      <c r="C53" s="287"/>
      <c r="D53" s="287"/>
      <c r="E53" s="287"/>
      <c r="F53" s="287"/>
      <c r="G53" s="287"/>
      <c r="H53" s="287"/>
      <c r="I53" s="287"/>
      <c r="J53" s="287"/>
      <c r="K53" s="287"/>
      <c r="L53" s="287"/>
      <c r="M53" s="287"/>
      <c r="N53" s="287"/>
      <c r="O53" s="251"/>
    </row>
    <row r="54" spans="1:15" s="225" customFormat="1" ht="17.25" customHeight="1">
      <c r="A54" s="252" t="s">
        <v>204</v>
      </c>
      <c r="C54" s="92"/>
      <c r="D54" s="92"/>
      <c r="E54" s="92"/>
      <c r="F54" s="92"/>
      <c r="G54" s="92"/>
      <c r="H54" s="92"/>
      <c r="I54" s="92"/>
      <c r="J54" s="92"/>
      <c r="K54" s="260">
        <v>160</v>
      </c>
      <c r="L54" s="261">
        <v>42244</v>
      </c>
      <c r="M54" s="100">
        <v>57580</v>
      </c>
      <c r="N54" s="256">
        <f>M54+J54+G54+D54</f>
        <v>57580</v>
      </c>
      <c r="O54" s="248"/>
    </row>
    <row r="55" spans="1:15" s="223" customFormat="1" ht="15.75">
      <c r="A55" s="252"/>
      <c r="B55" s="225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256"/>
      <c r="O55" s="253"/>
    </row>
    <row r="56" spans="1:15" s="223" customFormat="1" ht="18.75">
      <c r="A56" s="255" t="s">
        <v>4</v>
      </c>
      <c r="B56" s="225"/>
      <c r="C56" s="92"/>
      <c r="D56" s="92">
        <f>SUM(D54:D55)</f>
        <v>0</v>
      </c>
      <c r="E56" s="92"/>
      <c r="F56" s="92"/>
      <c r="G56" s="92">
        <f>SUM(G54:G55)</f>
        <v>0</v>
      </c>
      <c r="H56" s="92"/>
      <c r="I56" s="92"/>
      <c r="J56" s="92">
        <f>SUM(J54:J55)</f>
        <v>0</v>
      </c>
      <c r="K56" s="92"/>
      <c r="L56" s="92"/>
      <c r="M56" s="92">
        <f>SUM(M54:M55)</f>
        <v>57580</v>
      </c>
      <c r="N56" s="54">
        <f>M56+J56+G56+D56</f>
        <v>57580</v>
      </c>
      <c r="O56" s="253"/>
    </row>
    <row r="57" spans="1:15" s="6" customFormat="1" ht="42" customHeight="1">
      <c r="A57" s="301" t="s">
        <v>28</v>
      </c>
      <c r="B57" s="302"/>
      <c r="C57" s="302"/>
      <c r="D57" s="302"/>
      <c r="E57" s="302"/>
      <c r="F57" s="302"/>
      <c r="G57" s="302"/>
      <c r="H57" s="302"/>
      <c r="I57" s="302"/>
      <c r="J57" s="302"/>
      <c r="K57" s="302"/>
      <c r="L57" s="302"/>
      <c r="M57" s="302"/>
      <c r="N57" s="303"/>
      <c r="O57" s="203"/>
    </row>
    <row r="58" spans="1:15" s="6" customFormat="1" ht="15">
      <c r="A58" s="44" t="s">
        <v>151</v>
      </c>
      <c r="B58" s="175" t="s">
        <v>152</v>
      </c>
      <c r="C58" s="176">
        <v>41817</v>
      </c>
      <c r="D58" s="174">
        <v>1127.7</v>
      </c>
      <c r="E58" s="24"/>
      <c r="F58" s="1"/>
      <c r="G58" s="17"/>
      <c r="H58" s="36"/>
      <c r="I58" s="1"/>
      <c r="J58" s="41"/>
      <c r="K58" s="36"/>
      <c r="L58" s="1"/>
      <c r="M58" s="41"/>
      <c r="N58" s="54">
        <f aca="true" t="shared" si="6" ref="N58:N86">M58+J58+G58+D58</f>
        <v>1127.7</v>
      </c>
      <c r="O58" s="24"/>
    </row>
    <row r="59" spans="1:15" s="6" customFormat="1" ht="15">
      <c r="A59" s="13" t="s">
        <v>169</v>
      </c>
      <c r="B59" s="175" t="s">
        <v>150</v>
      </c>
      <c r="C59" s="176">
        <v>41775</v>
      </c>
      <c r="D59" s="174">
        <v>1127.3</v>
      </c>
      <c r="E59" s="52"/>
      <c r="F59" s="9"/>
      <c r="G59" s="19"/>
      <c r="H59" s="35"/>
      <c r="I59" s="9"/>
      <c r="J59" s="40"/>
      <c r="K59" s="35"/>
      <c r="L59" s="9"/>
      <c r="M59" s="40"/>
      <c r="N59" s="54">
        <f t="shared" si="6"/>
        <v>1127.3</v>
      </c>
      <c r="O59" s="24"/>
    </row>
    <row r="60" spans="1:15" s="6" customFormat="1" ht="15">
      <c r="A60" s="43" t="s">
        <v>171</v>
      </c>
      <c r="B60" s="175"/>
      <c r="C60" s="176"/>
      <c r="D60" s="174"/>
      <c r="E60" s="52">
        <v>122</v>
      </c>
      <c r="F60" s="173">
        <v>41873</v>
      </c>
      <c r="G60" s="18">
        <v>196.5</v>
      </c>
      <c r="H60" s="35"/>
      <c r="I60" s="9"/>
      <c r="J60" s="40"/>
      <c r="K60" s="35"/>
      <c r="L60" s="9"/>
      <c r="M60" s="40"/>
      <c r="N60" s="54">
        <f t="shared" si="6"/>
        <v>196.5</v>
      </c>
      <c r="O60" s="24"/>
    </row>
    <row r="61" spans="1:15" s="6" customFormat="1" ht="15">
      <c r="A61" s="43" t="s">
        <v>172</v>
      </c>
      <c r="B61" s="175"/>
      <c r="C61" s="176"/>
      <c r="D61" s="174"/>
      <c r="E61" s="52">
        <v>122</v>
      </c>
      <c r="F61" s="173">
        <v>41873</v>
      </c>
      <c r="G61" s="18">
        <v>196.5</v>
      </c>
      <c r="H61" s="35"/>
      <c r="I61" s="9"/>
      <c r="J61" s="40"/>
      <c r="K61" s="35"/>
      <c r="L61" s="9"/>
      <c r="M61" s="40"/>
      <c r="N61" s="54">
        <f t="shared" si="6"/>
        <v>196.5</v>
      </c>
      <c r="O61" s="24"/>
    </row>
    <row r="62" spans="1:15" s="6" customFormat="1" ht="15">
      <c r="A62" s="44" t="s">
        <v>173</v>
      </c>
      <c r="B62" s="35"/>
      <c r="C62" s="9"/>
      <c r="D62" s="40"/>
      <c r="E62" s="175" t="s">
        <v>174</v>
      </c>
      <c r="F62" s="176">
        <v>41866</v>
      </c>
      <c r="G62" s="174">
        <v>92.04</v>
      </c>
      <c r="H62" s="35"/>
      <c r="I62" s="9"/>
      <c r="J62" s="40"/>
      <c r="K62" s="35"/>
      <c r="L62" s="9"/>
      <c r="M62" s="40"/>
      <c r="N62" s="54">
        <f t="shared" si="6"/>
        <v>92.04</v>
      </c>
      <c r="O62" s="24"/>
    </row>
    <row r="63" spans="1:15" s="239" customFormat="1" ht="15">
      <c r="A63" s="231" t="s">
        <v>175</v>
      </c>
      <c r="B63" s="232"/>
      <c r="C63" s="233"/>
      <c r="D63" s="234"/>
      <c r="E63" s="235" t="s">
        <v>174</v>
      </c>
      <c r="F63" s="236">
        <v>41866</v>
      </c>
      <c r="G63" s="237">
        <v>26644.83</v>
      </c>
      <c r="H63" s="232"/>
      <c r="I63" s="233"/>
      <c r="J63" s="234"/>
      <c r="K63" s="232"/>
      <c r="L63" s="233"/>
      <c r="M63" s="234"/>
      <c r="N63" s="259">
        <f t="shared" si="6"/>
        <v>26644.83</v>
      </c>
      <c r="O63" s="238"/>
    </row>
    <row r="64" spans="1:15" s="6" customFormat="1" ht="15">
      <c r="A64" s="43" t="s">
        <v>176</v>
      </c>
      <c r="B64" s="35"/>
      <c r="C64" s="9"/>
      <c r="D64" s="40"/>
      <c r="E64" s="52">
        <v>130</v>
      </c>
      <c r="F64" s="173">
        <v>41880</v>
      </c>
      <c r="G64" s="18">
        <v>396.2</v>
      </c>
      <c r="H64" s="175"/>
      <c r="I64" s="176"/>
      <c r="J64" s="174"/>
      <c r="K64" s="35"/>
      <c r="L64" s="9"/>
      <c r="M64" s="40"/>
      <c r="N64" s="54">
        <f t="shared" si="6"/>
        <v>396.2</v>
      </c>
      <c r="O64" s="24"/>
    </row>
    <row r="65" spans="1:15" s="6" customFormat="1" ht="15">
      <c r="A65" s="44" t="s">
        <v>186</v>
      </c>
      <c r="B65" s="35"/>
      <c r="C65" s="9"/>
      <c r="D65" s="40"/>
      <c r="E65" s="175" t="s">
        <v>187</v>
      </c>
      <c r="F65" s="176">
        <v>41887</v>
      </c>
      <c r="G65" s="174">
        <v>913.95</v>
      </c>
      <c r="H65" s="35"/>
      <c r="I65" s="9"/>
      <c r="J65" s="40"/>
      <c r="K65" s="35"/>
      <c r="L65" s="9"/>
      <c r="M65" s="40"/>
      <c r="N65" s="54">
        <f t="shared" si="6"/>
        <v>913.95</v>
      </c>
      <c r="O65" s="24"/>
    </row>
    <row r="66" spans="1:15" s="6" customFormat="1" ht="15">
      <c r="A66" s="44" t="s">
        <v>188</v>
      </c>
      <c r="B66" s="35"/>
      <c r="C66" s="9"/>
      <c r="D66" s="40"/>
      <c r="E66" s="175" t="s">
        <v>187</v>
      </c>
      <c r="F66" s="176">
        <v>41887</v>
      </c>
      <c r="G66" s="174">
        <v>680.18</v>
      </c>
      <c r="H66" s="35"/>
      <c r="I66" s="9"/>
      <c r="J66" s="40"/>
      <c r="K66" s="35"/>
      <c r="L66" s="9"/>
      <c r="M66" s="40"/>
      <c r="N66" s="54">
        <f t="shared" si="6"/>
        <v>680.18</v>
      </c>
      <c r="O66" s="24"/>
    </row>
    <row r="67" spans="1:15" s="6" customFormat="1" ht="15">
      <c r="A67" s="44" t="s">
        <v>173</v>
      </c>
      <c r="B67" s="35"/>
      <c r="C67" s="9"/>
      <c r="D67" s="40"/>
      <c r="E67" s="175" t="s">
        <v>187</v>
      </c>
      <c r="F67" s="176">
        <v>41887</v>
      </c>
      <c r="G67" s="174">
        <v>92.04</v>
      </c>
      <c r="H67" s="35"/>
      <c r="I67" s="9"/>
      <c r="J67" s="40"/>
      <c r="K67" s="35"/>
      <c r="L67" s="9"/>
      <c r="M67" s="40"/>
      <c r="N67" s="54">
        <f t="shared" si="6"/>
        <v>92.04</v>
      </c>
      <c r="O67" s="24"/>
    </row>
    <row r="68" spans="1:15" s="6" customFormat="1" ht="15" customHeight="1">
      <c r="A68" s="43" t="s">
        <v>189</v>
      </c>
      <c r="B68" s="35"/>
      <c r="C68" s="9"/>
      <c r="D68" s="40"/>
      <c r="E68" s="175" t="s">
        <v>190</v>
      </c>
      <c r="F68" s="176">
        <v>41901</v>
      </c>
      <c r="G68" s="174">
        <v>396.2</v>
      </c>
      <c r="H68" s="35"/>
      <c r="I68" s="9"/>
      <c r="J68" s="40"/>
      <c r="K68" s="35"/>
      <c r="L68" s="9"/>
      <c r="M68" s="40"/>
      <c r="N68" s="54">
        <f t="shared" si="6"/>
        <v>396.2</v>
      </c>
      <c r="O68" s="24"/>
    </row>
    <row r="69" spans="1:15" s="6" customFormat="1" ht="17.25" customHeight="1">
      <c r="A69" s="44" t="s">
        <v>173</v>
      </c>
      <c r="B69" s="35"/>
      <c r="C69" s="9"/>
      <c r="D69" s="40"/>
      <c r="E69" s="52">
        <v>136</v>
      </c>
      <c r="F69" s="173">
        <v>41908</v>
      </c>
      <c r="G69" s="174">
        <v>184.08</v>
      </c>
      <c r="H69" s="35"/>
      <c r="I69" s="9"/>
      <c r="J69" s="40"/>
      <c r="K69" s="35"/>
      <c r="L69" s="9"/>
      <c r="M69" s="40"/>
      <c r="N69" s="54">
        <f t="shared" si="6"/>
        <v>184.08</v>
      </c>
      <c r="O69" s="24"/>
    </row>
    <row r="70" spans="1:15" s="6" customFormat="1" ht="15" customHeight="1">
      <c r="A70" s="44" t="s">
        <v>192</v>
      </c>
      <c r="B70" s="66"/>
      <c r="C70" s="76"/>
      <c r="D70" s="55"/>
      <c r="E70" s="67">
        <v>152</v>
      </c>
      <c r="F70" s="188">
        <v>41936</v>
      </c>
      <c r="G70" s="189">
        <v>965.23</v>
      </c>
      <c r="H70" s="190"/>
      <c r="I70" s="188"/>
      <c r="J70" s="174"/>
      <c r="K70" s="66"/>
      <c r="L70" s="76"/>
      <c r="M70" s="55"/>
      <c r="N70" s="54">
        <f t="shared" si="6"/>
        <v>965.23</v>
      </c>
      <c r="O70" s="24"/>
    </row>
    <row r="71" spans="1:15" s="6" customFormat="1" ht="17.25" customHeight="1">
      <c r="A71" s="44" t="s">
        <v>173</v>
      </c>
      <c r="B71" s="66"/>
      <c r="C71" s="76"/>
      <c r="D71" s="55"/>
      <c r="E71" s="67">
        <v>155</v>
      </c>
      <c r="F71" s="188">
        <v>41943</v>
      </c>
      <c r="G71" s="189">
        <v>92.04</v>
      </c>
      <c r="H71" s="66"/>
      <c r="I71" s="76"/>
      <c r="J71" s="174"/>
      <c r="K71" s="66"/>
      <c r="L71" s="76"/>
      <c r="M71" s="55"/>
      <c r="N71" s="54">
        <f t="shared" si="6"/>
        <v>92.04</v>
      </c>
      <c r="O71" s="24"/>
    </row>
    <row r="72" spans="1:15" s="6" customFormat="1" ht="17.25" customHeight="1">
      <c r="A72" s="44" t="s">
        <v>173</v>
      </c>
      <c r="B72" s="66"/>
      <c r="C72" s="76"/>
      <c r="D72" s="55"/>
      <c r="E72" s="67"/>
      <c r="F72" s="188"/>
      <c r="G72" s="189"/>
      <c r="H72" s="175" t="s">
        <v>195</v>
      </c>
      <c r="I72" s="176">
        <v>41964</v>
      </c>
      <c r="J72" s="174">
        <v>92.04</v>
      </c>
      <c r="K72" s="66"/>
      <c r="L72" s="76"/>
      <c r="M72" s="55"/>
      <c r="N72" s="54">
        <f t="shared" si="6"/>
        <v>92.04</v>
      </c>
      <c r="O72" s="24"/>
    </row>
    <row r="73" spans="1:15" s="6" customFormat="1" ht="15">
      <c r="A73" s="43" t="s">
        <v>197</v>
      </c>
      <c r="B73" s="66"/>
      <c r="C73" s="76"/>
      <c r="D73" s="55"/>
      <c r="E73" s="175"/>
      <c r="F73" s="176"/>
      <c r="G73" s="174"/>
      <c r="H73" s="66">
        <v>170</v>
      </c>
      <c r="I73" s="188">
        <v>41971</v>
      </c>
      <c r="J73" s="241">
        <v>1838.39</v>
      </c>
      <c r="K73" s="66"/>
      <c r="L73" s="76"/>
      <c r="M73" s="55"/>
      <c r="N73" s="54">
        <f t="shared" si="6"/>
        <v>1838.39</v>
      </c>
      <c r="O73" s="24"/>
    </row>
    <row r="74" spans="1:15" s="6" customFormat="1" ht="17.25" customHeight="1">
      <c r="A74" s="44" t="s">
        <v>198</v>
      </c>
      <c r="B74" s="35"/>
      <c r="C74" s="9"/>
      <c r="D74" s="40"/>
      <c r="E74" s="52"/>
      <c r="F74" s="9"/>
      <c r="G74" s="19"/>
      <c r="H74" s="35">
        <v>189</v>
      </c>
      <c r="I74" s="173">
        <v>41999</v>
      </c>
      <c r="J74" s="39">
        <v>1116.37</v>
      </c>
      <c r="K74" s="175"/>
      <c r="L74" s="176"/>
      <c r="M74" s="174"/>
      <c r="N74" s="54">
        <f t="shared" si="6"/>
        <v>1116.37</v>
      </c>
      <c r="O74" s="24"/>
    </row>
    <row r="75" spans="1:15" s="6" customFormat="1" ht="15">
      <c r="A75" s="43" t="s">
        <v>199</v>
      </c>
      <c r="B75" s="35"/>
      <c r="C75" s="9"/>
      <c r="D75" s="39"/>
      <c r="E75" s="52"/>
      <c r="F75" s="173"/>
      <c r="G75" s="18"/>
      <c r="H75" s="31" t="s">
        <v>200</v>
      </c>
      <c r="I75" s="242">
        <v>41974</v>
      </c>
      <c r="J75" s="39">
        <v>300</v>
      </c>
      <c r="K75" s="175"/>
      <c r="L75" s="176"/>
      <c r="M75" s="174"/>
      <c r="N75" s="54">
        <f t="shared" si="6"/>
        <v>300</v>
      </c>
      <c r="O75" s="24"/>
    </row>
    <row r="76" spans="1:15" s="6" customFormat="1" ht="17.25" customHeight="1">
      <c r="A76" s="44" t="s">
        <v>173</v>
      </c>
      <c r="B76" s="66"/>
      <c r="C76" s="76"/>
      <c r="D76" s="55"/>
      <c r="E76" s="191"/>
      <c r="F76" s="176"/>
      <c r="G76" s="189"/>
      <c r="H76" s="175" t="s">
        <v>201</v>
      </c>
      <c r="I76" s="176">
        <v>42027</v>
      </c>
      <c r="J76" s="174">
        <v>92.04</v>
      </c>
      <c r="K76" s="175" t="s">
        <v>209</v>
      </c>
      <c r="L76" s="176">
        <v>42097</v>
      </c>
      <c r="M76" s="174">
        <v>92.04</v>
      </c>
      <c r="N76" s="54">
        <f t="shared" si="6"/>
        <v>184.08</v>
      </c>
      <c r="O76" s="24"/>
    </row>
    <row r="77" spans="1:15" s="6" customFormat="1" ht="17.25" customHeight="1">
      <c r="A77" s="44" t="s">
        <v>173</v>
      </c>
      <c r="B77" s="66"/>
      <c r="C77" s="76"/>
      <c r="D77" s="55"/>
      <c r="E77" s="191"/>
      <c r="F77" s="176"/>
      <c r="G77" s="189"/>
      <c r="H77" s="175" t="s">
        <v>202</v>
      </c>
      <c r="I77" s="176">
        <v>42062</v>
      </c>
      <c r="J77" s="174">
        <v>92.04</v>
      </c>
      <c r="K77" s="175" t="s">
        <v>206</v>
      </c>
      <c r="L77" s="176">
        <v>42076</v>
      </c>
      <c r="M77" s="174">
        <v>92.04</v>
      </c>
      <c r="N77" s="54">
        <f aca="true" t="shared" si="7" ref="N77:N82">M77+J77+G77+D77</f>
        <v>184.08</v>
      </c>
      <c r="O77" s="24"/>
    </row>
    <row r="78" spans="1:15" s="6" customFormat="1" ht="15">
      <c r="A78" s="44" t="s">
        <v>207</v>
      </c>
      <c r="B78" s="35"/>
      <c r="C78" s="9"/>
      <c r="D78" s="39"/>
      <c r="E78" s="52"/>
      <c r="F78" s="9"/>
      <c r="G78" s="19"/>
      <c r="H78" s="175"/>
      <c r="I78" s="176"/>
      <c r="J78" s="174"/>
      <c r="K78" s="35">
        <v>79</v>
      </c>
      <c r="L78" s="173">
        <v>42076</v>
      </c>
      <c r="M78" s="39">
        <v>445</v>
      </c>
      <c r="N78" s="54">
        <f t="shared" si="7"/>
        <v>445</v>
      </c>
      <c r="O78" s="24"/>
    </row>
    <row r="79" spans="1:15" s="6" customFormat="1" ht="15">
      <c r="A79" s="44" t="s">
        <v>208</v>
      </c>
      <c r="B79" s="35"/>
      <c r="C79" s="9"/>
      <c r="D79" s="39"/>
      <c r="E79" s="191"/>
      <c r="F79" s="176"/>
      <c r="G79" s="189"/>
      <c r="H79" s="190"/>
      <c r="I79" s="188"/>
      <c r="J79" s="174"/>
      <c r="K79" s="66">
        <v>80</v>
      </c>
      <c r="L79" s="188">
        <v>42066</v>
      </c>
      <c r="M79" s="241">
        <v>1051.61</v>
      </c>
      <c r="N79" s="54">
        <f t="shared" si="7"/>
        <v>1051.61</v>
      </c>
      <c r="O79" s="24"/>
    </row>
    <row r="80" spans="1:15" s="6" customFormat="1" ht="17.25" customHeight="1">
      <c r="A80" s="44" t="s">
        <v>173</v>
      </c>
      <c r="B80" s="66"/>
      <c r="C80" s="76"/>
      <c r="D80" s="55"/>
      <c r="E80" s="191"/>
      <c r="F80" s="176"/>
      <c r="G80" s="189"/>
      <c r="H80" s="175"/>
      <c r="I80" s="176"/>
      <c r="J80" s="174"/>
      <c r="K80" s="175" t="s">
        <v>211</v>
      </c>
      <c r="L80" s="176">
        <v>42124</v>
      </c>
      <c r="M80" s="174">
        <v>92.04</v>
      </c>
      <c r="N80" s="54">
        <f t="shared" si="7"/>
        <v>92.04</v>
      </c>
      <c r="O80" s="24"/>
    </row>
    <row r="81" spans="1:15" s="239" customFormat="1" ht="17.25" customHeight="1">
      <c r="A81" s="231" t="s">
        <v>212</v>
      </c>
      <c r="B81" s="262"/>
      <c r="C81" s="263"/>
      <c r="D81" s="264"/>
      <c r="E81" s="265"/>
      <c r="F81" s="236"/>
      <c r="G81" s="266"/>
      <c r="H81" s="235"/>
      <c r="I81" s="236"/>
      <c r="J81" s="237"/>
      <c r="K81" s="235" t="s">
        <v>195</v>
      </c>
      <c r="L81" s="236">
        <v>42124</v>
      </c>
      <c r="M81" s="237">
        <v>-14974.15</v>
      </c>
      <c r="N81" s="259">
        <f t="shared" si="7"/>
        <v>-14974.15</v>
      </c>
      <c r="O81" s="238"/>
    </row>
    <row r="82" spans="1:15" s="6" customFormat="1" ht="18.75" customHeight="1">
      <c r="A82" s="44" t="s">
        <v>213</v>
      </c>
      <c r="B82" s="66"/>
      <c r="C82" s="76"/>
      <c r="D82" s="55"/>
      <c r="E82" s="67"/>
      <c r="F82" s="76"/>
      <c r="G82" s="267"/>
      <c r="H82" s="175"/>
      <c r="I82" s="176"/>
      <c r="J82" s="174"/>
      <c r="K82" s="175" t="s">
        <v>214</v>
      </c>
      <c r="L82" s="176">
        <v>42088</v>
      </c>
      <c r="M82" s="174">
        <v>64.6</v>
      </c>
      <c r="N82" s="54">
        <f t="shared" si="7"/>
        <v>64.6</v>
      </c>
      <c r="O82" s="24"/>
    </row>
    <row r="83" spans="1:15" s="6" customFormat="1" ht="17.25" customHeight="1">
      <c r="A83" s="44"/>
      <c r="B83" s="66"/>
      <c r="C83" s="76"/>
      <c r="D83" s="55"/>
      <c r="E83" s="191"/>
      <c r="F83" s="176"/>
      <c r="G83" s="189"/>
      <c r="H83" s="175"/>
      <c r="I83" s="176"/>
      <c r="J83" s="174"/>
      <c r="K83" s="175"/>
      <c r="L83" s="176"/>
      <c r="M83" s="174"/>
      <c r="N83" s="54"/>
      <c r="O83" s="24"/>
    </row>
    <row r="84" spans="1:15" s="6" customFormat="1" ht="17.25" customHeight="1">
      <c r="A84" s="44"/>
      <c r="B84" s="66"/>
      <c r="C84" s="76"/>
      <c r="D84" s="55"/>
      <c r="E84" s="191"/>
      <c r="F84" s="176"/>
      <c r="G84" s="189"/>
      <c r="H84" s="175"/>
      <c r="I84" s="176"/>
      <c r="J84" s="174"/>
      <c r="K84" s="175"/>
      <c r="L84" s="176"/>
      <c r="M84" s="174"/>
      <c r="N84" s="54"/>
      <c r="O84" s="24"/>
    </row>
    <row r="85" spans="1:15" s="6" customFormat="1" ht="15.75" thickBot="1">
      <c r="A85" s="44"/>
      <c r="B85" s="66"/>
      <c r="C85" s="76"/>
      <c r="D85" s="55"/>
      <c r="E85" s="67"/>
      <c r="F85" s="76"/>
      <c r="G85" s="21"/>
      <c r="H85" s="66"/>
      <c r="I85" s="76"/>
      <c r="J85" s="241"/>
      <c r="K85" s="66"/>
      <c r="L85" s="76"/>
      <c r="M85" s="55"/>
      <c r="N85" s="54">
        <f t="shared" si="6"/>
        <v>0</v>
      </c>
      <c r="O85" s="24"/>
    </row>
    <row r="86" spans="1:15" s="86" customFormat="1" ht="20.25" thickBot="1">
      <c r="A86" s="82" t="s">
        <v>4</v>
      </c>
      <c r="B86" s="83"/>
      <c r="C86" s="84"/>
      <c r="D86" s="87">
        <f>SUM(D58:D85)</f>
        <v>2255</v>
      </c>
      <c r="E86" s="88"/>
      <c r="F86" s="84"/>
      <c r="G86" s="87">
        <f>SUM(G58:G85)</f>
        <v>30849.79</v>
      </c>
      <c r="H86" s="89"/>
      <c r="I86" s="84"/>
      <c r="J86" s="87">
        <f>SUM(J58:J85)</f>
        <v>3530.88</v>
      </c>
      <c r="K86" s="89"/>
      <c r="L86" s="84"/>
      <c r="M86" s="87">
        <f>SUM(M58:M85)</f>
        <v>-13136.82</v>
      </c>
      <c r="N86" s="54">
        <f t="shared" si="6"/>
        <v>23498.85</v>
      </c>
      <c r="O86" s="90"/>
    </row>
    <row r="87" spans="1:15" s="6" customFormat="1" ht="40.5" customHeight="1" hidden="1" thickBot="1">
      <c r="A87" s="310" t="s">
        <v>29</v>
      </c>
      <c r="B87" s="311"/>
      <c r="C87" s="311"/>
      <c r="D87" s="311"/>
      <c r="E87" s="311"/>
      <c r="F87" s="311"/>
      <c r="G87" s="311"/>
      <c r="H87" s="311"/>
      <c r="I87" s="311"/>
      <c r="J87" s="311"/>
      <c r="K87" s="311"/>
      <c r="L87" s="311"/>
      <c r="M87" s="311"/>
      <c r="N87" s="312"/>
      <c r="O87" s="68"/>
    </row>
    <row r="88" spans="1:15" s="6" customFormat="1" ht="12.75" hidden="1">
      <c r="A88" s="43"/>
      <c r="B88" s="35"/>
      <c r="C88" s="9"/>
      <c r="D88" s="40"/>
      <c r="E88" s="52"/>
      <c r="F88" s="9"/>
      <c r="G88" s="19"/>
      <c r="H88" s="35"/>
      <c r="I88" s="9"/>
      <c r="J88" s="40"/>
      <c r="K88" s="35"/>
      <c r="L88" s="9"/>
      <c r="M88" s="40"/>
      <c r="N88" s="52"/>
      <c r="O88" s="24"/>
    </row>
    <row r="89" spans="1:15" s="6" customFormat="1" ht="12.75" hidden="1">
      <c r="A89" s="43"/>
      <c r="B89" s="35"/>
      <c r="C89" s="9"/>
      <c r="D89" s="40"/>
      <c r="E89" s="52"/>
      <c r="F89" s="9"/>
      <c r="G89" s="19"/>
      <c r="H89" s="35"/>
      <c r="I89" s="9"/>
      <c r="J89" s="40"/>
      <c r="K89" s="35"/>
      <c r="L89" s="9"/>
      <c r="M89" s="40"/>
      <c r="N89" s="52"/>
      <c r="O89" s="24"/>
    </row>
    <row r="90" spans="1:15" s="6" customFormat="1" ht="12.75" hidden="1">
      <c r="A90" s="43"/>
      <c r="B90" s="35"/>
      <c r="C90" s="9"/>
      <c r="D90" s="40"/>
      <c r="E90" s="52"/>
      <c r="F90" s="9"/>
      <c r="G90" s="19"/>
      <c r="H90" s="35"/>
      <c r="I90" s="9"/>
      <c r="J90" s="40"/>
      <c r="K90" s="35"/>
      <c r="L90" s="9"/>
      <c r="M90" s="40"/>
      <c r="N90" s="52"/>
      <c r="O90" s="24"/>
    </row>
    <row r="91" spans="1:15" s="6" customFormat="1" ht="12.75" hidden="1">
      <c r="A91" s="43"/>
      <c r="B91" s="35"/>
      <c r="C91" s="9"/>
      <c r="D91" s="40"/>
      <c r="E91" s="52"/>
      <c r="F91" s="9"/>
      <c r="G91" s="19"/>
      <c r="H91" s="35"/>
      <c r="I91" s="9"/>
      <c r="J91" s="40"/>
      <c r="K91" s="35"/>
      <c r="L91" s="9"/>
      <c r="M91" s="40"/>
      <c r="N91" s="52"/>
      <c r="O91" s="24"/>
    </row>
    <row r="92" spans="1:15" s="6" customFormat="1" ht="13.5" hidden="1" thickBot="1">
      <c r="A92" s="43"/>
      <c r="B92" s="35"/>
      <c r="C92" s="9"/>
      <c r="D92" s="40"/>
      <c r="E92" s="52"/>
      <c r="F92" s="9"/>
      <c r="G92" s="19"/>
      <c r="H92" s="35"/>
      <c r="I92" s="9"/>
      <c r="J92" s="40"/>
      <c r="K92" s="35"/>
      <c r="L92" s="9"/>
      <c r="M92" s="40"/>
      <c r="N92" s="52"/>
      <c r="O92" s="24"/>
    </row>
    <row r="93" spans="1:15" s="86" customFormat="1" ht="20.25" hidden="1" thickBot="1">
      <c r="A93" s="82" t="s">
        <v>4</v>
      </c>
      <c r="B93" s="89"/>
      <c r="C93" s="91"/>
      <c r="D93" s="93">
        <f>SUM(D88:D92)</f>
        <v>0</v>
      </c>
      <c r="E93" s="94"/>
      <c r="F93" s="93"/>
      <c r="G93" s="93">
        <f>SUM(G88:G92)</f>
        <v>0</v>
      </c>
      <c r="H93" s="93"/>
      <c r="I93" s="93"/>
      <c r="J93" s="93">
        <f>SUM(J88:J92)</f>
        <v>0</v>
      </c>
      <c r="K93" s="93"/>
      <c r="L93" s="93"/>
      <c r="M93" s="93">
        <f>SUM(M88:M92)</f>
        <v>0</v>
      </c>
      <c r="N93" s="85"/>
      <c r="O93" s="92"/>
    </row>
    <row r="94" spans="1:15" s="6" customFormat="1" ht="20.25" thickBot="1">
      <c r="A94" s="72"/>
      <c r="B94" s="75"/>
      <c r="C94" s="75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68"/>
    </row>
    <row r="95" spans="1:15" s="2" customFormat="1" ht="20.25" thickBot="1">
      <c r="A95" s="47" t="s">
        <v>6</v>
      </c>
      <c r="B95" s="73"/>
      <c r="C95" s="69"/>
      <c r="D95" s="74">
        <f>D93+D86+D56+D52+D34</f>
        <v>100577.18</v>
      </c>
      <c r="E95" s="70"/>
      <c r="F95" s="69"/>
      <c r="G95" s="74">
        <f>G93+G86+D56+G52+G34</f>
        <v>144663.74</v>
      </c>
      <c r="H95" s="70"/>
      <c r="I95" s="69"/>
      <c r="J95" s="74">
        <f>J93+J86+J56+J52+J34</f>
        <v>96835.99</v>
      </c>
      <c r="K95" s="70"/>
      <c r="L95" s="69"/>
      <c r="M95" s="74">
        <f>M93+M86+M56+M52+M34</f>
        <v>158572.62</v>
      </c>
      <c r="N95" s="71"/>
      <c r="O95" s="28">
        <f>M95+J95+G95+D95</f>
        <v>500649.53</v>
      </c>
    </row>
    <row r="96" spans="1:13" s="2" customFormat="1" ht="13.5" thickBot="1">
      <c r="A96" s="58"/>
      <c r="B96" s="56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</row>
    <row r="97" spans="1:14" s="2" customFormat="1" ht="13.5" thickBot="1">
      <c r="A97" s="56"/>
      <c r="B97" s="59" t="s">
        <v>18</v>
      </c>
      <c r="C97" s="59" t="s">
        <v>19</v>
      </c>
      <c r="D97" s="59" t="s">
        <v>20</v>
      </c>
      <c r="E97" s="59" t="s">
        <v>21</v>
      </c>
      <c r="F97" s="59" t="s">
        <v>22</v>
      </c>
      <c r="G97" s="59" t="s">
        <v>23</v>
      </c>
      <c r="H97" s="59" t="s">
        <v>24</v>
      </c>
      <c r="I97" s="59" t="s">
        <v>25</v>
      </c>
      <c r="J97" s="59" t="s">
        <v>14</v>
      </c>
      <c r="K97" s="59" t="s">
        <v>15</v>
      </c>
      <c r="L97" s="59" t="s">
        <v>16</v>
      </c>
      <c r="M97" s="59" t="s">
        <v>17</v>
      </c>
      <c r="N97" s="59" t="s">
        <v>27</v>
      </c>
    </row>
    <row r="98" spans="1:14" s="2" customFormat="1" ht="13.5" thickBot="1">
      <c r="A98" s="58" t="s">
        <v>13</v>
      </c>
      <c r="B98" s="65">
        <v>-10648.3</v>
      </c>
      <c r="C98" s="56">
        <f>B107</f>
        <v>27333.03</v>
      </c>
      <c r="D98" s="56">
        <f aca="true" t="shared" si="8" ref="D98:M98">C107</f>
        <v>58422.35</v>
      </c>
      <c r="E98" s="57">
        <f>D107</f>
        <v>-13640.57</v>
      </c>
      <c r="F98" s="56">
        <f t="shared" si="8"/>
        <v>16882.15</v>
      </c>
      <c r="G98" s="56">
        <f t="shared" si="8"/>
        <v>55227.44</v>
      </c>
      <c r="H98" s="57">
        <f t="shared" si="8"/>
        <v>-56666.63</v>
      </c>
      <c r="I98" s="56">
        <f t="shared" si="8"/>
        <v>5529.79</v>
      </c>
      <c r="J98" s="56">
        <f t="shared" si="8"/>
        <v>44447.22</v>
      </c>
      <c r="K98" s="57">
        <f t="shared" si="8"/>
        <v>-12057.06</v>
      </c>
      <c r="L98" s="56">
        <f t="shared" si="8"/>
        <v>36299.07</v>
      </c>
      <c r="M98" s="56">
        <f t="shared" si="8"/>
        <v>86562.73</v>
      </c>
      <c r="N98" s="56"/>
    </row>
    <row r="99" spans="1:14" s="2" customFormat="1" ht="13.5" thickBot="1">
      <c r="A99" s="58" t="s">
        <v>11</v>
      </c>
      <c r="B99" s="56">
        <f aca="true" t="shared" si="9" ref="B99:M99">SUM(B100:B101)</f>
        <v>31593.34</v>
      </c>
      <c r="C99" s="56">
        <f t="shared" si="9"/>
        <v>31593.34</v>
      </c>
      <c r="D99" s="56">
        <f t="shared" si="9"/>
        <v>31970.77</v>
      </c>
      <c r="E99" s="56">
        <f t="shared" si="9"/>
        <v>31970.77</v>
      </c>
      <c r="F99" s="56">
        <f t="shared" si="9"/>
        <v>31970.77</v>
      </c>
      <c r="G99" s="56">
        <f t="shared" si="9"/>
        <v>67257.13</v>
      </c>
      <c r="H99" s="56">
        <f t="shared" si="9"/>
        <v>37851.83</v>
      </c>
      <c r="I99" s="56">
        <f t="shared" si="9"/>
        <v>37851.83</v>
      </c>
      <c r="J99" s="56">
        <f t="shared" si="9"/>
        <v>52242.77</v>
      </c>
      <c r="K99" s="56">
        <f t="shared" si="9"/>
        <v>52242.77</v>
      </c>
      <c r="L99" s="56">
        <f t="shared" si="9"/>
        <v>52242.77</v>
      </c>
      <c r="M99" s="56">
        <f t="shared" si="9"/>
        <v>52242.77</v>
      </c>
      <c r="N99" s="56">
        <f aca="true" t="shared" si="10" ref="N99:N106">SUM(B99:M99)</f>
        <v>511030.86</v>
      </c>
    </row>
    <row r="100" spans="1:14" s="179" customFormat="1" ht="13.5" thickBot="1">
      <c r="A100" s="107" t="s">
        <v>85</v>
      </c>
      <c r="B100" s="178">
        <v>29942.58</v>
      </c>
      <c r="C100" s="178">
        <v>29942.58</v>
      </c>
      <c r="D100" s="178">
        <v>29942.58</v>
      </c>
      <c r="E100" s="178">
        <v>29942.58</v>
      </c>
      <c r="F100" s="178">
        <v>29942.58</v>
      </c>
      <c r="G100" s="178">
        <v>65228.94</v>
      </c>
      <c r="H100" s="178">
        <v>35823.64</v>
      </c>
      <c r="I100" s="178">
        <v>35823.64</v>
      </c>
      <c r="J100" s="178">
        <v>49347.08</v>
      </c>
      <c r="K100" s="178">
        <v>49347.08</v>
      </c>
      <c r="L100" s="178">
        <v>49347.08</v>
      </c>
      <c r="M100" s="178">
        <v>49347.08</v>
      </c>
      <c r="N100" s="178">
        <f t="shared" si="10"/>
        <v>483977.44</v>
      </c>
    </row>
    <row r="101" spans="1:14" s="179" customFormat="1" ht="13.5" thickBot="1">
      <c r="A101" s="107" t="s">
        <v>215</v>
      </c>
      <c r="B101" s="178">
        <v>1650.76</v>
      </c>
      <c r="C101" s="178">
        <v>1650.76</v>
      </c>
      <c r="D101" s="178">
        <v>2028.19</v>
      </c>
      <c r="E101" s="178">
        <v>2028.19</v>
      </c>
      <c r="F101" s="178">
        <v>2028.19</v>
      </c>
      <c r="G101" s="178">
        <v>2028.19</v>
      </c>
      <c r="H101" s="178">
        <v>2028.19</v>
      </c>
      <c r="I101" s="178">
        <v>2028.19</v>
      </c>
      <c r="J101" s="178">
        <v>2895.69</v>
      </c>
      <c r="K101" s="178">
        <v>2895.69</v>
      </c>
      <c r="L101" s="178">
        <v>2895.69</v>
      </c>
      <c r="M101" s="178">
        <v>2895.69</v>
      </c>
      <c r="N101" s="178">
        <f t="shared" si="10"/>
        <v>27053.42</v>
      </c>
    </row>
    <row r="102" spans="1:14" s="2" customFormat="1" ht="13.5" thickBot="1">
      <c r="A102" s="58" t="s">
        <v>12</v>
      </c>
      <c r="B102" s="56">
        <f>SUM(B103:B104)</f>
        <v>37981.33</v>
      </c>
      <c r="C102" s="56">
        <f aca="true" t="shared" si="11" ref="C102:M102">SUM(C103:C104)</f>
        <v>31089.32</v>
      </c>
      <c r="D102" s="56">
        <f t="shared" si="11"/>
        <v>28514.26</v>
      </c>
      <c r="E102" s="56">
        <f t="shared" si="11"/>
        <v>30522.72</v>
      </c>
      <c r="F102" s="56">
        <f t="shared" si="11"/>
        <v>38345.29</v>
      </c>
      <c r="G102" s="56">
        <f t="shared" si="11"/>
        <v>32769.67</v>
      </c>
      <c r="H102" s="56">
        <f t="shared" si="11"/>
        <v>62196.42</v>
      </c>
      <c r="I102" s="56">
        <f t="shared" si="11"/>
        <v>38917.43</v>
      </c>
      <c r="J102" s="56">
        <f t="shared" si="11"/>
        <v>40331.71</v>
      </c>
      <c r="K102" s="56">
        <f t="shared" si="11"/>
        <v>48356.13</v>
      </c>
      <c r="L102" s="56">
        <f t="shared" si="11"/>
        <v>50263.66</v>
      </c>
      <c r="M102" s="56">
        <f t="shared" si="11"/>
        <v>51696.1</v>
      </c>
      <c r="N102" s="56">
        <f t="shared" si="10"/>
        <v>490984.04</v>
      </c>
    </row>
    <row r="103" spans="1:14" s="179" customFormat="1" ht="13.5" thickBot="1">
      <c r="A103" s="107" t="s">
        <v>85</v>
      </c>
      <c r="B103" s="178">
        <v>31378.21</v>
      </c>
      <c r="C103" s="178">
        <v>29438.54</v>
      </c>
      <c r="D103" s="178">
        <v>26486.07</v>
      </c>
      <c r="E103" s="178">
        <v>28494.53</v>
      </c>
      <c r="F103" s="178">
        <v>36317.1</v>
      </c>
      <c r="G103" s="178">
        <v>30741.48</v>
      </c>
      <c r="H103" s="178">
        <v>60168.23</v>
      </c>
      <c r="I103" s="178">
        <v>36889.24</v>
      </c>
      <c r="J103" s="178">
        <v>37436.02</v>
      </c>
      <c r="K103" s="178">
        <v>45460.44</v>
      </c>
      <c r="L103" s="178">
        <v>50263.66</v>
      </c>
      <c r="M103" s="178">
        <v>51696.1</v>
      </c>
      <c r="N103" s="178">
        <f t="shared" si="10"/>
        <v>464769.62</v>
      </c>
    </row>
    <row r="104" spans="1:14" s="179" customFormat="1" ht="13.5" thickBot="1">
      <c r="A104" s="107" t="s">
        <v>126</v>
      </c>
      <c r="B104" s="178">
        <v>6603.12</v>
      </c>
      <c r="C104" s="178">
        <v>1650.78</v>
      </c>
      <c r="D104" s="178">
        <v>2028.19</v>
      </c>
      <c r="E104" s="178">
        <v>2028.19</v>
      </c>
      <c r="F104" s="178">
        <v>2028.19</v>
      </c>
      <c r="G104" s="178">
        <v>2028.19</v>
      </c>
      <c r="H104" s="178">
        <v>2028.19</v>
      </c>
      <c r="I104" s="178">
        <v>2028.19</v>
      </c>
      <c r="J104" s="178">
        <v>2895.69</v>
      </c>
      <c r="K104" s="178">
        <v>2895.69</v>
      </c>
      <c r="L104" s="178"/>
      <c r="M104" s="178"/>
      <c r="N104" s="178">
        <f t="shared" si="10"/>
        <v>26214.42</v>
      </c>
    </row>
    <row r="105" spans="1:14" s="179" customFormat="1" ht="13.5" thickBot="1">
      <c r="A105" s="107" t="s">
        <v>131</v>
      </c>
      <c r="B105" s="180">
        <v>246</v>
      </c>
      <c r="C105" s="180">
        <v>246</v>
      </c>
      <c r="D105" s="180">
        <v>246</v>
      </c>
      <c r="E105" s="180">
        <v>246</v>
      </c>
      <c r="F105" s="180">
        <v>246</v>
      </c>
      <c r="G105" s="180">
        <v>246</v>
      </c>
      <c r="H105" s="180">
        <v>246</v>
      </c>
      <c r="I105" s="180">
        <v>246</v>
      </c>
      <c r="J105" s="180">
        <v>246</v>
      </c>
      <c r="K105" s="180">
        <v>201</v>
      </c>
      <c r="L105" s="180">
        <v>201</v>
      </c>
      <c r="M105" s="180">
        <v>200</v>
      </c>
      <c r="N105" s="178">
        <f t="shared" si="10"/>
        <v>2816</v>
      </c>
    </row>
    <row r="106" spans="1:14" s="2" customFormat="1" ht="13.5" thickBot="1">
      <c r="A106" s="58" t="s">
        <v>86</v>
      </c>
      <c r="B106" s="56">
        <f aca="true" t="shared" si="12" ref="B106:M106">B102-B99</f>
        <v>6387.99</v>
      </c>
      <c r="C106" s="56">
        <f t="shared" si="12"/>
        <v>-504.02</v>
      </c>
      <c r="D106" s="56">
        <f t="shared" si="12"/>
        <v>-3456.51</v>
      </c>
      <c r="E106" s="56">
        <f t="shared" si="12"/>
        <v>-1448.05</v>
      </c>
      <c r="F106" s="56">
        <f t="shared" si="12"/>
        <v>6374.52</v>
      </c>
      <c r="G106" s="56">
        <f t="shared" si="12"/>
        <v>-34487.46</v>
      </c>
      <c r="H106" s="56">
        <f t="shared" si="12"/>
        <v>24344.59</v>
      </c>
      <c r="I106" s="56">
        <f t="shared" si="12"/>
        <v>1065.6</v>
      </c>
      <c r="J106" s="56">
        <f t="shared" si="12"/>
        <v>-11911.06</v>
      </c>
      <c r="K106" s="56">
        <f t="shared" si="12"/>
        <v>-3886.64</v>
      </c>
      <c r="L106" s="56">
        <f t="shared" si="12"/>
        <v>-1979.10999999999</v>
      </c>
      <c r="M106" s="56">
        <f t="shared" si="12"/>
        <v>-546.669999999998</v>
      </c>
      <c r="N106" s="226">
        <f t="shared" si="10"/>
        <v>-20046.82</v>
      </c>
    </row>
    <row r="107" spans="1:14" s="2" customFormat="1" ht="13.5" thickBot="1">
      <c r="A107" s="58" t="s">
        <v>26</v>
      </c>
      <c r="B107" s="56">
        <f>B98+B102</f>
        <v>27333.03</v>
      </c>
      <c r="C107" s="56">
        <f>C98+C102</f>
        <v>58422.35</v>
      </c>
      <c r="D107" s="181">
        <f>D98+D102-D95</f>
        <v>-13640.57</v>
      </c>
      <c r="E107" s="56">
        <f>E98+E102</f>
        <v>16882.15</v>
      </c>
      <c r="F107" s="56">
        <f>F98+F102</f>
        <v>55227.44</v>
      </c>
      <c r="G107" s="181">
        <f>G98+G102-G95</f>
        <v>-56666.63</v>
      </c>
      <c r="H107" s="56">
        <f>H98+H102</f>
        <v>5529.79</v>
      </c>
      <c r="I107" s="56">
        <f>I98+I102</f>
        <v>44447.22</v>
      </c>
      <c r="J107" s="181">
        <f>J98+J102-J95</f>
        <v>-12057.06</v>
      </c>
      <c r="K107" s="56">
        <f>K98+K102</f>
        <v>36299.07</v>
      </c>
      <c r="L107" s="56">
        <f>L98+L102</f>
        <v>86562.73</v>
      </c>
      <c r="M107" s="181">
        <f>M98+M102-M95</f>
        <v>-20313.79</v>
      </c>
      <c r="N107" s="227">
        <f>M107+N105</f>
        <v>-17497.79</v>
      </c>
    </row>
    <row r="108" spans="7:14" s="2" customFormat="1" ht="57" customHeight="1">
      <c r="G108" s="37"/>
      <c r="H108" s="288" t="s">
        <v>144</v>
      </c>
      <c r="I108" s="288"/>
      <c r="J108" s="288"/>
      <c r="K108" s="288"/>
      <c r="L108" s="306" t="s">
        <v>145</v>
      </c>
      <c r="M108" s="306"/>
      <c r="N108" s="306"/>
    </row>
    <row r="109" spans="8:14" s="2" customFormat="1" ht="72" customHeight="1">
      <c r="H109" s="307" t="s">
        <v>146</v>
      </c>
      <c r="I109" s="307"/>
      <c r="J109" s="307"/>
      <c r="K109" s="307"/>
      <c r="L109" s="308" t="s">
        <v>170</v>
      </c>
      <c r="M109" s="308"/>
      <c r="N109" s="308"/>
    </row>
    <row r="110" s="2" customFormat="1" ht="12.75"/>
    <row r="111" spans="8:14" s="2" customFormat="1" ht="15">
      <c r="H111" s="305" t="s">
        <v>132</v>
      </c>
      <c r="I111" s="305"/>
      <c r="J111" s="305"/>
      <c r="K111" s="182">
        <f>O95</f>
        <v>500649.53</v>
      </c>
      <c r="L111" s="183">
        <v>500649.53</v>
      </c>
      <c r="M111" s="183"/>
      <c r="N111" s="269">
        <f>L111+M111</f>
        <v>500649.53</v>
      </c>
    </row>
    <row r="112" spans="8:14" s="2" customFormat="1" ht="15">
      <c r="H112" s="305" t="s">
        <v>133</v>
      </c>
      <c r="I112" s="305"/>
      <c r="J112" s="305"/>
      <c r="K112" s="182">
        <f>N99</f>
        <v>511030.86</v>
      </c>
      <c r="L112" s="183">
        <v>511030.86</v>
      </c>
      <c r="M112" s="183"/>
      <c r="N112" s="269">
        <f aca="true" t="shared" si="13" ref="N112:N117">L112+M112</f>
        <v>511030.86</v>
      </c>
    </row>
    <row r="113" spans="8:14" s="2" customFormat="1" ht="15">
      <c r="H113" s="305" t="s">
        <v>134</v>
      </c>
      <c r="I113" s="305"/>
      <c r="J113" s="305"/>
      <c r="K113" s="182">
        <f>N103+N104</f>
        <v>490984.04</v>
      </c>
      <c r="L113" s="183">
        <v>490984.04</v>
      </c>
      <c r="M113" s="183">
        <v>2816</v>
      </c>
      <c r="N113" s="269">
        <f t="shared" si="13"/>
        <v>493800.04</v>
      </c>
    </row>
    <row r="114" spans="8:14" s="2" customFormat="1" ht="15">
      <c r="H114" s="305" t="s">
        <v>135</v>
      </c>
      <c r="I114" s="305"/>
      <c r="J114" s="305"/>
      <c r="K114" s="182">
        <f>K113-K112</f>
        <v>-20046.82</v>
      </c>
      <c r="L114" s="183">
        <v>-20046.82</v>
      </c>
      <c r="M114" s="183">
        <v>2816</v>
      </c>
      <c r="N114" s="269">
        <f t="shared" si="13"/>
        <v>-17230.82</v>
      </c>
    </row>
    <row r="115" spans="8:14" s="2" customFormat="1" ht="15">
      <c r="H115" s="294" t="s">
        <v>136</v>
      </c>
      <c r="I115" s="294"/>
      <c r="J115" s="294"/>
      <c r="K115" s="182">
        <f>K112-K111</f>
        <v>10381.33</v>
      </c>
      <c r="L115" s="184">
        <v>10381.33</v>
      </c>
      <c r="M115" s="183"/>
      <c r="N115" s="269">
        <f t="shared" si="13"/>
        <v>10381.33</v>
      </c>
    </row>
    <row r="116" spans="8:14" s="2" customFormat="1" ht="15">
      <c r="H116" s="290" t="s">
        <v>193</v>
      </c>
      <c r="I116" s="291"/>
      <c r="J116" s="292"/>
      <c r="K116" s="182">
        <f>B98</f>
        <v>-10648.3</v>
      </c>
      <c r="L116" s="183">
        <v>-19600.3</v>
      </c>
      <c r="M116" s="183">
        <v>8952</v>
      </c>
      <c r="N116" s="269">
        <f t="shared" si="13"/>
        <v>-10648.3</v>
      </c>
    </row>
    <row r="117" spans="8:14" s="2" customFormat="1" ht="15.75">
      <c r="H117" s="293" t="s">
        <v>194</v>
      </c>
      <c r="I117" s="293"/>
      <c r="J117" s="293"/>
      <c r="K117" s="185">
        <f>K116+K115+K114+K118</f>
        <v>-17497.79</v>
      </c>
      <c r="L117" s="185">
        <f>L116+L115+L114+L118</f>
        <v>-29265.79</v>
      </c>
      <c r="M117" s="185">
        <f>M116+M115+M114+M118</f>
        <v>11768</v>
      </c>
      <c r="N117" s="269">
        <f t="shared" si="13"/>
        <v>-17497.79</v>
      </c>
    </row>
    <row r="118" spans="8:13" s="2" customFormat="1" ht="15">
      <c r="H118" s="289" t="s">
        <v>143</v>
      </c>
      <c r="I118" s="289"/>
      <c r="J118" s="289"/>
      <c r="K118" s="186">
        <f>N105</f>
        <v>2816</v>
      </c>
      <c r="L118" s="183"/>
      <c r="M118" s="183"/>
    </row>
    <row r="119" spans="8:13" s="2" customFormat="1" ht="15">
      <c r="H119" s="294" t="s">
        <v>137</v>
      </c>
      <c r="I119" s="294"/>
      <c r="J119" s="294"/>
      <c r="K119" s="186">
        <f>D86+G86+J86+M86</f>
        <v>23498.85</v>
      </c>
      <c r="L119" s="304" t="s">
        <v>196</v>
      </c>
      <c r="M119" s="304"/>
    </row>
    <row r="120" spans="8:13" s="2" customFormat="1" ht="15">
      <c r="H120" s="289" t="s">
        <v>138</v>
      </c>
      <c r="I120" s="289"/>
      <c r="J120" s="289"/>
      <c r="K120" s="186">
        <v>13717.15</v>
      </c>
      <c r="L120" s="183"/>
      <c r="M120" s="183"/>
    </row>
    <row r="121" spans="8:13" s="2" customFormat="1" ht="15">
      <c r="H121" s="289" t="s">
        <v>139</v>
      </c>
      <c r="I121" s="289"/>
      <c r="J121" s="289"/>
      <c r="K121" s="186">
        <v>21036.52</v>
      </c>
      <c r="L121" s="183"/>
      <c r="M121" s="183"/>
    </row>
    <row r="122" spans="8:13" ht="15">
      <c r="H122" s="289" t="s">
        <v>140</v>
      </c>
      <c r="I122" s="289"/>
      <c r="J122" s="289"/>
      <c r="K122" s="186">
        <f>K120+K121</f>
        <v>34753.67</v>
      </c>
      <c r="L122" s="183"/>
      <c r="M122" s="183"/>
    </row>
    <row r="123" spans="8:13" ht="15">
      <c r="H123" s="289" t="s">
        <v>141</v>
      </c>
      <c r="I123" s="289"/>
      <c r="J123" s="289"/>
      <c r="K123" s="186">
        <f>K122-K119</f>
        <v>11254.82</v>
      </c>
      <c r="L123" s="184"/>
      <c r="M123" s="183"/>
    </row>
    <row r="124" spans="8:13" ht="15.75">
      <c r="H124" s="289" t="s">
        <v>142</v>
      </c>
      <c r="I124" s="289"/>
      <c r="J124" s="289"/>
      <c r="K124" s="187">
        <f>K115-K123</f>
        <v>-873.49</v>
      </c>
      <c r="L124" s="183"/>
      <c r="M124" s="183"/>
    </row>
  </sheetData>
  <sheetProtection/>
  <mergeCells count="30">
    <mergeCell ref="A53:N53"/>
    <mergeCell ref="L108:N108"/>
    <mergeCell ref="H109:K109"/>
    <mergeCell ref="L109:N109"/>
    <mergeCell ref="A1:N1"/>
    <mergeCell ref="A87:N87"/>
    <mergeCell ref="A57:N57"/>
    <mergeCell ref="B2:D2"/>
    <mergeCell ref="E2:G2"/>
    <mergeCell ref="H2:J2"/>
    <mergeCell ref="K2:M2"/>
    <mergeCell ref="A4:O4"/>
    <mergeCell ref="A36:N36"/>
    <mergeCell ref="L119:M119"/>
    <mergeCell ref="H120:J120"/>
    <mergeCell ref="H111:J111"/>
    <mergeCell ref="H112:J112"/>
    <mergeCell ref="H113:J113"/>
    <mergeCell ref="H114:J114"/>
    <mergeCell ref="H115:J115"/>
    <mergeCell ref="A43:N43"/>
    <mergeCell ref="H108:K108"/>
    <mergeCell ref="H121:J121"/>
    <mergeCell ref="H122:J122"/>
    <mergeCell ref="H123:J123"/>
    <mergeCell ref="H124:J124"/>
    <mergeCell ref="H116:J116"/>
    <mergeCell ref="H117:J117"/>
    <mergeCell ref="H118:J118"/>
    <mergeCell ref="H119:J119"/>
  </mergeCells>
  <printOptions/>
  <pageMargins left="0.7" right="0.7" top="0.75" bottom="0.75" header="0.3" footer="0.3"/>
  <pageSetup fitToHeight="0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5:G19"/>
  <sheetViews>
    <sheetView zoomScalePageLayoutView="0" workbookViewId="0" topLeftCell="A1">
      <selection activeCell="B4" sqref="B4:H24"/>
    </sheetView>
  </sheetViews>
  <sheetFormatPr defaultColWidth="9.00390625" defaultRowHeight="12.75"/>
  <cols>
    <col min="5" max="5" width="18.25390625" style="0" customWidth="1"/>
    <col min="7" max="7" width="18.125" style="0" customWidth="1"/>
  </cols>
  <sheetData>
    <row r="5" ht="12.75">
      <c r="C5" t="s">
        <v>216</v>
      </c>
    </row>
    <row r="7" ht="12.75">
      <c r="C7" t="s">
        <v>180</v>
      </c>
    </row>
    <row r="8" spans="5:7" ht="12.75">
      <c r="E8" s="313" t="s">
        <v>181</v>
      </c>
      <c r="G8" s="314" t="s">
        <v>182</v>
      </c>
    </row>
    <row r="9" spans="5:7" ht="12.75">
      <c r="E9" s="313"/>
      <c r="G9" s="314"/>
    </row>
    <row r="10" spans="5:7" ht="12.75">
      <c r="E10" s="313"/>
      <c r="G10" s="314"/>
    </row>
    <row r="11" ht="12.75">
      <c r="G11" s="228"/>
    </row>
    <row r="12" spans="3:7" ht="12.75">
      <c r="C12" t="s">
        <v>183</v>
      </c>
      <c r="E12">
        <v>3048</v>
      </c>
      <c r="G12">
        <v>3048</v>
      </c>
    </row>
    <row r="13" spans="3:7" ht="12.75">
      <c r="C13" t="s">
        <v>184</v>
      </c>
      <c r="E13">
        <v>2952</v>
      </c>
      <c r="G13">
        <v>2952</v>
      </c>
    </row>
    <row r="14" spans="3:7" ht="12.75">
      <c r="C14" t="s">
        <v>185</v>
      </c>
      <c r="E14">
        <v>2952</v>
      </c>
      <c r="G14">
        <v>2952</v>
      </c>
    </row>
    <row r="15" spans="3:7" ht="12.75">
      <c r="C15" t="s">
        <v>217</v>
      </c>
      <c r="E15">
        <v>2952</v>
      </c>
      <c r="G15">
        <v>2816</v>
      </c>
    </row>
    <row r="19" spans="3:7" ht="12.75">
      <c r="C19" t="s">
        <v>27</v>
      </c>
      <c r="E19">
        <v>11904</v>
      </c>
      <c r="G19">
        <v>11768</v>
      </c>
    </row>
  </sheetData>
  <sheetProtection/>
  <mergeCells count="2">
    <mergeCell ref="E8:E10"/>
    <mergeCell ref="G8:G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Uzer</cp:lastModifiedBy>
  <cp:lastPrinted>2015-07-28T12:58:32Z</cp:lastPrinted>
  <dcterms:created xsi:type="dcterms:W3CDTF">2010-04-02T14:46:04Z</dcterms:created>
  <dcterms:modified xsi:type="dcterms:W3CDTF">2015-09-16T13:05:35Z</dcterms:modified>
  <cp:category/>
  <cp:version/>
  <cp:contentType/>
  <cp:contentStatus/>
</cp:coreProperties>
</file>