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проект 1" sheetId="1" r:id="rId1"/>
    <sheet name="по заявлению" sheetId="2" r:id="rId2"/>
    <sheet name="по голосованию" sheetId="3" r:id="rId3"/>
    <sheet name="для встроенных" sheetId="4" r:id="rId4"/>
  </sheets>
  <definedNames>
    <definedName name="_xlnm.Print_Area" localSheetId="3">'для встроенных'!$A$1:$H$122</definedName>
    <definedName name="_xlnm.Print_Area" localSheetId="2">'по голосованию'!$A$1:$H$123</definedName>
    <definedName name="_xlnm.Print_Area" localSheetId="1">'по заявлению'!$A$1:$H$123</definedName>
    <definedName name="_xlnm.Print_Area" localSheetId="0">'проект 1'!$A$1:$H$144</definedName>
  </definedNames>
  <calcPr calcId="145621" fullPrecision="0"/>
</workbook>
</file>

<file path=xl/calcChain.xml><?xml version="1.0" encoding="utf-8"?>
<calcChain xmlns="http://schemas.openxmlformats.org/spreadsheetml/2006/main">
  <c r="E84" i="4" l="1"/>
  <c r="F84" i="4"/>
  <c r="G84" i="4"/>
  <c r="H84" i="4"/>
  <c r="D84" i="4"/>
  <c r="F91" i="4"/>
  <c r="E91" i="4"/>
  <c r="C91" i="4"/>
  <c r="H78" i="4"/>
  <c r="G78" i="4" s="1"/>
  <c r="D78" i="4" s="1"/>
  <c r="F78" i="4"/>
  <c r="C78" i="4" s="1"/>
  <c r="G77" i="4"/>
  <c r="E77" i="4"/>
  <c r="D77" i="4"/>
  <c r="C77" i="4"/>
  <c r="D76" i="4"/>
  <c r="G76" i="4" s="1"/>
  <c r="H76" i="4" s="1"/>
  <c r="D74" i="4"/>
  <c r="G74" i="4" s="1"/>
  <c r="H74" i="4" s="1"/>
  <c r="D72" i="4"/>
  <c r="G72" i="4" s="1"/>
  <c r="H72" i="4" s="1"/>
  <c r="G70" i="4"/>
  <c r="H70" i="4" s="1"/>
  <c r="D66" i="4"/>
  <c r="G66" i="4" s="1"/>
  <c r="H66" i="4" s="1"/>
  <c r="G65" i="4"/>
  <c r="D65" i="4" s="1"/>
  <c r="H63" i="4"/>
  <c r="G63" i="4"/>
  <c r="D61" i="4"/>
  <c r="D56" i="4" s="1"/>
  <c r="G56" i="4" s="1"/>
  <c r="H56" i="4" s="1"/>
  <c r="E51" i="4"/>
  <c r="C51" i="4"/>
  <c r="E48" i="4"/>
  <c r="C48" i="4"/>
  <c r="E47" i="4"/>
  <c r="C47" i="4"/>
  <c r="E46" i="4"/>
  <c r="C46" i="4"/>
  <c r="E44" i="4"/>
  <c r="C44" i="4"/>
  <c r="D41" i="4"/>
  <c r="G41" i="4" s="1"/>
  <c r="H41" i="4" s="1"/>
  <c r="G40" i="4"/>
  <c r="E40" i="4"/>
  <c r="D40" i="4"/>
  <c r="C40" i="4"/>
  <c r="G39" i="4"/>
  <c r="E39" i="4"/>
  <c r="D39" i="4"/>
  <c r="C39" i="4"/>
  <c r="G38" i="4"/>
  <c r="E38" i="4"/>
  <c r="D38" i="4"/>
  <c r="C38" i="4"/>
  <c r="G37" i="4"/>
  <c r="E37" i="4"/>
  <c r="D37" i="4"/>
  <c r="C37" i="4"/>
  <c r="G36" i="4"/>
  <c r="H36" i="4" s="1"/>
  <c r="G35" i="4"/>
  <c r="H35" i="4" s="1"/>
  <c r="G34" i="4"/>
  <c r="H34" i="4" s="1"/>
  <c r="G33" i="4"/>
  <c r="E33" i="4"/>
  <c r="D33" i="4"/>
  <c r="C33" i="4"/>
  <c r="G32" i="4"/>
  <c r="E32" i="4"/>
  <c r="D32" i="4"/>
  <c r="C32" i="4"/>
  <c r="G23" i="4"/>
  <c r="E23" i="4"/>
  <c r="D23" i="4"/>
  <c r="C23" i="4"/>
  <c r="H22" i="4"/>
  <c r="H15" i="4"/>
  <c r="E15" i="4" s="1"/>
  <c r="C15" i="4"/>
  <c r="E93" i="4" l="1"/>
  <c r="F93" i="4"/>
  <c r="H93" i="4"/>
  <c r="G15" i="4"/>
  <c r="D15" i="4" s="1"/>
  <c r="D93" i="4" s="1"/>
  <c r="E78" i="4"/>
  <c r="C84" i="4"/>
  <c r="F92" i="3"/>
  <c r="E92" i="3"/>
  <c r="C92" i="3"/>
  <c r="F85" i="3"/>
  <c r="F94" i="3" s="1"/>
  <c r="G84" i="3"/>
  <c r="D84" i="3" s="1"/>
  <c r="H78" i="3"/>
  <c r="G78" i="3" s="1"/>
  <c r="D78" i="3" s="1"/>
  <c r="F78" i="3"/>
  <c r="C78" i="3" s="1"/>
  <c r="G77" i="3"/>
  <c r="E77" i="3"/>
  <c r="D77" i="3"/>
  <c r="C77" i="3"/>
  <c r="D76" i="3"/>
  <c r="G76" i="3" s="1"/>
  <c r="H76" i="3" s="1"/>
  <c r="G74" i="3"/>
  <c r="H74" i="3" s="1"/>
  <c r="D74" i="3"/>
  <c r="D72" i="3"/>
  <c r="G72" i="3" s="1"/>
  <c r="H72" i="3" s="1"/>
  <c r="G70" i="3"/>
  <c r="H70" i="3" s="1"/>
  <c r="G66" i="3"/>
  <c r="H66" i="3" s="1"/>
  <c r="D66" i="3"/>
  <c r="G65" i="3"/>
  <c r="D65" i="3" s="1"/>
  <c r="H63" i="3"/>
  <c r="G63" i="3"/>
  <c r="D61" i="3"/>
  <c r="D56" i="3" s="1"/>
  <c r="G56" i="3" s="1"/>
  <c r="H56" i="3" s="1"/>
  <c r="E51" i="3"/>
  <c r="C51" i="3"/>
  <c r="E48" i="3"/>
  <c r="C48" i="3"/>
  <c r="E47" i="3"/>
  <c r="C47" i="3"/>
  <c r="E46" i="3"/>
  <c r="C46" i="3"/>
  <c r="E44" i="3"/>
  <c r="C44" i="3"/>
  <c r="D41" i="3"/>
  <c r="G41" i="3" s="1"/>
  <c r="H41" i="3" s="1"/>
  <c r="G40" i="3"/>
  <c r="E40" i="3"/>
  <c r="D40" i="3"/>
  <c r="C40" i="3"/>
  <c r="G39" i="3"/>
  <c r="E39" i="3"/>
  <c r="D39" i="3"/>
  <c r="C39" i="3"/>
  <c r="G38" i="3"/>
  <c r="E38" i="3"/>
  <c r="D38" i="3"/>
  <c r="C38" i="3"/>
  <c r="G37" i="3"/>
  <c r="E37" i="3"/>
  <c r="D37" i="3"/>
  <c r="C37" i="3"/>
  <c r="G36" i="3"/>
  <c r="H36" i="3" s="1"/>
  <c r="G35" i="3"/>
  <c r="H35" i="3" s="1"/>
  <c r="G34" i="3"/>
  <c r="H34" i="3" s="1"/>
  <c r="G33" i="3"/>
  <c r="E33" i="3"/>
  <c r="D33" i="3"/>
  <c r="C33" i="3"/>
  <c r="G32" i="3"/>
  <c r="E32" i="3"/>
  <c r="D32" i="3"/>
  <c r="C32" i="3"/>
  <c r="G23" i="3"/>
  <c r="E23" i="3"/>
  <c r="D23" i="3"/>
  <c r="C23" i="3"/>
  <c r="H22" i="3"/>
  <c r="H15" i="3"/>
  <c r="E15" i="3" s="1"/>
  <c r="C15" i="3"/>
  <c r="G93" i="4" l="1"/>
  <c r="H85" i="3"/>
  <c r="H94" i="3" s="1"/>
  <c r="E85" i="3"/>
  <c r="E94" i="3" s="1"/>
  <c r="G15" i="3"/>
  <c r="D15" i="3" s="1"/>
  <c r="D85" i="3" s="1"/>
  <c r="D94" i="3" s="1"/>
  <c r="E78" i="3"/>
  <c r="C85" i="3"/>
  <c r="H22" i="2"/>
  <c r="G85" i="3" l="1"/>
  <c r="G94" i="3" s="1"/>
  <c r="D76" i="2"/>
  <c r="D61" i="2" l="1"/>
  <c r="F85" i="2" l="1"/>
  <c r="D74" i="2"/>
  <c r="D72" i="2"/>
  <c r="G72" i="2" s="1"/>
  <c r="H72" i="2" s="1"/>
  <c r="D66" i="2"/>
  <c r="D41" i="2"/>
  <c r="G41" i="2" s="1"/>
  <c r="H41" i="2" s="1"/>
  <c r="F92" i="2"/>
  <c r="E92" i="2"/>
  <c r="C92" i="2"/>
  <c r="G84" i="2"/>
  <c r="D84" i="2" s="1"/>
  <c r="H78" i="2"/>
  <c r="G78" i="2" s="1"/>
  <c r="D78" i="2" s="1"/>
  <c r="F78" i="2"/>
  <c r="C78" i="2" s="1"/>
  <c r="G77" i="2"/>
  <c r="D77" i="2" s="1"/>
  <c r="E77" i="2"/>
  <c r="C77" i="2"/>
  <c r="G76" i="2"/>
  <c r="H76" i="2" s="1"/>
  <c r="G74" i="2"/>
  <c r="H74" i="2" s="1"/>
  <c r="G70" i="2"/>
  <c r="H70" i="2" s="1"/>
  <c r="G66" i="2"/>
  <c r="H66" i="2" s="1"/>
  <c r="G65" i="2"/>
  <c r="D65" i="2" s="1"/>
  <c r="G63" i="2"/>
  <c r="H63" i="2" s="1"/>
  <c r="E51" i="2"/>
  <c r="C51" i="2"/>
  <c r="E48" i="2"/>
  <c r="C48" i="2"/>
  <c r="E47" i="2"/>
  <c r="C47" i="2"/>
  <c r="E46" i="2"/>
  <c r="C46" i="2"/>
  <c r="E44" i="2"/>
  <c r="C44" i="2"/>
  <c r="G40" i="2"/>
  <c r="E40" i="2"/>
  <c r="D40" i="2"/>
  <c r="C40" i="2"/>
  <c r="G39" i="2"/>
  <c r="E39" i="2"/>
  <c r="D39" i="2"/>
  <c r="C39" i="2"/>
  <c r="G38" i="2"/>
  <c r="E38" i="2"/>
  <c r="D38" i="2"/>
  <c r="C38" i="2"/>
  <c r="G37" i="2"/>
  <c r="E37" i="2"/>
  <c r="D37" i="2"/>
  <c r="C37" i="2"/>
  <c r="G36" i="2"/>
  <c r="H36" i="2" s="1"/>
  <c r="G35" i="2"/>
  <c r="H35" i="2" s="1"/>
  <c r="G34" i="2"/>
  <c r="H34" i="2" s="1"/>
  <c r="G33" i="2"/>
  <c r="E33" i="2"/>
  <c r="D33" i="2"/>
  <c r="C33" i="2"/>
  <c r="G32" i="2"/>
  <c r="E32" i="2"/>
  <c r="D32" i="2"/>
  <c r="C32" i="2"/>
  <c r="G23" i="2"/>
  <c r="D23" i="2" s="1"/>
  <c r="E23" i="2"/>
  <c r="C23" i="2"/>
  <c r="H15" i="2"/>
  <c r="C15" i="2"/>
  <c r="D56" i="2" l="1"/>
  <c r="E78" i="2"/>
  <c r="F94" i="2"/>
  <c r="C85" i="2"/>
  <c r="G15" i="2"/>
  <c r="D15" i="2" s="1"/>
  <c r="E15" i="2"/>
  <c r="D65" i="1"/>
  <c r="E94" i="2" l="1"/>
  <c r="E85" i="2"/>
  <c r="G56" i="2"/>
  <c r="G85" i="2" s="1"/>
  <c r="G94" i="2" s="1"/>
  <c r="D85" i="2"/>
  <c r="D94" i="2" s="1"/>
  <c r="H56" i="2"/>
  <c r="H113" i="1"/>
  <c r="H103" i="1" s="1"/>
  <c r="H107" i="1"/>
  <c r="E103" i="1"/>
  <c r="F103" i="1"/>
  <c r="G103" i="1"/>
  <c r="D103" i="1"/>
  <c r="F96" i="1"/>
  <c r="D72" i="1"/>
  <c r="D60" i="1"/>
  <c r="D43" i="1"/>
  <c r="G86" i="1"/>
  <c r="H86" i="1" s="1"/>
  <c r="D86" i="1"/>
  <c r="H109" i="1"/>
  <c r="H111" i="1"/>
  <c r="G109" i="1"/>
  <c r="G110" i="1"/>
  <c r="H110" i="1" s="1"/>
  <c r="G111" i="1"/>
  <c r="G112" i="1"/>
  <c r="H112" i="1" s="1"/>
  <c r="D113" i="1"/>
  <c r="G113" i="1" s="1"/>
  <c r="H24" i="1"/>
  <c r="H15" i="1" s="1"/>
  <c r="H85" i="2" l="1"/>
  <c r="H94" i="2" s="1"/>
  <c r="G105" i="1"/>
  <c r="H105" i="1" s="1"/>
  <c r="G106" i="1"/>
  <c r="H106" i="1" s="1"/>
  <c r="G107" i="1"/>
  <c r="G108" i="1"/>
  <c r="H108" i="1" s="1"/>
  <c r="C103" i="1" l="1"/>
  <c r="F115" i="1"/>
  <c r="E42" i="1"/>
  <c r="G42" i="1"/>
  <c r="D42" i="1" s="1"/>
  <c r="E41" i="1"/>
  <c r="G41" i="1"/>
  <c r="D41" i="1" s="1"/>
  <c r="G25" i="1"/>
  <c r="D25" i="1" s="1"/>
  <c r="G104" i="1"/>
  <c r="G95" i="1"/>
  <c r="D95" i="1" s="1"/>
  <c r="G94" i="1"/>
  <c r="H88" i="1"/>
  <c r="G88" i="1" s="1"/>
  <c r="D88" i="1" s="1"/>
  <c r="F88" i="1"/>
  <c r="C88" i="1" s="1"/>
  <c r="G87" i="1"/>
  <c r="D87" i="1" s="1"/>
  <c r="E87" i="1"/>
  <c r="C87" i="1"/>
  <c r="D83" i="1"/>
  <c r="G83" i="1" s="1"/>
  <c r="H83" i="1" s="1"/>
  <c r="E82" i="1"/>
  <c r="C82" i="1"/>
  <c r="D80" i="1"/>
  <c r="G80" i="1" s="1"/>
  <c r="H80" i="1" s="1"/>
  <c r="D77" i="1"/>
  <c r="G77" i="1" s="1"/>
  <c r="H77" i="1" s="1"/>
  <c r="G72" i="1"/>
  <c r="H72" i="1" s="1"/>
  <c r="G71" i="1"/>
  <c r="D71" i="1" s="1"/>
  <c r="D68" i="1"/>
  <c r="G68" i="1" s="1"/>
  <c r="H68" i="1" s="1"/>
  <c r="G60" i="1"/>
  <c r="H60" i="1" s="1"/>
  <c r="E54" i="1"/>
  <c r="C54" i="1"/>
  <c r="E51" i="1"/>
  <c r="C51" i="1"/>
  <c r="E50" i="1"/>
  <c r="C50" i="1"/>
  <c r="E49" i="1"/>
  <c r="C49" i="1"/>
  <c r="E48" i="1"/>
  <c r="E46" i="1"/>
  <c r="C46" i="1"/>
  <c r="C42" i="1"/>
  <c r="C41" i="1"/>
  <c r="G40" i="1"/>
  <c r="D40" i="1" s="1"/>
  <c r="E40" i="1"/>
  <c r="C40" i="1"/>
  <c r="G39" i="1"/>
  <c r="D39" i="1" s="1"/>
  <c r="E39" i="1"/>
  <c r="C39" i="1"/>
  <c r="G38" i="1"/>
  <c r="H38" i="1" s="1"/>
  <c r="G37" i="1"/>
  <c r="H37" i="1" s="1"/>
  <c r="G36" i="1"/>
  <c r="H36" i="1" s="1"/>
  <c r="G35" i="1"/>
  <c r="D35" i="1" s="1"/>
  <c r="E35" i="1"/>
  <c r="C35" i="1"/>
  <c r="G34" i="1"/>
  <c r="E34" i="1"/>
  <c r="D34" i="1"/>
  <c r="C34" i="1"/>
  <c r="E25" i="1"/>
  <c r="C25" i="1"/>
  <c r="G15" i="1"/>
  <c r="D15" i="1" s="1"/>
  <c r="E15" i="1"/>
  <c r="C15" i="1"/>
  <c r="E96" i="1" l="1"/>
  <c r="H94" i="1"/>
  <c r="G96" i="1"/>
  <c r="D96" i="1"/>
  <c r="H104" i="1"/>
  <c r="D115" i="1"/>
  <c r="G43" i="1"/>
  <c r="H43" i="1" s="1"/>
  <c r="E88" i="1"/>
  <c r="C96" i="1"/>
  <c r="E115" i="1"/>
  <c r="H96" i="1" l="1"/>
  <c r="H115" i="1" s="1"/>
  <c r="G115" i="1"/>
</calcChain>
</file>

<file path=xl/sharedStrings.xml><?xml version="1.0" encoding="utf-8"?>
<sst xmlns="http://schemas.openxmlformats.org/spreadsheetml/2006/main" count="611" uniqueCount="125">
  <si>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</si>
  <si>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</si>
  <si>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</si>
  <si>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</si>
  <si>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</si>
  <si>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д.44(S дома=3835,45 м2; S земли=3179,40м2)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</si>
  <si>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</si>
  <si>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</si>
  <si>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</si>
  <si>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</si>
  <si>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</si>
  <si>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</si>
  <si>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</si>
  <si>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</si>
  <si>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</si>
  <si>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</si>
  <si>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</si>
  <si>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</si>
  <si>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</si>
  <si>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</si>
  <si>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</si>
  <si>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</si>
  <si>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</si>
  <si>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</si>
  <si>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подметание снега , скалывание льда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</si>
  <si>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</si>
  <si>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</si>
  <si>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</si>
  <si>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</si>
  <si>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</si>
  <si>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</si>
  <si>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</si>
  <si>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</si>
  <si>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</si>
  <si>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</si>
  <si>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</si>
  <si>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</si>
  <si>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</si>
  <si>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</si>
  <si>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</si>
  <si>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</si>
  <si>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</si>
  <si>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</si>
  <si>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</si>
  <si>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</si>
  <si>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</si>
  <si>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</si>
  <si>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</si>
  <si>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</si>
  <si>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</si>
  <si>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</si>
  <si>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</si>
  <si>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</si>
  <si>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</si>
  <si>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</si>
  <si>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</si>
  <si>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</si>
  <si>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</si>
  <si>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замена насоса ГВС (резерв)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</si>
  <si>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</si>
  <si>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</si>
  <si>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</si>
  <si>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</si>
  <si>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</si>
  <si>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</si>
  <si>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</si>
  <si>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</si>
  <si>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</si>
  <si>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</si>
  <si>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</si>
  <si>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</si>
  <si>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</si>
  <si>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</si>
  <si>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</si>
  <si>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>очистка от снега и наледи подъездных козырьков</t>
  </si>
  <si>
    <t>Работы по текущему ремонту, в т.ч.: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</si>
  <si>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</si>
  <si>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</si>
  <si>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</si>
  <si>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</si>
  <si>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Погашение задолженности прошлых периодов</t>
  </si>
  <si>
    <t>по состоянию на 1.05.2012г.</t>
  </si>
  <si>
    <t>Сбор, вывоз и утилизация ТБО*, руб/м2</t>
  </si>
  <si>
    <t>ИТОГО:</t>
  </si>
  <si>
    <t>ВСЕГО 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</si>
  <si>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</si>
  <si>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</si>
  <si>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</si>
  <si>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смена шарового крана на ГВС (в узле ХВС) диам.25 - 1 шт.</t>
  </si>
  <si>
    <t>демонтаж манометров в тепловом узле 7 шт.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</si>
  <si>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</si>
  <si>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</si>
  <si>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</si>
  <si>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</si>
  <si>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Обслуживание общедомовых приборов учета холодного водоснабжения (2шт.)</t>
  </si>
  <si>
    <t>Обслуживание общедомовых приборов учета горячего водоснабжения (2шт.)</t>
  </si>
  <si>
    <t>Обслуживание общедомовых приборов учета теплоэнергии (2шт.)</t>
  </si>
  <si>
    <t>гидравлическое испытание элеваторных узлов и  запорной арматуры</t>
  </si>
  <si>
    <t>проверка регулятора температуры на бойлере (2шт.)</t>
  </si>
  <si>
    <t>1 раз в 3 года</t>
  </si>
  <si>
    <t>пылеудаление и дезинфекция ветиляционных каналов без пробивки</t>
  </si>
  <si>
    <t>смена шаровых кранов отопления (лестн.клетки) д.15мм-14шт., д.20-8шт.</t>
  </si>
  <si>
    <t>смена шарового крана (в узле ХВС) диам.15 - 1 шт.</t>
  </si>
  <si>
    <t>устройство приямков 3 шт.</t>
  </si>
  <si>
    <t>Проект 1</t>
  </si>
  <si>
    <t>Итого:</t>
  </si>
  <si>
    <t>заполнение электронных паспортов</t>
  </si>
  <si>
    <t>Управление многоквартирным домом, всего в т.ч.</t>
  </si>
  <si>
    <t>ремонт  подъездных пандусов</t>
  </si>
  <si>
    <t>ремонт межпанельных швов 200 м</t>
  </si>
  <si>
    <t>смена задвижек на элеваторном узле СТС диам.80 мм - 2 шт., диам.50 мм - 4 шт.</t>
  </si>
  <si>
    <t>смена шаровых кранов на чердаке ГВС (3-х этажка)  д.25мм-3шт., д.20мм-1шт.</t>
  </si>
  <si>
    <t>смена шаровых кранов под промывку (диам.32 - 4 шт)</t>
  </si>
  <si>
    <t>установка шарового крана на ГВС диам. 15 мм - 1 шт.</t>
  </si>
  <si>
    <t>2015 -2016 гг.</t>
  </si>
  <si>
    <t>выполнение работ экологом</t>
  </si>
  <si>
    <t>ревизия задвижек  ГВС (диам.50мм-2 шт.)</t>
  </si>
  <si>
    <t>очистка от накипиобразования пластинчатого бойлера</t>
  </si>
  <si>
    <t>по состоянию на 1.05.2015г.</t>
  </si>
  <si>
    <t>установка регуляторов температуры ГВС</t>
  </si>
  <si>
    <t>Огнебиозащита деревянных конструкций</t>
  </si>
  <si>
    <t>1 раз в 5 лет</t>
  </si>
  <si>
    <t>(стоимость услуг  увеличена на 10,5 % в соответствии с уровнем инфляции 2014 г.)</t>
  </si>
  <si>
    <t>Работы заявочного характера, в т.ч. работы по предписанию надзорных органов</t>
  </si>
  <si>
    <t>по адресу: ул. Набережная, д.44 (S жилые + нежилые = 3836,2 м2; S земли=3179,40м2)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</si>
</sst>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2"/>
      <name val="Arial"/>
      <family val="2"/>
      <charset val="204"/>
    </font>
    <font>
      <b/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9" fillId="3" borderId="30" xfId="0" applyNumberFormat="1" applyFont="1" applyFill="1" applyBorder="1" applyAlignment="1">
      <alignment horizontal="center"/>
    </xf>
    <xf numFmtId="2" fontId="9" fillId="3" borderId="31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8" fillId="0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2" fontId="8" fillId="4" borderId="29" xfId="0" applyNumberFormat="1" applyFont="1" applyFill="1" applyBorder="1" applyAlignment="1">
      <alignment horizontal="center" vertical="center" wrapText="1"/>
    </xf>
    <xf numFmtId="2" fontId="8" fillId="4" borderId="31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76" zoomScale="75" zoomScaleNormal="75" workbookViewId="0">
      <selection activeCell="D56" sqref="D5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100" hidden="1" customWidth="1"/>
    <col min="7" max="7" width="13.85546875" style="1" customWidth="1"/>
    <col min="8" max="8" width="20.85546875" style="100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55" t="s">
        <v>0</v>
      </c>
      <c r="B1" s="156"/>
      <c r="C1" s="156"/>
      <c r="D1" s="156"/>
      <c r="E1" s="156"/>
      <c r="F1" s="156"/>
      <c r="G1" s="156"/>
      <c r="H1" s="156"/>
    </row>
    <row r="2" spans="1:10" ht="12.75" customHeight="1" x14ac:dyDescent="0.3">
      <c r="B2" s="157" t="s">
        <v>1</v>
      </c>
      <c r="C2" s="157"/>
      <c r="D2" s="157"/>
      <c r="E2" s="157"/>
      <c r="F2" s="157"/>
      <c r="G2" s="156"/>
      <c r="H2" s="156"/>
    </row>
    <row r="3" spans="1:10" ht="19.5" customHeight="1" x14ac:dyDescent="0.3">
      <c r="A3" s="3" t="s">
        <v>114</v>
      </c>
      <c r="B3" s="157" t="s">
        <v>2</v>
      </c>
      <c r="C3" s="157"/>
      <c r="D3" s="157"/>
      <c r="E3" s="157"/>
      <c r="F3" s="157"/>
      <c r="G3" s="156"/>
      <c r="H3" s="156"/>
    </row>
    <row r="4" spans="1:10" ht="14.25" customHeight="1" x14ac:dyDescent="0.3">
      <c r="B4" s="157" t="s">
        <v>3</v>
      </c>
      <c r="C4" s="157"/>
      <c r="D4" s="157"/>
      <c r="E4" s="157"/>
      <c r="F4" s="157"/>
      <c r="G4" s="156"/>
      <c r="H4" s="156"/>
    </row>
    <row r="5" spans="1:10" ht="33" customHeight="1" x14ac:dyDescent="0.4">
      <c r="A5" s="154" t="s">
        <v>104</v>
      </c>
      <c r="B5" s="158"/>
      <c r="C5" s="158"/>
      <c r="D5" s="158"/>
      <c r="E5" s="158"/>
      <c r="F5" s="158"/>
      <c r="G5" s="158"/>
      <c r="H5" s="158"/>
      <c r="J5" s="1"/>
    </row>
    <row r="6" spans="1:10" ht="33" customHeight="1" x14ac:dyDescent="0.4">
      <c r="A6" s="154"/>
      <c r="B6" s="154"/>
      <c r="C6" s="154"/>
      <c r="D6" s="154"/>
      <c r="E6" s="154"/>
      <c r="F6" s="154"/>
      <c r="G6" s="154"/>
      <c r="H6" s="154"/>
      <c r="J6" s="1"/>
    </row>
    <row r="7" spans="1:10" ht="23.25" customHeight="1" x14ac:dyDescent="0.2">
      <c r="A7" s="159" t="s">
        <v>122</v>
      </c>
      <c r="B7" s="159"/>
      <c r="C7" s="159"/>
      <c r="D7" s="159"/>
      <c r="E7" s="159"/>
      <c r="F7" s="159"/>
      <c r="G7" s="159"/>
      <c r="H7" s="159"/>
      <c r="J7" s="1"/>
    </row>
    <row r="8" spans="1:10" s="4" customFormat="1" ht="22.5" customHeight="1" x14ac:dyDescent="0.4">
      <c r="A8" s="152" t="s">
        <v>4</v>
      </c>
      <c r="B8" s="152"/>
      <c r="C8" s="152"/>
      <c r="D8" s="152"/>
      <c r="E8" s="153"/>
      <c r="F8" s="153"/>
      <c r="G8" s="153"/>
      <c r="H8" s="153"/>
      <c r="J8" s="5"/>
    </row>
    <row r="9" spans="1:10" s="6" customFormat="1" ht="18.75" customHeight="1" x14ac:dyDescent="0.4">
      <c r="A9" s="152" t="s">
        <v>5</v>
      </c>
      <c r="B9" s="152"/>
      <c r="C9" s="152"/>
      <c r="D9" s="152"/>
      <c r="E9" s="153"/>
      <c r="F9" s="153"/>
      <c r="G9" s="153"/>
      <c r="H9" s="153"/>
    </row>
    <row r="10" spans="1:10" s="7" customFormat="1" ht="17.25" customHeight="1" x14ac:dyDescent="0.2">
      <c r="A10" s="160" t="s">
        <v>6</v>
      </c>
      <c r="B10" s="160"/>
      <c r="C10" s="160"/>
      <c r="D10" s="160"/>
      <c r="E10" s="161"/>
      <c r="F10" s="161"/>
      <c r="G10" s="161"/>
      <c r="H10" s="161"/>
    </row>
    <row r="11" spans="1:10" s="6" customFormat="1" ht="30" customHeight="1" thickBot="1" x14ac:dyDescent="0.25">
      <c r="A11" s="162" t="s">
        <v>7</v>
      </c>
      <c r="B11" s="162"/>
      <c r="C11" s="162"/>
      <c r="D11" s="162"/>
      <c r="E11" s="163"/>
      <c r="F11" s="163"/>
      <c r="G11" s="163"/>
      <c r="H11" s="163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64" t="s">
        <v>13</v>
      </c>
      <c r="B14" s="165"/>
      <c r="C14" s="165"/>
      <c r="D14" s="165"/>
      <c r="E14" s="165"/>
      <c r="F14" s="165"/>
      <c r="G14" s="166"/>
      <c r="H14" s="167"/>
      <c r="J14" s="21"/>
    </row>
    <row r="15" spans="1:10" s="12" customFormat="1" ht="15" x14ac:dyDescent="0.2">
      <c r="A15" s="22" t="s">
        <v>107</v>
      </c>
      <c r="B15" s="23"/>
      <c r="C15" s="24">
        <f>F15*12</f>
        <v>0</v>
      </c>
      <c r="D15" s="25">
        <f>G15*I15</f>
        <v>146360.76999999999</v>
      </c>
      <c r="E15" s="26">
        <f>H15*12</f>
        <v>38.159999999999997</v>
      </c>
      <c r="F15" s="27"/>
      <c r="G15" s="26">
        <f>H15*12</f>
        <v>38.159999999999997</v>
      </c>
      <c r="H15" s="27">
        <f>H20+H24</f>
        <v>3.18</v>
      </c>
      <c r="I15" s="12">
        <v>3835.45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J19" s="13"/>
    </row>
    <row r="20" spans="1:10" s="12" customFormat="1" ht="15" x14ac:dyDescent="0.2">
      <c r="A20" s="118" t="s">
        <v>105</v>
      </c>
      <c r="B20" s="117"/>
      <c r="C20" s="32"/>
      <c r="D20" s="31"/>
      <c r="E20" s="32"/>
      <c r="F20" s="33"/>
      <c r="G20" s="32"/>
      <c r="H20" s="27">
        <v>2.83</v>
      </c>
      <c r="J20" s="13"/>
    </row>
    <row r="21" spans="1:10" s="12" customFormat="1" ht="15" x14ac:dyDescent="0.2">
      <c r="A21" s="122" t="s">
        <v>106</v>
      </c>
      <c r="B21" s="117" t="s">
        <v>15</v>
      </c>
      <c r="C21" s="32"/>
      <c r="D21" s="31"/>
      <c r="E21" s="32"/>
      <c r="F21" s="33"/>
      <c r="G21" s="32"/>
      <c r="H21" s="33">
        <v>0.12</v>
      </c>
      <c r="J21" s="13"/>
    </row>
    <row r="22" spans="1:10" s="12" customFormat="1" ht="15" x14ac:dyDescent="0.2">
      <c r="A22" s="122" t="s">
        <v>93</v>
      </c>
      <c r="B22" s="117" t="s">
        <v>15</v>
      </c>
      <c r="C22" s="32"/>
      <c r="D22" s="31"/>
      <c r="E22" s="32"/>
      <c r="F22" s="33"/>
      <c r="G22" s="32"/>
      <c r="H22" s="33">
        <v>0.11</v>
      </c>
      <c r="J22" s="13"/>
    </row>
    <row r="23" spans="1:10" s="12" customFormat="1" ht="15" x14ac:dyDescent="0.2">
      <c r="A23" s="122" t="s">
        <v>115</v>
      </c>
      <c r="B23" s="117" t="s">
        <v>15</v>
      </c>
      <c r="C23" s="32"/>
      <c r="D23" s="31"/>
      <c r="E23" s="32"/>
      <c r="F23" s="33"/>
      <c r="G23" s="32"/>
      <c r="H23" s="33">
        <v>0.12</v>
      </c>
      <c r="J23" s="13"/>
    </row>
    <row r="24" spans="1:10" s="12" customFormat="1" ht="15" x14ac:dyDescent="0.2">
      <c r="A24" s="118" t="s">
        <v>105</v>
      </c>
      <c r="B24" s="117"/>
      <c r="C24" s="32"/>
      <c r="D24" s="31"/>
      <c r="E24" s="32"/>
      <c r="F24" s="33"/>
      <c r="G24" s="32"/>
      <c r="H24" s="27">
        <f>H21+H22+H23</f>
        <v>0.35</v>
      </c>
      <c r="J24" s="13"/>
    </row>
    <row r="25" spans="1:10" s="12" customFormat="1" ht="30" x14ac:dyDescent="0.2">
      <c r="A25" s="118" t="s">
        <v>20</v>
      </c>
      <c r="B25" s="123"/>
      <c r="C25" s="26">
        <f>F25*12</f>
        <v>0</v>
      </c>
      <c r="D25" s="25">
        <f>G25*I25</f>
        <v>136235.18</v>
      </c>
      <c r="E25" s="26">
        <f>H25*12</f>
        <v>35.520000000000003</v>
      </c>
      <c r="F25" s="27"/>
      <c r="G25" s="26">
        <f>H25*12</f>
        <v>35.520000000000003</v>
      </c>
      <c r="H25" s="27">
        <v>2.96</v>
      </c>
      <c r="I25" s="12">
        <v>3835.45</v>
      </c>
      <c r="J25" s="13">
        <v>2.35</v>
      </c>
    </row>
    <row r="26" spans="1:10" s="12" customFormat="1" ht="15" x14ac:dyDescent="0.2">
      <c r="A26" s="124" t="s">
        <v>21</v>
      </c>
      <c r="B26" s="125" t="s">
        <v>22</v>
      </c>
      <c r="C26" s="26"/>
      <c r="D26" s="25"/>
      <c r="E26" s="26"/>
      <c r="F26" s="27"/>
      <c r="G26" s="26"/>
      <c r="H26" s="27"/>
      <c r="J26" s="13"/>
    </row>
    <row r="27" spans="1:10" s="12" customFormat="1" ht="15" x14ac:dyDescent="0.2">
      <c r="A27" s="124" t="s">
        <v>23</v>
      </c>
      <c r="B27" s="125" t="s">
        <v>22</v>
      </c>
      <c r="C27" s="26"/>
      <c r="D27" s="25"/>
      <c r="E27" s="26"/>
      <c r="F27" s="27"/>
      <c r="G27" s="26"/>
      <c r="H27" s="27"/>
      <c r="J27" s="13"/>
    </row>
    <row r="28" spans="1:10" s="12" customFormat="1" ht="15" x14ac:dyDescent="0.2">
      <c r="A28" s="124" t="s">
        <v>24</v>
      </c>
      <c r="B28" s="125" t="s">
        <v>22</v>
      </c>
      <c r="C28" s="26"/>
      <c r="D28" s="25"/>
      <c r="E28" s="26"/>
      <c r="F28" s="27"/>
      <c r="G28" s="26"/>
      <c r="H28" s="27"/>
      <c r="J28" s="13"/>
    </row>
    <row r="29" spans="1:10" s="12" customFormat="1" ht="15" x14ac:dyDescent="0.2">
      <c r="A29" s="126" t="s">
        <v>25</v>
      </c>
      <c r="B29" s="127" t="s">
        <v>26</v>
      </c>
      <c r="C29" s="26"/>
      <c r="D29" s="25"/>
      <c r="E29" s="26"/>
      <c r="F29" s="27"/>
      <c r="G29" s="26"/>
      <c r="H29" s="27"/>
      <c r="J29" s="13"/>
    </row>
    <row r="30" spans="1:10" s="12" customFormat="1" ht="25.5" x14ac:dyDescent="0.2">
      <c r="A30" s="124" t="s">
        <v>27</v>
      </c>
      <c r="B30" s="125" t="s">
        <v>28</v>
      </c>
      <c r="C30" s="26"/>
      <c r="D30" s="25"/>
      <c r="E30" s="26"/>
      <c r="F30" s="27"/>
      <c r="G30" s="26"/>
      <c r="H30" s="27"/>
      <c r="J30" s="13"/>
    </row>
    <row r="31" spans="1:10" s="12" customFormat="1" ht="15" x14ac:dyDescent="0.2">
      <c r="A31" s="124" t="s">
        <v>29</v>
      </c>
      <c r="B31" s="125" t="s">
        <v>22</v>
      </c>
      <c r="C31" s="26"/>
      <c r="D31" s="25"/>
      <c r="E31" s="26"/>
      <c r="F31" s="27"/>
      <c r="G31" s="26"/>
      <c r="H31" s="27"/>
      <c r="J31" s="13"/>
    </row>
    <row r="32" spans="1:10" s="12" customFormat="1" ht="15" x14ac:dyDescent="0.2">
      <c r="A32" s="128" t="s">
        <v>30</v>
      </c>
      <c r="B32" s="129" t="s">
        <v>22</v>
      </c>
      <c r="C32" s="26"/>
      <c r="D32" s="25"/>
      <c r="E32" s="26"/>
      <c r="F32" s="27"/>
      <c r="G32" s="26"/>
      <c r="H32" s="27"/>
      <c r="J32" s="13"/>
    </row>
    <row r="33" spans="1:10" s="12" customFormat="1" ht="31.5" customHeight="1" thickBot="1" x14ac:dyDescent="0.25">
      <c r="A33" s="130" t="s">
        <v>31</v>
      </c>
      <c r="B33" s="131" t="s">
        <v>32</v>
      </c>
      <c r="C33" s="26"/>
      <c r="D33" s="25"/>
      <c r="E33" s="26"/>
      <c r="F33" s="27"/>
      <c r="G33" s="26"/>
      <c r="H33" s="27"/>
      <c r="J33" s="13"/>
    </row>
    <row r="34" spans="1:10" s="36" customFormat="1" ht="15" x14ac:dyDescent="0.2">
      <c r="A34" s="132" t="s">
        <v>33</v>
      </c>
      <c r="B34" s="133" t="s">
        <v>34</v>
      </c>
      <c r="C34" s="26">
        <f>F34*12</f>
        <v>0</v>
      </c>
      <c r="D34" s="25">
        <f>H34*I34*12</f>
        <v>34519.050000000003</v>
      </c>
      <c r="E34" s="26">
        <f>H34*12</f>
        <v>9</v>
      </c>
      <c r="F34" s="35"/>
      <c r="G34" s="26">
        <f t="shared" ref="G34:G39" si="0">H34*12</f>
        <v>9</v>
      </c>
      <c r="H34" s="27">
        <v>0.75</v>
      </c>
      <c r="I34" s="12">
        <v>3835.45</v>
      </c>
      <c r="J34" s="13">
        <v>0.6</v>
      </c>
    </row>
    <row r="35" spans="1:10" s="12" customFormat="1" ht="15" x14ac:dyDescent="0.2">
      <c r="A35" s="132" t="s">
        <v>35</v>
      </c>
      <c r="B35" s="133" t="s">
        <v>36</v>
      </c>
      <c r="C35" s="26">
        <f>F35*12</f>
        <v>0</v>
      </c>
      <c r="D35" s="25">
        <f t="shared" ref="D35:D39" si="1">G35*I35</f>
        <v>112762.23</v>
      </c>
      <c r="E35" s="26">
        <f>H35*12</f>
        <v>29.4</v>
      </c>
      <c r="F35" s="35"/>
      <c r="G35" s="26">
        <f t="shared" si="0"/>
        <v>29.4</v>
      </c>
      <c r="H35" s="27">
        <v>2.4500000000000002</v>
      </c>
      <c r="I35" s="12">
        <v>3835.45</v>
      </c>
      <c r="J35" s="13">
        <v>1.94</v>
      </c>
    </row>
    <row r="36" spans="1:10" s="20" customFormat="1" ht="30" x14ac:dyDescent="0.2">
      <c r="A36" s="132" t="s">
        <v>94</v>
      </c>
      <c r="B36" s="133" t="s">
        <v>37</v>
      </c>
      <c r="C36" s="37"/>
      <c r="D36" s="25">
        <v>4084.42</v>
      </c>
      <c r="E36" s="37"/>
      <c r="F36" s="35"/>
      <c r="G36" s="26">
        <f>D36/I36</f>
        <v>1.06</v>
      </c>
      <c r="H36" s="27">
        <f>G36/12</f>
        <v>0.09</v>
      </c>
      <c r="I36" s="12">
        <v>3835.45</v>
      </c>
      <c r="J36" s="13">
        <v>0.06</v>
      </c>
    </row>
    <row r="37" spans="1:10" s="20" customFormat="1" ht="30" x14ac:dyDescent="0.2">
      <c r="A37" s="132" t="s">
        <v>95</v>
      </c>
      <c r="B37" s="133" t="s">
        <v>37</v>
      </c>
      <c r="C37" s="37"/>
      <c r="D37" s="25">
        <v>4084.42</v>
      </c>
      <c r="E37" s="37"/>
      <c r="F37" s="35"/>
      <c r="G37" s="26">
        <f>D37/I37</f>
        <v>1.06</v>
      </c>
      <c r="H37" s="27">
        <f>G37/12</f>
        <v>0.09</v>
      </c>
      <c r="I37" s="12">
        <v>3835.45</v>
      </c>
      <c r="J37" s="13">
        <v>0.06</v>
      </c>
    </row>
    <row r="38" spans="1:10" s="20" customFormat="1" ht="33.75" customHeight="1" x14ac:dyDescent="0.2">
      <c r="A38" s="132" t="s">
        <v>96</v>
      </c>
      <c r="B38" s="133" t="s">
        <v>37</v>
      </c>
      <c r="C38" s="37"/>
      <c r="D38" s="25">
        <v>25792.2</v>
      </c>
      <c r="E38" s="37"/>
      <c r="F38" s="35"/>
      <c r="G38" s="26">
        <f>D38/I38</f>
        <v>6.72</v>
      </c>
      <c r="H38" s="27">
        <f>G38/12</f>
        <v>0.56000000000000005</v>
      </c>
      <c r="I38" s="12">
        <v>3835.45</v>
      </c>
      <c r="J38" s="13">
        <v>0.21</v>
      </c>
    </row>
    <row r="39" spans="1:10" s="20" customFormat="1" ht="30" x14ac:dyDescent="0.2">
      <c r="A39" s="132" t="s">
        <v>38</v>
      </c>
      <c r="B39" s="133"/>
      <c r="C39" s="37">
        <f>F39*12</f>
        <v>0</v>
      </c>
      <c r="D39" s="25">
        <f t="shared" si="1"/>
        <v>9665.33</v>
      </c>
      <c r="E39" s="37">
        <f>H39*12</f>
        <v>2.52</v>
      </c>
      <c r="F39" s="35"/>
      <c r="G39" s="26">
        <f t="shared" si="0"/>
        <v>2.52</v>
      </c>
      <c r="H39" s="27">
        <v>0.21</v>
      </c>
      <c r="I39" s="12">
        <v>3835.45</v>
      </c>
      <c r="J39" s="13">
        <v>0.14000000000000001</v>
      </c>
    </row>
    <row r="40" spans="1:10" s="12" customFormat="1" ht="15" x14ac:dyDescent="0.2">
      <c r="A40" s="132" t="s">
        <v>39</v>
      </c>
      <c r="B40" s="133" t="s">
        <v>40</v>
      </c>
      <c r="C40" s="37">
        <f>F40*12</f>
        <v>0</v>
      </c>
      <c r="D40" s="25">
        <f>G40*I40</f>
        <v>2761.52</v>
      </c>
      <c r="E40" s="37">
        <f>H40*12</f>
        <v>0.72</v>
      </c>
      <c r="F40" s="35"/>
      <c r="G40" s="26">
        <f>H40*12</f>
        <v>0.72</v>
      </c>
      <c r="H40" s="27">
        <v>0.06</v>
      </c>
      <c r="I40" s="12">
        <v>3835.45</v>
      </c>
      <c r="J40" s="13">
        <v>0.03</v>
      </c>
    </row>
    <row r="41" spans="1:10" s="12" customFormat="1" ht="15" x14ac:dyDescent="0.2">
      <c r="A41" s="132" t="s">
        <v>41</v>
      </c>
      <c r="B41" s="134" t="s">
        <v>42</v>
      </c>
      <c r="C41" s="135">
        <f>F41*12</f>
        <v>0</v>
      </c>
      <c r="D41" s="25">
        <f t="shared" ref="D41" si="2">G41*I41</f>
        <v>1841.02</v>
      </c>
      <c r="E41" s="37">
        <f t="shared" ref="E41" si="3">H41*12</f>
        <v>0.48</v>
      </c>
      <c r="F41" s="35"/>
      <c r="G41" s="26">
        <f t="shared" ref="G41:G42" si="4">H41*12</f>
        <v>0.48</v>
      </c>
      <c r="H41" s="27">
        <v>0.04</v>
      </c>
      <c r="I41" s="12">
        <v>3835.45</v>
      </c>
      <c r="J41" s="13">
        <v>0.02</v>
      </c>
    </row>
    <row r="42" spans="1:10" s="36" customFormat="1" ht="30" x14ac:dyDescent="0.2">
      <c r="A42" s="132" t="s">
        <v>43</v>
      </c>
      <c r="B42" s="133" t="s">
        <v>44</v>
      </c>
      <c r="C42" s="37">
        <f>F42*12</f>
        <v>0</v>
      </c>
      <c r="D42" s="25">
        <f t="shared" ref="D42" si="5">G42*I42</f>
        <v>2301.27</v>
      </c>
      <c r="E42" s="37">
        <f t="shared" ref="E42" si="6">H42*12</f>
        <v>0.6</v>
      </c>
      <c r="F42" s="35"/>
      <c r="G42" s="26">
        <f t="shared" si="4"/>
        <v>0.6</v>
      </c>
      <c r="H42" s="27">
        <v>0.05</v>
      </c>
      <c r="I42" s="12">
        <v>3835.45</v>
      </c>
      <c r="J42" s="13">
        <v>0.03</v>
      </c>
    </row>
    <row r="43" spans="1:10" s="36" customFormat="1" ht="15" x14ac:dyDescent="0.2">
      <c r="A43" s="132" t="s">
        <v>45</v>
      </c>
      <c r="B43" s="133"/>
      <c r="C43" s="26"/>
      <c r="D43" s="26">
        <f>D45+D46+D47+D48+D49+D50+D51+D52+D53+D54+D55+D56+D59</f>
        <v>85561.77</v>
      </c>
      <c r="E43" s="26"/>
      <c r="F43" s="35"/>
      <c r="G43" s="26">
        <f>D43/I43</f>
        <v>22.31</v>
      </c>
      <c r="H43" s="27">
        <f>G43/12</f>
        <v>1.86</v>
      </c>
      <c r="I43" s="12">
        <v>3835.45</v>
      </c>
      <c r="J43" s="13">
        <v>0.71</v>
      </c>
    </row>
    <row r="44" spans="1:10" s="20" customFormat="1" ht="15" hidden="1" x14ac:dyDescent="0.2">
      <c r="A44" s="136"/>
      <c r="B44" s="125"/>
      <c r="C44" s="42"/>
      <c r="D44" s="41"/>
      <c r="E44" s="42"/>
      <c r="F44" s="43"/>
      <c r="G44" s="42"/>
      <c r="H44" s="43"/>
      <c r="I44" s="12">
        <v>3835.45</v>
      </c>
      <c r="J44" s="13"/>
    </row>
    <row r="45" spans="1:10" s="20" customFormat="1" ht="15" x14ac:dyDescent="0.2">
      <c r="A45" s="136" t="s">
        <v>46</v>
      </c>
      <c r="B45" s="125" t="s">
        <v>47</v>
      </c>
      <c r="C45" s="42"/>
      <c r="D45" s="41">
        <v>325.83</v>
      </c>
      <c r="E45" s="42"/>
      <c r="F45" s="43"/>
      <c r="G45" s="42"/>
      <c r="H45" s="43"/>
      <c r="I45" s="12">
        <v>3835.45</v>
      </c>
      <c r="J45" s="13">
        <v>0.01</v>
      </c>
    </row>
    <row r="46" spans="1:10" s="20" customFormat="1" ht="15" x14ac:dyDescent="0.2">
      <c r="A46" s="136" t="s">
        <v>48</v>
      </c>
      <c r="B46" s="125" t="s">
        <v>49</v>
      </c>
      <c r="C46" s="42">
        <f>F46*12</f>
        <v>0</v>
      </c>
      <c r="D46" s="41">
        <v>918.96</v>
      </c>
      <c r="E46" s="42">
        <f>H46*12</f>
        <v>0</v>
      </c>
      <c r="F46" s="43"/>
      <c r="G46" s="42"/>
      <c r="H46" s="43"/>
      <c r="I46" s="12">
        <v>3835.45</v>
      </c>
      <c r="J46" s="13">
        <v>0.01</v>
      </c>
    </row>
    <row r="47" spans="1:10" s="20" customFormat="1" ht="15" x14ac:dyDescent="0.2">
      <c r="A47" s="136" t="s">
        <v>97</v>
      </c>
      <c r="B47" s="127" t="s">
        <v>47</v>
      </c>
      <c r="C47" s="42"/>
      <c r="D47" s="41">
        <v>1637.48</v>
      </c>
      <c r="E47" s="42"/>
      <c r="F47" s="43"/>
      <c r="G47" s="42"/>
      <c r="H47" s="43"/>
      <c r="I47" s="12"/>
      <c r="J47" s="13"/>
    </row>
    <row r="48" spans="1:10" s="20" customFormat="1" ht="25.5" x14ac:dyDescent="0.2">
      <c r="A48" s="84" t="s">
        <v>101</v>
      </c>
      <c r="B48" s="85" t="s">
        <v>28</v>
      </c>
      <c r="C48" s="81"/>
      <c r="D48" s="82">
        <v>19560.580000000002</v>
      </c>
      <c r="E48" s="42">
        <f>H48*12</f>
        <v>0</v>
      </c>
      <c r="F48" s="43"/>
      <c r="G48" s="42"/>
      <c r="H48" s="43"/>
      <c r="I48" s="12">
        <v>3835.45</v>
      </c>
      <c r="J48" s="13">
        <v>0.19</v>
      </c>
    </row>
    <row r="49" spans="1:10" s="20" customFormat="1" ht="15" x14ac:dyDescent="0.2">
      <c r="A49" s="136" t="s">
        <v>50</v>
      </c>
      <c r="B49" s="125" t="s">
        <v>47</v>
      </c>
      <c r="C49" s="42">
        <f>F49*12</f>
        <v>0</v>
      </c>
      <c r="D49" s="41">
        <v>1751.22</v>
      </c>
      <c r="E49" s="42">
        <f>H49*12</f>
        <v>0</v>
      </c>
      <c r="F49" s="43"/>
      <c r="G49" s="42"/>
      <c r="H49" s="43"/>
      <c r="I49" s="12">
        <v>3835.45</v>
      </c>
      <c r="J49" s="13">
        <v>0.03</v>
      </c>
    </row>
    <row r="50" spans="1:10" s="20" customFormat="1" ht="15" x14ac:dyDescent="0.2">
      <c r="A50" s="136" t="s">
        <v>51</v>
      </c>
      <c r="B50" s="125" t="s">
        <v>47</v>
      </c>
      <c r="C50" s="42">
        <f>F50*12</f>
        <v>0</v>
      </c>
      <c r="D50" s="41">
        <v>5855.59</v>
      </c>
      <c r="E50" s="42">
        <f>H50*12</f>
        <v>0</v>
      </c>
      <c r="F50" s="43"/>
      <c r="G50" s="42"/>
      <c r="H50" s="43"/>
      <c r="I50" s="12">
        <v>3835.45</v>
      </c>
      <c r="J50" s="13">
        <v>0.1</v>
      </c>
    </row>
    <row r="51" spans="1:10" s="20" customFormat="1" ht="15" x14ac:dyDescent="0.2">
      <c r="A51" s="136" t="s">
        <v>52</v>
      </c>
      <c r="B51" s="125" t="s">
        <v>47</v>
      </c>
      <c r="C51" s="42">
        <f>F51*12</f>
        <v>0</v>
      </c>
      <c r="D51" s="41">
        <v>918.95</v>
      </c>
      <c r="E51" s="42">
        <f>H51*12</f>
        <v>0</v>
      </c>
      <c r="F51" s="43"/>
      <c r="G51" s="42"/>
      <c r="H51" s="43"/>
      <c r="I51" s="12">
        <v>3835.45</v>
      </c>
      <c r="J51" s="13">
        <v>0.01</v>
      </c>
    </row>
    <row r="52" spans="1:10" s="20" customFormat="1" ht="15" x14ac:dyDescent="0.2">
      <c r="A52" s="136" t="s">
        <v>53</v>
      </c>
      <c r="B52" s="125" t="s">
        <v>47</v>
      </c>
      <c r="C52" s="42"/>
      <c r="D52" s="41">
        <v>875.58</v>
      </c>
      <c r="E52" s="42"/>
      <c r="F52" s="43"/>
      <c r="G52" s="42"/>
      <c r="H52" s="43"/>
      <c r="I52" s="12">
        <v>3835.45</v>
      </c>
      <c r="J52" s="13">
        <v>0.01</v>
      </c>
    </row>
    <row r="53" spans="1:10" s="20" customFormat="1" ht="15" x14ac:dyDescent="0.2">
      <c r="A53" s="136" t="s">
        <v>54</v>
      </c>
      <c r="B53" s="125" t="s">
        <v>49</v>
      </c>
      <c r="C53" s="42"/>
      <c r="D53" s="41">
        <v>3502.46</v>
      </c>
      <c r="E53" s="42"/>
      <c r="F53" s="43"/>
      <c r="G53" s="42"/>
      <c r="H53" s="43"/>
      <c r="I53" s="12">
        <v>3835.45</v>
      </c>
      <c r="J53" s="13">
        <v>0.06</v>
      </c>
    </row>
    <row r="54" spans="1:10" s="20" customFormat="1" ht="25.5" x14ac:dyDescent="0.2">
      <c r="A54" s="136" t="s">
        <v>55</v>
      </c>
      <c r="B54" s="125" t="s">
        <v>47</v>
      </c>
      <c r="C54" s="42">
        <f>F54*12</f>
        <v>0</v>
      </c>
      <c r="D54" s="41">
        <v>3454.42</v>
      </c>
      <c r="E54" s="42">
        <f>H54*12</f>
        <v>0</v>
      </c>
      <c r="F54" s="43"/>
      <c r="G54" s="42"/>
      <c r="H54" s="43"/>
      <c r="I54" s="12">
        <v>3835.45</v>
      </c>
      <c r="J54" s="13">
        <v>0.05</v>
      </c>
    </row>
    <row r="55" spans="1:10" s="20" customFormat="1" ht="15" x14ac:dyDescent="0.2">
      <c r="A55" s="136" t="s">
        <v>56</v>
      </c>
      <c r="B55" s="125" t="s">
        <v>47</v>
      </c>
      <c r="C55" s="42"/>
      <c r="D55" s="41">
        <v>6057.57</v>
      </c>
      <c r="E55" s="42"/>
      <c r="F55" s="43"/>
      <c r="G55" s="42"/>
      <c r="H55" s="43"/>
      <c r="I55" s="12">
        <v>3835.45</v>
      </c>
      <c r="J55" s="13">
        <v>0.01</v>
      </c>
    </row>
    <row r="56" spans="1:10" s="20" customFormat="1" ht="25.5" x14ac:dyDescent="0.2">
      <c r="A56" s="84" t="s">
        <v>110</v>
      </c>
      <c r="B56" s="85" t="s">
        <v>28</v>
      </c>
      <c r="C56" s="137"/>
      <c r="D56" s="81">
        <v>35681.32</v>
      </c>
      <c r="E56" s="44"/>
      <c r="F56" s="43"/>
      <c r="G56" s="42"/>
      <c r="H56" s="43"/>
      <c r="I56" s="12">
        <v>3835.45</v>
      </c>
      <c r="J56" s="13"/>
    </row>
    <row r="57" spans="1:10" s="20" customFormat="1" ht="15" hidden="1" x14ac:dyDescent="0.2">
      <c r="A57" s="136"/>
      <c r="B57" s="127"/>
      <c r="C57" s="42"/>
      <c r="D57" s="41"/>
      <c r="E57" s="42"/>
      <c r="F57" s="43"/>
      <c r="G57" s="42"/>
      <c r="H57" s="43"/>
      <c r="I57" s="12">
        <v>3835.45</v>
      </c>
      <c r="J57" s="13"/>
    </row>
    <row r="58" spans="1:10" s="20" customFormat="1" ht="15" hidden="1" x14ac:dyDescent="0.2">
      <c r="A58" s="136"/>
      <c r="B58" s="127"/>
      <c r="C58" s="42"/>
      <c r="D58" s="41"/>
      <c r="E58" s="42"/>
      <c r="F58" s="43"/>
      <c r="G58" s="42"/>
      <c r="H58" s="43"/>
      <c r="I58" s="12">
        <v>3835.45</v>
      </c>
      <c r="J58" s="13"/>
    </row>
    <row r="59" spans="1:10" s="20" customFormat="1" ht="25.5" x14ac:dyDescent="0.2">
      <c r="A59" s="84" t="s">
        <v>112</v>
      </c>
      <c r="B59" s="85" t="s">
        <v>28</v>
      </c>
      <c r="C59" s="81"/>
      <c r="D59" s="82">
        <v>5021.8100000000004</v>
      </c>
      <c r="E59" s="44"/>
      <c r="F59" s="43"/>
      <c r="G59" s="44"/>
      <c r="H59" s="115"/>
      <c r="I59" s="12">
        <v>3835.45</v>
      </c>
      <c r="J59" s="13"/>
    </row>
    <row r="60" spans="1:10" s="45" customFormat="1" ht="30" x14ac:dyDescent="0.2">
      <c r="A60" s="132" t="s">
        <v>57</v>
      </c>
      <c r="B60" s="133"/>
      <c r="C60" s="26"/>
      <c r="D60" s="26">
        <f>D61+D62+D63+D64+D65+D66+D67</f>
        <v>73973.570000000007</v>
      </c>
      <c r="E60" s="26"/>
      <c r="F60" s="35"/>
      <c r="G60" s="26">
        <f>D60/I60</f>
        <v>19.29</v>
      </c>
      <c r="H60" s="27">
        <f>G60/12</f>
        <v>1.61</v>
      </c>
      <c r="I60" s="12">
        <v>3835.45</v>
      </c>
      <c r="J60" s="13">
        <v>0.26</v>
      </c>
    </row>
    <row r="61" spans="1:10" s="20" customFormat="1" ht="25.5" x14ac:dyDescent="0.2">
      <c r="A61" s="136" t="s">
        <v>58</v>
      </c>
      <c r="B61" s="125" t="s">
        <v>28</v>
      </c>
      <c r="C61" s="42"/>
      <c r="D61" s="41">
        <v>24408</v>
      </c>
      <c r="E61" s="42"/>
      <c r="F61" s="43"/>
      <c r="G61" s="42"/>
      <c r="H61" s="43"/>
      <c r="I61" s="12">
        <v>3835.45</v>
      </c>
      <c r="J61" s="13">
        <v>0.2</v>
      </c>
    </row>
    <row r="62" spans="1:10" s="20" customFormat="1" ht="25.5" hidden="1" x14ac:dyDescent="0.2">
      <c r="A62" s="136"/>
      <c r="B62" s="127" t="s">
        <v>28</v>
      </c>
      <c r="C62" s="42"/>
      <c r="D62" s="41"/>
      <c r="E62" s="42"/>
      <c r="F62" s="43"/>
      <c r="G62" s="42"/>
      <c r="H62" s="43"/>
      <c r="I62" s="12">
        <v>3835.45</v>
      </c>
      <c r="J62" s="13">
        <v>0</v>
      </c>
    </row>
    <row r="63" spans="1:10" s="20" customFormat="1" ht="15" x14ac:dyDescent="0.2">
      <c r="A63" s="136" t="s">
        <v>98</v>
      </c>
      <c r="B63" s="127" t="s">
        <v>37</v>
      </c>
      <c r="C63" s="42"/>
      <c r="D63" s="46">
        <v>12456.96</v>
      </c>
      <c r="E63" s="42"/>
      <c r="F63" s="43"/>
      <c r="G63" s="44"/>
      <c r="H63" s="115"/>
      <c r="I63" s="12">
        <v>3835.45</v>
      </c>
      <c r="J63" s="13"/>
    </row>
    <row r="64" spans="1:10" s="20" customFormat="1" ht="15" x14ac:dyDescent="0.2">
      <c r="A64" s="136" t="s">
        <v>116</v>
      </c>
      <c r="B64" s="127" t="s">
        <v>47</v>
      </c>
      <c r="C64" s="42"/>
      <c r="D64" s="46">
        <v>1245.6600000000001</v>
      </c>
      <c r="E64" s="42"/>
      <c r="F64" s="43"/>
      <c r="G64" s="44"/>
      <c r="H64" s="115"/>
      <c r="I64" s="12">
        <v>3835.45</v>
      </c>
      <c r="J64" s="13"/>
    </row>
    <row r="65" spans="1:10" s="20" customFormat="1" ht="15" x14ac:dyDescent="0.2">
      <c r="A65" s="136" t="s">
        <v>117</v>
      </c>
      <c r="B65" s="127" t="s">
        <v>49</v>
      </c>
      <c r="C65" s="42"/>
      <c r="D65" s="46">
        <f>15657*2</f>
        <v>31314</v>
      </c>
      <c r="E65" s="42"/>
      <c r="F65" s="43"/>
      <c r="G65" s="44"/>
      <c r="H65" s="115"/>
      <c r="I65" s="12">
        <v>3835.45</v>
      </c>
      <c r="J65" s="13"/>
    </row>
    <row r="66" spans="1:10" s="20" customFormat="1" ht="29.25" customHeight="1" x14ac:dyDescent="0.2">
      <c r="A66" s="84" t="s">
        <v>111</v>
      </c>
      <c r="B66" s="85" t="s">
        <v>28</v>
      </c>
      <c r="C66" s="81"/>
      <c r="D66" s="82">
        <v>3447.4</v>
      </c>
      <c r="E66" s="42"/>
      <c r="F66" s="43"/>
      <c r="G66" s="44"/>
      <c r="H66" s="115"/>
      <c r="I66" s="12">
        <v>3835.45</v>
      </c>
      <c r="J66" s="13"/>
    </row>
    <row r="67" spans="1:10" s="20" customFormat="1" ht="29.25" customHeight="1" x14ac:dyDescent="0.2">
      <c r="A67" s="84" t="s">
        <v>88</v>
      </c>
      <c r="B67" s="85" t="s">
        <v>28</v>
      </c>
      <c r="C67" s="81"/>
      <c r="D67" s="82">
        <v>1101.55</v>
      </c>
      <c r="E67" s="42"/>
      <c r="F67" s="43"/>
      <c r="G67" s="44"/>
      <c r="H67" s="115"/>
      <c r="I67" s="12">
        <v>3835.45</v>
      </c>
      <c r="J67" s="13"/>
    </row>
    <row r="68" spans="1:10" s="20" customFormat="1" ht="30" x14ac:dyDescent="0.2">
      <c r="A68" s="132" t="s">
        <v>59</v>
      </c>
      <c r="B68" s="125"/>
      <c r="C68" s="42"/>
      <c r="D68" s="26">
        <f>D69+D70</f>
        <v>854.42</v>
      </c>
      <c r="E68" s="42"/>
      <c r="F68" s="43"/>
      <c r="G68" s="26">
        <f>D68/I68</f>
        <v>0.22</v>
      </c>
      <c r="H68" s="27">
        <f>G68/12</f>
        <v>0.02</v>
      </c>
      <c r="I68" s="12">
        <v>3835.45</v>
      </c>
      <c r="J68" s="13">
        <v>0.09</v>
      </c>
    </row>
    <row r="69" spans="1:10" s="20" customFormat="1" ht="15" hidden="1" x14ac:dyDescent="0.2">
      <c r="A69" s="136"/>
      <c r="B69" s="127" t="s">
        <v>47</v>
      </c>
      <c r="C69" s="42"/>
      <c r="D69" s="41"/>
      <c r="E69" s="42"/>
      <c r="F69" s="43"/>
      <c r="G69" s="42"/>
      <c r="H69" s="43"/>
      <c r="I69" s="12">
        <v>3835.45</v>
      </c>
      <c r="J69" s="13"/>
    </row>
    <row r="70" spans="1:10" s="20" customFormat="1" ht="25.5" x14ac:dyDescent="0.2">
      <c r="A70" s="84" t="s">
        <v>102</v>
      </c>
      <c r="B70" s="85" t="s">
        <v>28</v>
      </c>
      <c r="C70" s="81"/>
      <c r="D70" s="82">
        <v>854.42</v>
      </c>
      <c r="E70" s="42"/>
      <c r="F70" s="43"/>
      <c r="G70" s="42"/>
      <c r="H70" s="43"/>
      <c r="I70" s="12">
        <v>3835.45</v>
      </c>
      <c r="J70" s="13">
        <v>0.06</v>
      </c>
    </row>
    <row r="71" spans="1:10" s="20" customFormat="1" ht="15" hidden="1" x14ac:dyDescent="0.2">
      <c r="A71" s="136" t="s">
        <v>60</v>
      </c>
      <c r="B71" s="125" t="s">
        <v>37</v>
      </c>
      <c r="C71" s="42"/>
      <c r="D71" s="41">
        <f>G71*I71</f>
        <v>0</v>
      </c>
      <c r="E71" s="42"/>
      <c r="F71" s="43"/>
      <c r="G71" s="42">
        <f>H71*12</f>
        <v>0</v>
      </c>
      <c r="H71" s="43">
        <v>0</v>
      </c>
      <c r="I71" s="12">
        <v>3835.45</v>
      </c>
      <c r="J71" s="13">
        <v>0</v>
      </c>
    </row>
    <row r="72" spans="1:10" s="20" customFormat="1" ht="15" x14ac:dyDescent="0.2">
      <c r="A72" s="132" t="s">
        <v>61</v>
      </c>
      <c r="B72" s="125"/>
      <c r="C72" s="42"/>
      <c r="D72" s="26">
        <f>D73+D74+D75+D76</f>
        <v>19566.98</v>
      </c>
      <c r="E72" s="42"/>
      <c r="F72" s="43"/>
      <c r="G72" s="26">
        <f>D72/I72</f>
        <v>5.0999999999999996</v>
      </c>
      <c r="H72" s="27">
        <f>G72/12</f>
        <v>0.43</v>
      </c>
      <c r="I72" s="12">
        <v>3835.45</v>
      </c>
      <c r="J72" s="13">
        <v>0.33</v>
      </c>
    </row>
    <row r="73" spans="1:10" s="20" customFormat="1" ht="15" x14ac:dyDescent="0.2">
      <c r="A73" s="136" t="s">
        <v>62</v>
      </c>
      <c r="B73" s="127" t="s">
        <v>42</v>
      </c>
      <c r="C73" s="42"/>
      <c r="D73" s="41">
        <v>2440.8000000000002</v>
      </c>
      <c r="E73" s="42"/>
      <c r="F73" s="43"/>
      <c r="G73" s="42"/>
      <c r="H73" s="43"/>
      <c r="I73" s="12">
        <v>3835.45</v>
      </c>
      <c r="J73" s="13">
        <v>0.04</v>
      </c>
    </row>
    <row r="74" spans="1:10" s="20" customFormat="1" ht="15" x14ac:dyDescent="0.2">
      <c r="A74" s="136" t="s">
        <v>63</v>
      </c>
      <c r="B74" s="125" t="s">
        <v>47</v>
      </c>
      <c r="C74" s="42"/>
      <c r="D74" s="41">
        <v>9152.6200000000008</v>
      </c>
      <c r="E74" s="42"/>
      <c r="F74" s="43"/>
      <c r="G74" s="42"/>
      <c r="H74" s="43"/>
      <c r="I74" s="12">
        <v>3835.45</v>
      </c>
      <c r="J74" s="13">
        <v>0.15</v>
      </c>
    </row>
    <row r="75" spans="1:10" s="20" customFormat="1" ht="15" x14ac:dyDescent="0.2">
      <c r="A75" s="136" t="s">
        <v>64</v>
      </c>
      <c r="B75" s="125" t="s">
        <v>47</v>
      </c>
      <c r="C75" s="42"/>
      <c r="D75" s="41">
        <v>1830.56</v>
      </c>
      <c r="E75" s="42"/>
      <c r="F75" s="43"/>
      <c r="G75" s="42"/>
      <c r="H75" s="43"/>
      <c r="I75" s="12">
        <v>3835.45</v>
      </c>
      <c r="J75" s="13">
        <v>0.03</v>
      </c>
    </row>
    <row r="76" spans="1:10" s="20" customFormat="1" ht="25.5" x14ac:dyDescent="0.2">
      <c r="A76" s="136" t="s">
        <v>65</v>
      </c>
      <c r="B76" s="125" t="s">
        <v>28</v>
      </c>
      <c r="C76" s="42"/>
      <c r="D76" s="41">
        <v>6143</v>
      </c>
      <c r="E76" s="42"/>
      <c r="F76" s="43"/>
      <c r="G76" s="42"/>
      <c r="H76" s="43"/>
      <c r="I76" s="12">
        <v>3835.45</v>
      </c>
      <c r="J76" s="13">
        <v>0.11</v>
      </c>
    </row>
    <row r="77" spans="1:10" s="20" customFormat="1" ht="15" x14ac:dyDescent="0.2">
      <c r="A77" s="132" t="s">
        <v>66</v>
      </c>
      <c r="B77" s="125"/>
      <c r="C77" s="42"/>
      <c r="D77" s="26">
        <f>D78+D79</f>
        <v>1098.1600000000001</v>
      </c>
      <c r="E77" s="42"/>
      <c r="F77" s="43"/>
      <c r="G77" s="26">
        <f>D77/I77</f>
        <v>0.28999999999999998</v>
      </c>
      <c r="H77" s="27">
        <f>G77/12</f>
        <v>0.02</v>
      </c>
      <c r="I77" s="12">
        <v>3835.45</v>
      </c>
      <c r="J77" s="13">
        <v>0.1</v>
      </c>
    </row>
    <row r="78" spans="1:10" s="20" customFormat="1" ht="15" x14ac:dyDescent="0.2">
      <c r="A78" s="136" t="s">
        <v>67</v>
      </c>
      <c r="B78" s="125" t="s">
        <v>47</v>
      </c>
      <c r="C78" s="42"/>
      <c r="D78" s="41">
        <v>1098.1600000000001</v>
      </c>
      <c r="E78" s="42"/>
      <c r="F78" s="43"/>
      <c r="G78" s="42"/>
      <c r="H78" s="43"/>
      <c r="I78" s="12">
        <v>3835.45</v>
      </c>
      <c r="J78" s="13">
        <v>0.02</v>
      </c>
    </row>
    <row r="79" spans="1:10" s="20" customFormat="1" ht="15" hidden="1" x14ac:dyDescent="0.2">
      <c r="A79" s="136" t="s">
        <v>68</v>
      </c>
      <c r="B79" s="125" t="s">
        <v>47</v>
      </c>
      <c r="C79" s="42"/>
      <c r="D79" s="41"/>
      <c r="E79" s="42"/>
      <c r="F79" s="43"/>
      <c r="G79" s="42"/>
      <c r="H79" s="43"/>
      <c r="I79" s="12">
        <v>3835.45</v>
      </c>
      <c r="J79" s="13">
        <v>0.01</v>
      </c>
    </row>
    <row r="80" spans="1:10" s="12" customFormat="1" ht="15" x14ac:dyDescent="0.2">
      <c r="A80" s="132" t="s">
        <v>69</v>
      </c>
      <c r="B80" s="133"/>
      <c r="C80" s="26"/>
      <c r="D80" s="26">
        <f>D81+D82</f>
        <v>24745.94</v>
      </c>
      <c r="E80" s="26"/>
      <c r="F80" s="35"/>
      <c r="G80" s="26">
        <f>D80/I80</f>
        <v>6.45</v>
      </c>
      <c r="H80" s="27">
        <f>G80/12</f>
        <v>0.54</v>
      </c>
      <c r="I80" s="12">
        <v>3835.45</v>
      </c>
      <c r="J80" s="13">
        <v>0.27</v>
      </c>
    </row>
    <row r="81" spans="1:10" s="20" customFormat="1" ht="15" x14ac:dyDescent="0.2">
      <c r="A81" s="136" t="s">
        <v>70</v>
      </c>
      <c r="B81" s="127" t="s">
        <v>49</v>
      </c>
      <c r="C81" s="42"/>
      <c r="D81" s="41">
        <v>14115.84</v>
      </c>
      <c r="E81" s="42"/>
      <c r="F81" s="43"/>
      <c r="G81" s="42"/>
      <c r="H81" s="43"/>
      <c r="I81" s="12">
        <v>3835.45</v>
      </c>
      <c r="J81" s="13">
        <v>0.03</v>
      </c>
    </row>
    <row r="82" spans="1:10" s="20" customFormat="1" ht="15" x14ac:dyDescent="0.2">
      <c r="A82" s="136" t="s">
        <v>100</v>
      </c>
      <c r="B82" s="127" t="s">
        <v>99</v>
      </c>
      <c r="C82" s="42">
        <f>F82*12</f>
        <v>0</v>
      </c>
      <c r="D82" s="41">
        <v>10630.1</v>
      </c>
      <c r="E82" s="42">
        <f>H82*12</f>
        <v>0</v>
      </c>
      <c r="F82" s="43"/>
      <c r="G82" s="42"/>
      <c r="H82" s="43"/>
      <c r="I82" s="12">
        <v>3835.45</v>
      </c>
      <c r="J82" s="13">
        <v>0.24</v>
      </c>
    </row>
    <row r="83" spans="1:10" s="12" customFormat="1" ht="15" x14ac:dyDescent="0.2">
      <c r="A83" s="132" t="s">
        <v>71</v>
      </c>
      <c r="B83" s="133"/>
      <c r="C83" s="26"/>
      <c r="D83" s="26">
        <f>D84+D85</f>
        <v>24036.53</v>
      </c>
      <c r="E83" s="26"/>
      <c r="F83" s="35"/>
      <c r="G83" s="26">
        <f>D83/I83</f>
        <v>6.27</v>
      </c>
      <c r="H83" s="27">
        <f>G83/12</f>
        <v>0.52</v>
      </c>
      <c r="I83" s="12">
        <v>3835.45</v>
      </c>
      <c r="J83" s="13">
        <v>0.28999999999999998</v>
      </c>
    </row>
    <row r="84" spans="1:10" s="20" customFormat="1" ht="15" x14ac:dyDescent="0.2">
      <c r="A84" s="136" t="s">
        <v>72</v>
      </c>
      <c r="B84" s="125" t="s">
        <v>73</v>
      </c>
      <c r="C84" s="42"/>
      <c r="D84" s="41">
        <v>17351.79</v>
      </c>
      <c r="E84" s="42"/>
      <c r="F84" s="43"/>
      <c r="G84" s="42"/>
      <c r="H84" s="43"/>
      <c r="I84" s="12">
        <v>3835.45</v>
      </c>
      <c r="J84" s="13">
        <v>0.28999999999999998</v>
      </c>
    </row>
    <row r="85" spans="1:10" s="20" customFormat="1" ht="15" x14ac:dyDescent="0.2">
      <c r="A85" s="138" t="s">
        <v>74</v>
      </c>
      <c r="B85" s="139" t="s">
        <v>73</v>
      </c>
      <c r="C85" s="110"/>
      <c r="D85" s="109">
        <v>6684.74</v>
      </c>
      <c r="E85" s="110"/>
      <c r="F85" s="111"/>
      <c r="G85" s="110"/>
      <c r="H85" s="111"/>
      <c r="I85" s="12">
        <v>3835.45</v>
      </c>
      <c r="J85" s="13">
        <v>0</v>
      </c>
    </row>
    <row r="86" spans="1:10" s="20" customFormat="1" ht="21.75" customHeight="1" x14ac:dyDescent="0.2">
      <c r="A86" s="140" t="s">
        <v>120</v>
      </c>
      <c r="B86" s="133" t="s">
        <v>121</v>
      </c>
      <c r="C86" s="37"/>
      <c r="D86" s="37">
        <f>30*4214</f>
        <v>126420</v>
      </c>
      <c r="E86" s="37"/>
      <c r="F86" s="37"/>
      <c r="G86" s="37">
        <f>D86/I86</f>
        <v>32.96</v>
      </c>
      <c r="H86" s="37">
        <f>G86/12</f>
        <v>2.75</v>
      </c>
      <c r="I86" s="12">
        <v>3835.45</v>
      </c>
      <c r="J86" s="13"/>
    </row>
    <row r="87" spans="1:10" s="12" customFormat="1" ht="38.25" thickBot="1" x14ac:dyDescent="0.25">
      <c r="A87" s="119" t="s">
        <v>123</v>
      </c>
      <c r="B87" s="64" t="s">
        <v>28</v>
      </c>
      <c r="C87" s="65">
        <f>F87*12</f>
        <v>0</v>
      </c>
      <c r="D87" s="120">
        <f>G87*I87</f>
        <v>16108.89</v>
      </c>
      <c r="E87" s="120">
        <f>H87*12</f>
        <v>4.2</v>
      </c>
      <c r="F87" s="121"/>
      <c r="G87" s="120">
        <f>H87*12</f>
        <v>4.2</v>
      </c>
      <c r="H87" s="121">
        <v>0.35</v>
      </c>
      <c r="I87" s="12">
        <v>3835.45</v>
      </c>
      <c r="J87" s="13">
        <v>0.37</v>
      </c>
    </row>
    <row r="88" spans="1:10" s="12" customFormat="1" ht="19.5" hidden="1" thickBot="1" x14ac:dyDescent="0.25">
      <c r="A88" s="112" t="s">
        <v>75</v>
      </c>
      <c r="B88" s="34"/>
      <c r="C88" s="24" t="e">
        <f>F88*12</f>
        <v>#REF!</v>
      </c>
      <c r="D88" s="24">
        <f>G88*I88</f>
        <v>0</v>
      </c>
      <c r="E88" s="24">
        <f>H88*12</f>
        <v>0</v>
      </c>
      <c r="F88" s="113" t="e">
        <f>#REF!+#REF!+#REF!+#REF!+#REF!+#REF!+#REF!+#REF!+#REF!+#REF!</f>
        <v>#REF!</v>
      </c>
      <c r="G88" s="24">
        <f>H88*12</f>
        <v>0</v>
      </c>
      <c r="H88" s="114">
        <f>H89+H90+H91+H92</f>
        <v>0</v>
      </c>
      <c r="I88" s="12">
        <v>3835.45</v>
      </c>
      <c r="J88" s="13"/>
    </row>
    <row r="89" spans="1:10" s="20" customFormat="1" ht="15.75" hidden="1" thickBot="1" x14ac:dyDescent="0.25">
      <c r="A89" s="38" t="s">
        <v>76</v>
      </c>
      <c r="B89" s="39"/>
      <c r="C89" s="40"/>
      <c r="D89" s="47"/>
      <c r="E89" s="40"/>
      <c r="F89" s="48"/>
      <c r="G89" s="40"/>
      <c r="H89" s="48"/>
      <c r="I89" s="12">
        <v>3835.45</v>
      </c>
      <c r="J89" s="21"/>
    </row>
    <row r="90" spans="1:10" s="20" customFormat="1" ht="15.75" hidden="1" thickBot="1" x14ac:dyDescent="0.25">
      <c r="A90" s="38" t="s">
        <v>77</v>
      </c>
      <c r="B90" s="39"/>
      <c r="C90" s="40"/>
      <c r="D90" s="47"/>
      <c r="E90" s="40"/>
      <c r="F90" s="48"/>
      <c r="G90" s="40"/>
      <c r="H90" s="48"/>
      <c r="I90" s="12">
        <v>3835.45</v>
      </c>
      <c r="J90" s="21"/>
    </row>
    <row r="91" spans="1:10" s="20" customFormat="1" ht="15.75" hidden="1" thickBot="1" x14ac:dyDescent="0.25">
      <c r="A91" s="38" t="s">
        <v>78</v>
      </c>
      <c r="B91" s="39"/>
      <c r="C91" s="40"/>
      <c r="D91" s="47"/>
      <c r="E91" s="40"/>
      <c r="F91" s="48"/>
      <c r="G91" s="40"/>
      <c r="H91" s="48"/>
      <c r="I91" s="12">
        <v>3835.45</v>
      </c>
      <c r="J91" s="21"/>
    </row>
    <row r="92" spans="1:10" s="20" customFormat="1" ht="15.75" hidden="1" thickBot="1" x14ac:dyDescent="0.25">
      <c r="A92" s="49" t="s">
        <v>79</v>
      </c>
      <c r="B92" s="50"/>
      <c r="C92" s="51"/>
      <c r="D92" s="52"/>
      <c r="E92" s="51"/>
      <c r="F92" s="53"/>
      <c r="G92" s="51"/>
      <c r="H92" s="53"/>
      <c r="I92" s="12">
        <v>3835.45</v>
      </c>
      <c r="J92" s="21"/>
    </row>
    <row r="93" spans="1:10" s="12" customFormat="1" ht="26.25" hidden="1" thickBot="1" x14ac:dyDescent="0.45">
      <c r="A93" s="54" t="s">
        <v>80</v>
      </c>
      <c r="B93" s="55" t="s">
        <v>81</v>
      </c>
      <c r="C93" s="56"/>
      <c r="D93" s="57"/>
      <c r="E93" s="56"/>
      <c r="F93" s="58"/>
      <c r="G93" s="56"/>
      <c r="H93" s="58"/>
      <c r="I93" s="12">
        <v>3835.45</v>
      </c>
    </row>
    <row r="94" spans="1:10" s="12" customFormat="1" ht="31.5" customHeight="1" thickBot="1" x14ac:dyDescent="0.45">
      <c r="A94" s="101" t="s">
        <v>80</v>
      </c>
      <c r="B94" s="102" t="s">
        <v>118</v>
      </c>
      <c r="C94" s="103"/>
      <c r="D94" s="104">
        <v>11000</v>
      </c>
      <c r="E94" s="103"/>
      <c r="F94" s="104"/>
      <c r="G94" s="103">
        <f>D94/I94</f>
        <v>2.87</v>
      </c>
      <c r="H94" s="68">
        <f>G94/12</f>
        <v>0.24</v>
      </c>
      <c r="I94" s="12">
        <v>3835.45</v>
      </c>
    </row>
    <row r="95" spans="1:10" s="12" customFormat="1" ht="19.5" thickBot="1" x14ac:dyDescent="0.45">
      <c r="A95" s="59" t="s">
        <v>82</v>
      </c>
      <c r="B95" s="60" t="s">
        <v>22</v>
      </c>
      <c r="C95" s="103"/>
      <c r="D95" s="104">
        <f>G95*I95</f>
        <v>75678.92</v>
      </c>
      <c r="E95" s="103"/>
      <c r="F95" s="104"/>
      <c r="G95" s="103">
        <f>H95*12</f>
        <v>20.76</v>
      </c>
      <c r="H95" s="68">
        <v>1.73</v>
      </c>
      <c r="I95" s="12">
        <v>3645.42</v>
      </c>
    </row>
    <row r="96" spans="1:10" s="62" customFormat="1" ht="20.25" thickBot="1" x14ac:dyDescent="0.45">
      <c r="A96" s="105" t="s">
        <v>83</v>
      </c>
      <c r="B96" s="106"/>
      <c r="C96" s="107">
        <f>F96*12</f>
        <v>0</v>
      </c>
      <c r="D96" s="108">
        <f>D94+D87+D86+D83+D80+D77+D72+D68+D60+D43+D42+D41+D40+D39+D38+D37+D36+D35+D34+D25+D15+D95</f>
        <v>939452.59</v>
      </c>
      <c r="E96" s="108">
        <f t="shared" ref="E96:H96" si="7">E94+E87+E86+E83+E80+E77+E72+E68+E60+E43+E42+E41+E40+E39+E38+E37+E36+E35+E34+E25+E15+E95</f>
        <v>120.6</v>
      </c>
      <c r="F96" s="108">
        <f t="shared" si="7"/>
        <v>0</v>
      </c>
      <c r="G96" s="108">
        <f t="shared" si="7"/>
        <v>245.96</v>
      </c>
      <c r="H96" s="108">
        <f t="shared" si="7"/>
        <v>20.51</v>
      </c>
      <c r="I96" s="12">
        <v>3835.45</v>
      </c>
      <c r="J96" s="61"/>
    </row>
    <row r="97" spans="1:11" s="12" customFormat="1" ht="19.5" hidden="1" thickBot="1" x14ac:dyDescent="0.45">
      <c r="A97" s="63" t="s">
        <v>80</v>
      </c>
      <c r="B97" s="64"/>
      <c r="C97" s="65"/>
      <c r="D97" s="66"/>
      <c r="E97" s="65"/>
      <c r="F97" s="67"/>
      <c r="G97" s="65"/>
      <c r="H97" s="67"/>
      <c r="I97" s="12">
        <v>3835.45</v>
      </c>
      <c r="J97" s="13"/>
    </row>
    <row r="98" spans="1:11" s="12" customFormat="1" ht="19.5" hidden="1" thickBot="1" x14ac:dyDescent="0.45">
      <c r="A98" s="63" t="s">
        <v>84</v>
      </c>
      <c r="B98" s="64"/>
      <c r="C98" s="65"/>
      <c r="D98" s="66"/>
      <c r="E98" s="65"/>
      <c r="F98" s="67"/>
      <c r="G98" s="66"/>
      <c r="H98" s="68"/>
      <c r="I98" s="12">
        <v>3835.45</v>
      </c>
      <c r="J98" s="13"/>
    </row>
    <row r="99" spans="1:11" s="74" customFormat="1" ht="20.25" hidden="1" thickBot="1" x14ac:dyDescent="0.25">
      <c r="A99" s="69" t="s">
        <v>85</v>
      </c>
      <c r="B99" s="70" t="s">
        <v>22</v>
      </c>
      <c r="C99" s="70" t="s">
        <v>86</v>
      </c>
      <c r="D99" s="71"/>
      <c r="E99" s="70" t="s">
        <v>86</v>
      </c>
      <c r="F99" s="72"/>
      <c r="G99" s="70" t="s">
        <v>86</v>
      </c>
      <c r="H99" s="72"/>
      <c r="I99" s="12">
        <v>3835.45</v>
      </c>
      <c r="J99" s="73"/>
    </row>
    <row r="100" spans="1:11" s="76" customFormat="1" ht="21" customHeight="1" x14ac:dyDescent="0.2">
      <c r="A100" s="75"/>
      <c r="F100" s="77"/>
      <c r="H100" s="77"/>
      <c r="I100" s="12"/>
      <c r="J100" s="78"/>
    </row>
    <row r="101" spans="1:11" s="76" customFormat="1" ht="15" x14ac:dyDescent="0.2">
      <c r="A101" s="75"/>
      <c r="F101" s="77"/>
      <c r="H101" s="77"/>
      <c r="I101" s="12"/>
      <c r="J101" s="78"/>
    </row>
    <row r="102" spans="1:11" s="76" customFormat="1" ht="15.75" thickBot="1" x14ac:dyDescent="0.25">
      <c r="A102" s="75"/>
      <c r="F102" s="77"/>
      <c r="H102" s="77"/>
      <c r="I102" s="12"/>
      <c r="J102" s="78"/>
    </row>
    <row r="103" spans="1:11" s="80" customFormat="1" ht="30.75" thickBot="1" x14ac:dyDescent="0.25">
      <c r="A103" s="101" t="s">
        <v>87</v>
      </c>
      <c r="B103" s="106"/>
      <c r="C103" s="107">
        <f>F103*12</f>
        <v>0</v>
      </c>
      <c r="D103" s="107">
        <f>D104+D105+D106+D107+D108+D113</f>
        <v>416327.45</v>
      </c>
      <c r="E103" s="107">
        <f t="shared" ref="E103:H103" si="8">E104+E105+E106+E107+E108+E113</f>
        <v>0</v>
      </c>
      <c r="F103" s="107">
        <f t="shared" si="8"/>
        <v>0</v>
      </c>
      <c r="G103" s="107">
        <f t="shared" si="8"/>
        <v>108.55</v>
      </c>
      <c r="H103" s="107">
        <f t="shared" si="8"/>
        <v>9.0500000000000007</v>
      </c>
      <c r="I103" s="12">
        <v>3835.45</v>
      </c>
      <c r="J103" s="79"/>
    </row>
    <row r="104" spans="1:11" s="146" customFormat="1" ht="15" x14ac:dyDescent="0.2">
      <c r="A104" s="122" t="s">
        <v>108</v>
      </c>
      <c r="B104" s="141"/>
      <c r="C104" s="142"/>
      <c r="D104" s="32">
        <v>3685.66</v>
      </c>
      <c r="E104" s="32"/>
      <c r="F104" s="32"/>
      <c r="G104" s="32">
        <f>D104/I104</f>
        <v>0.96</v>
      </c>
      <c r="H104" s="33">
        <f>G104/12</f>
        <v>0.08</v>
      </c>
      <c r="I104" s="143">
        <v>3835.45</v>
      </c>
      <c r="J104" s="144"/>
      <c r="K104" s="145"/>
    </row>
    <row r="105" spans="1:11" s="146" customFormat="1" ht="15" x14ac:dyDescent="0.2">
      <c r="A105" s="84" t="s">
        <v>109</v>
      </c>
      <c r="B105" s="147"/>
      <c r="C105" s="137"/>
      <c r="D105" s="81">
        <v>135019.22</v>
      </c>
      <c r="E105" s="81"/>
      <c r="F105" s="81"/>
      <c r="G105" s="32">
        <f t="shared" ref="G105:G113" si="9">D105/I105</f>
        <v>35.200000000000003</v>
      </c>
      <c r="H105" s="33">
        <f t="shared" ref="H105:H112" si="10">G105/12</f>
        <v>2.93</v>
      </c>
      <c r="I105" s="143">
        <v>3835.45</v>
      </c>
      <c r="J105" s="144"/>
      <c r="K105" s="145"/>
    </row>
    <row r="106" spans="1:11" s="149" customFormat="1" ht="15" x14ac:dyDescent="0.2">
      <c r="A106" s="84" t="s">
        <v>89</v>
      </c>
      <c r="B106" s="85"/>
      <c r="C106" s="81"/>
      <c r="D106" s="82">
        <v>902.11</v>
      </c>
      <c r="E106" s="81"/>
      <c r="F106" s="83"/>
      <c r="G106" s="32">
        <f t="shared" si="9"/>
        <v>0.24</v>
      </c>
      <c r="H106" s="33">
        <f t="shared" si="10"/>
        <v>0.02</v>
      </c>
      <c r="I106" s="143">
        <v>3835.45</v>
      </c>
      <c r="J106" s="148"/>
      <c r="K106" s="145"/>
    </row>
    <row r="107" spans="1:11" s="149" customFormat="1" ht="15" x14ac:dyDescent="0.2">
      <c r="A107" s="84" t="s">
        <v>103</v>
      </c>
      <c r="B107" s="85"/>
      <c r="C107" s="81"/>
      <c r="D107" s="81">
        <v>61776.04</v>
      </c>
      <c r="E107" s="81"/>
      <c r="F107" s="81"/>
      <c r="G107" s="32">
        <f t="shared" si="9"/>
        <v>16.11</v>
      </c>
      <c r="H107" s="33">
        <f>G107/12</f>
        <v>1.34</v>
      </c>
      <c r="I107" s="143">
        <v>3835.45</v>
      </c>
      <c r="J107" s="148"/>
      <c r="K107" s="145"/>
    </row>
    <row r="108" spans="1:11" s="149" customFormat="1" ht="15" x14ac:dyDescent="0.2">
      <c r="A108" s="84" t="s">
        <v>113</v>
      </c>
      <c r="B108" s="85"/>
      <c r="C108" s="81"/>
      <c r="D108" s="81">
        <v>722.42</v>
      </c>
      <c r="E108" s="81"/>
      <c r="F108" s="81"/>
      <c r="G108" s="32">
        <f t="shared" si="9"/>
        <v>0.19</v>
      </c>
      <c r="H108" s="33">
        <f t="shared" si="10"/>
        <v>0.02</v>
      </c>
      <c r="I108" s="143">
        <v>3835.45</v>
      </c>
      <c r="J108" s="148"/>
      <c r="K108" s="145"/>
    </row>
    <row r="109" spans="1:11" s="149" customFormat="1" ht="15" hidden="1" x14ac:dyDescent="0.2">
      <c r="A109" s="116"/>
      <c r="B109" s="117"/>
      <c r="C109" s="32"/>
      <c r="D109" s="32"/>
      <c r="E109" s="32"/>
      <c r="F109" s="32"/>
      <c r="G109" s="32">
        <f t="shared" si="9"/>
        <v>0</v>
      </c>
      <c r="H109" s="33">
        <f t="shared" si="10"/>
        <v>0</v>
      </c>
      <c r="I109" s="143">
        <v>3835.45</v>
      </c>
      <c r="J109" s="148"/>
      <c r="K109" s="145"/>
    </row>
    <row r="110" spans="1:11" s="149" customFormat="1" ht="15" hidden="1" x14ac:dyDescent="0.2">
      <c r="A110" s="86"/>
      <c r="B110" s="85"/>
      <c r="C110" s="81"/>
      <c r="D110" s="81"/>
      <c r="E110" s="81"/>
      <c r="F110" s="81"/>
      <c r="G110" s="32">
        <f t="shared" si="9"/>
        <v>0</v>
      </c>
      <c r="H110" s="33">
        <f t="shared" si="10"/>
        <v>0</v>
      </c>
      <c r="I110" s="143">
        <v>3835.45</v>
      </c>
      <c r="J110" s="148"/>
      <c r="K110" s="145"/>
    </row>
    <row r="111" spans="1:11" s="149" customFormat="1" ht="15" hidden="1" x14ac:dyDescent="0.2">
      <c r="A111" s="86"/>
      <c r="B111" s="85"/>
      <c r="C111" s="81"/>
      <c r="D111" s="81"/>
      <c r="E111" s="81"/>
      <c r="F111" s="81"/>
      <c r="G111" s="32">
        <f t="shared" si="9"/>
        <v>0</v>
      </c>
      <c r="H111" s="33">
        <f t="shared" si="10"/>
        <v>0</v>
      </c>
      <c r="I111" s="143">
        <v>3835.45</v>
      </c>
      <c r="J111" s="148"/>
      <c r="K111" s="145"/>
    </row>
    <row r="112" spans="1:11" s="149" customFormat="1" ht="15" hidden="1" x14ac:dyDescent="0.2">
      <c r="A112" s="86"/>
      <c r="B112" s="85"/>
      <c r="C112" s="81"/>
      <c r="D112" s="81"/>
      <c r="E112" s="81"/>
      <c r="F112" s="81"/>
      <c r="G112" s="32">
        <f t="shared" si="9"/>
        <v>0</v>
      </c>
      <c r="H112" s="33">
        <f t="shared" si="10"/>
        <v>0</v>
      </c>
      <c r="I112" s="143">
        <v>3835.45</v>
      </c>
      <c r="J112" s="148"/>
      <c r="K112" s="145"/>
    </row>
    <row r="113" spans="1:11" s="149" customFormat="1" ht="18.75" customHeight="1" x14ac:dyDescent="0.2">
      <c r="A113" s="150" t="s">
        <v>119</v>
      </c>
      <c r="B113" s="151"/>
      <c r="C113" s="151"/>
      <c r="D113" s="151">
        <f>107111*2</f>
        <v>214222</v>
      </c>
      <c r="E113" s="151"/>
      <c r="F113" s="151"/>
      <c r="G113" s="32">
        <f t="shared" si="9"/>
        <v>55.85</v>
      </c>
      <c r="H113" s="33">
        <f>G113/12+0.01</f>
        <v>4.66</v>
      </c>
      <c r="I113" s="143">
        <v>3835.45</v>
      </c>
      <c r="J113" s="148"/>
      <c r="K113" s="145"/>
    </row>
    <row r="114" spans="1:11" s="76" customFormat="1" ht="13.5" thickBot="1" x14ac:dyDescent="0.25">
      <c r="A114" s="75"/>
      <c r="F114" s="77"/>
      <c r="H114" s="77"/>
      <c r="J114" s="78"/>
    </row>
    <row r="115" spans="1:11" s="76" customFormat="1" ht="20.25" thickBot="1" x14ac:dyDescent="0.25">
      <c r="A115" s="87" t="s">
        <v>90</v>
      </c>
      <c r="B115" s="88"/>
      <c r="C115" s="88"/>
      <c r="D115" s="89">
        <f>D96+D103</f>
        <v>1355780.04</v>
      </c>
      <c r="E115" s="89">
        <f>E96+E103</f>
        <v>120.6</v>
      </c>
      <c r="F115" s="89">
        <f>F96+F103</f>
        <v>0</v>
      </c>
      <c r="G115" s="89">
        <f>G96+G103</f>
        <v>354.51</v>
      </c>
      <c r="H115" s="89">
        <f>H96+H103</f>
        <v>29.56</v>
      </c>
      <c r="J115" s="78"/>
    </row>
    <row r="116" spans="1:11" s="76" customFormat="1" x14ac:dyDescent="0.2">
      <c r="A116" s="75"/>
      <c r="F116" s="77"/>
      <c r="H116" s="77"/>
      <c r="J116" s="78"/>
    </row>
    <row r="117" spans="1:11" s="76" customFormat="1" x14ac:dyDescent="0.2">
      <c r="A117" s="75"/>
      <c r="F117" s="77"/>
      <c r="H117" s="77"/>
      <c r="J117" s="78"/>
    </row>
    <row r="118" spans="1:11" s="76" customFormat="1" x14ac:dyDescent="0.2">
      <c r="A118" s="75"/>
      <c r="F118" s="77"/>
      <c r="H118" s="77"/>
      <c r="J118" s="78"/>
    </row>
    <row r="119" spans="1:11" s="76" customFormat="1" x14ac:dyDescent="0.2">
      <c r="A119" s="75"/>
      <c r="F119" s="77"/>
      <c r="H119" s="77"/>
      <c r="J119" s="78"/>
    </row>
    <row r="120" spans="1:11" s="76" customFormat="1" x14ac:dyDescent="0.2">
      <c r="A120" s="75"/>
      <c r="F120" s="77"/>
      <c r="H120" s="77"/>
      <c r="J120" s="78"/>
    </row>
    <row r="121" spans="1:11" s="76" customFormat="1" x14ac:dyDescent="0.2">
      <c r="A121" s="75"/>
      <c r="F121" s="77"/>
      <c r="H121" s="77"/>
      <c r="J121" s="78"/>
    </row>
    <row r="122" spans="1:11" s="94" customFormat="1" ht="18.75" x14ac:dyDescent="0.4">
      <c r="A122" s="90"/>
      <c r="B122" s="91"/>
      <c r="C122" s="92"/>
      <c r="D122" s="92"/>
      <c r="E122" s="92"/>
      <c r="F122" s="93"/>
      <c r="G122" s="92"/>
      <c r="H122" s="93"/>
      <c r="J122" s="95"/>
    </row>
    <row r="123" spans="1:11" s="74" customFormat="1" ht="19.5" x14ac:dyDescent="0.2">
      <c r="A123" s="96"/>
      <c r="B123" s="97"/>
      <c r="C123" s="98"/>
      <c r="D123" s="98"/>
      <c r="E123" s="98"/>
      <c r="F123" s="99"/>
      <c r="G123" s="98"/>
      <c r="H123" s="99"/>
      <c r="J123" s="73"/>
    </row>
    <row r="124" spans="1:11" s="76" customFormat="1" ht="14.25" x14ac:dyDescent="0.2">
      <c r="A124" s="168" t="s">
        <v>91</v>
      </c>
      <c r="B124" s="168"/>
      <c r="C124" s="168"/>
      <c r="D124" s="168"/>
      <c r="E124" s="168"/>
      <c r="F124" s="168"/>
      <c r="J124" s="78"/>
    </row>
    <row r="125" spans="1:11" s="76" customFormat="1" x14ac:dyDescent="0.2">
      <c r="F125" s="77"/>
      <c r="H125" s="77"/>
      <c r="J125" s="78"/>
    </row>
    <row r="126" spans="1:11" s="76" customFormat="1" x14ac:dyDescent="0.2">
      <c r="A126" s="75" t="s">
        <v>92</v>
      </c>
      <c r="F126" s="77"/>
      <c r="H126" s="77"/>
      <c r="J126" s="78"/>
    </row>
    <row r="127" spans="1:11" s="76" customFormat="1" x14ac:dyDescent="0.2">
      <c r="F127" s="77"/>
      <c r="H127" s="77"/>
      <c r="J127" s="78"/>
    </row>
    <row r="128" spans="1:11" s="76" customFormat="1" x14ac:dyDescent="0.2">
      <c r="F128" s="77"/>
      <c r="H128" s="77"/>
      <c r="J128" s="78"/>
    </row>
    <row r="129" spans="6:10" s="76" customFormat="1" x14ac:dyDescent="0.2">
      <c r="F129" s="77"/>
      <c r="H129" s="77"/>
      <c r="J129" s="78"/>
    </row>
    <row r="130" spans="6:10" s="76" customFormat="1" x14ac:dyDescent="0.2">
      <c r="F130" s="77"/>
      <c r="H130" s="77"/>
      <c r="J130" s="78"/>
    </row>
    <row r="131" spans="6:10" s="76" customFormat="1" x14ac:dyDescent="0.2">
      <c r="F131" s="77"/>
      <c r="H131" s="77"/>
      <c r="J131" s="78"/>
    </row>
    <row r="132" spans="6:10" s="76" customFormat="1" x14ac:dyDescent="0.2">
      <c r="F132" s="77"/>
      <c r="H132" s="77"/>
      <c r="J132" s="78"/>
    </row>
    <row r="133" spans="6:10" s="76" customFormat="1" x14ac:dyDescent="0.2">
      <c r="F133" s="77"/>
      <c r="H133" s="77"/>
      <c r="J133" s="78"/>
    </row>
    <row r="134" spans="6:10" s="76" customFormat="1" x14ac:dyDescent="0.2">
      <c r="F134" s="77"/>
      <c r="H134" s="77"/>
      <c r="J134" s="78"/>
    </row>
    <row r="135" spans="6:10" s="76" customFormat="1" x14ac:dyDescent="0.2">
      <c r="F135" s="77"/>
      <c r="H135" s="77"/>
      <c r="J135" s="78"/>
    </row>
    <row r="136" spans="6:10" s="76" customFormat="1" x14ac:dyDescent="0.2">
      <c r="F136" s="77"/>
      <c r="H136" s="77"/>
      <c r="J136" s="78"/>
    </row>
    <row r="137" spans="6:10" s="76" customFormat="1" x14ac:dyDescent="0.2">
      <c r="F137" s="77"/>
      <c r="H137" s="77"/>
      <c r="J137" s="78"/>
    </row>
    <row r="138" spans="6:10" s="76" customFormat="1" x14ac:dyDescent="0.2">
      <c r="F138" s="77"/>
      <c r="H138" s="77"/>
      <c r="J138" s="78"/>
    </row>
    <row r="139" spans="6:10" s="76" customFormat="1" x14ac:dyDescent="0.2">
      <c r="F139" s="77"/>
      <c r="H139" s="77"/>
      <c r="J139" s="78"/>
    </row>
    <row r="140" spans="6:10" s="76" customFormat="1" x14ac:dyDescent="0.2">
      <c r="F140" s="77"/>
      <c r="H140" s="77"/>
      <c r="J140" s="78"/>
    </row>
    <row r="141" spans="6:10" s="76" customFormat="1" x14ac:dyDescent="0.2">
      <c r="F141" s="77"/>
      <c r="H141" s="77"/>
      <c r="J141" s="78"/>
    </row>
    <row r="142" spans="6:10" s="76" customFormat="1" x14ac:dyDescent="0.2">
      <c r="F142" s="77"/>
      <c r="H142" s="77"/>
      <c r="J142" s="78"/>
    </row>
    <row r="143" spans="6:10" s="76" customFormat="1" x14ac:dyDescent="0.2">
      <c r="F143" s="77"/>
      <c r="H143" s="77"/>
      <c r="J143" s="78"/>
    </row>
    <row r="144" spans="6:10" s="76" customFormat="1" x14ac:dyDescent="0.2">
      <c r="F144" s="77"/>
      <c r="H144" s="77"/>
      <c r="J144" s="78"/>
    </row>
  </sheetData>
  <mergeCells count="13">
    <mergeCell ref="A9:H9"/>
    <mergeCell ref="A10:H10"/>
    <mergeCell ref="A11:H11"/>
    <mergeCell ref="A14:H14"/>
    <mergeCell ref="A124:F124"/>
    <mergeCell ref="A8:H8"/>
    <mergeCell ref="A6:H6"/>
    <mergeCell ref="A1:H1"/>
    <mergeCell ref="B2:H2"/>
    <mergeCell ref="B3:H3"/>
    <mergeCell ref="B4:H4"/>
    <mergeCell ref="A5:H5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63" zoomScale="75" zoomScaleNormal="75" workbookViewId="0">
      <selection activeCell="B117" sqref="B1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100" hidden="1" customWidth="1"/>
    <col min="7" max="7" width="13.85546875" style="1" customWidth="1"/>
    <col min="8" max="8" width="20.85546875" style="100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55" t="s">
        <v>0</v>
      </c>
      <c r="B1" s="156"/>
      <c r="C1" s="156"/>
      <c r="D1" s="156"/>
      <c r="E1" s="156"/>
      <c r="F1" s="156"/>
      <c r="G1" s="156"/>
      <c r="H1" s="156"/>
    </row>
    <row r="2" spans="1:10" ht="12.75" customHeight="1" x14ac:dyDescent="0.3">
      <c r="B2" s="157" t="s">
        <v>1</v>
      </c>
      <c r="C2" s="157"/>
      <c r="D2" s="157"/>
      <c r="E2" s="157"/>
      <c r="F2" s="157"/>
      <c r="G2" s="156"/>
      <c r="H2" s="156"/>
    </row>
    <row r="3" spans="1:10" ht="19.5" customHeight="1" x14ac:dyDescent="0.3">
      <c r="A3" s="3" t="s">
        <v>114</v>
      </c>
      <c r="B3" s="157" t="s">
        <v>2</v>
      </c>
      <c r="C3" s="157"/>
      <c r="D3" s="157"/>
      <c r="E3" s="157"/>
      <c r="F3" s="157"/>
      <c r="G3" s="156"/>
      <c r="H3" s="156"/>
    </row>
    <row r="4" spans="1:10" ht="14.25" customHeight="1" x14ac:dyDescent="0.3">
      <c r="B4" s="157" t="s">
        <v>3</v>
      </c>
      <c r="C4" s="157"/>
      <c r="D4" s="157"/>
      <c r="E4" s="157"/>
      <c r="F4" s="157"/>
      <c r="G4" s="156"/>
      <c r="H4" s="156"/>
    </row>
    <row r="5" spans="1:10" ht="33" customHeight="1" x14ac:dyDescent="0.4">
      <c r="A5" s="154"/>
      <c r="B5" s="158"/>
      <c r="C5" s="158"/>
      <c r="D5" s="158"/>
      <c r="E5" s="158"/>
      <c r="F5" s="158"/>
      <c r="G5" s="158"/>
      <c r="H5" s="158"/>
      <c r="J5" s="1"/>
    </row>
    <row r="6" spans="1:10" ht="33" customHeight="1" x14ac:dyDescent="0.4">
      <c r="A6" s="154"/>
      <c r="B6" s="154"/>
      <c r="C6" s="154"/>
      <c r="D6" s="154"/>
      <c r="E6" s="154"/>
      <c r="F6" s="154"/>
      <c r="G6" s="154"/>
      <c r="H6" s="154"/>
      <c r="J6" s="1"/>
    </row>
    <row r="7" spans="1:10" ht="23.25" customHeight="1" x14ac:dyDescent="0.2">
      <c r="A7" s="159" t="s">
        <v>122</v>
      </c>
      <c r="B7" s="159"/>
      <c r="C7" s="159"/>
      <c r="D7" s="159"/>
      <c r="E7" s="159"/>
      <c r="F7" s="159"/>
      <c r="G7" s="159"/>
      <c r="H7" s="159"/>
      <c r="J7" s="1"/>
    </row>
    <row r="8" spans="1:10" s="4" customFormat="1" ht="22.5" customHeight="1" x14ac:dyDescent="0.4">
      <c r="A8" s="152" t="s">
        <v>4</v>
      </c>
      <c r="B8" s="152"/>
      <c r="C8" s="152"/>
      <c r="D8" s="152"/>
      <c r="E8" s="153"/>
      <c r="F8" s="153"/>
      <c r="G8" s="153"/>
      <c r="H8" s="153"/>
      <c r="J8" s="5"/>
    </row>
    <row r="9" spans="1:10" s="6" customFormat="1" ht="18.75" customHeight="1" x14ac:dyDescent="0.4">
      <c r="A9" s="152" t="s">
        <v>124</v>
      </c>
      <c r="B9" s="152"/>
      <c r="C9" s="152"/>
      <c r="D9" s="152"/>
      <c r="E9" s="153"/>
      <c r="F9" s="153"/>
      <c r="G9" s="153"/>
      <c r="H9" s="153"/>
    </row>
    <row r="10" spans="1:10" s="7" customFormat="1" ht="17.25" customHeight="1" x14ac:dyDescent="0.2">
      <c r="A10" s="160" t="s">
        <v>6</v>
      </c>
      <c r="B10" s="160"/>
      <c r="C10" s="160"/>
      <c r="D10" s="160"/>
      <c r="E10" s="161"/>
      <c r="F10" s="161"/>
      <c r="G10" s="161"/>
      <c r="H10" s="161"/>
    </row>
    <row r="11" spans="1:10" s="6" customFormat="1" ht="30" customHeight="1" thickBot="1" x14ac:dyDescent="0.25">
      <c r="A11" s="162" t="s">
        <v>7</v>
      </c>
      <c r="B11" s="162"/>
      <c r="C11" s="162"/>
      <c r="D11" s="162"/>
      <c r="E11" s="163"/>
      <c r="F11" s="163"/>
      <c r="G11" s="163"/>
      <c r="H11" s="163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64" t="s">
        <v>13</v>
      </c>
      <c r="B14" s="165"/>
      <c r="C14" s="165"/>
      <c r="D14" s="165"/>
      <c r="E14" s="165"/>
      <c r="F14" s="165"/>
      <c r="G14" s="166"/>
      <c r="H14" s="167"/>
      <c r="J14" s="21"/>
    </row>
    <row r="15" spans="1:10" s="12" customFormat="1" ht="15" x14ac:dyDescent="0.2">
      <c r="A15" s="22" t="s">
        <v>107</v>
      </c>
      <c r="B15" s="23"/>
      <c r="C15" s="24">
        <f>F15*12</f>
        <v>0</v>
      </c>
      <c r="D15" s="25">
        <f>G15*I15</f>
        <v>135801.48000000001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3836.2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I16" s="12">
        <v>3836.2</v>
      </c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I17" s="12">
        <v>3836.2</v>
      </c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I18" s="12">
        <v>3836.2</v>
      </c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I19" s="12">
        <v>3836.2</v>
      </c>
      <c r="J19" s="13"/>
    </row>
    <row r="20" spans="1:10" s="12" customFormat="1" ht="15" x14ac:dyDescent="0.2">
      <c r="A20" s="118" t="s">
        <v>105</v>
      </c>
      <c r="B20" s="117"/>
      <c r="C20" s="32"/>
      <c r="D20" s="31"/>
      <c r="E20" s="32"/>
      <c r="F20" s="33"/>
      <c r="G20" s="32"/>
      <c r="H20" s="27">
        <v>2.83</v>
      </c>
      <c r="I20" s="12">
        <v>3836.2</v>
      </c>
      <c r="J20" s="13"/>
    </row>
    <row r="21" spans="1:10" s="12" customFormat="1" ht="15" x14ac:dyDescent="0.2">
      <c r="A21" s="122" t="s">
        <v>106</v>
      </c>
      <c r="B21" s="117" t="s">
        <v>15</v>
      </c>
      <c r="C21" s="32"/>
      <c r="D21" s="31"/>
      <c r="E21" s="32"/>
      <c r="F21" s="33"/>
      <c r="G21" s="32"/>
      <c r="H21" s="33">
        <v>0.12</v>
      </c>
      <c r="I21" s="12">
        <v>3836.2</v>
      </c>
      <c r="J21" s="13"/>
    </row>
    <row r="22" spans="1:10" s="12" customFormat="1" ht="15" x14ac:dyDescent="0.2">
      <c r="A22" s="118" t="s">
        <v>105</v>
      </c>
      <c r="B22" s="117"/>
      <c r="C22" s="32"/>
      <c r="D22" s="31"/>
      <c r="E22" s="32"/>
      <c r="F22" s="33"/>
      <c r="G22" s="32"/>
      <c r="H22" s="27">
        <f>H21</f>
        <v>0.12</v>
      </c>
      <c r="I22" s="12">
        <v>3836.2</v>
      </c>
      <c r="J22" s="13"/>
    </row>
    <row r="23" spans="1:10" s="12" customFormat="1" ht="30" x14ac:dyDescent="0.2">
      <c r="A23" s="118" t="s">
        <v>20</v>
      </c>
      <c r="B23" s="123"/>
      <c r="C23" s="26">
        <f>F23*12</f>
        <v>0</v>
      </c>
      <c r="D23" s="25">
        <f>G23*I23</f>
        <v>136261.82</v>
      </c>
      <c r="E23" s="26">
        <f>H23*12</f>
        <v>35.520000000000003</v>
      </c>
      <c r="F23" s="27"/>
      <c r="G23" s="26">
        <f>H23*12</f>
        <v>35.520000000000003</v>
      </c>
      <c r="H23" s="27">
        <v>2.96</v>
      </c>
      <c r="I23" s="12">
        <v>3836.2</v>
      </c>
      <c r="J23" s="13">
        <v>2.35</v>
      </c>
    </row>
    <row r="24" spans="1:10" s="12" customFormat="1" ht="15" x14ac:dyDescent="0.2">
      <c r="A24" s="124" t="s">
        <v>21</v>
      </c>
      <c r="B24" s="125" t="s">
        <v>22</v>
      </c>
      <c r="C24" s="26"/>
      <c r="D24" s="25"/>
      <c r="E24" s="26"/>
      <c r="F24" s="27"/>
      <c r="G24" s="26"/>
      <c r="H24" s="27"/>
      <c r="I24" s="12">
        <v>3836.2</v>
      </c>
      <c r="J24" s="13"/>
    </row>
    <row r="25" spans="1:10" s="12" customFormat="1" ht="15" x14ac:dyDescent="0.2">
      <c r="A25" s="124" t="s">
        <v>23</v>
      </c>
      <c r="B25" s="125" t="s">
        <v>22</v>
      </c>
      <c r="C25" s="26"/>
      <c r="D25" s="25"/>
      <c r="E25" s="26"/>
      <c r="F25" s="27"/>
      <c r="G25" s="26"/>
      <c r="H25" s="27"/>
      <c r="I25" s="12">
        <v>3836.2</v>
      </c>
      <c r="J25" s="13"/>
    </row>
    <row r="26" spans="1:10" s="12" customFormat="1" ht="15" x14ac:dyDescent="0.2">
      <c r="A26" s="124" t="s">
        <v>24</v>
      </c>
      <c r="B26" s="125" t="s">
        <v>22</v>
      </c>
      <c r="C26" s="26"/>
      <c r="D26" s="25"/>
      <c r="E26" s="26"/>
      <c r="F26" s="27"/>
      <c r="G26" s="26"/>
      <c r="H26" s="27"/>
      <c r="I26" s="12">
        <v>3836.2</v>
      </c>
      <c r="J26" s="13"/>
    </row>
    <row r="27" spans="1:10" s="12" customFormat="1" ht="15" x14ac:dyDescent="0.2">
      <c r="A27" s="126" t="s">
        <v>25</v>
      </c>
      <c r="B27" s="127" t="s">
        <v>26</v>
      </c>
      <c r="C27" s="26"/>
      <c r="D27" s="25"/>
      <c r="E27" s="26"/>
      <c r="F27" s="27"/>
      <c r="G27" s="26"/>
      <c r="H27" s="27"/>
      <c r="I27" s="12">
        <v>3836.2</v>
      </c>
      <c r="J27" s="13"/>
    </row>
    <row r="28" spans="1:10" s="12" customFormat="1" ht="25.5" x14ac:dyDescent="0.2">
      <c r="A28" s="124" t="s">
        <v>27</v>
      </c>
      <c r="B28" s="125" t="s">
        <v>28</v>
      </c>
      <c r="C28" s="26"/>
      <c r="D28" s="25"/>
      <c r="E28" s="26"/>
      <c r="F28" s="27"/>
      <c r="G28" s="26"/>
      <c r="H28" s="27"/>
      <c r="I28" s="12">
        <v>3836.2</v>
      </c>
      <c r="J28" s="13"/>
    </row>
    <row r="29" spans="1:10" s="12" customFormat="1" ht="15" x14ac:dyDescent="0.2">
      <c r="A29" s="124" t="s">
        <v>29</v>
      </c>
      <c r="B29" s="125" t="s">
        <v>22</v>
      </c>
      <c r="C29" s="26"/>
      <c r="D29" s="25"/>
      <c r="E29" s="26"/>
      <c r="F29" s="27"/>
      <c r="G29" s="26"/>
      <c r="H29" s="27"/>
      <c r="I29" s="12">
        <v>3836.2</v>
      </c>
      <c r="J29" s="13"/>
    </row>
    <row r="30" spans="1:10" s="12" customFormat="1" ht="15" x14ac:dyDescent="0.2">
      <c r="A30" s="128" t="s">
        <v>30</v>
      </c>
      <c r="B30" s="129" t="s">
        <v>22</v>
      </c>
      <c r="C30" s="26"/>
      <c r="D30" s="25"/>
      <c r="E30" s="26"/>
      <c r="F30" s="27"/>
      <c r="G30" s="26"/>
      <c r="H30" s="27"/>
      <c r="I30" s="12">
        <v>3836.2</v>
      </c>
      <c r="J30" s="13"/>
    </row>
    <row r="31" spans="1:10" s="12" customFormat="1" ht="31.5" customHeight="1" thickBot="1" x14ac:dyDescent="0.25">
      <c r="A31" s="130" t="s">
        <v>31</v>
      </c>
      <c r="B31" s="131" t="s">
        <v>32</v>
      </c>
      <c r="C31" s="26"/>
      <c r="D31" s="25"/>
      <c r="E31" s="26"/>
      <c r="F31" s="27"/>
      <c r="G31" s="26"/>
      <c r="H31" s="27"/>
      <c r="I31" s="12">
        <v>3836.2</v>
      </c>
      <c r="J31" s="13"/>
    </row>
    <row r="32" spans="1:10" s="36" customFormat="1" ht="15" x14ac:dyDescent="0.2">
      <c r="A32" s="132" t="s">
        <v>33</v>
      </c>
      <c r="B32" s="133" t="s">
        <v>34</v>
      </c>
      <c r="C32" s="26">
        <f>F32*12</f>
        <v>0</v>
      </c>
      <c r="D32" s="25">
        <f>H32*I32*12</f>
        <v>34525.800000000003</v>
      </c>
      <c r="E32" s="26">
        <f>H32*12</f>
        <v>9</v>
      </c>
      <c r="F32" s="35"/>
      <c r="G32" s="26">
        <f t="shared" ref="G32:G37" si="0">H32*12</f>
        <v>9</v>
      </c>
      <c r="H32" s="27">
        <v>0.75</v>
      </c>
      <c r="I32" s="12">
        <v>3836.2</v>
      </c>
      <c r="J32" s="13">
        <v>0.6</v>
      </c>
    </row>
    <row r="33" spans="1:10" s="12" customFormat="1" ht="15" x14ac:dyDescent="0.2">
      <c r="A33" s="132" t="s">
        <v>35</v>
      </c>
      <c r="B33" s="133" t="s">
        <v>36</v>
      </c>
      <c r="C33" s="26">
        <f>F33*12</f>
        <v>0</v>
      </c>
      <c r="D33" s="25">
        <f t="shared" ref="D33:D37" si="1">G33*I33</f>
        <v>112784.28</v>
      </c>
      <c r="E33" s="26">
        <f>H33*12</f>
        <v>29.4</v>
      </c>
      <c r="F33" s="35"/>
      <c r="G33" s="26">
        <f t="shared" si="0"/>
        <v>29.4</v>
      </c>
      <c r="H33" s="27">
        <v>2.4500000000000002</v>
      </c>
      <c r="I33" s="12">
        <v>3836.2</v>
      </c>
      <c r="J33" s="13">
        <v>1.94</v>
      </c>
    </row>
    <row r="34" spans="1:10" s="20" customFormat="1" ht="30" x14ac:dyDescent="0.2">
      <c r="A34" s="132" t="s">
        <v>94</v>
      </c>
      <c r="B34" s="133" t="s">
        <v>37</v>
      </c>
      <c r="C34" s="37"/>
      <c r="D34" s="25">
        <v>4084.42</v>
      </c>
      <c r="E34" s="37"/>
      <c r="F34" s="35"/>
      <c r="G34" s="26">
        <f>D34/I34</f>
        <v>1.06</v>
      </c>
      <c r="H34" s="27">
        <f>G34/12</f>
        <v>0.09</v>
      </c>
      <c r="I34" s="12">
        <v>3836.2</v>
      </c>
      <c r="J34" s="13">
        <v>0.06</v>
      </c>
    </row>
    <row r="35" spans="1:10" s="20" customFormat="1" ht="30" x14ac:dyDescent="0.2">
      <c r="A35" s="132" t="s">
        <v>95</v>
      </c>
      <c r="B35" s="133" t="s">
        <v>37</v>
      </c>
      <c r="C35" s="37"/>
      <c r="D35" s="25">
        <v>4084.42</v>
      </c>
      <c r="E35" s="37"/>
      <c r="F35" s="35"/>
      <c r="G35" s="26">
        <f>D35/I35</f>
        <v>1.06</v>
      </c>
      <c r="H35" s="27">
        <f>G35/12</f>
        <v>0.09</v>
      </c>
      <c r="I35" s="12">
        <v>3836.2</v>
      </c>
      <c r="J35" s="13">
        <v>0.06</v>
      </c>
    </row>
    <row r="36" spans="1:10" s="20" customFormat="1" ht="33.75" customHeight="1" x14ac:dyDescent="0.2">
      <c r="A36" s="132" t="s">
        <v>96</v>
      </c>
      <c r="B36" s="133" t="s">
        <v>37</v>
      </c>
      <c r="C36" s="37"/>
      <c r="D36" s="25">
        <v>25792.2</v>
      </c>
      <c r="E36" s="37"/>
      <c r="F36" s="35"/>
      <c r="G36" s="26">
        <f>D36/I36</f>
        <v>6.72</v>
      </c>
      <c r="H36" s="27">
        <f>G36/12</f>
        <v>0.56000000000000005</v>
      </c>
      <c r="I36" s="12">
        <v>3836.2</v>
      </c>
      <c r="J36" s="13">
        <v>0.21</v>
      </c>
    </row>
    <row r="37" spans="1:10" s="20" customFormat="1" ht="30" x14ac:dyDescent="0.2">
      <c r="A37" s="132" t="s">
        <v>38</v>
      </c>
      <c r="B37" s="133"/>
      <c r="C37" s="37">
        <f>F37*12</f>
        <v>0</v>
      </c>
      <c r="D37" s="25">
        <f t="shared" si="1"/>
        <v>9667.2199999999993</v>
      </c>
      <c r="E37" s="37">
        <f>H37*12</f>
        <v>2.52</v>
      </c>
      <c r="F37" s="35"/>
      <c r="G37" s="26">
        <f t="shared" si="0"/>
        <v>2.52</v>
      </c>
      <c r="H37" s="27">
        <v>0.21</v>
      </c>
      <c r="I37" s="12">
        <v>3836.2</v>
      </c>
      <c r="J37" s="13">
        <v>0.14000000000000001</v>
      </c>
    </row>
    <row r="38" spans="1:10" s="12" customFormat="1" ht="15" x14ac:dyDescent="0.2">
      <c r="A38" s="132" t="s">
        <v>39</v>
      </c>
      <c r="B38" s="133" t="s">
        <v>40</v>
      </c>
      <c r="C38" s="37">
        <f>F38*12</f>
        <v>0</v>
      </c>
      <c r="D38" s="25">
        <f>G38*I38</f>
        <v>2762.06</v>
      </c>
      <c r="E38" s="37">
        <f>H38*12</f>
        <v>0.72</v>
      </c>
      <c r="F38" s="35"/>
      <c r="G38" s="26">
        <f>H38*12</f>
        <v>0.72</v>
      </c>
      <c r="H38" s="27">
        <v>0.06</v>
      </c>
      <c r="I38" s="12">
        <v>3836.2</v>
      </c>
      <c r="J38" s="13">
        <v>0.03</v>
      </c>
    </row>
    <row r="39" spans="1:10" s="12" customFormat="1" ht="15" x14ac:dyDescent="0.2">
      <c r="A39" s="132" t="s">
        <v>41</v>
      </c>
      <c r="B39" s="134" t="s">
        <v>42</v>
      </c>
      <c r="C39" s="135">
        <f>F39*12</f>
        <v>0</v>
      </c>
      <c r="D39" s="25">
        <f t="shared" ref="D39:D40" si="2">G39*I39</f>
        <v>1841.38</v>
      </c>
      <c r="E39" s="37">
        <f t="shared" ref="E39:E40" si="3">H39*12</f>
        <v>0.48</v>
      </c>
      <c r="F39" s="35"/>
      <c r="G39" s="26">
        <f t="shared" ref="G39:G40" si="4">H39*12</f>
        <v>0.48</v>
      </c>
      <c r="H39" s="27">
        <v>0.04</v>
      </c>
      <c r="I39" s="12">
        <v>3836.2</v>
      </c>
      <c r="J39" s="13">
        <v>0.02</v>
      </c>
    </row>
    <row r="40" spans="1:10" s="36" customFormat="1" ht="30" x14ac:dyDescent="0.2">
      <c r="A40" s="132" t="s">
        <v>43</v>
      </c>
      <c r="B40" s="133" t="s">
        <v>44</v>
      </c>
      <c r="C40" s="37">
        <f>F40*12</f>
        <v>0</v>
      </c>
      <c r="D40" s="25">
        <f t="shared" si="2"/>
        <v>2301.7199999999998</v>
      </c>
      <c r="E40" s="37">
        <f t="shared" si="3"/>
        <v>0.6</v>
      </c>
      <c r="F40" s="35"/>
      <c r="G40" s="26">
        <f t="shared" si="4"/>
        <v>0.6</v>
      </c>
      <c r="H40" s="27">
        <v>0.05</v>
      </c>
      <c r="I40" s="12">
        <v>3836.2</v>
      </c>
      <c r="J40" s="13">
        <v>0.03</v>
      </c>
    </row>
    <row r="41" spans="1:10" s="36" customFormat="1" ht="15" x14ac:dyDescent="0.2">
      <c r="A41" s="132" t="s">
        <v>45</v>
      </c>
      <c r="B41" s="133"/>
      <c r="C41" s="26"/>
      <c r="D41" s="26">
        <f>D43+D44+D45+D46+D47+D48+D49+D50+D51+D52+D53</f>
        <v>60979.38</v>
      </c>
      <c r="E41" s="26"/>
      <c r="F41" s="35"/>
      <c r="G41" s="26">
        <f>D41/I41</f>
        <v>15.9</v>
      </c>
      <c r="H41" s="27">
        <f>G41/12</f>
        <v>1.33</v>
      </c>
      <c r="I41" s="12">
        <v>3836.2</v>
      </c>
      <c r="J41" s="13">
        <v>0.71</v>
      </c>
    </row>
    <row r="42" spans="1:10" s="20" customFormat="1" ht="15" hidden="1" x14ac:dyDescent="0.2">
      <c r="A42" s="136"/>
      <c r="B42" s="125"/>
      <c r="C42" s="42"/>
      <c r="D42" s="41"/>
      <c r="E42" s="42"/>
      <c r="F42" s="43"/>
      <c r="G42" s="42"/>
      <c r="H42" s="43"/>
      <c r="I42" s="12">
        <v>3836.2</v>
      </c>
      <c r="J42" s="13"/>
    </row>
    <row r="43" spans="1:10" s="20" customFormat="1" ht="15" x14ac:dyDescent="0.2">
      <c r="A43" s="136" t="s">
        <v>46</v>
      </c>
      <c r="B43" s="125" t="s">
        <v>47</v>
      </c>
      <c r="C43" s="42"/>
      <c r="D43" s="41">
        <v>325.83</v>
      </c>
      <c r="E43" s="42"/>
      <c r="F43" s="43"/>
      <c r="G43" s="42"/>
      <c r="H43" s="43"/>
      <c r="I43" s="12">
        <v>3836.2</v>
      </c>
      <c r="J43" s="13">
        <v>0.01</v>
      </c>
    </row>
    <row r="44" spans="1:10" s="20" customFormat="1" ht="15" x14ac:dyDescent="0.2">
      <c r="A44" s="136" t="s">
        <v>48</v>
      </c>
      <c r="B44" s="125" t="s">
        <v>49</v>
      </c>
      <c r="C44" s="42">
        <f>F44*12</f>
        <v>0</v>
      </c>
      <c r="D44" s="41">
        <v>918.96</v>
      </c>
      <c r="E44" s="42">
        <f>H44*12</f>
        <v>0</v>
      </c>
      <c r="F44" s="43"/>
      <c r="G44" s="42"/>
      <c r="H44" s="43"/>
      <c r="I44" s="12">
        <v>3836.2</v>
      </c>
      <c r="J44" s="13">
        <v>0.01</v>
      </c>
    </row>
    <row r="45" spans="1:10" s="20" customFormat="1" ht="15" x14ac:dyDescent="0.2">
      <c r="A45" s="136" t="s">
        <v>97</v>
      </c>
      <c r="B45" s="127" t="s">
        <v>47</v>
      </c>
      <c r="C45" s="42"/>
      <c r="D45" s="41">
        <v>1637.48</v>
      </c>
      <c r="E45" s="42"/>
      <c r="F45" s="43"/>
      <c r="G45" s="42"/>
      <c r="H45" s="43"/>
      <c r="I45" s="12">
        <v>3836.2</v>
      </c>
      <c r="J45" s="13"/>
    </row>
    <row r="46" spans="1:10" s="20" customFormat="1" ht="15" x14ac:dyDescent="0.2">
      <c r="A46" s="136" t="s">
        <v>50</v>
      </c>
      <c r="B46" s="125" t="s">
        <v>47</v>
      </c>
      <c r="C46" s="42">
        <f>F46*12</f>
        <v>0</v>
      </c>
      <c r="D46" s="41">
        <v>1751.22</v>
      </c>
      <c r="E46" s="42">
        <f>H46*12</f>
        <v>0</v>
      </c>
      <c r="F46" s="43"/>
      <c r="G46" s="42"/>
      <c r="H46" s="43"/>
      <c r="I46" s="12">
        <v>3836.2</v>
      </c>
      <c r="J46" s="13">
        <v>0.03</v>
      </c>
    </row>
    <row r="47" spans="1:10" s="20" customFormat="1" ht="15" x14ac:dyDescent="0.2">
      <c r="A47" s="136" t="s">
        <v>51</v>
      </c>
      <c r="B47" s="125" t="s">
        <v>47</v>
      </c>
      <c r="C47" s="42">
        <f>F47*12</f>
        <v>0</v>
      </c>
      <c r="D47" s="41">
        <v>5855.59</v>
      </c>
      <c r="E47" s="42">
        <f>H47*12</f>
        <v>0</v>
      </c>
      <c r="F47" s="43"/>
      <c r="G47" s="42"/>
      <c r="H47" s="43"/>
      <c r="I47" s="12">
        <v>3836.2</v>
      </c>
      <c r="J47" s="13">
        <v>0.1</v>
      </c>
    </row>
    <row r="48" spans="1:10" s="20" customFormat="1" ht="15" x14ac:dyDescent="0.2">
      <c r="A48" s="136" t="s">
        <v>52</v>
      </c>
      <c r="B48" s="125" t="s">
        <v>47</v>
      </c>
      <c r="C48" s="42">
        <f>F48*12</f>
        <v>0</v>
      </c>
      <c r="D48" s="41">
        <v>918.95</v>
      </c>
      <c r="E48" s="42">
        <f>H48*12</f>
        <v>0</v>
      </c>
      <c r="F48" s="43"/>
      <c r="G48" s="42"/>
      <c r="H48" s="43"/>
      <c r="I48" s="12">
        <v>3836.2</v>
      </c>
      <c r="J48" s="13">
        <v>0.01</v>
      </c>
    </row>
    <row r="49" spans="1:10" s="20" customFormat="1" ht="15" x14ac:dyDescent="0.2">
      <c r="A49" s="136" t="s">
        <v>53</v>
      </c>
      <c r="B49" s="125" t="s">
        <v>47</v>
      </c>
      <c r="C49" s="42"/>
      <c r="D49" s="41">
        <v>875.58</v>
      </c>
      <c r="E49" s="42"/>
      <c r="F49" s="43"/>
      <c r="G49" s="42"/>
      <c r="H49" s="43"/>
      <c r="I49" s="12">
        <v>3836.2</v>
      </c>
      <c r="J49" s="13">
        <v>0.01</v>
      </c>
    </row>
    <row r="50" spans="1:10" s="20" customFormat="1" ht="15" x14ac:dyDescent="0.2">
      <c r="A50" s="136" t="s">
        <v>54</v>
      </c>
      <c r="B50" s="125" t="s">
        <v>49</v>
      </c>
      <c r="C50" s="42"/>
      <c r="D50" s="41">
        <v>3502.46</v>
      </c>
      <c r="E50" s="42"/>
      <c r="F50" s="43"/>
      <c r="G50" s="42"/>
      <c r="H50" s="43"/>
      <c r="I50" s="12">
        <v>3836.2</v>
      </c>
      <c r="J50" s="13">
        <v>0.06</v>
      </c>
    </row>
    <row r="51" spans="1:10" s="20" customFormat="1" ht="25.5" x14ac:dyDescent="0.2">
      <c r="A51" s="136" t="s">
        <v>55</v>
      </c>
      <c r="B51" s="125" t="s">
        <v>47</v>
      </c>
      <c r="C51" s="42">
        <f>F51*12</f>
        <v>0</v>
      </c>
      <c r="D51" s="41">
        <v>3454.42</v>
      </c>
      <c r="E51" s="42">
        <f>H51*12</f>
        <v>0</v>
      </c>
      <c r="F51" s="43"/>
      <c r="G51" s="42"/>
      <c r="H51" s="43"/>
      <c r="I51" s="12">
        <v>3836.2</v>
      </c>
      <c r="J51" s="13">
        <v>0.05</v>
      </c>
    </row>
    <row r="52" spans="1:10" s="20" customFormat="1" ht="15" x14ac:dyDescent="0.2">
      <c r="A52" s="136" t="s">
        <v>56</v>
      </c>
      <c r="B52" s="125" t="s">
        <v>47</v>
      </c>
      <c r="C52" s="42"/>
      <c r="D52" s="41">
        <v>6057.57</v>
      </c>
      <c r="E52" s="42"/>
      <c r="F52" s="43"/>
      <c r="G52" s="42"/>
      <c r="H52" s="43"/>
      <c r="I52" s="12">
        <v>3836.2</v>
      </c>
      <c r="J52" s="13">
        <v>0.01</v>
      </c>
    </row>
    <row r="53" spans="1:10" s="20" customFormat="1" ht="25.5" x14ac:dyDescent="0.2">
      <c r="A53" s="84" t="s">
        <v>110</v>
      </c>
      <c r="B53" s="85" t="s">
        <v>28</v>
      </c>
      <c r="C53" s="137"/>
      <c r="D53" s="81">
        <v>35681.32</v>
      </c>
      <c r="E53" s="44"/>
      <c r="F53" s="43"/>
      <c r="G53" s="42"/>
      <c r="H53" s="43"/>
      <c r="I53" s="12">
        <v>3836.2</v>
      </c>
      <c r="J53" s="13"/>
    </row>
    <row r="54" spans="1:10" s="20" customFormat="1" ht="15" hidden="1" x14ac:dyDescent="0.2">
      <c r="A54" s="136"/>
      <c r="B54" s="127"/>
      <c r="C54" s="42"/>
      <c r="D54" s="41"/>
      <c r="E54" s="42"/>
      <c r="F54" s="43"/>
      <c r="G54" s="42"/>
      <c r="H54" s="43"/>
      <c r="I54" s="12">
        <v>3836.2</v>
      </c>
      <c r="J54" s="13"/>
    </row>
    <row r="55" spans="1:10" s="20" customFormat="1" ht="15" hidden="1" x14ac:dyDescent="0.2">
      <c r="A55" s="136"/>
      <c r="B55" s="127"/>
      <c r="C55" s="42"/>
      <c r="D55" s="41"/>
      <c r="E55" s="42"/>
      <c r="F55" s="43"/>
      <c r="G55" s="42"/>
      <c r="H55" s="43"/>
      <c r="I55" s="12">
        <v>3836.2</v>
      </c>
      <c r="J55" s="13"/>
    </row>
    <row r="56" spans="1:10" s="45" customFormat="1" ht="30" x14ac:dyDescent="0.2">
      <c r="A56" s="132" t="s">
        <v>57</v>
      </c>
      <c r="B56" s="133"/>
      <c r="C56" s="26"/>
      <c r="D56" s="26">
        <f>D57+D58+D59+D60+D61+D62</f>
        <v>45011.02</v>
      </c>
      <c r="E56" s="26"/>
      <c r="F56" s="35"/>
      <c r="G56" s="26">
        <f>D56/I56</f>
        <v>11.73</v>
      </c>
      <c r="H56" s="27">
        <f>G56/12</f>
        <v>0.98</v>
      </c>
      <c r="I56" s="12">
        <v>3836.2</v>
      </c>
      <c r="J56" s="13">
        <v>0.26</v>
      </c>
    </row>
    <row r="57" spans="1:10" s="20" customFormat="1" ht="25.5" x14ac:dyDescent="0.2">
      <c r="A57" s="136" t="s">
        <v>58</v>
      </c>
      <c r="B57" s="125" t="s">
        <v>28</v>
      </c>
      <c r="C57" s="42"/>
      <c r="D57" s="41">
        <v>12204</v>
      </c>
      <c r="E57" s="42"/>
      <c r="F57" s="43"/>
      <c r="G57" s="42"/>
      <c r="H57" s="43"/>
      <c r="I57" s="12">
        <v>3836.2</v>
      </c>
      <c r="J57" s="13">
        <v>0.2</v>
      </c>
    </row>
    <row r="58" spans="1:10" s="20" customFormat="1" ht="25.5" hidden="1" x14ac:dyDescent="0.2">
      <c r="A58" s="136"/>
      <c r="B58" s="127" t="s">
        <v>28</v>
      </c>
      <c r="C58" s="42"/>
      <c r="D58" s="41"/>
      <c r="E58" s="42"/>
      <c r="F58" s="43"/>
      <c r="G58" s="42"/>
      <c r="H58" s="43"/>
      <c r="I58" s="12">
        <v>3836.2</v>
      </c>
      <c r="J58" s="13">
        <v>0</v>
      </c>
    </row>
    <row r="59" spans="1:10" s="20" customFormat="1" ht="15" x14ac:dyDescent="0.2">
      <c r="A59" s="136" t="s">
        <v>98</v>
      </c>
      <c r="B59" s="127" t="s">
        <v>37</v>
      </c>
      <c r="C59" s="42"/>
      <c r="D59" s="46">
        <v>12456.96</v>
      </c>
      <c r="E59" s="42"/>
      <c r="F59" s="43"/>
      <c r="G59" s="44"/>
      <c r="H59" s="115"/>
      <c r="I59" s="12">
        <v>3836.2</v>
      </c>
      <c r="J59" s="13"/>
    </row>
    <row r="60" spans="1:10" s="20" customFormat="1" ht="15" x14ac:dyDescent="0.2">
      <c r="A60" s="136" t="s">
        <v>116</v>
      </c>
      <c r="B60" s="127" t="s">
        <v>47</v>
      </c>
      <c r="C60" s="42"/>
      <c r="D60" s="46">
        <v>1245.6600000000001</v>
      </c>
      <c r="E60" s="42"/>
      <c r="F60" s="43"/>
      <c r="G60" s="44"/>
      <c r="H60" s="115"/>
      <c r="I60" s="12">
        <v>3836.2</v>
      </c>
      <c r="J60" s="13"/>
    </row>
    <row r="61" spans="1:10" s="20" customFormat="1" ht="15" x14ac:dyDescent="0.2">
      <c r="A61" s="136" t="s">
        <v>117</v>
      </c>
      <c r="B61" s="127" t="s">
        <v>49</v>
      </c>
      <c r="C61" s="42"/>
      <c r="D61" s="46">
        <f>(15657*2)/2</f>
        <v>15657</v>
      </c>
      <c r="E61" s="42"/>
      <c r="F61" s="43"/>
      <c r="G61" s="44"/>
      <c r="H61" s="115"/>
      <c r="I61" s="12">
        <v>3836.2</v>
      </c>
      <c r="J61" s="13"/>
    </row>
    <row r="62" spans="1:10" s="20" customFormat="1" ht="29.25" customHeight="1" x14ac:dyDescent="0.2">
      <c r="A62" s="84" t="s">
        <v>111</v>
      </c>
      <c r="B62" s="85" t="s">
        <v>28</v>
      </c>
      <c r="C62" s="81"/>
      <c r="D62" s="82">
        <v>3447.4</v>
      </c>
      <c r="E62" s="42"/>
      <c r="F62" s="43"/>
      <c r="G62" s="44"/>
      <c r="H62" s="115"/>
      <c r="I62" s="12">
        <v>3836.2</v>
      </c>
      <c r="J62" s="13"/>
    </row>
    <row r="63" spans="1:10" s="20" customFormat="1" ht="30" x14ac:dyDescent="0.2">
      <c r="A63" s="132" t="s">
        <v>59</v>
      </c>
      <c r="B63" s="125"/>
      <c r="C63" s="42"/>
      <c r="D63" s="26">
        <v>0</v>
      </c>
      <c r="E63" s="42"/>
      <c r="F63" s="43"/>
      <c r="G63" s="26">
        <f>D63/I63</f>
        <v>0</v>
      </c>
      <c r="H63" s="27">
        <f>G63/12</f>
        <v>0</v>
      </c>
      <c r="I63" s="12">
        <v>3836.2</v>
      </c>
      <c r="J63" s="13">
        <v>0.09</v>
      </c>
    </row>
    <row r="64" spans="1:10" s="20" customFormat="1" ht="15" hidden="1" x14ac:dyDescent="0.2">
      <c r="A64" s="136"/>
      <c r="B64" s="127" t="s">
        <v>47</v>
      </c>
      <c r="C64" s="42"/>
      <c r="D64" s="41"/>
      <c r="E64" s="42"/>
      <c r="F64" s="43"/>
      <c r="G64" s="42"/>
      <c r="H64" s="43"/>
      <c r="I64" s="12">
        <v>3836.2</v>
      </c>
      <c r="J64" s="13"/>
    </row>
    <row r="65" spans="1:10" s="20" customFormat="1" ht="15" hidden="1" x14ac:dyDescent="0.2">
      <c r="A65" s="136" t="s">
        <v>60</v>
      </c>
      <c r="B65" s="125" t="s">
        <v>37</v>
      </c>
      <c r="C65" s="42"/>
      <c r="D65" s="41">
        <f>G65*I65</f>
        <v>0</v>
      </c>
      <c r="E65" s="42"/>
      <c r="F65" s="43"/>
      <c r="G65" s="42">
        <f>H65*12</f>
        <v>0</v>
      </c>
      <c r="H65" s="43">
        <v>0</v>
      </c>
      <c r="I65" s="12">
        <v>3836.2</v>
      </c>
      <c r="J65" s="13">
        <v>0</v>
      </c>
    </row>
    <row r="66" spans="1:10" s="20" customFormat="1" ht="15" x14ac:dyDescent="0.2">
      <c r="A66" s="132" t="s">
        <v>61</v>
      </c>
      <c r="B66" s="125"/>
      <c r="C66" s="42"/>
      <c r="D66" s="26">
        <f>D67+D68+D69</f>
        <v>17126.18</v>
      </c>
      <c r="E66" s="42"/>
      <c r="F66" s="43"/>
      <c r="G66" s="26">
        <f>D66/I66</f>
        <v>4.46</v>
      </c>
      <c r="H66" s="27">
        <f>G66/12</f>
        <v>0.37</v>
      </c>
      <c r="I66" s="12">
        <v>3836.2</v>
      </c>
      <c r="J66" s="13">
        <v>0.33</v>
      </c>
    </row>
    <row r="67" spans="1:10" s="20" customFormat="1" ht="15" x14ac:dyDescent="0.2">
      <c r="A67" s="136" t="s">
        <v>63</v>
      </c>
      <c r="B67" s="125" t="s">
        <v>47</v>
      </c>
      <c r="C67" s="42"/>
      <c r="D67" s="41">
        <v>9152.6200000000008</v>
      </c>
      <c r="E67" s="42"/>
      <c r="F67" s="43"/>
      <c r="G67" s="42"/>
      <c r="H67" s="43"/>
      <c r="I67" s="12">
        <v>3836.2</v>
      </c>
      <c r="J67" s="13">
        <v>0.15</v>
      </c>
    </row>
    <row r="68" spans="1:10" s="20" customFormat="1" ht="15" x14ac:dyDescent="0.2">
      <c r="A68" s="136" t="s">
        <v>64</v>
      </c>
      <c r="B68" s="125" t="s">
        <v>47</v>
      </c>
      <c r="C68" s="42"/>
      <c r="D68" s="41">
        <v>1830.56</v>
      </c>
      <c r="E68" s="42"/>
      <c r="F68" s="43"/>
      <c r="G68" s="42"/>
      <c r="H68" s="43"/>
      <c r="I68" s="12">
        <v>3836.2</v>
      </c>
      <c r="J68" s="13">
        <v>0.03</v>
      </c>
    </row>
    <row r="69" spans="1:10" s="20" customFormat="1" ht="25.5" x14ac:dyDescent="0.2">
      <c r="A69" s="136" t="s">
        <v>65</v>
      </c>
      <c r="B69" s="125" t="s">
        <v>28</v>
      </c>
      <c r="C69" s="42"/>
      <c r="D69" s="41">
        <v>6143</v>
      </c>
      <c r="E69" s="42"/>
      <c r="F69" s="43"/>
      <c r="G69" s="42"/>
      <c r="H69" s="43"/>
      <c r="I69" s="12">
        <v>3836.2</v>
      </c>
      <c r="J69" s="13">
        <v>0.11</v>
      </c>
    </row>
    <row r="70" spans="1:10" s="20" customFormat="1" ht="15" x14ac:dyDescent="0.2">
      <c r="A70" s="132" t="s">
        <v>66</v>
      </c>
      <c r="B70" s="125"/>
      <c r="C70" s="42"/>
      <c r="D70" s="26">
        <v>0</v>
      </c>
      <c r="E70" s="42"/>
      <c r="F70" s="43"/>
      <c r="G70" s="26">
        <f>D70/I70</f>
        <v>0</v>
      </c>
      <c r="H70" s="27">
        <f>G70/12</f>
        <v>0</v>
      </c>
      <c r="I70" s="12">
        <v>3836.2</v>
      </c>
      <c r="J70" s="13">
        <v>0.1</v>
      </c>
    </row>
    <row r="71" spans="1:10" s="20" customFormat="1" ht="15" hidden="1" x14ac:dyDescent="0.2">
      <c r="A71" s="136" t="s">
        <v>68</v>
      </c>
      <c r="B71" s="125" t="s">
        <v>47</v>
      </c>
      <c r="C71" s="42"/>
      <c r="D71" s="41"/>
      <c r="E71" s="42"/>
      <c r="F71" s="43"/>
      <c r="G71" s="42"/>
      <c r="H71" s="43"/>
      <c r="I71" s="12">
        <v>3836.2</v>
      </c>
      <c r="J71" s="13">
        <v>0.01</v>
      </c>
    </row>
    <row r="72" spans="1:10" s="12" customFormat="1" ht="15" x14ac:dyDescent="0.2">
      <c r="A72" s="132" t="s">
        <v>69</v>
      </c>
      <c r="B72" s="133"/>
      <c r="C72" s="26"/>
      <c r="D72" s="26">
        <f>D73</f>
        <v>14115.84</v>
      </c>
      <c r="E72" s="26"/>
      <c r="F72" s="35"/>
      <c r="G72" s="26">
        <f>D72/I72</f>
        <v>3.68</v>
      </c>
      <c r="H72" s="27">
        <f>G72/12</f>
        <v>0.31</v>
      </c>
      <c r="I72" s="12">
        <v>3836.2</v>
      </c>
      <c r="J72" s="13">
        <v>0.27</v>
      </c>
    </row>
    <row r="73" spans="1:10" s="20" customFormat="1" ht="15" x14ac:dyDescent="0.2">
      <c r="A73" s="136" t="s">
        <v>70</v>
      </c>
      <c r="B73" s="127" t="s">
        <v>49</v>
      </c>
      <c r="C73" s="42"/>
      <c r="D73" s="41">
        <v>14115.84</v>
      </c>
      <c r="E73" s="42"/>
      <c r="F73" s="43"/>
      <c r="G73" s="42"/>
      <c r="H73" s="43"/>
      <c r="I73" s="12">
        <v>3836.2</v>
      </c>
      <c r="J73" s="13">
        <v>0.03</v>
      </c>
    </row>
    <row r="74" spans="1:10" s="12" customFormat="1" ht="15" x14ac:dyDescent="0.2">
      <c r="A74" s="132" t="s">
        <v>71</v>
      </c>
      <c r="B74" s="133"/>
      <c r="C74" s="26"/>
      <c r="D74" s="26">
        <f>D75</f>
        <v>17351.79</v>
      </c>
      <c r="E74" s="26"/>
      <c r="F74" s="35"/>
      <c r="G74" s="26">
        <f>D74/I74</f>
        <v>4.5199999999999996</v>
      </c>
      <c r="H74" s="27">
        <f>G74/12</f>
        <v>0.38</v>
      </c>
      <c r="I74" s="12">
        <v>3836.2</v>
      </c>
      <c r="J74" s="13">
        <v>0.28999999999999998</v>
      </c>
    </row>
    <row r="75" spans="1:10" s="20" customFormat="1" ht="15" x14ac:dyDescent="0.2">
      <c r="A75" s="136" t="s">
        <v>72</v>
      </c>
      <c r="B75" s="125" t="s">
        <v>73</v>
      </c>
      <c r="C75" s="42"/>
      <c r="D75" s="41">
        <v>17351.79</v>
      </c>
      <c r="E75" s="42"/>
      <c r="F75" s="43"/>
      <c r="G75" s="42"/>
      <c r="H75" s="43"/>
      <c r="I75" s="12">
        <v>3836.2</v>
      </c>
      <c r="J75" s="13">
        <v>0.28999999999999998</v>
      </c>
    </row>
    <row r="76" spans="1:10" s="20" customFormat="1" ht="21.75" customHeight="1" x14ac:dyDescent="0.2">
      <c r="A76" s="140" t="s">
        <v>120</v>
      </c>
      <c r="B76" s="133" t="s">
        <v>121</v>
      </c>
      <c r="C76" s="37"/>
      <c r="D76" s="37">
        <f>30*2757.8</f>
        <v>82734</v>
      </c>
      <c r="E76" s="37"/>
      <c r="F76" s="37"/>
      <c r="G76" s="37">
        <f>D76/I76</f>
        <v>21.57</v>
      </c>
      <c r="H76" s="37">
        <f>G76/12</f>
        <v>1.8</v>
      </c>
      <c r="I76" s="12">
        <v>3836.2</v>
      </c>
      <c r="J76" s="13"/>
    </row>
    <row r="77" spans="1:10" s="12" customFormat="1" ht="38.25" thickBot="1" x14ac:dyDescent="0.25">
      <c r="A77" s="119" t="s">
        <v>123</v>
      </c>
      <c r="B77" s="64" t="s">
        <v>28</v>
      </c>
      <c r="C77" s="65">
        <f>F77*12</f>
        <v>0</v>
      </c>
      <c r="D77" s="120">
        <f>G77*I77</f>
        <v>25318.92</v>
      </c>
      <c r="E77" s="120">
        <f>H77*12</f>
        <v>6.6</v>
      </c>
      <c r="F77" s="121"/>
      <c r="G77" s="120">
        <f>H77*12</f>
        <v>6.6</v>
      </c>
      <c r="H77" s="121">
        <v>0.55000000000000004</v>
      </c>
      <c r="I77" s="12">
        <v>3836.2</v>
      </c>
      <c r="J77" s="13">
        <v>0.37</v>
      </c>
    </row>
    <row r="78" spans="1:10" s="12" customFormat="1" ht="19.5" hidden="1" thickBot="1" x14ac:dyDescent="0.25">
      <c r="A78" s="112" t="s">
        <v>75</v>
      </c>
      <c r="B78" s="34"/>
      <c r="C78" s="24" t="e">
        <f>F78*12</f>
        <v>#REF!</v>
      </c>
      <c r="D78" s="24">
        <f>G78*I78</f>
        <v>0</v>
      </c>
      <c r="E78" s="24">
        <f>H78*12</f>
        <v>0</v>
      </c>
      <c r="F78" s="113" t="e">
        <f>#REF!+#REF!+#REF!+#REF!+#REF!+#REF!+#REF!+#REF!+#REF!+#REF!</f>
        <v>#REF!</v>
      </c>
      <c r="G78" s="24">
        <f>H78*12</f>
        <v>0</v>
      </c>
      <c r="H78" s="114">
        <f>H79+H80+H81+H82</f>
        <v>0</v>
      </c>
      <c r="I78" s="12">
        <v>3835.45</v>
      </c>
      <c r="J78" s="13"/>
    </row>
    <row r="79" spans="1:10" s="20" customFormat="1" ht="15.75" hidden="1" thickBot="1" x14ac:dyDescent="0.25">
      <c r="A79" s="38" t="s">
        <v>76</v>
      </c>
      <c r="B79" s="39"/>
      <c r="C79" s="40"/>
      <c r="D79" s="47"/>
      <c r="E79" s="40"/>
      <c r="F79" s="48"/>
      <c r="G79" s="40"/>
      <c r="H79" s="48"/>
      <c r="I79" s="12">
        <v>3835.45</v>
      </c>
      <c r="J79" s="21"/>
    </row>
    <row r="80" spans="1:10" s="20" customFormat="1" ht="15.75" hidden="1" thickBot="1" x14ac:dyDescent="0.25">
      <c r="A80" s="38" t="s">
        <v>77</v>
      </c>
      <c r="B80" s="39"/>
      <c r="C80" s="40"/>
      <c r="D80" s="47"/>
      <c r="E80" s="40"/>
      <c r="F80" s="48"/>
      <c r="G80" s="40"/>
      <c r="H80" s="48"/>
      <c r="I80" s="12">
        <v>3835.45</v>
      </c>
      <c r="J80" s="21"/>
    </row>
    <row r="81" spans="1:10" s="20" customFormat="1" ht="15.75" hidden="1" thickBot="1" x14ac:dyDescent="0.25">
      <c r="A81" s="38" t="s">
        <v>78</v>
      </c>
      <c r="B81" s="39"/>
      <c r="C81" s="40"/>
      <c r="D81" s="47"/>
      <c r="E81" s="40"/>
      <c r="F81" s="48"/>
      <c r="G81" s="40"/>
      <c r="H81" s="48"/>
      <c r="I81" s="12">
        <v>3835.45</v>
      </c>
      <c r="J81" s="21"/>
    </row>
    <row r="82" spans="1:10" s="20" customFormat="1" ht="15.75" hidden="1" thickBot="1" x14ac:dyDescent="0.25">
      <c r="A82" s="49" t="s">
        <v>79</v>
      </c>
      <c r="B82" s="50"/>
      <c r="C82" s="51"/>
      <c r="D82" s="52"/>
      <c r="E82" s="51"/>
      <c r="F82" s="53"/>
      <c r="G82" s="51"/>
      <c r="H82" s="53"/>
      <c r="I82" s="12">
        <v>3835.45</v>
      </c>
      <c r="J82" s="21"/>
    </row>
    <row r="83" spans="1:10" s="12" customFormat="1" ht="26.25" hidden="1" thickBot="1" x14ac:dyDescent="0.45">
      <c r="A83" s="54" t="s">
        <v>80</v>
      </c>
      <c r="B83" s="55" t="s">
        <v>81</v>
      </c>
      <c r="C83" s="56"/>
      <c r="D83" s="57"/>
      <c r="E83" s="56"/>
      <c r="F83" s="58"/>
      <c r="G83" s="56"/>
      <c r="H83" s="58"/>
      <c r="I83" s="12">
        <v>3835.45</v>
      </c>
    </row>
    <row r="84" spans="1:10" s="12" customFormat="1" ht="19.5" thickBot="1" x14ac:dyDescent="0.45">
      <c r="A84" s="59" t="s">
        <v>82</v>
      </c>
      <c r="B84" s="60" t="s">
        <v>22</v>
      </c>
      <c r="C84" s="103"/>
      <c r="D84" s="104">
        <f>G84*I84</f>
        <v>75678.92</v>
      </c>
      <c r="E84" s="103"/>
      <c r="F84" s="104"/>
      <c r="G84" s="103">
        <f>H84*12</f>
        <v>20.76</v>
      </c>
      <c r="H84" s="68">
        <v>1.73</v>
      </c>
      <c r="I84" s="12">
        <v>3645.42</v>
      </c>
    </row>
    <row r="85" spans="1:10" s="62" customFormat="1" ht="20.25" thickBot="1" x14ac:dyDescent="0.45">
      <c r="A85" s="105" t="s">
        <v>83</v>
      </c>
      <c r="B85" s="106"/>
      <c r="C85" s="107">
        <f>F85*12</f>
        <v>0</v>
      </c>
      <c r="D85" s="108">
        <f>D77+D76+D74+D72+D70+D66+D63+D56+D41+D40+D39+D38+D37+D36+D35+D34+D33+D32+D23+D15+D84</f>
        <v>808222.85</v>
      </c>
      <c r="E85" s="108">
        <f>E77+E76+E74+E72+E70+E66+E63+E56+E41+E40+E39+E38+E37+E36+E35+E34+E33+E32+E23+E15+E84</f>
        <v>120.24</v>
      </c>
      <c r="F85" s="108">
        <f>F77+F76+F74+F72+F70+F66+F63+F56+F41+F40+F39+F38+F37+F36+F35+F34+F33+F32+F23+F15+F84</f>
        <v>0</v>
      </c>
      <c r="G85" s="108">
        <f>G77+G76+G74+G72+G70+G66+G63+G56+G41+G40+G39+G38+G37+G36+G35+G34+G33+G32+G23+G15+G84</f>
        <v>211.7</v>
      </c>
      <c r="H85" s="108">
        <f>H77+H76+H74+H72+H70+H66+H63+H56+H41+H40+H39+H38+H37+H36+H35+H34+H33+H32+H23+H15+H84</f>
        <v>17.66</v>
      </c>
      <c r="I85" s="12">
        <v>3836.2</v>
      </c>
      <c r="J85" s="61"/>
    </row>
    <row r="86" spans="1:10" s="12" customFormat="1" ht="19.5" hidden="1" thickBot="1" x14ac:dyDescent="0.45">
      <c r="A86" s="63" t="s">
        <v>80</v>
      </c>
      <c r="B86" s="64"/>
      <c r="C86" s="65"/>
      <c r="D86" s="66"/>
      <c r="E86" s="65"/>
      <c r="F86" s="67"/>
      <c r="G86" s="65"/>
      <c r="H86" s="67"/>
      <c r="I86" s="12">
        <v>3835.45</v>
      </c>
      <c r="J86" s="13"/>
    </row>
    <row r="87" spans="1:10" s="12" customFormat="1" ht="19.5" hidden="1" thickBot="1" x14ac:dyDescent="0.45">
      <c r="A87" s="63" t="s">
        <v>84</v>
      </c>
      <c r="B87" s="64"/>
      <c r="C87" s="65"/>
      <c r="D87" s="66"/>
      <c r="E87" s="65"/>
      <c r="F87" s="67"/>
      <c r="G87" s="66"/>
      <c r="H87" s="68"/>
      <c r="I87" s="12">
        <v>3835.45</v>
      </c>
      <c r="J87" s="13"/>
    </row>
    <row r="88" spans="1:10" s="74" customFormat="1" ht="20.25" hidden="1" thickBot="1" x14ac:dyDescent="0.25">
      <c r="A88" s="69" t="s">
        <v>85</v>
      </c>
      <c r="B88" s="70" t="s">
        <v>22</v>
      </c>
      <c r="C88" s="70" t="s">
        <v>86</v>
      </c>
      <c r="D88" s="71"/>
      <c r="E88" s="70" t="s">
        <v>86</v>
      </c>
      <c r="F88" s="72"/>
      <c r="G88" s="70" t="s">
        <v>86</v>
      </c>
      <c r="H88" s="72"/>
      <c r="I88" s="12">
        <v>3835.45</v>
      </c>
      <c r="J88" s="73"/>
    </row>
    <row r="89" spans="1:10" s="76" customFormat="1" ht="21" customHeight="1" x14ac:dyDescent="0.2">
      <c r="A89" s="75"/>
      <c r="F89" s="77"/>
      <c r="H89" s="77"/>
      <c r="I89" s="12"/>
      <c r="J89" s="78"/>
    </row>
    <row r="90" spans="1:10" s="76" customFormat="1" ht="15" x14ac:dyDescent="0.2">
      <c r="A90" s="75"/>
      <c r="F90" s="77"/>
      <c r="H90" s="77"/>
      <c r="I90" s="12"/>
      <c r="J90" s="78"/>
    </row>
    <row r="91" spans="1:10" s="76" customFormat="1" ht="15.75" thickBot="1" x14ac:dyDescent="0.25">
      <c r="A91" s="75"/>
      <c r="F91" s="77"/>
      <c r="H91" s="77"/>
      <c r="I91" s="12"/>
      <c r="J91" s="78"/>
    </row>
    <row r="92" spans="1:10" s="80" customFormat="1" ht="30.75" thickBot="1" x14ac:dyDescent="0.25">
      <c r="A92" s="101" t="s">
        <v>87</v>
      </c>
      <c r="B92" s="106"/>
      <c r="C92" s="107" t="e">
        <f>F92*12</f>
        <v>#REF!</v>
      </c>
      <c r="D92" s="107">
        <v>0</v>
      </c>
      <c r="E92" s="107" t="e">
        <f>#REF!+#REF!+#REF!+#REF!+#REF!+#REF!</f>
        <v>#REF!</v>
      </c>
      <c r="F92" s="107" t="e">
        <f>#REF!+#REF!+#REF!+#REF!+#REF!+#REF!</f>
        <v>#REF!</v>
      </c>
      <c r="G92" s="107">
        <v>0</v>
      </c>
      <c r="H92" s="107">
        <v>0</v>
      </c>
      <c r="I92" s="12">
        <v>3835.45</v>
      </c>
      <c r="J92" s="79"/>
    </row>
    <row r="93" spans="1:10" s="76" customFormat="1" ht="13.5" thickBot="1" x14ac:dyDescent="0.25">
      <c r="A93" s="75"/>
      <c r="F93" s="77"/>
      <c r="H93" s="77"/>
      <c r="J93" s="78"/>
    </row>
    <row r="94" spans="1:10" s="76" customFormat="1" ht="20.25" thickBot="1" x14ac:dyDescent="0.25">
      <c r="A94" s="87" t="s">
        <v>90</v>
      </c>
      <c r="B94" s="88"/>
      <c r="C94" s="88"/>
      <c r="D94" s="89">
        <f>D85+D92</f>
        <v>808222.85</v>
      </c>
      <c r="E94" s="89" t="e">
        <f>E85+E92</f>
        <v>#REF!</v>
      </c>
      <c r="F94" s="89" t="e">
        <f>F85+F92</f>
        <v>#REF!</v>
      </c>
      <c r="G94" s="89">
        <f>G85+G92</f>
        <v>211.7</v>
      </c>
      <c r="H94" s="89">
        <f>H85+H92</f>
        <v>17.66</v>
      </c>
      <c r="J94" s="78"/>
    </row>
    <row r="95" spans="1:10" s="76" customFormat="1" x14ac:dyDescent="0.2">
      <c r="A95" s="75"/>
      <c r="F95" s="77"/>
      <c r="H95" s="77"/>
      <c r="J95" s="78"/>
    </row>
    <row r="96" spans="1:10" s="76" customFormat="1" x14ac:dyDescent="0.2">
      <c r="A96" s="75"/>
      <c r="F96" s="77"/>
      <c r="H96" s="77"/>
      <c r="J96" s="78"/>
    </row>
    <row r="97" spans="1:10" s="76" customFormat="1" x14ac:dyDescent="0.2">
      <c r="A97" s="75"/>
      <c r="F97" s="77"/>
      <c r="H97" s="77"/>
      <c r="J97" s="78"/>
    </row>
    <row r="98" spans="1:10" s="76" customFormat="1" x14ac:dyDescent="0.2">
      <c r="A98" s="75"/>
      <c r="F98" s="77"/>
      <c r="H98" s="77"/>
      <c r="J98" s="78"/>
    </row>
    <row r="99" spans="1:10" s="76" customFormat="1" x14ac:dyDescent="0.2">
      <c r="A99" s="75"/>
      <c r="F99" s="77"/>
      <c r="H99" s="77"/>
      <c r="J99" s="78"/>
    </row>
    <row r="100" spans="1:10" s="76" customFormat="1" x14ac:dyDescent="0.2">
      <c r="A100" s="75"/>
      <c r="F100" s="77"/>
      <c r="H100" s="77"/>
      <c r="J100" s="78"/>
    </row>
    <row r="101" spans="1:10" s="94" customFormat="1" ht="18.75" x14ac:dyDescent="0.4">
      <c r="A101" s="90"/>
      <c r="B101" s="91"/>
      <c r="C101" s="92"/>
      <c r="D101" s="92"/>
      <c r="E101" s="92"/>
      <c r="F101" s="93"/>
      <c r="G101" s="92"/>
      <c r="H101" s="93"/>
      <c r="J101" s="95"/>
    </row>
    <row r="102" spans="1:10" s="74" customFormat="1" ht="19.5" x14ac:dyDescent="0.2">
      <c r="A102" s="96"/>
      <c r="B102" s="97"/>
      <c r="C102" s="98"/>
      <c r="D102" s="98"/>
      <c r="E102" s="98"/>
      <c r="F102" s="99"/>
      <c r="G102" s="98"/>
      <c r="H102" s="99"/>
      <c r="J102" s="73"/>
    </row>
    <row r="103" spans="1:10" s="76" customFormat="1" ht="14.25" x14ac:dyDescent="0.2">
      <c r="A103" s="168" t="s">
        <v>91</v>
      </c>
      <c r="B103" s="168"/>
      <c r="C103" s="168"/>
      <c r="D103" s="168"/>
      <c r="E103" s="168"/>
      <c r="F103" s="168"/>
      <c r="J103" s="78"/>
    </row>
    <row r="104" spans="1:10" s="76" customFormat="1" x14ac:dyDescent="0.2">
      <c r="F104" s="77"/>
      <c r="H104" s="77"/>
      <c r="J104" s="78"/>
    </row>
    <row r="105" spans="1:10" s="76" customFormat="1" x14ac:dyDescent="0.2">
      <c r="A105" s="75" t="s">
        <v>92</v>
      </c>
      <c r="F105" s="77"/>
      <c r="H105" s="77"/>
      <c r="J105" s="78"/>
    </row>
    <row r="106" spans="1:10" s="76" customFormat="1" x14ac:dyDescent="0.2">
      <c r="F106" s="77"/>
      <c r="H106" s="77"/>
      <c r="J106" s="78"/>
    </row>
    <row r="107" spans="1:10" s="76" customFormat="1" x14ac:dyDescent="0.2">
      <c r="F107" s="77"/>
      <c r="H107" s="77"/>
      <c r="J107" s="78"/>
    </row>
    <row r="108" spans="1:10" s="76" customFormat="1" x14ac:dyDescent="0.2">
      <c r="F108" s="77"/>
      <c r="H108" s="77"/>
      <c r="J108" s="78"/>
    </row>
    <row r="109" spans="1:10" s="76" customFormat="1" x14ac:dyDescent="0.2">
      <c r="F109" s="77"/>
      <c r="H109" s="77"/>
      <c r="J109" s="78"/>
    </row>
    <row r="110" spans="1:10" s="76" customFormat="1" x14ac:dyDescent="0.2">
      <c r="F110" s="77"/>
      <c r="H110" s="77"/>
      <c r="J110" s="78"/>
    </row>
    <row r="111" spans="1:10" s="76" customFormat="1" x14ac:dyDescent="0.2">
      <c r="F111" s="77"/>
      <c r="H111" s="77"/>
      <c r="J111" s="78"/>
    </row>
    <row r="112" spans="1:10" s="76" customFormat="1" x14ac:dyDescent="0.2">
      <c r="F112" s="77"/>
      <c r="H112" s="77"/>
      <c r="J112" s="78"/>
    </row>
    <row r="113" spans="6:10" s="76" customFormat="1" x14ac:dyDescent="0.2">
      <c r="F113" s="77"/>
      <c r="H113" s="77"/>
      <c r="J113" s="78"/>
    </row>
    <row r="114" spans="6:10" s="76" customFormat="1" x14ac:dyDescent="0.2">
      <c r="F114" s="77"/>
      <c r="H114" s="77"/>
      <c r="J114" s="78"/>
    </row>
    <row r="115" spans="6:10" s="76" customFormat="1" x14ac:dyDescent="0.2">
      <c r="F115" s="77"/>
      <c r="H115" s="77"/>
      <c r="J115" s="78"/>
    </row>
    <row r="116" spans="6:10" s="76" customFormat="1" x14ac:dyDescent="0.2">
      <c r="F116" s="77"/>
      <c r="H116" s="77"/>
      <c r="J116" s="78"/>
    </row>
    <row r="117" spans="6:10" s="76" customFormat="1" x14ac:dyDescent="0.2">
      <c r="F117" s="77"/>
      <c r="H117" s="77"/>
      <c r="J117" s="78"/>
    </row>
    <row r="118" spans="6:10" s="76" customFormat="1" x14ac:dyDescent="0.2">
      <c r="F118" s="77"/>
      <c r="H118" s="77"/>
      <c r="J118" s="78"/>
    </row>
    <row r="119" spans="6:10" s="76" customFormat="1" x14ac:dyDescent="0.2">
      <c r="F119" s="77"/>
      <c r="H119" s="77"/>
      <c r="J119" s="78"/>
    </row>
    <row r="120" spans="6:10" s="76" customFormat="1" x14ac:dyDescent="0.2">
      <c r="F120" s="77"/>
      <c r="H120" s="77"/>
      <c r="J120" s="78"/>
    </row>
    <row r="121" spans="6:10" s="76" customFormat="1" x14ac:dyDescent="0.2">
      <c r="F121" s="77"/>
      <c r="H121" s="77"/>
      <c r="J121" s="78"/>
    </row>
    <row r="122" spans="6:10" s="76" customFormat="1" x14ac:dyDescent="0.2">
      <c r="F122" s="77"/>
      <c r="H122" s="77"/>
      <c r="J122" s="78"/>
    </row>
    <row r="123" spans="6:10" s="76" customFormat="1" x14ac:dyDescent="0.2">
      <c r="F123" s="77"/>
      <c r="H123" s="77"/>
      <c r="J123" s="78"/>
    </row>
  </sheetData>
  <mergeCells count="13">
    <mergeCell ref="A6:H6"/>
    <mergeCell ref="A1:H1"/>
    <mergeCell ref="B2:H2"/>
    <mergeCell ref="B3:H3"/>
    <mergeCell ref="B4:H4"/>
    <mergeCell ref="A5:H5"/>
    <mergeCell ref="A103:F103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59" zoomScale="75" zoomScaleNormal="75" workbookViewId="0">
      <selection sqref="A1:H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100" hidden="1" customWidth="1"/>
    <col min="7" max="7" width="13.85546875" style="1" customWidth="1"/>
    <col min="8" max="8" width="20.85546875" style="100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55" t="s">
        <v>0</v>
      </c>
      <c r="B1" s="156"/>
      <c r="C1" s="156"/>
      <c r="D1" s="156"/>
      <c r="E1" s="156"/>
      <c r="F1" s="156"/>
      <c r="G1" s="156"/>
      <c r="H1" s="156"/>
    </row>
    <row r="2" spans="1:10" ht="12.75" customHeight="1" x14ac:dyDescent="0.3">
      <c r="B2" s="157" t="s">
        <v>1</v>
      </c>
      <c r="C2" s="157"/>
      <c r="D2" s="157"/>
      <c r="E2" s="157"/>
      <c r="F2" s="157"/>
      <c r="G2" s="156"/>
      <c r="H2" s="156"/>
    </row>
    <row r="3" spans="1:10" ht="19.5" customHeight="1" x14ac:dyDescent="0.3">
      <c r="A3" s="3" t="s">
        <v>114</v>
      </c>
      <c r="B3" s="157" t="s">
        <v>2</v>
      </c>
      <c r="C3" s="157"/>
      <c r="D3" s="157"/>
      <c r="E3" s="157"/>
      <c r="F3" s="157"/>
      <c r="G3" s="156"/>
      <c r="H3" s="156"/>
    </row>
    <row r="4" spans="1:10" ht="14.25" customHeight="1" x14ac:dyDescent="0.3">
      <c r="B4" s="157" t="s">
        <v>3</v>
      </c>
      <c r="C4" s="157"/>
      <c r="D4" s="157"/>
      <c r="E4" s="157"/>
      <c r="F4" s="157"/>
      <c r="G4" s="156"/>
      <c r="H4" s="156"/>
    </row>
    <row r="5" spans="1:10" ht="33" customHeight="1" x14ac:dyDescent="0.4">
      <c r="A5" s="154"/>
      <c r="B5" s="158"/>
      <c r="C5" s="158"/>
      <c r="D5" s="158"/>
      <c r="E5" s="158"/>
      <c r="F5" s="158"/>
      <c r="G5" s="158"/>
      <c r="H5" s="158"/>
      <c r="J5" s="1"/>
    </row>
    <row r="6" spans="1:10" ht="33" customHeight="1" x14ac:dyDescent="0.4">
      <c r="A6" s="154"/>
      <c r="B6" s="154"/>
      <c r="C6" s="154"/>
      <c r="D6" s="154"/>
      <c r="E6" s="154"/>
      <c r="F6" s="154"/>
      <c r="G6" s="154"/>
      <c r="H6" s="154"/>
      <c r="J6" s="1"/>
    </row>
    <row r="7" spans="1:10" ht="23.25" customHeight="1" x14ac:dyDescent="0.2">
      <c r="A7" s="159" t="s">
        <v>122</v>
      </c>
      <c r="B7" s="159"/>
      <c r="C7" s="159"/>
      <c r="D7" s="159"/>
      <c r="E7" s="159"/>
      <c r="F7" s="159"/>
      <c r="G7" s="159"/>
      <c r="H7" s="159"/>
      <c r="J7" s="1"/>
    </row>
    <row r="8" spans="1:10" s="4" customFormat="1" ht="22.5" customHeight="1" x14ac:dyDescent="0.4">
      <c r="A8" s="152" t="s">
        <v>4</v>
      </c>
      <c r="B8" s="152"/>
      <c r="C8" s="152"/>
      <c r="D8" s="152"/>
      <c r="E8" s="153"/>
      <c r="F8" s="153"/>
      <c r="G8" s="153"/>
      <c r="H8" s="153"/>
      <c r="J8" s="5"/>
    </row>
    <row r="9" spans="1:10" s="6" customFormat="1" ht="18.75" customHeight="1" x14ac:dyDescent="0.4">
      <c r="A9" s="152" t="s">
        <v>124</v>
      </c>
      <c r="B9" s="152"/>
      <c r="C9" s="152"/>
      <c r="D9" s="152"/>
      <c r="E9" s="153"/>
      <c r="F9" s="153"/>
      <c r="G9" s="153"/>
      <c r="H9" s="153"/>
    </row>
    <row r="10" spans="1:10" s="7" customFormat="1" ht="17.25" customHeight="1" x14ac:dyDescent="0.2">
      <c r="A10" s="160" t="s">
        <v>6</v>
      </c>
      <c r="B10" s="160"/>
      <c r="C10" s="160"/>
      <c r="D10" s="160"/>
      <c r="E10" s="161"/>
      <c r="F10" s="161"/>
      <c r="G10" s="161"/>
      <c r="H10" s="161"/>
    </row>
    <row r="11" spans="1:10" s="6" customFormat="1" ht="30" customHeight="1" thickBot="1" x14ac:dyDescent="0.25">
      <c r="A11" s="162" t="s">
        <v>7</v>
      </c>
      <c r="B11" s="162"/>
      <c r="C11" s="162"/>
      <c r="D11" s="162"/>
      <c r="E11" s="163"/>
      <c r="F11" s="163"/>
      <c r="G11" s="163"/>
      <c r="H11" s="163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64" t="s">
        <v>13</v>
      </c>
      <c r="B14" s="165"/>
      <c r="C14" s="165"/>
      <c r="D14" s="165"/>
      <c r="E14" s="165"/>
      <c r="F14" s="165"/>
      <c r="G14" s="166"/>
      <c r="H14" s="167"/>
      <c r="J14" s="21"/>
    </row>
    <row r="15" spans="1:10" s="12" customFormat="1" ht="15" x14ac:dyDescent="0.2">
      <c r="A15" s="22" t="s">
        <v>107</v>
      </c>
      <c r="B15" s="23"/>
      <c r="C15" s="24">
        <f>F15*12</f>
        <v>0</v>
      </c>
      <c r="D15" s="25">
        <f>G15*I15</f>
        <v>135801.48000000001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3836.2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I16" s="12">
        <v>3836.2</v>
      </c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I17" s="12">
        <v>3836.2</v>
      </c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I18" s="12">
        <v>3836.2</v>
      </c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I19" s="12">
        <v>3836.2</v>
      </c>
      <c r="J19" s="13"/>
    </row>
    <row r="20" spans="1:10" s="12" customFormat="1" ht="15" x14ac:dyDescent="0.2">
      <c r="A20" s="118" t="s">
        <v>105</v>
      </c>
      <c r="B20" s="117"/>
      <c r="C20" s="32"/>
      <c r="D20" s="31"/>
      <c r="E20" s="32"/>
      <c r="F20" s="33"/>
      <c r="G20" s="32"/>
      <c r="H20" s="27">
        <v>2.83</v>
      </c>
      <c r="I20" s="12">
        <v>3836.2</v>
      </c>
      <c r="J20" s="13"/>
    </row>
    <row r="21" spans="1:10" s="12" customFormat="1" ht="15" x14ac:dyDescent="0.2">
      <c r="A21" s="122" t="s">
        <v>106</v>
      </c>
      <c r="B21" s="117" t="s">
        <v>15</v>
      </c>
      <c r="C21" s="32"/>
      <c r="D21" s="31"/>
      <c r="E21" s="32"/>
      <c r="F21" s="33"/>
      <c r="G21" s="32"/>
      <c r="H21" s="33">
        <v>0.12</v>
      </c>
      <c r="I21" s="12">
        <v>3836.2</v>
      </c>
      <c r="J21" s="13"/>
    </row>
    <row r="22" spans="1:10" s="12" customFormat="1" ht="15" x14ac:dyDescent="0.2">
      <c r="A22" s="118" t="s">
        <v>105</v>
      </c>
      <c r="B22" s="117"/>
      <c r="C22" s="32"/>
      <c r="D22" s="31"/>
      <c r="E22" s="32"/>
      <c r="F22" s="33"/>
      <c r="G22" s="32"/>
      <c r="H22" s="27">
        <f>H21</f>
        <v>0.12</v>
      </c>
      <c r="I22" s="12">
        <v>3836.2</v>
      </c>
      <c r="J22" s="13"/>
    </row>
    <row r="23" spans="1:10" s="12" customFormat="1" ht="30" x14ac:dyDescent="0.2">
      <c r="A23" s="118" t="s">
        <v>20</v>
      </c>
      <c r="B23" s="123"/>
      <c r="C23" s="26">
        <f>F23*12</f>
        <v>0</v>
      </c>
      <c r="D23" s="25">
        <f>G23*I23</f>
        <v>136261.82</v>
      </c>
      <c r="E23" s="26">
        <f>H23*12</f>
        <v>35.520000000000003</v>
      </c>
      <c r="F23" s="27"/>
      <c r="G23" s="26">
        <f>H23*12</f>
        <v>35.520000000000003</v>
      </c>
      <c r="H23" s="27">
        <v>2.96</v>
      </c>
      <c r="I23" s="12">
        <v>3836.2</v>
      </c>
      <c r="J23" s="13">
        <v>2.35</v>
      </c>
    </row>
    <row r="24" spans="1:10" s="12" customFormat="1" ht="15" x14ac:dyDescent="0.2">
      <c r="A24" s="124" t="s">
        <v>21</v>
      </c>
      <c r="B24" s="125" t="s">
        <v>22</v>
      </c>
      <c r="C24" s="26"/>
      <c r="D24" s="25"/>
      <c r="E24" s="26"/>
      <c r="F24" s="27"/>
      <c r="G24" s="26"/>
      <c r="H24" s="27"/>
      <c r="I24" s="12">
        <v>3836.2</v>
      </c>
      <c r="J24" s="13"/>
    </row>
    <row r="25" spans="1:10" s="12" customFormat="1" ht="15" x14ac:dyDescent="0.2">
      <c r="A25" s="124" t="s">
        <v>23</v>
      </c>
      <c r="B25" s="125" t="s">
        <v>22</v>
      </c>
      <c r="C25" s="26"/>
      <c r="D25" s="25"/>
      <c r="E25" s="26"/>
      <c r="F25" s="27"/>
      <c r="G25" s="26"/>
      <c r="H25" s="27"/>
      <c r="I25" s="12">
        <v>3836.2</v>
      </c>
      <c r="J25" s="13"/>
    </row>
    <row r="26" spans="1:10" s="12" customFormat="1" ht="15" x14ac:dyDescent="0.2">
      <c r="A26" s="124" t="s">
        <v>24</v>
      </c>
      <c r="B26" s="125" t="s">
        <v>22</v>
      </c>
      <c r="C26" s="26"/>
      <c r="D26" s="25"/>
      <c r="E26" s="26"/>
      <c r="F26" s="27"/>
      <c r="G26" s="26"/>
      <c r="H26" s="27"/>
      <c r="I26" s="12">
        <v>3836.2</v>
      </c>
      <c r="J26" s="13"/>
    </row>
    <row r="27" spans="1:10" s="12" customFormat="1" ht="15" x14ac:dyDescent="0.2">
      <c r="A27" s="126" t="s">
        <v>25</v>
      </c>
      <c r="B27" s="127" t="s">
        <v>26</v>
      </c>
      <c r="C27" s="26"/>
      <c r="D27" s="25"/>
      <c r="E27" s="26"/>
      <c r="F27" s="27"/>
      <c r="G27" s="26"/>
      <c r="H27" s="27"/>
      <c r="I27" s="12">
        <v>3836.2</v>
      </c>
      <c r="J27" s="13"/>
    </row>
    <row r="28" spans="1:10" s="12" customFormat="1" ht="25.5" x14ac:dyDescent="0.2">
      <c r="A28" s="124" t="s">
        <v>27</v>
      </c>
      <c r="B28" s="125" t="s">
        <v>28</v>
      </c>
      <c r="C28" s="26"/>
      <c r="D28" s="25"/>
      <c r="E28" s="26"/>
      <c r="F28" s="27"/>
      <c r="G28" s="26"/>
      <c r="H28" s="27"/>
      <c r="I28" s="12">
        <v>3836.2</v>
      </c>
      <c r="J28" s="13"/>
    </row>
    <row r="29" spans="1:10" s="12" customFormat="1" ht="15" x14ac:dyDescent="0.2">
      <c r="A29" s="124" t="s">
        <v>29</v>
      </c>
      <c r="B29" s="125" t="s">
        <v>22</v>
      </c>
      <c r="C29" s="26"/>
      <c r="D29" s="25"/>
      <c r="E29" s="26"/>
      <c r="F29" s="27"/>
      <c r="G29" s="26"/>
      <c r="H29" s="27"/>
      <c r="I29" s="12">
        <v>3836.2</v>
      </c>
      <c r="J29" s="13"/>
    </row>
    <row r="30" spans="1:10" s="12" customFormat="1" ht="15" x14ac:dyDescent="0.2">
      <c r="A30" s="128" t="s">
        <v>30</v>
      </c>
      <c r="B30" s="129" t="s">
        <v>22</v>
      </c>
      <c r="C30" s="26"/>
      <c r="D30" s="25"/>
      <c r="E30" s="26"/>
      <c r="F30" s="27"/>
      <c r="G30" s="26"/>
      <c r="H30" s="27"/>
      <c r="I30" s="12">
        <v>3836.2</v>
      </c>
      <c r="J30" s="13"/>
    </row>
    <row r="31" spans="1:10" s="12" customFormat="1" ht="31.5" customHeight="1" thickBot="1" x14ac:dyDescent="0.25">
      <c r="A31" s="130" t="s">
        <v>31</v>
      </c>
      <c r="B31" s="131" t="s">
        <v>32</v>
      </c>
      <c r="C31" s="26"/>
      <c r="D31" s="25"/>
      <c r="E31" s="26"/>
      <c r="F31" s="27"/>
      <c r="G31" s="26"/>
      <c r="H31" s="27"/>
      <c r="I31" s="12">
        <v>3836.2</v>
      </c>
      <c r="J31" s="13"/>
    </row>
    <row r="32" spans="1:10" s="36" customFormat="1" ht="15" x14ac:dyDescent="0.2">
      <c r="A32" s="132" t="s">
        <v>33</v>
      </c>
      <c r="B32" s="133" t="s">
        <v>34</v>
      </c>
      <c r="C32" s="26">
        <f>F32*12</f>
        <v>0</v>
      </c>
      <c r="D32" s="25">
        <f>H32*I32*12</f>
        <v>34525.800000000003</v>
      </c>
      <c r="E32" s="26">
        <f>H32*12</f>
        <v>9</v>
      </c>
      <c r="F32" s="35"/>
      <c r="G32" s="26">
        <f t="shared" ref="G32:G37" si="0">H32*12</f>
        <v>9</v>
      </c>
      <c r="H32" s="27">
        <v>0.75</v>
      </c>
      <c r="I32" s="12">
        <v>3836.2</v>
      </c>
      <c r="J32" s="13">
        <v>0.6</v>
      </c>
    </row>
    <row r="33" spans="1:10" s="12" customFormat="1" ht="15" x14ac:dyDescent="0.2">
      <c r="A33" s="132" t="s">
        <v>35</v>
      </c>
      <c r="B33" s="133" t="s">
        <v>36</v>
      </c>
      <c r="C33" s="26">
        <f>F33*12</f>
        <v>0</v>
      </c>
      <c r="D33" s="25">
        <f t="shared" ref="D33:D37" si="1">G33*I33</f>
        <v>112784.28</v>
      </c>
      <c r="E33" s="26">
        <f>H33*12</f>
        <v>29.4</v>
      </c>
      <c r="F33" s="35"/>
      <c r="G33" s="26">
        <f t="shared" si="0"/>
        <v>29.4</v>
      </c>
      <c r="H33" s="27">
        <v>2.4500000000000002</v>
      </c>
      <c r="I33" s="12">
        <v>3836.2</v>
      </c>
      <c r="J33" s="13">
        <v>1.94</v>
      </c>
    </row>
    <row r="34" spans="1:10" s="20" customFormat="1" ht="30" x14ac:dyDescent="0.2">
      <c r="A34" s="132" t="s">
        <v>94</v>
      </c>
      <c r="B34" s="133" t="s">
        <v>37</v>
      </c>
      <c r="C34" s="37"/>
      <c r="D34" s="25">
        <v>4084.42</v>
      </c>
      <c r="E34" s="37"/>
      <c r="F34" s="35"/>
      <c r="G34" s="26">
        <f>D34/I34</f>
        <v>1.06</v>
      </c>
      <c r="H34" s="27">
        <f>G34/12</f>
        <v>0.09</v>
      </c>
      <c r="I34" s="12">
        <v>3836.2</v>
      </c>
      <c r="J34" s="13">
        <v>0.06</v>
      </c>
    </row>
    <row r="35" spans="1:10" s="20" customFormat="1" ht="30" x14ac:dyDescent="0.2">
      <c r="A35" s="132" t="s">
        <v>95</v>
      </c>
      <c r="B35" s="133" t="s">
        <v>37</v>
      </c>
      <c r="C35" s="37"/>
      <c r="D35" s="25">
        <v>4084.42</v>
      </c>
      <c r="E35" s="37"/>
      <c r="F35" s="35"/>
      <c r="G35" s="26">
        <f>D35/I35</f>
        <v>1.06</v>
      </c>
      <c r="H35" s="27">
        <f>G35/12</f>
        <v>0.09</v>
      </c>
      <c r="I35" s="12">
        <v>3836.2</v>
      </c>
      <c r="J35" s="13">
        <v>0.06</v>
      </c>
    </row>
    <row r="36" spans="1:10" s="20" customFormat="1" ht="33.75" customHeight="1" x14ac:dyDescent="0.2">
      <c r="A36" s="132" t="s">
        <v>96</v>
      </c>
      <c r="B36" s="133" t="s">
        <v>37</v>
      </c>
      <c r="C36" s="37"/>
      <c r="D36" s="25">
        <v>25792.2</v>
      </c>
      <c r="E36" s="37"/>
      <c r="F36" s="35"/>
      <c r="G36" s="26">
        <f>D36/I36</f>
        <v>6.72</v>
      </c>
      <c r="H36" s="27">
        <f>G36/12</f>
        <v>0.56000000000000005</v>
      </c>
      <c r="I36" s="12">
        <v>3836.2</v>
      </c>
      <c r="J36" s="13">
        <v>0.21</v>
      </c>
    </row>
    <row r="37" spans="1:10" s="20" customFormat="1" ht="30" x14ac:dyDescent="0.2">
      <c r="A37" s="132" t="s">
        <v>38</v>
      </c>
      <c r="B37" s="133"/>
      <c r="C37" s="37">
        <f>F37*12</f>
        <v>0</v>
      </c>
      <c r="D37" s="25">
        <f t="shared" si="1"/>
        <v>9667.2199999999993</v>
      </c>
      <c r="E37" s="37">
        <f>H37*12</f>
        <v>2.52</v>
      </c>
      <c r="F37" s="35"/>
      <c r="G37" s="26">
        <f t="shared" si="0"/>
        <v>2.52</v>
      </c>
      <c r="H37" s="27">
        <v>0.21</v>
      </c>
      <c r="I37" s="12">
        <v>3836.2</v>
      </c>
      <c r="J37" s="13">
        <v>0.14000000000000001</v>
      </c>
    </row>
    <row r="38" spans="1:10" s="12" customFormat="1" ht="15" x14ac:dyDescent="0.2">
      <c r="A38" s="132" t="s">
        <v>39</v>
      </c>
      <c r="B38" s="133" t="s">
        <v>40</v>
      </c>
      <c r="C38" s="37">
        <f>F38*12</f>
        <v>0</v>
      </c>
      <c r="D38" s="25">
        <f>G38*I38</f>
        <v>2762.06</v>
      </c>
      <c r="E38" s="37">
        <f>H38*12</f>
        <v>0.72</v>
      </c>
      <c r="F38" s="35"/>
      <c r="G38" s="26">
        <f>H38*12</f>
        <v>0.72</v>
      </c>
      <c r="H38" s="27">
        <v>0.06</v>
      </c>
      <c r="I38" s="12">
        <v>3836.2</v>
      </c>
      <c r="J38" s="13">
        <v>0.03</v>
      </c>
    </row>
    <row r="39" spans="1:10" s="12" customFormat="1" ht="15" x14ac:dyDescent="0.2">
      <c r="A39" s="132" t="s">
        <v>41</v>
      </c>
      <c r="B39" s="134" t="s">
        <v>42</v>
      </c>
      <c r="C39" s="135">
        <f>F39*12</f>
        <v>0</v>
      </c>
      <c r="D39" s="25">
        <f t="shared" ref="D39:D40" si="2">G39*I39</f>
        <v>1841.38</v>
      </c>
      <c r="E39" s="37">
        <f t="shared" ref="E39:E40" si="3">H39*12</f>
        <v>0.48</v>
      </c>
      <c r="F39" s="35"/>
      <c r="G39" s="26">
        <f t="shared" ref="G39:G40" si="4">H39*12</f>
        <v>0.48</v>
      </c>
      <c r="H39" s="27">
        <v>0.04</v>
      </c>
      <c r="I39" s="12">
        <v>3836.2</v>
      </c>
      <c r="J39" s="13">
        <v>0.02</v>
      </c>
    </row>
    <row r="40" spans="1:10" s="36" customFormat="1" ht="30" x14ac:dyDescent="0.2">
      <c r="A40" s="132" t="s">
        <v>43</v>
      </c>
      <c r="B40" s="133" t="s">
        <v>44</v>
      </c>
      <c r="C40" s="37">
        <f>F40*12</f>
        <v>0</v>
      </c>
      <c r="D40" s="25">
        <f t="shared" si="2"/>
        <v>2301.7199999999998</v>
      </c>
      <c r="E40" s="37">
        <f t="shared" si="3"/>
        <v>0.6</v>
      </c>
      <c r="F40" s="35"/>
      <c r="G40" s="26">
        <f t="shared" si="4"/>
        <v>0.6</v>
      </c>
      <c r="H40" s="27">
        <v>0.05</v>
      </c>
      <c r="I40" s="12">
        <v>3836.2</v>
      </c>
      <c r="J40" s="13">
        <v>0.03</v>
      </c>
    </row>
    <row r="41" spans="1:10" s="36" customFormat="1" ht="15" x14ac:dyDescent="0.2">
      <c r="A41" s="132" t="s">
        <v>45</v>
      </c>
      <c r="B41" s="133"/>
      <c r="C41" s="26"/>
      <c r="D41" s="26">
        <f>D43+D44+D45+D46+D47+D48+D49+D50+D51+D52+D53</f>
        <v>60979.38</v>
      </c>
      <c r="E41" s="26"/>
      <c r="F41" s="35"/>
      <c r="G41" s="26">
        <f>D41/I41</f>
        <v>15.9</v>
      </c>
      <c r="H41" s="27">
        <f>G41/12</f>
        <v>1.33</v>
      </c>
      <c r="I41" s="12">
        <v>3836.2</v>
      </c>
      <c r="J41" s="13">
        <v>0.71</v>
      </c>
    </row>
    <row r="42" spans="1:10" s="20" customFormat="1" ht="15" hidden="1" x14ac:dyDescent="0.2">
      <c r="A42" s="136"/>
      <c r="B42" s="125"/>
      <c r="C42" s="42"/>
      <c r="D42" s="41"/>
      <c r="E42" s="42"/>
      <c r="F42" s="43"/>
      <c r="G42" s="42"/>
      <c r="H42" s="43"/>
      <c r="I42" s="12">
        <v>3836.2</v>
      </c>
      <c r="J42" s="13"/>
    </row>
    <row r="43" spans="1:10" s="20" customFormat="1" ht="15" x14ac:dyDescent="0.2">
      <c r="A43" s="136" t="s">
        <v>46</v>
      </c>
      <c r="B43" s="125" t="s">
        <v>47</v>
      </c>
      <c r="C43" s="42"/>
      <c r="D43" s="41">
        <v>325.83</v>
      </c>
      <c r="E43" s="42"/>
      <c r="F43" s="43"/>
      <c r="G43" s="42"/>
      <c r="H43" s="43"/>
      <c r="I43" s="12">
        <v>3836.2</v>
      </c>
      <c r="J43" s="13">
        <v>0.01</v>
      </c>
    </row>
    <row r="44" spans="1:10" s="20" customFormat="1" ht="15" x14ac:dyDescent="0.2">
      <c r="A44" s="136" t="s">
        <v>48</v>
      </c>
      <c r="B44" s="125" t="s">
        <v>49</v>
      </c>
      <c r="C44" s="42">
        <f>F44*12</f>
        <v>0</v>
      </c>
      <c r="D44" s="41">
        <v>918.96</v>
      </c>
      <c r="E44" s="42">
        <f>H44*12</f>
        <v>0</v>
      </c>
      <c r="F44" s="43"/>
      <c r="G44" s="42"/>
      <c r="H44" s="43"/>
      <c r="I44" s="12">
        <v>3836.2</v>
      </c>
      <c r="J44" s="13">
        <v>0.01</v>
      </c>
    </row>
    <row r="45" spans="1:10" s="20" customFormat="1" ht="15" x14ac:dyDescent="0.2">
      <c r="A45" s="136" t="s">
        <v>97</v>
      </c>
      <c r="B45" s="127" t="s">
        <v>47</v>
      </c>
      <c r="C45" s="42"/>
      <c r="D45" s="41">
        <v>1637.48</v>
      </c>
      <c r="E45" s="42"/>
      <c r="F45" s="43"/>
      <c r="G45" s="42"/>
      <c r="H45" s="43"/>
      <c r="I45" s="12">
        <v>3836.2</v>
      </c>
      <c r="J45" s="13"/>
    </row>
    <row r="46" spans="1:10" s="20" customFormat="1" ht="15" x14ac:dyDescent="0.2">
      <c r="A46" s="136" t="s">
        <v>50</v>
      </c>
      <c r="B46" s="125" t="s">
        <v>47</v>
      </c>
      <c r="C46" s="42">
        <f>F46*12</f>
        <v>0</v>
      </c>
      <c r="D46" s="41">
        <v>1751.22</v>
      </c>
      <c r="E46" s="42">
        <f>H46*12</f>
        <v>0</v>
      </c>
      <c r="F46" s="43"/>
      <c r="G46" s="42"/>
      <c r="H46" s="43"/>
      <c r="I46" s="12">
        <v>3836.2</v>
      </c>
      <c r="J46" s="13">
        <v>0.03</v>
      </c>
    </row>
    <row r="47" spans="1:10" s="20" customFormat="1" ht="15" x14ac:dyDescent="0.2">
      <c r="A47" s="136" t="s">
        <v>51</v>
      </c>
      <c r="B47" s="125" t="s">
        <v>47</v>
      </c>
      <c r="C47" s="42">
        <f>F47*12</f>
        <v>0</v>
      </c>
      <c r="D47" s="41">
        <v>5855.59</v>
      </c>
      <c r="E47" s="42">
        <f>H47*12</f>
        <v>0</v>
      </c>
      <c r="F47" s="43"/>
      <c r="G47" s="42"/>
      <c r="H47" s="43"/>
      <c r="I47" s="12">
        <v>3836.2</v>
      </c>
      <c r="J47" s="13">
        <v>0.1</v>
      </c>
    </row>
    <row r="48" spans="1:10" s="20" customFormat="1" ht="15" x14ac:dyDescent="0.2">
      <c r="A48" s="136" t="s">
        <v>52</v>
      </c>
      <c r="B48" s="125" t="s">
        <v>47</v>
      </c>
      <c r="C48" s="42">
        <f>F48*12</f>
        <v>0</v>
      </c>
      <c r="D48" s="41">
        <v>918.95</v>
      </c>
      <c r="E48" s="42">
        <f>H48*12</f>
        <v>0</v>
      </c>
      <c r="F48" s="43"/>
      <c r="G48" s="42"/>
      <c r="H48" s="43"/>
      <c r="I48" s="12">
        <v>3836.2</v>
      </c>
      <c r="J48" s="13">
        <v>0.01</v>
      </c>
    </row>
    <row r="49" spans="1:10" s="20" customFormat="1" ht="15" x14ac:dyDescent="0.2">
      <c r="A49" s="136" t="s">
        <v>53</v>
      </c>
      <c r="B49" s="125" t="s">
        <v>47</v>
      </c>
      <c r="C49" s="42"/>
      <c r="D49" s="41">
        <v>875.58</v>
      </c>
      <c r="E49" s="42"/>
      <c r="F49" s="43"/>
      <c r="G49" s="42"/>
      <c r="H49" s="43"/>
      <c r="I49" s="12">
        <v>3836.2</v>
      </c>
      <c r="J49" s="13">
        <v>0.01</v>
      </c>
    </row>
    <row r="50" spans="1:10" s="20" customFormat="1" ht="15" x14ac:dyDescent="0.2">
      <c r="A50" s="136" t="s">
        <v>54</v>
      </c>
      <c r="B50" s="125" t="s">
        <v>49</v>
      </c>
      <c r="C50" s="42"/>
      <c r="D50" s="41">
        <v>3502.46</v>
      </c>
      <c r="E50" s="42"/>
      <c r="F50" s="43"/>
      <c r="G50" s="42"/>
      <c r="H50" s="43"/>
      <c r="I50" s="12">
        <v>3836.2</v>
      </c>
      <c r="J50" s="13">
        <v>0.06</v>
      </c>
    </row>
    <row r="51" spans="1:10" s="20" customFormat="1" ht="25.5" x14ac:dyDescent="0.2">
      <c r="A51" s="136" t="s">
        <v>55</v>
      </c>
      <c r="B51" s="125" t="s">
        <v>47</v>
      </c>
      <c r="C51" s="42">
        <f>F51*12</f>
        <v>0</v>
      </c>
      <c r="D51" s="41">
        <v>3454.42</v>
      </c>
      <c r="E51" s="42">
        <f>H51*12</f>
        <v>0</v>
      </c>
      <c r="F51" s="43"/>
      <c r="G51" s="42"/>
      <c r="H51" s="43"/>
      <c r="I51" s="12">
        <v>3836.2</v>
      </c>
      <c r="J51" s="13">
        <v>0.05</v>
      </c>
    </row>
    <row r="52" spans="1:10" s="20" customFormat="1" ht="15" x14ac:dyDescent="0.2">
      <c r="A52" s="136" t="s">
        <v>56</v>
      </c>
      <c r="B52" s="125" t="s">
        <v>47</v>
      </c>
      <c r="C52" s="42"/>
      <c r="D52" s="41">
        <v>6057.57</v>
      </c>
      <c r="E52" s="42"/>
      <c r="F52" s="43"/>
      <c r="G52" s="42"/>
      <c r="H52" s="43"/>
      <c r="I52" s="12">
        <v>3836.2</v>
      </c>
      <c r="J52" s="13">
        <v>0.01</v>
      </c>
    </row>
    <row r="53" spans="1:10" s="20" customFormat="1" ht="25.5" x14ac:dyDescent="0.2">
      <c r="A53" s="84" t="s">
        <v>110</v>
      </c>
      <c r="B53" s="85" t="s">
        <v>28</v>
      </c>
      <c r="C53" s="137"/>
      <c r="D53" s="81">
        <v>35681.32</v>
      </c>
      <c r="E53" s="44"/>
      <c r="F53" s="43"/>
      <c r="G53" s="42"/>
      <c r="H53" s="43"/>
      <c r="I53" s="12">
        <v>3836.2</v>
      </c>
      <c r="J53" s="13"/>
    </row>
    <row r="54" spans="1:10" s="20" customFormat="1" ht="15" hidden="1" x14ac:dyDescent="0.2">
      <c r="A54" s="136"/>
      <c r="B54" s="127"/>
      <c r="C54" s="42"/>
      <c r="D54" s="41"/>
      <c r="E54" s="42"/>
      <c r="F54" s="43"/>
      <c r="G54" s="42"/>
      <c r="H54" s="43"/>
      <c r="I54" s="12">
        <v>3836.2</v>
      </c>
      <c r="J54" s="13"/>
    </row>
    <row r="55" spans="1:10" s="20" customFormat="1" ht="15" hidden="1" x14ac:dyDescent="0.2">
      <c r="A55" s="136"/>
      <c r="B55" s="127"/>
      <c r="C55" s="42"/>
      <c r="D55" s="41"/>
      <c r="E55" s="42"/>
      <c r="F55" s="43"/>
      <c r="G55" s="42"/>
      <c r="H55" s="43"/>
      <c r="I55" s="12">
        <v>3836.2</v>
      </c>
      <c r="J55" s="13"/>
    </row>
    <row r="56" spans="1:10" s="45" customFormat="1" ht="30" x14ac:dyDescent="0.2">
      <c r="A56" s="132" t="s">
        <v>57</v>
      </c>
      <c r="B56" s="133"/>
      <c r="C56" s="26"/>
      <c r="D56" s="26">
        <f>D57+D58+D59+D60+D61+D62</f>
        <v>45011.02</v>
      </c>
      <c r="E56" s="26"/>
      <c r="F56" s="35"/>
      <c r="G56" s="26">
        <f>D56/I56</f>
        <v>11.73</v>
      </c>
      <c r="H56" s="27">
        <f>G56/12</f>
        <v>0.98</v>
      </c>
      <c r="I56" s="12">
        <v>3836.2</v>
      </c>
      <c r="J56" s="13">
        <v>0.26</v>
      </c>
    </row>
    <row r="57" spans="1:10" s="20" customFormat="1" ht="25.5" x14ac:dyDescent="0.2">
      <c r="A57" s="136" t="s">
        <v>58</v>
      </c>
      <c r="B57" s="125" t="s">
        <v>28</v>
      </c>
      <c r="C57" s="42"/>
      <c r="D57" s="41">
        <v>12204</v>
      </c>
      <c r="E57" s="42"/>
      <c r="F57" s="43"/>
      <c r="G57" s="42"/>
      <c r="H57" s="43"/>
      <c r="I57" s="12">
        <v>3836.2</v>
      </c>
      <c r="J57" s="13">
        <v>0.2</v>
      </c>
    </row>
    <row r="58" spans="1:10" s="20" customFormat="1" ht="25.5" hidden="1" x14ac:dyDescent="0.2">
      <c r="A58" s="136"/>
      <c r="B58" s="127" t="s">
        <v>28</v>
      </c>
      <c r="C58" s="42"/>
      <c r="D58" s="41"/>
      <c r="E58" s="42"/>
      <c r="F58" s="43"/>
      <c r="G58" s="42"/>
      <c r="H58" s="43"/>
      <c r="I58" s="12">
        <v>3836.2</v>
      </c>
      <c r="J58" s="13">
        <v>0</v>
      </c>
    </row>
    <row r="59" spans="1:10" s="20" customFormat="1" ht="15" x14ac:dyDescent="0.2">
      <c r="A59" s="136" t="s">
        <v>98</v>
      </c>
      <c r="B59" s="127" t="s">
        <v>37</v>
      </c>
      <c r="C59" s="42"/>
      <c r="D59" s="46">
        <v>12456.96</v>
      </c>
      <c r="E59" s="42"/>
      <c r="F59" s="43"/>
      <c r="G59" s="44"/>
      <c r="H59" s="115"/>
      <c r="I59" s="12">
        <v>3836.2</v>
      </c>
      <c r="J59" s="13"/>
    </row>
    <row r="60" spans="1:10" s="20" customFormat="1" ht="15" x14ac:dyDescent="0.2">
      <c r="A60" s="136" t="s">
        <v>116</v>
      </c>
      <c r="B60" s="127" t="s">
        <v>47</v>
      </c>
      <c r="C60" s="42"/>
      <c r="D60" s="46">
        <v>1245.6600000000001</v>
      </c>
      <c r="E60" s="42"/>
      <c r="F60" s="43"/>
      <c r="G60" s="44"/>
      <c r="H60" s="115"/>
      <c r="I60" s="12">
        <v>3836.2</v>
      </c>
      <c r="J60" s="13"/>
    </row>
    <row r="61" spans="1:10" s="20" customFormat="1" ht="15" x14ac:dyDescent="0.2">
      <c r="A61" s="136" t="s">
        <v>117</v>
      </c>
      <c r="B61" s="127" t="s">
        <v>49</v>
      </c>
      <c r="C61" s="42"/>
      <c r="D61" s="46">
        <f>(15657*2)/2</f>
        <v>15657</v>
      </c>
      <c r="E61" s="42"/>
      <c r="F61" s="43"/>
      <c r="G61" s="44"/>
      <c r="H61" s="115"/>
      <c r="I61" s="12">
        <v>3836.2</v>
      </c>
      <c r="J61" s="13"/>
    </row>
    <row r="62" spans="1:10" s="20" customFormat="1" ht="29.25" customHeight="1" x14ac:dyDescent="0.2">
      <c r="A62" s="84" t="s">
        <v>111</v>
      </c>
      <c r="B62" s="85" t="s">
        <v>28</v>
      </c>
      <c r="C62" s="81"/>
      <c r="D62" s="82">
        <v>3447.4</v>
      </c>
      <c r="E62" s="42"/>
      <c r="F62" s="43"/>
      <c r="G62" s="44"/>
      <c r="H62" s="115"/>
      <c r="I62" s="12">
        <v>3836.2</v>
      </c>
      <c r="J62" s="13"/>
    </row>
    <row r="63" spans="1:10" s="20" customFormat="1" ht="30" x14ac:dyDescent="0.2">
      <c r="A63" s="132" t="s">
        <v>59</v>
      </c>
      <c r="B63" s="125"/>
      <c r="C63" s="42"/>
      <c r="D63" s="26">
        <v>0</v>
      </c>
      <c r="E63" s="42"/>
      <c r="F63" s="43"/>
      <c r="G63" s="26">
        <f>D63/I63</f>
        <v>0</v>
      </c>
      <c r="H63" s="27">
        <f>G63/12</f>
        <v>0</v>
      </c>
      <c r="I63" s="12">
        <v>3836.2</v>
      </c>
      <c r="J63" s="13">
        <v>0.09</v>
      </c>
    </row>
    <row r="64" spans="1:10" s="20" customFormat="1" ht="15" hidden="1" x14ac:dyDescent="0.2">
      <c r="A64" s="136"/>
      <c r="B64" s="127" t="s">
        <v>47</v>
      </c>
      <c r="C64" s="42"/>
      <c r="D64" s="41"/>
      <c r="E64" s="42"/>
      <c r="F64" s="43"/>
      <c r="G64" s="42"/>
      <c r="H64" s="43"/>
      <c r="I64" s="12">
        <v>3836.2</v>
      </c>
      <c r="J64" s="13"/>
    </row>
    <row r="65" spans="1:10" s="20" customFormat="1" ht="15" hidden="1" x14ac:dyDescent="0.2">
      <c r="A65" s="136" t="s">
        <v>60</v>
      </c>
      <c r="B65" s="125" t="s">
        <v>37</v>
      </c>
      <c r="C65" s="42"/>
      <c r="D65" s="41">
        <f>G65*I65</f>
        <v>0</v>
      </c>
      <c r="E65" s="42"/>
      <c r="F65" s="43"/>
      <c r="G65" s="42">
        <f>H65*12</f>
        <v>0</v>
      </c>
      <c r="H65" s="43">
        <v>0</v>
      </c>
      <c r="I65" s="12">
        <v>3836.2</v>
      </c>
      <c r="J65" s="13">
        <v>0</v>
      </c>
    </row>
    <row r="66" spans="1:10" s="20" customFormat="1" ht="15" x14ac:dyDescent="0.2">
      <c r="A66" s="132" t="s">
        <v>61</v>
      </c>
      <c r="B66" s="125"/>
      <c r="C66" s="42"/>
      <c r="D66" s="26">
        <f>D67+D68+D69</f>
        <v>17126.18</v>
      </c>
      <c r="E66" s="42"/>
      <c r="F66" s="43"/>
      <c r="G66" s="26">
        <f>D66/I66</f>
        <v>4.46</v>
      </c>
      <c r="H66" s="27">
        <f>G66/12</f>
        <v>0.37</v>
      </c>
      <c r="I66" s="12">
        <v>3836.2</v>
      </c>
      <c r="J66" s="13">
        <v>0.33</v>
      </c>
    </row>
    <row r="67" spans="1:10" s="20" customFormat="1" ht="15" x14ac:dyDescent="0.2">
      <c r="A67" s="136" t="s">
        <v>63</v>
      </c>
      <c r="B67" s="125" t="s">
        <v>47</v>
      </c>
      <c r="C67" s="42"/>
      <c r="D67" s="41">
        <v>9152.6200000000008</v>
      </c>
      <c r="E67" s="42"/>
      <c r="F67" s="43"/>
      <c r="G67" s="42"/>
      <c r="H67" s="43"/>
      <c r="I67" s="12">
        <v>3836.2</v>
      </c>
      <c r="J67" s="13">
        <v>0.15</v>
      </c>
    </row>
    <row r="68" spans="1:10" s="20" customFormat="1" ht="15" x14ac:dyDescent="0.2">
      <c r="A68" s="136" t="s">
        <v>64</v>
      </c>
      <c r="B68" s="125" t="s">
        <v>47</v>
      </c>
      <c r="C68" s="42"/>
      <c r="D68" s="41">
        <v>1830.56</v>
      </c>
      <c r="E68" s="42"/>
      <c r="F68" s="43"/>
      <c r="G68" s="42"/>
      <c r="H68" s="43"/>
      <c r="I68" s="12">
        <v>3836.2</v>
      </c>
      <c r="J68" s="13">
        <v>0.03</v>
      </c>
    </row>
    <row r="69" spans="1:10" s="20" customFormat="1" ht="25.5" x14ac:dyDescent="0.2">
      <c r="A69" s="136" t="s">
        <v>65</v>
      </c>
      <c r="B69" s="125" t="s">
        <v>28</v>
      </c>
      <c r="C69" s="42"/>
      <c r="D69" s="41">
        <v>6143</v>
      </c>
      <c r="E69" s="42"/>
      <c r="F69" s="43"/>
      <c r="G69" s="42"/>
      <c r="H69" s="43"/>
      <c r="I69" s="12">
        <v>3836.2</v>
      </c>
      <c r="J69" s="13">
        <v>0.11</v>
      </c>
    </row>
    <row r="70" spans="1:10" s="20" customFormat="1" ht="15" x14ac:dyDescent="0.2">
      <c r="A70" s="132" t="s">
        <v>66</v>
      </c>
      <c r="B70" s="125"/>
      <c r="C70" s="42"/>
      <c r="D70" s="26">
        <v>0</v>
      </c>
      <c r="E70" s="42"/>
      <c r="F70" s="43"/>
      <c r="G70" s="26">
        <f>D70/I70</f>
        <v>0</v>
      </c>
      <c r="H70" s="27">
        <f>G70/12</f>
        <v>0</v>
      </c>
      <c r="I70" s="12">
        <v>3836.2</v>
      </c>
      <c r="J70" s="13">
        <v>0.1</v>
      </c>
    </row>
    <row r="71" spans="1:10" s="20" customFormat="1" ht="15" hidden="1" x14ac:dyDescent="0.2">
      <c r="A71" s="136" t="s">
        <v>68</v>
      </c>
      <c r="B71" s="125" t="s">
        <v>47</v>
      </c>
      <c r="C71" s="42"/>
      <c r="D71" s="41"/>
      <c r="E71" s="42"/>
      <c r="F71" s="43"/>
      <c r="G71" s="42"/>
      <c r="H71" s="43"/>
      <c r="I71" s="12">
        <v>3836.2</v>
      </c>
      <c r="J71" s="13">
        <v>0.01</v>
      </c>
    </row>
    <row r="72" spans="1:10" s="12" customFormat="1" ht="15" x14ac:dyDescent="0.2">
      <c r="A72" s="132" t="s">
        <v>69</v>
      </c>
      <c r="B72" s="133"/>
      <c r="C72" s="26"/>
      <c r="D72" s="26">
        <f>D73</f>
        <v>14115.84</v>
      </c>
      <c r="E72" s="26"/>
      <c r="F72" s="35"/>
      <c r="G72" s="26">
        <f>D72/I72</f>
        <v>3.68</v>
      </c>
      <c r="H72" s="27">
        <f>G72/12</f>
        <v>0.31</v>
      </c>
      <c r="I72" s="12">
        <v>3836.2</v>
      </c>
      <c r="J72" s="13">
        <v>0.27</v>
      </c>
    </row>
    <row r="73" spans="1:10" s="20" customFormat="1" ht="15" x14ac:dyDescent="0.2">
      <c r="A73" s="136" t="s">
        <v>70</v>
      </c>
      <c r="B73" s="127" t="s">
        <v>49</v>
      </c>
      <c r="C73" s="42"/>
      <c r="D73" s="41">
        <v>14115.84</v>
      </c>
      <c r="E73" s="42"/>
      <c r="F73" s="43"/>
      <c r="G73" s="42"/>
      <c r="H73" s="43"/>
      <c r="I73" s="12">
        <v>3836.2</v>
      </c>
      <c r="J73" s="13">
        <v>0.03</v>
      </c>
    </row>
    <row r="74" spans="1:10" s="12" customFormat="1" ht="15" x14ac:dyDescent="0.2">
      <c r="A74" s="132" t="s">
        <v>71</v>
      </c>
      <c r="B74" s="133"/>
      <c r="C74" s="26"/>
      <c r="D74" s="26">
        <f>D75</f>
        <v>17351.79</v>
      </c>
      <c r="E74" s="26"/>
      <c r="F74" s="35"/>
      <c r="G74" s="26">
        <f>D74/I74</f>
        <v>4.5199999999999996</v>
      </c>
      <c r="H74" s="27">
        <f>G74/12</f>
        <v>0.38</v>
      </c>
      <c r="I74" s="12">
        <v>3836.2</v>
      </c>
      <c r="J74" s="13">
        <v>0.28999999999999998</v>
      </c>
    </row>
    <row r="75" spans="1:10" s="20" customFormat="1" ht="15" x14ac:dyDescent="0.2">
      <c r="A75" s="136" t="s">
        <v>72</v>
      </c>
      <c r="B75" s="125" t="s">
        <v>73</v>
      </c>
      <c r="C75" s="42"/>
      <c r="D75" s="41">
        <v>17351.79</v>
      </c>
      <c r="E75" s="42"/>
      <c r="F75" s="43"/>
      <c r="G75" s="42"/>
      <c r="H75" s="43"/>
      <c r="I75" s="12">
        <v>3836.2</v>
      </c>
      <c r="J75" s="13">
        <v>0.28999999999999998</v>
      </c>
    </row>
    <row r="76" spans="1:10" s="20" customFormat="1" ht="21.75" customHeight="1" x14ac:dyDescent="0.2">
      <c r="A76" s="140" t="s">
        <v>120</v>
      </c>
      <c r="B76" s="133" t="s">
        <v>121</v>
      </c>
      <c r="C76" s="37"/>
      <c r="D76" s="37">
        <f>30*2757.8</f>
        <v>82734</v>
      </c>
      <c r="E76" s="37"/>
      <c r="F76" s="37"/>
      <c r="G76" s="37">
        <f>D76/I76</f>
        <v>21.57</v>
      </c>
      <c r="H76" s="37">
        <f>G76/12</f>
        <v>1.8</v>
      </c>
      <c r="I76" s="12">
        <v>3836.2</v>
      </c>
      <c r="J76" s="13"/>
    </row>
    <row r="77" spans="1:10" s="12" customFormat="1" ht="38.25" thickBot="1" x14ac:dyDescent="0.25">
      <c r="A77" s="119" t="s">
        <v>123</v>
      </c>
      <c r="B77" s="64" t="s">
        <v>28</v>
      </c>
      <c r="C77" s="65">
        <f>F77*12</f>
        <v>0</v>
      </c>
      <c r="D77" s="120">
        <f>G77*I77</f>
        <v>25318.92</v>
      </c>
      <c r="E77" s="120">
        <f>H77*12</f>
        <v>6.6</v>
      </c>
      <c r="F77" s="121"/>
      <c r="G77" s="120">
        <f>H77*12</f>
        <v>6.6</v>
      </c>
      <c r="H77" s="121">
        <v>0.55000000000000004</v>
      </c>
      <c r="I77" s="12">
        <v>3836.2</v>
      </c>
      <c r="J77" s="13">
        <v>0.37</v>
      </c>
    </row>
    <row r="78" spans="1:10" s="12" customFormat="1" ht="19.5" hidden="1" thickBot="1" x14ac:dyDescent="0.25">
      <c r="A78" s="112" t="s">
        <v>75</v>
      </c>
      <c r="B78" s="34"/>
      <c r="C78" s="24" t="e">
        <f>F78*12</f>
        <v>#REF!</v>
      </c>
      <c r="D78" s="24">
        <f>G78*I78</f>
        <v>0</v>
      </c>
      <c r="E78" s="24">
        <f>H78*12</f>
        <v>0</v>
      </c>
      <c r="F78" s="113" t="e">
        <f>#REF!+#REF!+#REF!+#REF!+#REF!+#REF!+#REF!+#REF!+#REF!+#REF!</f>
        <v>#REF!</v>
      </c>
      <c r="G78" s="24">
        <f>H78*12</f>
        <v>0</v>
      </c>
      <c r="H78" s="114">
        <f>H79+H80+H81+H82</f>
        <v>0</v>
      </c>
      <c r="I78" s="12">
        <v>3835.45</v>
      </c>
      <c r="J78" s="13"/>
    </row>
    <row r="79" spans="1:10" s="20" customFormat="1" ht="15.75" hidden="1" thickBot="1" x14ac:dyDescent="0.25">
      <c r="A79" s="38" t="s">
        <v>76</v>
      </c>
      <c r="B79" s="39"/>
      <c r="C79" s="40"/>
      <c r="D79" s="47"/>
      <c r="E79" s="40"/>
      <c r="F79" s="48"/>
      <c r="G79" s="40"/>
      <c r="H79" s="48"/>
      <c r="I79" s="12">
        <v>3835.45</v>
      </c>
      <c r="J79" s="21"/>
    </row>
    <row r="80" spans="1:10" s="20" customFormat="1" ht="15.75" hidden="1" thickBot="1" x14ac:dyDescent="0.25">
      <c r="A80" s="38" t="s">
        <v>77</v>
      </c>
      <c r="B80" s="39"/>
      <c r="C80" s="40"/>
      <c r="D80" s="47"/>
      <c r="E80" s="40"/>
      <c r="F80" s="48"/>
      <c r="G80" s="40"/>
      <c r="H80" s="48"/>
      <c r="I80" s="12">
        <v>3835.45</v>
      </c>
      <c r="J80" s="21"/>
    </row>
    <row r="81" spans="1:10" s="20" customFormat="1" ht="15.75" hidden="1" thickBot="1" x14ac:dyDescent="0.25">
      <c r="A81" s="38" t="s">
        <v>78</v>
      </c>
      <c r="B81" s="39"/>
      <c r="C81" s="40"/>
      <c r="D81" s="47"/>
      <c r="E81" s="40"/>
      <c r="F81" s="48"/>
      <c r="G81" s="40"/>
      <c r="H81" s="48"/>
      <c r="I81" s="12">
        <v>3835.45</v>
      </c>
      <c r="J81" s="21"/>
    </row>
    <row r="82" spans="1:10" s="20" customFormat="1" ht="15.75" hidden="1" thickBot="1" x14ac:dyDescent="0.25">
      <c r="A82" s="49" t="s">
        <v>79</v>
      </c>
      <c r="B82" s="50"/>
      <c r="C82" s="51"/>
      <c r="D82" s="52"/>
      <c r="E82" s="51"/>
      <c r="F82" s="53"/>
      <c r="G82" s="51"/>
      <c r="H82" s="53"/>
      <c r="I82" s="12">
        <v>3835.45</v>
      </c>
      <c r="J82" s="21"/>
    </row>
    <row r="83" spans="1:10" s="12" customFormat="1" ht="26.25" hidden="1" thickBot="1" x14ac:dyDescent="0.45">
      <c r="A83" s="54" t="s">
        <v>80</v>
      </c>
      <c r="B83" s="55" t="s">
        <v>81</v>
      </c>
      <c r="C83" s="56"/>
      <c r="D83" s="57"/>
      <c r="E83" s="56"/>
      <c r="F83" s="58"/>
      <c r="G83" s="56"/>
      <c r="H83" s="58"/>
      <c r="I83" s="12">
        <v>3835.45</v>
      </c>
    </row>
    <row r="84" spans="1:10" s="12" customFormat="1" ht="19.5" thickBot="1" x14ac:dyDescent="0.45">
      <c r="A84" s="59" t="s">
        <v>82</v>
      </c>
      <c r="B84" s="60" t="s">
        <v>22</v>
      </c>
      <c r="C84" s="103"/>
      <c r="D84" s="104">
        <f>G84*I84</f>
        <v>75678.92</v>
      </c>
      <c r="E84" s="103"/>
      <c r="F84" s="104"/>
      <c r="G84" s="103">
        <f>H84*12</f>
        <v>20.76</v>
      </c>
      <c r="H84" s="68">
        <v>1.73</v>
      </c>
      <c r="I84" s="12">
        <v>3645.42</v>
      </c>
    </row>
    <row r="85" spans="1:10" s="62" customFormat="1" ht="20.25" thickBot="1" x14ac:dyDescent="0.45">
      <c r="A85" s="105" t="s">
        <v>83</v>
      </c>
      <c r="B85" s="106"/>
      <c r="C85" s="107">
        <f>F85*12</f>
        <v>0</v>
      </c>
      <c r="D85" s="108">
        <f>D77+D76+D74+D72+D70+D66+D63+D56+D41+D40+D39+D38+D37+D36+D35+D34+D33+D32+D23+D15+D84</f>
        <v>808222.85</v>
      </c>
      <c r="E85" s="108">
        <f>E77+E76+E74+E72+E70+E66+E63+E56+E41+E40+E39+E38+E37+E36+E35+E34+E33+E32+E23+E15+E84</f>
        <v>120.24</v>
      </c>
      <c r="F85" s="108">
        <f>F77+F76+F74+F72+F70+F66+F63+F56+F41+F40+F39+F38+F37+F36+F35+F34+F33+F32+F23+F15+F84</f>
        <v>0</v>
      </c>
      <c r="G85" s="108">
        <f>G77+G76+G74+G72+G70+G66+G63+G56+G41+G40+G39+G38+G37+G36+G35+G34+G33+G32+G23+G15+G84</f>
        <v>211.7</v>
      </c>
      <c r="H85" s="108">
        <f>H77+H76+H74+H72+H70+H66+H63+H56+H41+H40+H39+H38+H37+H36+H35+H34+H33+H32+H23+H15+H84</f>
        <v>17.66</v>
      </c>
      <c r="I85" s="12">
        <v>3836.2</v>
      </c>
      <c r="J85" s="61"/>
    </row>
    <row r="86" spans="1:10" s="12" customFormat="1" ht="19.5" hidden="1" thickBot="1" x14ac:dyDescent="0.45">
      <c r="A86" s="63" t="s">
        <v>80</v>
      </c>
      <c r="B86" s="64"/>
      <c r="C86" s="65"/>
      <c r="D86" s="66"/>
      <c r="E86" s="65"/>
      <c r="F86" s="67"/>
      <c r="G86" s="65"/>
      <c r="H86" s="67"/>
      <c r="I86" s="12">
        <v>3835.45</v>
      </c>
      <c r="J86" s="13"/>
    </row>
    <row r="87" spans="1:10" s="12" customFormat="1" ht="19.5" hidden="1" thickBot="1" x14ac:dyDescent="0.45">
      <c r="A87" s="63" t="s">
        <v>84</v>
      </c>
      <c r="B87" s="64"/>
      <c r="C87" s="65"/>
      <c r="D87" s="66"/>
      <c r="E87" s="65"/>
      <c r="F87" s="67"/>
      <c r="G87" s="66"/>
      <c r="H87" s="68"/>
      <c r="I87" s="12">
        <v>3835.45</v>
      </c>
      <c r="J87" s="13"/>
    </row>
    <row r="88" spans="1:10" s="74" customFormat="1" ht="20.25" hidden="1" thickBot="1" x14ac:dyDescent="0.25">
      <c r="A88" s="69" t="s">
        <v>85</v>
      </c>
      <c r="B88" s="70" t="s">
        <v>22</v>
      </c>
      <c r="C88" s="70" t="s">
        <v>86</v>
      </c>
      <c r="D88" s="71"/>
      <c r="E88" s="70" t="s">
        <v>86</v>
      </c>
      <c r="F88" s="72"/>
      <c r="G88" s="70" t="s">
        <v>86</v>
      </c>
      <c r="H88" s="72"/>
      <c r="I88" s="12">
        <v>3835.45</v>
      </c>
      <c r="J88" s="73"/>
    </row>
    <row r="89" spans="1:10" s="76" customFormat="1" ht="21" customHeight="1" x14ac:dyDescent="0.2">
      <c r="A89" s="75"/>
      <c r="F89" s="77"/>
      <c r="H89" s="77"/>
      <c r="I89" s="12"/>
      <c r="J89" s="78"/>
    </row>
    <row r="90" spans="1:10" s="76" customFormat="1" ht="15" x14ac:dyDescent="0.2">
      <c r="A90" s="75"/>
      <c r="F90" s="77"/>
      <c r="H90" s="77"/>
      <c r="I90" s="12"/>
      <c r="J90" s="78"/>
    </row>
    <row r="91" spans="1:10" s="76" customFormat="1" ht="15.75" thickBot="1" x14ac:dyDescent="0.25">
      <c r="A91" s="75"/>
      <c r="F91" s="77"/>
      <c r="H91" s="77"/>
      <c r="I91" s="12"/>
      <c r="J91" s="78"/>
    </row>
    <row r="92" spans="1:10" s="80" customFormat="1" ht="30.75" thickBot="1" x14ac:dyDescent="0.25">
      <c r="A92" s="101" t="s">
        <v>87</v>
      </c>
      <c r="B92" s="106"/>
      <c r="C92" s="107" t="e">
        <f>F92*12</f>
        <v>#REF!</v>
      </c>
      <c r="D92" s="107">
        <v>0</v>
      </c>
      <c r="E92" s="107" t="e">
        <f>#REF!+#REF!+#REF!+#REF!+#REF!+#REF!</f>
        <v>#REF!</v>
      </c>
      <c r="F92" s="107" t="e">
        <f>#REF!+#REF!+#REF!+#REF!+#REF!+#REF!</f>
        <v>#REF!</v>
      </c>
      <c r="G92" s="107">
        <v>0</v>
      </c>
      <c r="H92" s="107">
        <v>0</v>
      </c>
      <c r="I92" s="12">
        <v>3835.45</v>
      </c>
      <c r="J92" s="79"/>
    </row>
    <row r="93" spans="1:10" s="76" customFormat="1" ht="13.5" thickBot="1" x14ac:dyDescent="0.25">
      <c r="A93" s="75"/>
      <c r="F93" s="77"/>
      <c r="H93" s="77"/>
      <c r="J93" s="78"/>
    </row>
    <row r="94" spans="1:10" s="76" customFormat="1" ht="20.25" thickBot="1" x14ac:dyDescent="0.25">
      <c r="A94" s="87" t="s">
        <v>90</v>
      </c>
      <c r="B94" s="88"/>
      <c r="C94" s="88"/>
      <c r="D94" s="89">
        <f>D85+D92</f>
        <v>808222.85</v>
      </c>
      <c r="E94" s="89" t="e">
        <f>E85+E92</f>
        <v>#REF!</v>
      </c>
      <c r="F94" s="89" t="e">
        <f>F85+F92</f>
        <v>#REF!</v>
      </c>
      <c r="G94" s="89">
        <f>G85+G92</f>
        <v>211.7</v>
      </c>
      <c r="H94" s="89">
        <f>H85+H92</f>
        <v>17.66</v>
      </c>
      <c r="J94" s="78"/>
    </row>
    <row r="95" spans="1:10" s="76" customFormat="1" x14ac:dyDescent="0.2">
      <c r="A95" s="75"/>
      <c r="F95" s="77"/>
      <c r="H95" s="77"/>
      <c r="J95" s="78"/>
    </row>
    <row r="96" spans="1:10" s="76" customFormat="1" x14ac:dyDescent="0.2">
      <c r="A96" s="75"/>
      <c r="F96" s="77"/>
      <c r="H96" s="77"/>
      <c r="J96" s="78"/>
    </row>
    <row r="97" spans="1:10" s="76" customFormat="1" x14ac:dyDescent="0.2">
      <c r="A97" s="75"/>
      <c r="F97" s="77"/>
      <c r="H97" s="77"/>
      <c r="J97" s="78"/>
    </row>
    <row r="98" spans="1:10" s="76" customFormat="1" x14ac:dyDescent="0.2">
      <c r="A98" s="75"/>
      <c r="F98" s="77"/>
      <c r="H98" s="77"/>
      <c r="J98" s="78"/>
    </row>
    <row r="99" spans="1:10" s="76" customFormat="1" x14ac:dyDescent="0.2">
      <c r="A99" s="75"/>
      <c r="F99" s="77"/>
      <c r="H99" s="77"/>
      <c r="J99" s="78"/>
    </row>
    <row r="100" spans="1:10" s="76" customFormat="1" x14ac:dyDescent="0.2">
      <c r="A100" s="75"/>
      <c r="F100" s="77"/>
      <c r="H100" s="77"/>
      <c r="J100" s="78"/>
    </row>
    <row r="101" spans="1:10" s="94" customFormat="1" ht="18.75" x14ac:dyDescent="0.4">
      <c r="A101" s="90"/>
      <c r="B101" s="91"/>
      <c r="C101" s="92"/>
      <c r="D101" s="92"/>
      <c r="E101" s="92"/>
      <c r="F101" s="93"/>
      <c r="G101" s="92"/>
      <c r="H101" s="93"/>
      <c r="J101" s="95"/>
    </row>
    <row r="102" spans="1:10" s="74" customFormat="1" ht="19.5" x14ac:dyDescent="0.2">
      <c r="A102" s="96"/>
      <c r="B102" s="97"/>
      <c r="C102" s="98"/>
      <c r="D102" s="98"/>
      <c r="E102" s="98"/>
      <c r="F102" s="99"/>
      <c r="G102" s="98"/>
      <c r="H102" s="99"/>
      <c r="J102" s="73"/>
    </row>
    <row r="103" spans="1:10" s="76" customFormat="1" ht="14.25" x14ac:dyDescent="0.2">
      <c r="A103" s="168" t="s">
        <v>91</v>
      </c>
      <c r="B103" s="168"/>
      <c r="C103" s="168"/>
      <c r="D103" s="168"/>
      <c r="E103" s="168"/>
      <c r="F103" s="168"/>
      <c r="J103" s="78"/>
    </row>
    <row r="104" spans="1:10" s="76" customFormat="1" x14ac:dyDescent="0.2">
      <c r="F104" s="77"/>
      <c r="H104" s="77"/>
      <c r="J104" s="78"/>
    </row>
    <row r="105" spans="1:10" s="76" customFormat="1" x14ac:dyDescent="0.2">
      <c r="A105" s="75" t="s">
        <v>92</v>
      </c>
      <c r="F105" s="77"/>
      <c r="H105" s="77"/>
      <c r="J105" s="78"/>
    </row>
    <row r="106" spans="1:10" s="76" customFormat="1" x14ac:dyDescent="0.2">
      <c r="F106" s="77"/>
      <c r="H106" s="77"/>
      <c r="J106" s="78"/>
    </row>
    <row r="107" spans="1:10" s="76" customFormat="1" x14ac:dyDescent="0.2">
      <c r="F107" s="77"/>
      <c r="H107" s="77"/>
      <c r="J107" s="78"/>
    </row>
    <row r="108" spans="1:10" s="76" customFormat="1" x14ac:dyDescent="0.2">
      <c r="F108" s="77"/>
      <c r="H108" s="77"/>
      <c r="J108" s="78"/>
    </row>
    <row r="109" spans="1:10" s="76" customFormat="1" x14ac:dyDescent="0.2">
      <c r="F109" s="77"/>
      <c r="H109" s="77"/>
      <c r="J109" s="78"/>
    </row>
    <row r="110" spans="1:10" s="76" customFormat="1" x14ac:dyDescent="0.2">
      <c r="F110" s="77"/>
      <c r="H110" s="77"/>
      <c r="J110" s="78"/>
    </row>
    <row r="111" spans="1:10" s="76" customFormat="1" x14ac:dyDescent="0.2">
      <c r="F111" s="77"/>
      <c r="H111" s="77"/>
      <c r="J111" s="78"/>
    </row>
    <row r="112" spans="1:10" s="76" customFormat="1" x14ac:dyDescent="0.2">
      <c r="F112" s="77"/>
      <c r="H112" s="77"/>
      <c r="J112" s="78"/>
    </row>
    <row r="113" spans="6:10" s="76" customFormat="1" x14ac:dyDescent="0.2">
      <c r="F113" s="77"/>
      <c r="H113" s="77"/>
      <c r="J113" s="78"/>
    </row>
    <row r="114" spans="6:10" s="76" customFormat="1" x14ac:dyDescent="0.2">
      <c r="F114" s="77"/>
      <c r="H114" s="77"/>
      <c r="J114" s="78"/>
    </row>
    <row r="115" spans="6:10" s="76" customFormat="1" x14ac:dyDescent="0.2">
      <c r="F115" s="77"/>
      <c r="H115" s="77"/>
      <c r="J115" s="78"/>
    </row>
    <row r="116" spans="6:10" s="76" customFormat="1" x14ac:dyDescent="0.2">
      <c r="F116" s="77"/>
      <c r="H116" s="77"/>
      <c r="J116" s="78"/>
    </row>
    <row r="117" spans="6:10" s="76" customFormat="1" x14ac:dyDescent="0.2">
      <c r="F117" s="77"/>
      <c r="H117" s="77"/>
      <c r="J117" s="78"/>
    </row>
    <row r="118" spans="6:10" s="76" customFormat="1" x14ac:dyDescent="0.2">
      <c r="F118" s="77"/>
      <c r="H118" s="77"/>
      <c r="J118" s="78"/>
    </row>
    <row r="119" spans="6:10" s="76" customFormat="1" x14ac:dyDescent="0.2">
      <c r="F119" s="77"/>
      <c r="H119" s="77"/>
      <c r="J119" s="78"/>
    </row>
    <row r="120" spans="6:10" s="76" customFormat="1" x14ac:dyDescent="0.2">
      <c r="F120" s="77"/>
      <c r="H120" s="77"/>
      <c r="J120" s="78"/>
    </row>
    <row r="121" spans="6:10" s="76" customFormat="1" x14ac:dyDescent="0.2">
      <c r="F121" s="77"/>
      <c r="H121" s="77"/>
      <c r="J121" s="78"/>
    </row>
    <row r="122" spans="6:10" s="76" customFormat="1" x14ac:dyDescent="0.2">
      <c r="F122" s="77"/>
      <c r="H122" s="77"/>
      <c r="J122" s="78"/>
    </row>
    <row r="123" spans="6:10" s="76" customFormat="1" x14ac:dyDescent="0.2">
      <c r="F123" s="77"/>
      <c r="H123" s="77"/>
      <c r="J123" s="78"/>
    </row>
  </sheetData>
  <mergeCells count="13">
    <mergeCell ref="A6:H6"/>
    <mergeCell ref="A1:H1"/>
    <mergeCell ref="B2:H2"/>
    <mergeCell ref="B3:H3"/>
    <mergeCell ref="B4:H4"/>
    <mergeCell ref="A5:H5"/>
    <mergeCell ref="A103:F103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59" zoomScale="75" zoomScaleNormal="75" workbookViewId="0">
      <selection activeCell="D84" sqref="D84:H8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100" hidden="1" customWidth="1"/>
    <col min="7" max="7" width="13.85546875" style="1" customWidth="1"/>
    <col min="8" max="8" width="20.85546875" style="100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55" t="s">
        <v>0</v>
      </c>
      <c r="B1" s="156"/>
      <c r="C1" s="156"/>
      <c r="D1" s="156"/>
      <c r="E1" s="156"/>
      <c r="F1" s="156"/>
      <c r="G1" s="156"/>
      <c r="H1" s="156"/>
    </row>
    <row r="2" spans="1:10" ht="12.75" customHeight="1" x14ac:dyDescent="0.3">
      <c r="B2" s="157" t="s">
        <v>1</v>
      </c>
      <c r="C2" s="157"/>
      <c r="D2" s="157"/>
      <c r="E2" s="157"/>
      <c r="F2" s="157"/>
      <c r="G2" s="156"/>
      <c r="H2" s="156"/>
    </row>
    <row r="3" spans="1:10" ht="19.5" customHeight="1" x14ac:dyDescent="0.3">
      <c r="A3" s="3" t="s">
        <v>114</v>
      </c>
      <c r="B3" s="157" t="s">
        <v>2</v>
      </c>
      <c r="C3" s="157"/>
      <c r="D3" s="157"/>
      <c r="E3" s="157"/>
      <c r="F3" s="157"/>
      <c r="G3" s="156"/>
      <c r="H3" s="156"/>
    </row>
    <row r="4" spans="1:10" ht="14.25" customHeight="1" x14ac:dyDescent="0.3">
      <c r="B4" s="157" t="s">
        <v>3</v>
      </c>
      <c r="C4" s="157"/>
      <c r="D4" s="157"/>
      <c r="E4" s="157"/>
      <c r="F4" s="157"/>
      <c r="G4" s="156"/>
      <c r="H4" s="156"/>
    </row>
    <row r="5" spans="1:10" ht="33" customHeight="1" x14ac:dyDescent="0.4">
      <c r="A5" s="154"/>
      <c r="B5" s="158"/>
      <c r="C5" s="158"/>
      <c r="D5" s="158"/>
      <c r="E5" s="158"/>
      <c r="F5" s="158"/>
      <c r="G5" s="158"/>
      <c r="H5" s="158"/>
      <c r="J5" s="1"/>
    </row>
    <row r="6" spans="1:10" ht="33" customHeight="1" x14ac:dyDescent="0.4">
      <c r="A6" s="154"/>
      <c r="B6" s="154"/>
      <c r="C6" s="154"/>
      <c r="D6" s="154"/>
      <c r="E6" s="154"/>
      <c r="F6" s="154"/>
      <c r="G6" s="154"/>
      <c r="H6" s="154"/>
      <c r="J6" s="1"/>
    </row>
    <row r="7" spans="1:10" ht="23.25" customHeight="1" x14ac:dyDescent="0.2">
      <c r="A7" s="159" t="s">
        <v>122</v>
      </c>
      <c r="B7" s="159"/>
      <c r="C7" s="159"/>
      <c r="D7" s="159"/>
      <c r="E7" s="159"/>
      <c r="F7" s="159"/>
      <c r="G7" s="159"/>
      <c r="H7" s="159"/>
      <c r="J7" s="1"/>
    </row>
    <row r="8" spans="1:10" s="4" customFormat="1" ht="22.5" customHeight="1" x14ac:dyDescent="0.4">
      <c r="A8" s="152" t="s">
        <v>4</v>
      </c>
      <c r="B8" s="152"/>
      <c r="C8" s="152"/>
      <c r="D8" s="152"/>
      <c r="E8" s="153"/>
      <c r="F8" s="153"/>
      <c r="G8" s="153"/>
      <c r="H8" s="153"/>
      <c r="J8" s="5"/>
    </row>
    <row r="9" spans="1:10" s="6" customFormat="1" ht="18.75" customHeight="1" x14ac:dyDescent="0.4">
      <c r="A9" s="152" t="s">
        <v>124</v>
      </c>
      <c r="B9" s="152"/>
      <c r="C9" s="152"/>
      <c r="D9" s="152"/>
      <c r="E9" s="153"/>
      <c r="F9" s="153"/>
      <c r="G9" s="153"/>
      <c r="H9" s="153"/>
    </row>
    <row r="10" spans="1:10" s="7" customFormat="1" ht="17.25" customHeight="1" x14ac:dyDescent="0.2">
      <c r="A10" s="160" t="s">
        <v>6</v>
      </c>
      <c r="B10" s="160"/>
      <c r="C10" s="160"/>
      <c r="D10" s="160"/>
      <c r="E10" s="161"/>
      <c r="F10" s="161"/>
      <c r="G10" s="161"/>
      <c r="H10" s="161"/>
    </row>
    <row r="11" spans="1:10" s="6" customFormat="1" ht="30" customHeight="1" thickBot="1" x14ac:dyDescent="0.25">
      <c r="A11" s="162" t="s">
        <v>7</v>
      </c>
      <c r="B11" s="162"/>
      <c r="C11" s="162"/>
      <c r="D11" s="162"/>
      <c r="E11" s="163"/>
      <c r="F11" s="163"/>
      <c r="G11" s="163"/>
      <c r="H11" s="163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64" t="s">
        <v>13</v>
      </c>
      <c r="B14" s="165"/>
      <c r="C14" s="165"/>
      <c r="D14" s="165"/>
      <c r="E14" s="165"/>
      <c r="F14" s="165"/>
      <c r="G14" s="166"/>
      <c r="H14" s="167"/>
      <c r="J14" s="21"/>
    </row>
    <row r="15" spans="1:10" s="12" customFormat="1" ht="15" x14ac:dyDescent="0.2">
      <c r="A15" s="22" t="s">
        <v>107</v>
      </c>
      <c r="B15" s="23"/>
      <c r="C15" s="24">
        <f>F15*12</f>
        <v>0</v>
      </c>
      <c r="D15" s="25">
        <f>G15*I15</f>
        <v>135801.48000000001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3836.2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I16" s="12">
        <v>3836.2</v>
      </c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I17" s="12">
        <v>3836.2</v>
      </c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I18" s="12">
        <v>3836.2</v>
      </c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I19" s="12">
        <v>3836.2</v>
      </c>
      <c r="J19" s="13"/>
    </row>
    <row r="20" spans="1:10" s="12" customFormat="1" ht="15" x14ac:dyDescent="0.2">
      <c r="A20" s="118" t="s">
        <v>105</v>
      </c>
      <c r="B20" s="117"/>
      <c r="C20" s="32"/>
      <c r="D20" s="31"/>
      <c r="E20" s="32"/>
      <c r="F20" s="33"/>
      <c r="G20" s="32"/>
      <c r="H20" s="27">
        <v>2.83</v>
      </c>
      <c r="I20" s="12">
        <v>3836.2</v>
      </c>
      <c r="J20" s="13"/>
    </row>
    <row r="21" spans="1:10" s="12" customFormat="1" ht="15" x14ac:dyDescent="0.2">
      <c r="A21" s="122" t="s">
        <v>106</v>
      </c>
      <c r="B21" s="117" t="s">
        <v>15</v>
      </c>
      <c r="C21" s="32"/>
      <c r="D21" s="31"/>
      <c r="E21" s="32"/>
      <c r="F21" s="33"/>
      <c r="G21" s="32"/>
      <c r="H21" s="33">
        <v>0.12</v>
      </c>
      <c r="I21" s="12">
        <v>3836.2</v>
      </c>
      <c r="J21" s="13"/>
    </row>
    <row r="22" spans="1:10" s="12" customFormat="1" ht="15" x14ac:dyDescent="0.2">
      <c r="A22" s="118" t="s">
        <v>105</v>
      </c>
      <c r="B22" s="117"/>
      <c r="C22" s="32"/>
      <c r="D22" s="31"/>
      <c r="E22" s="32"/>
      <c r="F22" s="33"/>
      <c r="G22" s="32"/>
      <c r="H22" s="27">
        <f>H21</f>
        <v>0.12</v>
      </c>
      <c r="I22" s="12">
        <v>3836.2</v>
      </c>
      <c r="J22" s="13"/>
    </row>
    <row r="23" spans="1:10" s="12" customFormat="1" ht="30" x14ac:dyDescent="0.2">
      <c r="A23" s="118" t="s">
        <v>20</v>
      </c>
      <c r="B23" s="123"/>
      <c r="C23" s="26">
        <f>F23*12</f>
        <v>0</v>
      </c>
      <c r="D23" s="25">
        <f>G23*I23</f>
        <v>136261.82</v>
      </c>
      <c r="E23" s="26">
        <f>H23*12</f>
        <v>35.520000000000003</v>
      </c>
      <c r="F23" s="27"/>
      <c r="G23" s="26">
        <f>H23*12</f>
        <v>35.520000000000003</v>
      </c>
      <c r="H23" s="27">
        <v>2.96</v>
      </c>
      <c r="I23" s="12">
        <v>3836.2</v>
      </c>
      <c r="J23" s="13">
        <v>2.35</v>
      </c>
    </row>
    <row r="24" spans="1:10" s="12" customFormat="1" ht="15" x14ac:dyDescent="0.2">
      <c r="A24" s="124" t="s">
        <v>21</v>
      </c>
      <c r="B24" s="125" t="s">
        <v>22</v>
      </c>
      <c r="C24" s="26"/>
      <c r="D24" s="25"/>
      <c r="E24" s="26"/>
      <c r="F24" s="27"/>
      <c r="G24" s="26"/>
      <c r="H24" s="27"/>
      <c r="I24" s="12">
        <v>3836.2</v>
      </c>
      <c r="J24" s="13"/>
    </row>
    <row r="25" spans="1:10" s="12" customFormat="1" ht="15" x14ac:dyDescent="0.2">
      <c r="A25" s="124" t="s">
        <v>23</v>
      </c>
      <c r="B25" s="125" t="s">
        <v>22</v>
      </c>
      <c r="C25" s="26"/>
      <c r="D25" s="25"/>
      <c r="E25" s="26"/>
      <c r="F25" s="27"/>
      <c r="G25" s="26"/>
      <c r="H25" s="27"/>
      <c r="I25" s="12">
        <v>3836.2</v>
      </c>
      <c r="J25" s="13"/>
    </row>
    <row r="26" spans="1:10" s="12" customFormat="1" ht="15" x14ac:dyDescent="0.2">
      <c r="A26" s="124" t="s">
        <v>24</v>
      </c>
      <c r="B26" s="125" t="s">
        <v>22</v>
      </c>
      <c r="C26" s="26"/>
      <c r="D26" s="25"/>
      <c r="E26" s="26"/>
      <c r="F26" s="27"/>
      <c r="G26" s="26"/>
      <c r="H26" s="27"/>
      <c r="I26" s="12">
        <v>3836.2</v>
      </c>
      <c r="J26" s="13"/>
    </row>
    <row r="27" spans="1:10" s="12" customFormat="1" ht="15" x14ac:dyDescent="0.2">
      <c r="A27" s="126" t="s">
        <v>25</v>
      </c>
      <c r="B27" s="127" t="s">
        <v>26</v>
      </c>
      <c r="C27" s="26"/>
      <c r="D27" s="25"/>
      <c r="E27" s="26"/>
      <c r="F27" s="27"/>
      <c r="G27" s="26"/>
      <c r="H27" s="27"/>
      <c r="I27" s="12">
        <v>3836.2</v>
      </c>
      <c r="J27" s="13"/>
    </row>
    <row r="28" spans="1:10" s="12" customFormat="1" ht="25.5" x14ac:dyDescent="0.2">
      <c r="A28" s="124" t="s">
        <v>27</v>
      </c>
      <c r="B28" s="125" t="s">
        <v>28</v>
      </c>
      <c r="C28" s="26"/>
      <c r="D28" s="25"/>
      <c r="E28" s="26"/>
      <c r="F28" s="27"/>
      <c r="G28" s="26"/>
      <c r="H28" s="27"/>
      <c r="I28" s="12">
        <v>3836.2</v>
      </c>
      <c r="J28" s="13"/>
    </row>
    <row r="29" spans="1:10" s="12" customFormat="1" ht="15" x14ac:dyDescent="0.2">
      <c r="A29" s="124" t="s">
        <v>29</v>
      </c>
      <c r="B29" s="125" t="s">
        <v>22</v>
      </c>
      <c r="C29" s="26"/>
      <c r="D29" s="25"/>
      <c r="E29" s="26"/>
      <c r="F29" s="27"/>
      <c r="G29" s="26"/>
      <c r="H29" s="27"/>
      <c r="I29" s="12">
        <v>3836.2</v>
      </c>
      <c r="J29" s="13"/>
    </row>
    <row r="30" spans="1:10" s="12" customFormat="1" ht="15" x14ac:dyDescent="0.2">
      <c r="A30" s="128" t="s">
        <v>30</v>
      </c>
      <c r="B30" s="129" t="s">
        <v>22</v>
      </c>
      <c r="C30" s="26"/>
      <c r="D30" s="25"/>
      <c r="E30" s="26"/>
      <c r="F30" s="27"/>
      <c r="G30" s="26"/>
      <c r="H30" s="27"/>
      <c r="I30" s="12">
        <v>3836.2</v>
      </c>
      <c r="J30" s="13"/>
    </row>
    <row r="31" spans="1:10" s="12" customFormat="1" ht="31.5" customHeight="1" thickBot="1" x14ac:dyDescent="0.25">
      <c r="A31" s="130" t="s">
        <v>31</v>
      </c>
      <c r="B31" s="131" t="s">
        <v>32</v>
      </c>
      <c r="C31" s="26"/>
      <c r="D31" s="25"/>
      <c r="E31" s="26"/>
      <c r="F31" s="27"/>
      <c r="G31" s="26"/>
      <c r="H31" s="27"/>
      <c r="I31" s="12">
        <v>3836.2</v>
      </c>
      <c r="J31" s="13"/>
    </row>
    <row r="32" spans="1:10" s="36" customFormat="1" ht="15" x14ac:dyDescent="0.2">
      <c r="A32" s="132" t="s">
        <v>33</v>
      </c>
      <c r="B32" s="133" t="s">
        <v>34</v>
      </c>
      <c r="C32" s="26">
        <f>F32*12</f>
        <v>0</v>
      </c>
      <c r="D32" s="25">
        <f>H32*I32*12</f>
        <v>34525.800000000003</v>
      </c>
      <c r="E32" s="26">
        <f>H32*12</f>
        <v>9</v>
      </c>
      <c r="F32" s="35"/>
      <c r="G32" s="26">
        <f t="shared" ref="G32:G37" si="0">H32*12</f>
        <v>9</v>
      </c>
      <c r="H32" s="27">
        <v>0.75</v>
      </c>
      <c r="I32" s="12">
        <v>3836.2</v>
      </c>
      <c r="J32" s="13">
        <v>0.6</v>
      </c>
    </row>
    <row r="33" spans="1:10" s="12" customFormat="1" ht="15" x14ac:dyDescent="0.2">
      <c r="A33" s="132" t="s">
        <v>35</v>
      </c>
      <c r="B33" s="133" t="s">
        <v>36</v>
      </c>
      <c r="C33" s="26">
        <f>F33*12</f>
        <v>0</v>
      </c>
      <c r="D33" s="25">
        <f t="shared" ref="D33:D37" si="1">G33*I33</f>
        <v>112784.28</v>
      </c>
      <c r="E33" s="26">
        <f>H33*12</f>
        <v>29.4</v>
      </c>
      <c r="F33" s="35"/>
      <c r="G33" s="26">
        <f t="shared" si="0"/>
        <v>29.4</v>
      </c>
      <c r="H33" s="27">
        <v>2.4500000000000002</v>
      </c>
      <c r="I33" s="12">
        <v>3836.2</v>
      </c>
      <c r="J33" s="13">
        <v>1.94</v>
      </c>
    </row>
    <row r="34" spans="1:10" s="20" customFormat="1" ht="30" x14ac:dyDescent="0.2">
      <c r="A34" s="132" t="s">
        <v>94</v>
      </c>
      <c r="B34" s="133" t="s">
        <v>37</v>
      </c>
      <c r="C34" s="37"/>
      <c r="D34" s="25">
        <v>4084.42</v>
      </c>
      <c r="E34" s="37"/>
      <c r="F34" s="35"/>
      <c r="G34" s="26">
        <f>D34/I34</f>
        <v>1.06</v>
      </c>
      <c r="H34" s="27">
        <f>G34/12</f>
        <v>0.09</v>
      </c>
      <c r="I34" s="12">
        <v>3836.2</v>
      </c>
      <c r="J34" s="13">
        <v>0.06</v>
      </c>
    </row>
    <row r="35" spans="1:10" s="20" customFormat="1" ht="30" x14ac:dyDescent="0.2">
      <c r="A35" s="132" t="s">
        <v>95</v>
      </c>
      <c r="B35" s="133" t="s">
        <v>37</v>
      </c>
      <c r="C35" s="37"/>
      <c r="D35" s="25">
        <v>4084.42</v>
      </c>
      <c r="E35" s="37"/>
      <c r="F35" s="35"/>
      <c r="G35" s="26">
        <f>D35/I35</f>
        <v>1.06</v>
      </c>
      <c r="H35" s="27">
        <f>G35/12</f>
        <v>0.09</v>
      </c>
      <c r="I35" s="12">
        <v>3836.2</v>
      </c>
      <c r="J35" s="13">
        <v>0.06</v>
      </c>
    </row>
    <row r="36" spans="1:10" s="20" customFormat="1" ht="33.75" customHeight="1" x14ac:dyDescent="0.2">
      <c r="A36" s="132" t="s">
        <v>96</v>
      </c>
      <c r="B36" s="133" t="s">
        <v>37</v>
      </c>
      <c r="C36" s="37"/>
      <c r="D36" s="25">
        <v>25792.2</v>
      </c>
      <c r="E36" s="37"/>
      <c r="F36" s="35"/>
      <c r="G36" s="26">
        <f>D36/I36</f>
        <v>6.72</v>
      </c>
      <c r="H36" s="27">
        <f>G36/12</f>
        <v>0.56000000000000005</v>
      </c>
      <c r="I36" s="12">
        <v>3836.2</v>
      </c>
      <c r="J36" s="13">
        <v>0.21</v>
      </c>
    </row>
    <row r="37" spans="1:10" s="20" customFormat="1" ht="30" x14ac:dyDescent="0.2">
      <c r="A37" s="132" t="s">
        <v>38</v>
      </c>
      <c r="B37" s="133"/>
      <c r="C37" s="37">
        <f>F37*12</f>
        <v>0</v>
      </c>
      <c r="D37" s="25">
        <f t="shared" si="1"/>
        <v>9667.2199999999993</v>
      </c>
      <c r="E37" s="37">
        <f>H37*12</f>
        <v>2.52</v>
      </c>
      <c r="F37" s="35"/>
      <c r="G37" s="26">
        <f t="shared" si="0"/>
        <v>2.52</v>
      </c>
      <c r="H37" s="27">
        <v>0.21</v>
      </c>
      <c r="I37" s="12">
        <v>3836.2</v>
      </c>
      <c r="J37" s="13">
        <v>0.14000000000000001</v>
      </c>
    </row>
    <row r="38" spans="1:10" s="12" customFormat="1" ht="15" x14ac:dyDescent="0.2">
      <c r="A38" s="132" t="s">
        <v>39</v>
      </c>
      <c r="B38" s="133" t="s">
        <v>40</v>
      </c>
      <c r="C38" s="37">
        <f>F38*12</f>
        <v>0</v>
      </c>
      <c r="D38" s="25">
        <f>G38*I38</f>
        <v>2762.06</v>
      </c>
      <c r="E38" s="37">
        <f>H38*12</f>
        <v>0.72</v>
      </c>
      <c r="F38" s="35"/>
      <c r="G38" s="26">
        <f>H38*12</f>
        <v>0.72</v>
      </c>
      <c r="H38" s="27">
        <v>0.06</v>
      </c>
      <c r="I38" s="12">
        <v>3836.2</v>
      </c>
      <c r="J38" s="13">
        <v>0.03</v>
      </c>
    </row>
    <row r="39" spans="1:10" s="12" customFormat="1" ht="15" x14ac:dyDescent="0.2">
      <c r="A39" s="132" t="s">
        <v>41</v>
      </c>
      <c r="B39" s="134" t="s">
        <v>42</v>
      </c>
      <c r="C39" s="135">
        <f>F39*12</f>
        <v>0</v>
      </c>
      <c r="D39" s="25">
        <f t="shared" ref="D39:D40" si="2">G39*I39</f>
        <v>1841.38</v>
      </c>
      <c r="E39" s="37">
        <f t="shared" ref="E39:E40" si="3">H39*12</f>
        <v>0.48</v>
      </c>
      <c r="F39" s="35"/>
      <c r="G39" s="26">
        <f t="shared" ref="G39:G40" si="4">H39*12</f>
        <v>0.48</v>
      </c>
      <c r="H39" s="27">
        <v>0.04</v>
      </c>
      <c r="I39" s="12">
        <v>3836.2</v>
      </c>
      <c r="J39" s="13">
        <v>0.02</v>
      </c>
    </row>
    <row r="40" spans="1:10" s="36" customFormat="1" ht="30" x14ac:dyDescent="0.2">
      <c r="A40" s="132" t="s">
        <v>43</v>
      </c>
      <c r="B40" s="133" t="s">
        <v>44</v>
      </c>
      <c r="C40" s="37">
        <f>F40*12</f>
        <v>0</v>
      </c>
      <c r="D40" s="25">
        <f t="shared" si="2"/>
        <v>2301.7199999999998</v>
      </c>
      <c r="E40" s="37">
        <f t="shared" si="3"/>
        <v>0.6</v>
      </c>
      <c r="F40" s="35"/>
      <c r="G40" s="26">
        <f t="shared" si="4"/>
        <v>0.6</v>
      </c>
      <c r="H40" s="27">
        <v>0.05</v>
      </c>
      <c r="I40" s="12">
        <v>3836.2</v>
      </c>
      <c r="J40" s="13">
        <v>0.03</v>
      </c>
    </row>
    <row r="41" spans="1:10" s="36" customFormat="1" ht="15" x14ac:dyDescent="0.2">
      <c r="A41" s="132" t="s">
        <v>45</v>
      </c>
      <c r="B41" s="133"/>
      <c r="C41" s="26"/>
      <c r="D41" s="26">
        <f>D43+D44+D45+D46+D47+D48+D49+D50+D51+D52+D53</f>
        <v>60979.38</v>
      </c>
      <c r="E41" s="26"/>
      <c r="F41" s="35"/>
      <c r="G41" s="26">
        <f>D41/I41</f>
        <v>15.9</v>
      </c>
      <c r="H41" s="27">
        <f>G41/12</f>
        <v>1.33</v>
      </c>
      <c r="I41" s="12">
        <v>3836.2</v>
      </c>
      <c r="J41" s="13">
        <v>0.71</v>
      </c>
    </row>
    <row r="42" spans="1:10" s="20" customFormat="1" ht="15" hidden="1" x14ac:dyDescent="0.2">
      <c r="A42" s="136"/>
      <c r="B42" s="125"/>
      <c r="C42" s="42"/>
      <c r="D42" s="41"/>
      <c r="E42" s="42"/>
      <c r="F42" s="43"/>
      <c r="G42" s="42"/>
      <c r="H42" s="43"/>
      <c r="I42" s="12">
        <v>3836.2</v>
      </c>
      <c r="J42" s="13"/>
    </row>
    <row r="43" spans="1:10" s="20" customFormat="1" ht="15" x14ac:dyDescent="0.2">
      <c r="A43" s="136" t="s">
        <v>46</v>
      </c>
      <c r="B43" s="125" t="s">
        <v>47</v>
      </c>
      <c r="C43" s="42"/>
      <c r="D43" s="41">
        <v>325.83</v>
      </c>
      <c r="E43" s="42"/>
      <c r="F43" s="43"/>
      <c r="G43" s="42"/>
      <c r="H43" s="43"/>
      <c r="I43" s="12">
        <v>3836.2</v>
      </c>
      <c r="J43" s="13">
        <v>0.01</v>
      </c>
    </row>
    <row r="44" spans="1:10" s="20" customFormat="1" ht="15" x14ac:dyDescent="0.2">
      <c r="A44" s="136" t="s">
        <v>48</v>
      </c>
      <c r="B44" s="125" t="s">
        <v>49</v>
      </c>
      <c r="C44" s="42">
        <f>F44*12</f>
        <v>0</v>
      </c>
      <c r="D44" s="41">
        <v>918.96</v>
      </c>
      <c r="E44" s="42">
        <f>H44*12</f>
        <v>0</v>
      </c>
      <c r="F44" s="43"/>
      <c r="G44" s="42"/>
      <c r="H44" s="43"/>
      <c r="I44" s="12">
        <v>3836.2</v>
      </c>
      <c r="J44" s="13">
        <v>0.01</v>
      </c>
    </row>
    <row r="45" spans="1:10" s="20" customFormat="1" ht="15" x14ac:dyDescent="0.2">
      <c r="A45" s="136" t="s">
        <v>97</v>
      </c>
      <c r="B45" s="127" t="s">
        <v>47</v>
      </c>
      <c r="C45" s="42"/>
      <c r="D45" s="41">
        <v>1637.48</v>
      </c>
      <c r="E45" s="42"/>
      <c r="F45" s="43"/>
      <c r="G45" s="42"/>
      <c r="H45" s="43"/>
      <c r="I45" s="12">
        <v>3836.2</v>
      </c>
      <c r="J45" s="13"/>
    </row>
    <row r="46" spans="1:10" s="20" customFormat="1" ht="15" x14ac:dyDescent="0.2">
      <c r="A46" s="136" t="s">
        <v>50</v>
      </c>
      <c r="B46" s="125" t="s">
        <v>47</v>
      </c>
      <c r="C46" s="42">
        <f>F46*12</f>
        <v>0</v>
      </c>
      <c r="D46" s="41">
        <v>1751.22</v>
      </c>
      <c r="E46" s="42">
        <f>H46*12</f>
        <v>0</v>
      </c>
      <c r="F46" s="43"/>
      <c r="G46" s="42"/>
      <c r="H46" s="43"/>
      <c r="I46" s="12">
        <v>3836.2</v>
      </c>
      <c r="J46" s="13">
        <v>0.03</v>
      </c>
    </row>
    <row r="47" spans="1:10" s="20" customFormat="1" ht="15" x14ac:dyDescent="0.2">
      <c r="A47" s="136" t="s">
        <v>51</v>
      </c>
      <c r="B47" s="125" t="s">
        <v>47</v>
      </c>
      <c r="C47" s="42">
        <f>F47*12</f>
        <v>0</v>
      </c>
      <c r="D47" s="41">
        <v>5855.59</v>
      </c>
      <c r="E47" s="42">
        <f>H47*12</f>
        <v>0</v>
      </c>
      <c r="F47" s="43"/>
      <c r="G47" s="42"/>
      <c r="H47" s="43"/>
      <c r="I47" s="12">
        <v>3836.2</v>
      </c>
      <c r="J47" s="13">
        <v>0.1</v>
      </c>
    </row>
    <row r="48" spans="1:10" s="20" customFormat="1" ht="15" x14ac:dyDescent="0.2">
      <c r="A48" s="136" t="s">
        <v>52</v>
      </c>
      <c r="B48" s="125" t="s">
        <v>47</v>
      </c>
      <c r="C48" s="42">
        <f>F48*12</f>
        <v>0</v>
      </c>
      <c r="D48" s="41">
        <v>918.95</v>
      </c>
      <c r="E48" s="42">
        <f>H48*12</f>
        <v>0</v>
      </c>
      <c r="F48" s="43"/>
      <c r="G48" s="42"/>
      <c r="H48" s="43"/>
      <c r="I48" s="12">
        <v>3836.2</v>
      </c>
      <c r="J48" s="13">
        <v>0.01</v>
      </c>
    </row>
    <row r="49" spans="1:10" s="20" customFormat="1" ht="15" x14ac:dyDescent="0.2">
      <c r="A49" s="136" t="s">
        <v>53</v>
      </c>
      <c r="B49" s="125" t="s">
        <v>47</v>
      </c>
      <c r="C49" s="42"/>
      <c r="D49" s="41">
        <v>875.58</v>
      </c>
      <c r="E49" s="42"/>
      <c r="F49" s="43"/>
      <c r="G49" s="42"/>
      <c r="H49" s="43"/>
      <c r="I49" s="12">
        <v>3836.2</v>
      </c>
      <c r="J49" s="13">
        <v>0.01</v>
      </c>
    </row>
    <row r="50" spans="1:10" s="20" customFormat="1" ht="15" x14ac:dyDescent="0.2">
      <c r="A50" s="136" t="s">
        <v>54</v>
      </c>
      <c r="B50" s="125" t="s">
        <v>49</v>
      </c>
      <c r="C50" s="42"/>
      <c r="D50" s="41">
        <v>3502.46</v>
      </c>
      <c r="E50" s="42"/>
      <c r="F50" s="43"/>
      <c r="G50" s="42"/>
      <c r="H50" s="43"/>
      <c r="I50" s="12">
        <v>3836.2</v>
      </c>
      <c r="J50" s="13">
        <v>0.06</v>
      </c>
    </row>
    <row r="51" spans="1:10" s="20" customFormat="1" ht="25.5" x14ac:dyDescent="0.2">
      <c r="A51" s="136" t="s">
        <v>55</v>
      </c>
      <c r="B51" s="125" t="s">
        <v>47</v>
      </c>
      <c r="C51" s="42">
        <f>F51*12</f>
        <v>0</v>
      </c>
      <c r="D51" s="41">
        <v>3454.42</v>
      </c>
      <c r="E51" s="42">
        <f>H51*12</f>
        <v>0</v>
      </c>
      <c r="F51" s="43"/>
      <c r="G51" s="42"/>
      <c r="H51" s="43"/>
      <c r="I51" s="12">
        <v>3836.2</v>
      </c>
      <c r="J51" s="13">
        <v>0.05</v>
      </c>
    </row>
    <row r="52" spans="1:10" s="20" customFormat="1" ht="15" x14ac:dyDescent="0.2">
      <c r="A52" s="136" t="s">
        <v>56</v>
      </c>
      <c r="B52" s="125" t="s">
        <v>47</v>
      </c>
      <c r="C52" s="42"/>
      <c r="D52" s="41">
        <v>6057.57</v>
      </c>
      <c r="E52" s="42"/>
      <c r="F52" s="43"/>
      <c r="G52" s="42"/>
      <c r="H52" s="43"/>
      <c r="I52" s="12">
        <v>3836.2</v>
      </c>
      <c r="J52" s="13">
        <v>0.01</v>
      </c>
    </row>
    <row r="53" spans="1:10" s="20" customFormat="1" ht="25.5" x14ac:dyDescent="0.2">
      <c r="A53" s="84" t="s">
        <v>110</v>
      </c>
      <c r="B53" s="85" t="s">
        <v>28</v>
      </c>
      <c r="C53" s="137"/>
      <c r="D53" s="81">
        <v>35681.32</v>
      </c>
      <c r="E53" s="44"/>
      <c r="F53" s="43"/>
      <c r="G53" s="42"/>
      <c r="H53" s="43"/>
      <c r="I53" s="12">
        <v>3836.2</v>
      </c>
      <c r="J53" s="13"/>
    </row>
    <row r="54" spans="1:10" s="20" customFormat="1" ht="15" hidden="1" x14ac:dyDescent="0.2">
      <c r="A54" s="136"/>
      <c r="B54" s="127"/>
      <c r="C54" s="42"/>
      <c r="D54" s="41"/>
      <c r="E54" s="42"/>
      <c r="F54" s="43"/>
      <c r="G54" s="42"/>
      <c r="H54" s="43"/>
      <c r="I54" s="12">
        <v>3836.2</v>
      </c>
      <c r="J54" s="13"/>
    </row>
    <row r="55" spans="1:10" s="20" customFormat="1" ht="15" hidden="1" x14ac:dyDescent="0.2">
      <c r="A55" s="136"/>
      <c r="B55" s="127"/>
      <c r="C55" s="42"/>
      <c r="D55" s="41"/>
      <c r="E55" s="42"/>
      <c r="F55" s="43"/>
      <c r="G55" s="42"/>
      <c r="H55" s="43"/>
      <c r="I55" s="12">
        <v>3836.2</v>
      </c>
      <c r="J55" s="13"/>
    </row>
    <row r="56" spans="1:10" s="45" customFormat="1" ht="30" x14ac:dyDescent="0.2">
      <c r="A56" s="132" t="s">
        <v>57</v>
      </c>
      <c r="B56" s="133"/>
      <c r="C56" s="26"/>
      <c r="D56" s="26">
        <f>D57+D58+D59+D60+D61+D62</f>
        <v>45011.02</v>
      </c>
      <c r="E56" s="26"/>
      <c r="F56" s="35"/>
      <c r="G56" s="26">
        <f>D56/I56</f>
        <v>11.73</v>
      </c>
      <c r="H56" s="27">
        <f>G56/12</f>
        <v>0.98</v>
      </c>
      <c r="I56" s="12">
        <v>3836.2</v>
      </c>
      <c r="J56" s="13">
        <v>0.26</v>
      </c>
    </row>
    <row r="57" spans="1:10" s="20" customFormat="1" ht="25.5" x14ac:dyDescent="0.2">
      <c r="A57" s="136" t="s">
        <v>58</v>
      </c>
      <c r="B57" s="125" t="s">
        <v>28</v>
      </c>
      <c r="C57" s="42"/>
      <c r="D57" s="41">
        <v>12204</v>
      </c>
      <c r="E57" s="42"/>
      <c r="F57" s="43"/>
      <c r="G57" s="42"/>
      <c r="H57" s="43"/>
      <c r="I57" s="12">
        <v>3836.2</v>
      </c>
      <c r="J57" s="13">
        <v>0.2</v>
      </c>
    </row>
    <row r="58" spans="1:10" s="20" customFormat="1" ht="25.5" hidden="1" x14ac:dyDescent="0.2">
      <c r="A58" s="136"/>
      <c r="B58" s="127" t="s">
        <v>28</v>
      </c>
      <c r="C58" s="42"/>
      <c r="D58" s="41"/>
      <c r="E58" s="42"/>
      <c r="F58" s="43"/>
      <c r="G58" s="42"/>
      <c r="H58" s="43"/>
      <c r="I58" s="12">
        <v>3836.2</v>
      </c>
      <c r="J58" s="13">
        <v>0</v>
      </c>
    </row>
    <row r="59" spans="1:10" s="20" customFormat="1" ht="15" x14ac:dyDescent="0.2">
      <c r="A59" s="136" t="s">
        <v>98</v>
      </c>
      <c r="B59" s="127" t="s">
        <v>37</v>
      </c>
      <c r="C59" s="42"/>
      <c r="D59" s="46">
        <v>12456.96</v>
      </c>
      <c r="E59" s="42"/>
      <c r="F59" s="43"/>
      <c r="G59" s="44"/>
      <c r="H59" s="115"/>
      <c r="I59" s="12">
        <v>3836.2</v>
      </c>
      <c r="J59" s="13"/>
    </row>
    <row r="60" spans="1:10" s="20" customFormat="1" ht="15" x14ac:dyDescent="0.2">
      <c r="A60" s="136" t="s">
        <v>116</v>
      </c>
      <c r="B60" s="127" t="s">
        <v>47</v>
      </c>
      <c r="C60" s="42"/>
      <c r="D60" s="46">
        <v>1245.6600000000001</v>
      </c>
      <c r="E60" s="42"/>
      <c r="F60" s="43"/>
      <c r="G60" s="44"/>
      <c r="H60" s="115"/>
      <c r="I60" s="12">
        <v>3836.2</v>
      </c>
      <c r="J60" s="13"/>
    </row>
    <row r="61" spans="1:10" s="20" customFormat="1" ht="15" x14ac:dyDescent="0.2">
      <c r="A61" s="136" t="s">
        <v>117</v>
      </c>
      <c r="B61" s="127" t="s">
        <v>49</v>
      </c>
      <c r="C61" s="42"/>
      <c r="D61" s="46">
        <f>(15657*2)/2</f>
        <v>15657</v>
      </c>
      <c r="E61" s="42"/>
      <c r="F61" s="43"/>
      <c r="G61" s="44"/>
      <c r="H61" s="115"/>
      <c r="I61" s="12">
        <v>3836.2</v>
      </c>
      <c r="J61" s="13"/>
    </row>
    <row r="62" spans="1:10" s="20" customFormat="1" ht="29.25" customHeight="1" x14ac:dyDescent="0.2">
      <c r="A62" s="84" t="s">
        <v>111</v>
      </c>
      <c r="B62" s="85" t="s">
        <v>28</v>
      </c>
      <c r="C62" s="81"/>
      <c r="D62" s="82">
        <v>3447.4</v>
      </c>
      <c r="E62" s="42"/>
      <c r="F62" s="43"/>
      <c r="G62" s="44"/>
      <c r="H62" s="115"/>
      <c r="I62" s="12">
        <v>3836.2</v>
      </c>
      <c r="J62" s="13"/>
    </row>
    <row r="63" spans="1:10" s="20" customFormat="1" ht="30" x14ac:dyDescent="0.2">
      <c r="A63" s="132" t="s">
        <v>59</v>
      </c>
      <c r="B63" s="125"/>
      <c r="C63" s="42"/>
      <c r="D63" s="26">
        <v>0</v>
      </c>
      <c r="E63" s="42"/>
      <c r="F63" s="43"/>
      <c r="G63" s="26">
        <f>D63/I63</f>
        <v>0</v>
      </c>
      <c r="H63" s="27">
        <f>G63/12</f>
        <v>0</v>
      </c>
      <c r="I63" s="12">
        <v>3836.2</v>
      </c>
      <c r="J63" s="13">
        <v>0.09</v>
      </c>
    </row>
    <row r="64" spans="1:10" s="20" customFormat="1" ht="15" hidden="1" x14ac:dyDescent="0.2">
      <c r="A64" s="136"/>
      <c r="B64" s="127" t="s">
        <v>47</v>
      </c>
      <c r="C64" s="42"/>
      <c r="D64" s="41"/>
      <c r="E64" s="42"/>
      <c r="F64" s="43"/>
      <c r="G64" s="42"/>
      <c r="H64" s="43"/>
      <c r="I64" s="12">
        <v>3836.2</v>
      </c>
      <c r="J64" s="13"/>
    </row>
    <row r="65" spans="1:10" s="20" customFormat="1" ht="15" hidden="1" x14ac:dyDescent="0.2">
      <c r="A65" s="136" t="s">
        <v>60</v>
      </c>
      <c r="B65" s="125" t="s">
        <v>37</v>
      </c>
      <c r="C65" s="42"/>
      <c r="D65" s="41">
        <f>G65*I65</f>
        <v>0</v>
      </c>
      <c r="E65" s="42"/>
      <c r="F65" s="43"/>
      <c r="G65" s="42">
        <f>H65*12</f>
        <v>0</v>
      </c>
      <c r="H65" s="43">
        <v>0</v>
      </c>
      <c r="I65" s="12">
        <v>3836.2</v>
      </c>
      <c r="J65" s="13">
        <v>0</v>
      </c>
    </row>
    <row r="66" spans="1:10" s="20" customFormat="1" ht="15" x14ac:dyDescent="0.2">
      <c r="A66" s="132" t="s">
        <v>61</v>
      </c>
      <c r="B66" s="125"/>
      <c r="C66" s="42"/>
      <c r="D66" s="26">
        <f>D67+D68+D69</f>
        <v>17126.18</v>
      </c>
      <c r="E66" s="42"/>
      <c r="F66" s="43"/>
      <c r="G66" s="26">
        <f>D66/I66</f>
        <v>4.46</v>
      </c>
      <c r="H66" s="27">
        <f>G66/12</f>
        <v>0.37</v>
      </c>
      <c r="I66" s="12">
        <v>3836.2</v>
      </c>
      <c r="J66" s="13">
        <v>0.33</v>
      </c>
    </row>
    <row r="67" spans="1:10" s="20" customFormat="1" ht="15" x14ac:dyDescent="0.2">
      <c r="A67" s="136" t="s">
        <v>63</v>
      </c>
      <c r="B67" s="125" t="s">
        <v>47</v>
      </c>
      <c r="C67" s="42"/>
      <c r="D67" s="41">
        <v>9152.6200000000008</v>
      </c>
      <c r="E67" s="42"/>
      <c r="F67" s="43"/>
      <c r="G67" s="42"/>
      <c r="H67" s="43"/>
      <c r="I67" s="12">
        <v>3836.2</v>
      </c>
      <c r="J67" s="13">
        <v>0.15</v>
      </c>
    </row>
    <row r="68" spans="1:10" s="20" customFormat="1" ht="15" x14ac:dyDescent="0.2">
      <c r="A68" s="136" t="s">
        <v>64</v>
      </c>
      <c r="B68" s="125" t="s">
        <v>47</v>
      </c>
      <c r="C68" s="42"/>
      <c r="D68" s="41">
        <v>1830.56</v>
      </c>
      <c r="E68" s="42"/>
      <c r="F68" s="43"/>
      <c r="G68" s="42"/>
      <c r="H68" s="43"/>
      <c r="I68" s="12">
        <v>3836.2</v>
      </c>
      <c r="J68" s="13">
        <v>0.03</v>
      </c>
    </row>
    <row r="69" spans="1:10" s="20" customFormat="1" ht="25.5" x14ac:dyDescent="0.2">
      <c r="A69" s="136" t="s">
        <v>65</v>
      </c>
      <c r="B69" s="125" t="s">
        <v>28</v>
      </c>
      <c r="C69" s="42"/>
      <c r="D69" s="41">
        <v>6143</v>
      </c>
      <c r="E69" s="42"/>
      <c r="F69" s="43"/>
      <c r="G69" s="42"/>
      <c r="H69" s="43"/>
      <c r="I69" s="12">
        <v>3836.2</v>
      </c>
      <c r="J69" s="13">
        <v>0.11</v>
      </c>
    </row>
    <row r="70" spans="1:10" s="20" customFormat="1" ht="15" x14ac:dyDescent="0.2">
      <c r="A70" s="132" t="s">
        <v>66</v>
      </c>
      <c r="B70" s="125"/>
      <c r="C70" s="42"/>
      <c r="D70" s="26">
        <v>0</v>
      </c>
      <c r="E70" s="42"/>
      <c r="F70" s="43"/>
      <c r="G70" s="26">
        <f>D70/I70</f>
        <v>0</v>
      </c>
      <c r="H70" s="27">
        <f>G70/12</f>
        <v>0</v>
      </c>
      <c r="I70" s="12">
        <v>3836.2</v>
      </c>
      <c r="J70" s="13">
        <v>0.1</v>
      </c>
    </row>
    <row r="71" spans="1:10" s="20" customFormat="1" ht="15" hidden="1" x14ac:dyDescent="0.2">
      <c r="A71" s="136" t="s">
        <v>68</v>
      </c>
      <c r="B71" s="125" t="s">
        <v>47</v>
      </c>
      <c r="C71" s="42"/>
      <c r="D71" s="41"/>
      <c r="E71" s="42"/>
      <c r="F71" s="43"/>
      <c r="G71" s="42"/>
      <c r="H71" s="43"/>
      <c r="I71" s="12">
        <v>3836.2</v>
      </c>
      <c r="J71" s="13">
        <v>0.01</v>
      </c>
    </row>
    <row r="72" spans="1:10" s="12" customFormat="1" ht="15" x14ac:dyDescent="0.2">
      <c r="A72" s="132" t="s">
        <v>69</v>
      </c>
      <c r="B72" s="133"/>
      <c r="C72" s="26"/>
      <c r="D72" s="26">
        <f>D73</f>
        <v>14115.84</v>
      </c>
      <c r="E72" s="26"/>
      <c r="F72" s="35"/>
      <c r="G72" s="26">
        <f>D72/I72</f>
        <v>3.68</v>
      </c>
      <c r="H72" s="27">
        <f>G72/12</f>
        <v>0.31</v>
      </c>
      <c r="I72" s="12">
        <v>3836.2</v>
      </c>
      <c r="J72" s="13">
        <v>0.27</v>
      </c>
    </row>
    <row r="73" spans="1:10" s="20" customFormat="1" ht="15" x14ac:dyDescent="0.2">
      <c r="A73" s="136" t="s">
        <v>70</v>
      </c>
      <c r="B73" s="127" t="s">
        <v>49</v>
      </c>
      <c r="C73" s="42"/>
      <c r="D73" s="41">
        <v>14115.84</v>
      </c>
      <c r="E73" s="42"/>
      <c r="F73" s="43"/>
      <c r="G73" s="42"/>
      <c r="H73" s="43"/>
      <c r="I73" s="12">
        <v>3836.2</v>
      </c>
      <c r="J73" s="13">
        <v>0.03</v>
      </c>
    </row>
    <row r="74" spans="1:10" s="12" customFormat="1" ht="15" x14ac:dyDescent="0.2">
      <c r="A74" s="132" t="s">
        <v>71</v>
      </c>
      <c r="B74" s="133"/>
      <c r="C74" s="26"/>
      <c r="D74" s="26">
        <f>D75</f>
        <v>17351.79</v>
      </c>
      <c r="E74" s="26"/>
      <c r="F74" s="35"/>
      <c r="G74" s="26">
        <f>D74/I74</f>
        <v>4.5199999999999996</v>
      </c>
      <c r="H74" s="27">
        <f>G74/12</f>
        <v>0.38</v>
      </c>
      <c r="I74" s="12">
        <v>3836.2</v>
      </c>
      <c r="J74" s="13">
        <v>0.28999999999999998</v>
      </c>
    </row>
    <row r="75" spans="1:10" s="20" customFormat="1" ht="15" x14ac:dyDescent="0.2">
      <c r="A75" s="136" t="s">
        <v>72</v>
      </c>
      <c r="B75" s="125" t="s">
        <v>73</v>
      </c>
      <c r="C75" s="42"/>
      <c r="D75" s="41">
        <v>17351.79</v>
      </c>
      <c r="E75" s="42"/>
      <c r="F75" s="43"/>
      <c r="G75" s="42"/>
      <c r="H75" s="43"/>
      <c r="I75" s="12">
        <v>3836.2</v>
      </c>
      <c r="J75" s="13">
        <v>0.28999999999999998</v>
      </c>
    </row>
    <row r="76" spans="1:10" s="20" customFormat="1" ht="21.75" customHeight="1" x14ac:dyDescent="0.2">
      <c r="A76" s="140" t="s">
        <v>120</v>
      </c>
      <c r="B76" s="133" t="s">
        <v>121</v>
      </c>
      <c r="C76" s="37"/>
      <c r="D76" s="37">
        <f>30*2757.8</f>
        <v>82734</v>
      </c>
      <c r="E76" s="37"/>
      <c r="F76" s="37"/>
      <c r="G76" s="37">
        <f>D76/I76</f>
        <v>21.57</v>
      </c>
      <c r="H76" s="37">
        <f>G76/12</f>
        <v>1.8</v>
      </c>
      <c r="I76" s="12">
        <v>3836.2</v>
      </c>
      <c r="J76" s="13"/>
    </row>
    <row r="77" spans="1:10" s="12" customFormat="1" ht="38.25" thickBot="1" x14ac:dyDescent="0.25">
      <c r="A77" s="119" t="s">
        <v>123</v>
      </c>
      <c r="B77" s="64" t="s">
        <v>28</v>
      </c>
      <c r="C77" s="65">
        <f>F77*12</f>
        <v>0</v>
      </c>
      <c r="D77" s="120">
        <f>G77*I77</f>
        <v>25318.92</v>
      </c>
      <c r="E77" s="120">
        <f>H77*12</f>
        <v>6.6</v>
      </c>
      <c r="F77" s="121"/>
      <c r="G77" s="120">
        <f>H77*12</f>
        <v>6.6</v>
      </c>
      <c r="H77" s="121">
        <v>0.55000000000000004</v>
      </c>
      <c r="I77" s="12">
        <v>3836.2</v>
      </c>
      <c r="J77" s="13">
        <v>0.37</v>
      </c>
    </row>
    <row r="78" spans="1:10" s="12" customFormat="1" ht="19.5" hidden="1" thickBot="1" x14ac:dyDescent="0.25">
      <c r="A78" s="112" t="s">
        <v>75</v>
      </c>
      <c r="B78" s="34"/>
      <c r="C78" s="24" t="e">
        <f>F78*12</f>
        <v>#REF!</v>
      </c>
      <c r="D78" s="24">
        <f>G78*I78</f>
        <v>0</v>
      </c>
      <c r="E78" s="24">
        <f>H78*12</f>
        <v>0</v>
      </c>
      <c r="F78" s="113" t="e">
        <f>#REF!+#REF!+#REF!+#REF!+#REF!+#REF!+#REF!+#REF!+#REF!+#REF!</f>
        <v>#REF!</v>
      </c>
      <c r="G78" s="24">
        <f>H78*12</f>
        <v>0</v>
      </c>
      <c r="H78" s="114">
        <f>H79+H80+H81+H82</f>
        <v>0</v>
      </c>
      <c r="I78" s="12">
        <v>3835.45</v>
      </c>
      <c r="J78" s="13"/>
    </row>
    <row r="79" spans="1:10" s="20" customFormat="1" ht="15.75" hidden="1" thickBot="1" x14ac:dyDescent="0.25">
      <c r="A79" s="38" t="s">
        <v>76</v>
      </c>
      <c r="B79" s="39"/>
      <c r="C79" s="40"/>
      <c r="D79" s="47"/>
      <c r="E79" s="40"/>
      <c r="F79" s="48"/>
      <c r="G79" s="40"/>
      <c r="H79" s="48"/>
      <c r="I79" s="12">
        <v>3835.45</v>
      </c>
      <c r="J79" s="21"/>
    </row>
    <row r="80" spans="1:10" s="20" customFormat="1" ht="15.75" hidden="1" thickBot="1" x14ac:dyDescent="0.25">
      <c r="A80" s="38" t="s">
        <v>77</v>
      </c>
      <c r="B80" s="39"/>
      <c r="C80" s="40"/>
      <c r="D80" s="47"/>
      <c r="E80" s="40"/>
      <c r="F80" s="48"/>
      <c r="G80" s="40"/>
      <c r="H80" s="48"/>
      <c r="I80" s="12">
        <v>3835.45</v>
      </c>
      <c r="J80" s="21"/>
    </row>
    <row r="81" spans="1:10" s="20" customFormat="1" ht="15.75" hidden="1" thickBot="1" x14ac:dyDescent="0.25">
      <c r="A81" s="38" t="s">
        <v>78</v>
      </c>
      <c r="B81" s="39"/>
      <c r="C81" s="40"/>
      <c r="D81" s="47"/>
      <c r="E81" s="40"/>
      <c r="F81" s="48"/>
      <c r="G81" s="40"/>
      <c r="H81" s="48"/>
      <c r="I81" s="12">
        <v>3835.45</v>
      </c>
      <c r="J81" s="21"/>
    </row>
    <row r="82" spans="1:10" s="20" customFormat="1" ht="15.75" hidden="1" thickBot="1" x14ac:dyDescent="0.25">
      <c r="A82" s="49" t="s">
        <v>79</v>
      </c>
      <c r="B82" s="50"/>
      <c r="C82" s="51"/>
      <c r="D82" s="52"/>
      <c r="E82" s="51"/>
      <c r="F82" s="53"/>
      <c r="G82" s="51"/>
      <c r="H82" s="53"/>
      <c r="I82" s="12">
        <v>3835.45</v>
      </c>
      <c r="J82" s="21"/>
    </row>
    <row r="83" spans="1:10" s="12" customFormat="1" ht="26.25" hidden="1" thickBot="1" x14ac:dyDescent="0.45">
      <c r="A83" s="54" t="s">
        <v>80</v>
      </c>
      <c r="B83" s="55" t="s">
        <v>81</v>
      </c>
      <c r="C83" s="56"/>
      <c r="D83" s="57"/>
      <c r="E83" s="56"/>
      <c r="F83" s="58"/>
      <c r="G83" s="56"/>
      <c r="H83" s="58"/>
      <c r="I83" s="12">
        <v>3835.45</v>
      </c>
    </row>
    <row r="84" spans="1:10" s="62" customFormat="1" ht="20.25" thickBot="1" x14ac:dyDescent="0.45">
      <c r="A84" s="105" t="s">
        <v>83</v>
      </c>
      <c r="B84" s="106"/>
      <c r="C84" s="107">
        <f>F84*12</f>
        <v>0</v>
      </c>
      <c r="D84" s="108">
        <f>D77+D76+D74+D72+D70+D66+D63+D56+D41+D40+D39+D38+D37+D36+D35+D34+D33+D32+D23+D15</f>
        <v>732543.93</v>
      </c>
      <c r="E84" s="108">
        <f t="shared" ref="E84:H84" si="5">E77+E76+E74+E72+E70+E66+E63+E56+E41+E40+E39+E38+E37+E36+E35+E34+E33+E32+E23+E15</f>
        <v>120.24</v>
      </c>
      <c r="F84" s="108">
        <f t="shared" si="5"/>
        <v>0</v>
      </c>
      <c r="G84" s="108">
        <f t="shared" si="5"/>
        <v>190.94</v>
      </c>
      <c r="H84" s="108">
        <f t="shared" si="5"/>
        <v>15.93</v>
      </c>
      <c r="I84" s="12">
        <v>3836.2</v>
      </c>
      <c r="J84" s="61"/>
    </row>
    <row r="85" spans="1:10" s="12" customFormat="1" ht="19.5" hidden="1" thickBot="1" x14ac:dyDescent="0.45">
      <c r="A85" s="63" t="s">
        <v>80</v>
      </c>
      <c r="B85" s="64"/>
      <c r="C85" s="65"/>
      <c r="D85" s="66"/>
      <c r="E85" s="65"/>
      <c r="F85" s="67"/>
      <c r="G85" s="65"/>
      <c r="H85" s="67"/>
      <c r="I85" s="12">
        <v>3835.45</v>
      </c>
      <c r="J85" s="13"/>
    </row>
    <row r="86" spans="1:10" s="12" customFormat="1" ht="19.5" hidden="1" thickBot="1" x14ac:dyDescent="0.45">
      <c r="A86" s="63" t="s">
        <v>84</v>
      </c>
      <c r="B86" s="64"/>
      <c r="C86" s="65"/>
      <c r="D86" s="66"/>
      <c r="E86" s="65"/>
      <c r="F86" s="67"/>
      <c r="G86" s="66"/>
      <c r="H86" s="68"/>
      <c r="I86" s="12">
        <v>3835.45</v>
      </c>
      <c r="J86" s="13"/>
    </row>
    <row r="87" spans="1:10" s="74" customFormat="1" ht="20.25" hidden="1" thickBot="1" x14ac:dyDescent="0.25">
      <c r="A87" s="69" t="s">
        <v>85</v>
      </c>
      <c r="B87" s="70" t="s">
        <v>22</v>
      </c>
      <c r="C87" s="70" t="s">
        <v>86</v>
      </c>
      <c r="D87" s="71"/>
      <c r="E87" s="70" t="s">
        <v>86</v>
      </c>
      <c r="F87" s="72"/>
      <c r="G87" s="70" t="s">
        <v>86</v>
      </c>
      <c r="H87" s="72"/>
      <c r="I87" s="12">
        <v>3835.45</v>
      </c>
      <c r="J87" s="73"/>
    </row>
    <row r="88" spans="1:10" s="76" customFormat="1" ht="21" customHeight="1" x14ac:dyDescent="0.2">
      <c r="A88" s="75"/>
      <c r="F88" s="77"/>
      <c r="H88" s="77"/>
      <c r="I88" s="12"/>
      <c r="J88" s="78"/>
    </row>
    <row r="89" spans="1:10" s="76" customFormat="1" ht="15" x14ac:dyDescent="0.2">
      <c r="A89" s="75"/>
      <c r="F89" s="77"/>
      <c r="H89" s="77"/>
      <c r="I89" s="12"/>
      <c r="J89" s="78"/>
    </row>
    <row r="90" spans="1:10" s="76" customFormat="1" ht="15.75" thickBot="1" x14ac:dyDescent="0.25">
      <c r="A90" s="75"/>
      <c r="F90" s="77"/>
      <c r="H90" s="77"/>
      <c r="I90" s="12"/>
      <c r="J90" s="78"/>
    </row>
    <row r="91" spans="1:10" s="80" customFormat="1" ht="30.75" thickBot="1" x14ac:dyDescent="0.25">
      <c r="A91" s="101" t="s">
        <v>87</v>
      </c>
      <c r="B91" s="106"/>
      <c r="C91" s="107" t="e">
        <f>F91*12</f>
        <v>#REF!</v>
      </c>
      <c r="D91" s="107">
        <v>0</v>
      </c>
      <c r="E91" s="107" t="e">
        <f>#REF!+#REF!+#REF!+#REF!+#REF!+#REF!</f>
        <v>#REF!</v>
      </c>
      <c r="F91" s="107" t="e">
        <f>#REF!+#REF!+#REF!+#REF!+#REF!+#REF!</f>
        <v>#REF!</v>
      </c>
      <c r="G91" s="107">
        <v>0</v>
      </c>
      <c r="H91" s="107">
        <v>0</v>
      </c>
      <c r="I91" s="12">
        <v>3835.45</v>
      </c>
      <c r="J91" s="79"/>
    </row>
    <row r="92" spans="1:10" s="76" customFormat="1" ht="13.5" thickBot="1" x14ac:dyDescent="0.25">
      <c r="A92" s="75"/>
      <c r="F92" s="77"/>
      <c r="H92" s="77"/>
      <c r="J92" s="78"/>
    </row>
    <row r="93" spans="1:10" s="76" customFormat="1" ht="20.25" thickBot="1" x14ac:dyDescent="0.25">
      <c r="A93" s="87" t="s">
        <v>90</v>
      </c>
      <c r="B93" s="88"/>
      <c r="C93" s="88"/>
      <c r="D93" s="89">
        <f>D84+D91</f>
        <v>732543.93</v>
      </c>
      <c r="E93" s="89" t="e">
        <f>E84+E91</f>
        <v>#REF!</v>
      </c>
      <c r="F93" s="89" t="e">
        <f>F84+F91</f>
        <v>#REF!</v>
      </c>
      <c r="G93" s="89">
        <f>G84+G91</f>
        <v>190.94</v>
      </c>
      <c r="H93" s="89">
        <f>H84+H91</f>
        <v>15.93</v>
      </c>
      <c r="J93" s="78"/>
    </row>
    <row r="94" spans="1:10" s="76" customFormat="1" x14ac:dyDescent="0.2">
      <c r="A94" s="75"/>
      <c r="F94" s="77"/>
      <c r="H94" s="77"/>
      <c r="J94" s="78"/>
    </row>
    <row r="95" spans="1:10" s="76" customFormat="1" x14ac:dyDescent="0.2">
      <c r="A95" s="75"/>
      <c r="F95" s="77"/>
      <c r="H95" s="77"/>
      <c r="J95" s="78"/>
    </row>
    <row r="96" spans="1:10" s="76" customFormat="1" x14ac:dyDescent="0.2">
      <c r="A96" s="75"/>
      <c r="F96" s="77"/>
      <c r="H96" s="77"/>
      <c r="J96" s="78"/>
    </row>
    <row r="97" spans="1:10" s="76" customFormat="1" x14ac:dyDescent="0.2">
      <c r="A97" s="75"/>
      <c r="F97" s="77"/>
      <c r="H97" s="77"/>
      <c r="J97" s="78"/>
    </row>
    <row r="98" spans="1:10" s="76" customFormat="1" x14ac:dyDescent="0.2">
      <c r="A98" s="75"/>
      <c r="F98" s="77"/>
      <c r="H98" s="77"/>
      <c r="J98" s="78"/>
    </row>
    <row r="99" spans="1:10" s="76" customFormat="1" x14ac:dyDescent="0.2">
      <c r="A99" s="75"/>
      <c r="F99" s="77"/>
      <c r="H99" s="77"/>
      <c r="J99" s="78"/>
    </row>
    <row r="100" spans="1:10" s="94" customFormat="1" ht="18.75" x14ac:dyDescent="0.4">
      <c r="A100" s="90"/>
      <c r="B100" s="91"/>
      <c r="C100" s="92"/>
      <c r="D100" s="92"/>
      <c r="E100" s="92"/>
      <c r="F100" s="93"/>
      <c r="G100" s="92"/>
      <c r="H100" s="93"/>
      <c r="J100" s="95"/>
    </row>
    <row r="101" spans="1:10" s="74" customFormat="1" ht="19.5" x14ac:dyDescent="0.2">
      <c r="A101" s="96"/>
      <c r="B101" s="97"/>
      <c r="C101" s="98"/>
      <c r="D101" s="98"/>
      <c r="E101" s="98"/>
      <c r="F101" s="99"/>
      <c r="G101" s="98"/>
      <c r="H101" s="99"/>
      <c r="J101" s="73"/>
    </row>
    <row r="102" spans="1:10" s="76" customFormat="1" ht="14.25" x14ac:dyDescent="0.2">
      <c r="A102" s="168" t="s">
        <v>91</v>
      </c>
      <c r="B102" s="168"/>
      <c r="C102" s="168"/>
      <c r="D102" s="168"/>
      <c r="E102" s="168"/>
      <c r="F102" s="168"/>
      <c r="J102" s="78"/>
    </row>
    <row r="103" spans="1:10" s="76" customFormat="1" x14ac:dyDescent="0.2">
      <c r="F103" s="77"/>
      <c r="H103" s="77"/>
      <c r="J103" s="78"/>
    </row>
    <row r="104" spans="1:10" s="76" customFormat="1" x14ac:dyDescent="0.2">
      <c r="A104" s="75" t="s">
        <v>92</v>
      </c>
      <c r="F104" s="77"/>
      <c r="H104" s="77"/>
      <c r="J104" s="78"/>
    </row>
    <row r="105" spans="1:10" s="76" customFormat="1" x14ac:dyDescent="0.2">
      <c r="F105" s="77"/>
      <c r="H105" s="77"/>
      <c r="J105" s="78"/>
    </row>
    <row r="106" spans="1:10" s="76" customFormat="1" x14ac:dyDescent="0.2">
      <c r="F106" s="77"/>
      <c r="H106" s="77"/>
      <c r="J106" s="78"/>
    </row>
    <row r="107" spans="1:10" s="76" customFormat="1" x14ac:dyDescent="0.2">
      <c r="F107" s="77"/>
      <c r="H107" s="77"/>
      <c r="J107" s="78"/>
    </row>
    <row r="108" spans="1:10" s="76" customFormat="1" x14ac:dyDescent="0.2">
      <c r="F108" s="77"/>
      <c r="H108" s="77"/>
      <c r="J108" s="78"/>
    </row>
    <row r="109" spans="1:10" s="76" customFormat="1" x14ac:dyDescent="0.2">
      <c r="F109" s="77"/>
      <c r="H109" s="77"/>
      <c r="J109" s="78"/>
    </row>
    <row r="110" spans="1:10" s="76" customFormat="1" x14ac:dyDescent="0.2">
      <c r="F110" s="77"/>
      <c r="H110" s="77"/>
      <c r="J110" s="78"/>
    </row>
    <row r="111" spans="1:10" s="76" customFormat="1" x14ac:dyDescent="0.2">
      <c r="F111" s="77"/>
      <c r="H111" s="77"/>
      <c r="J111" s="78"/>
    </row>
    <row r="112" spans="1:10" s="76" customFormat="1" x14ac:dyDescent="0.2">
      <c r="F112" s="77"/>
      <c r="H112" s="77"/>
      <c r="J112" s="78"/>
    </row>
    <row r="113" spans="6:10" s="76" customFormat="1" x14ac:dyDescent="0.2">
      <c r="F113" s="77"/>
      <c r="H113" s="77"/>
      <c r="J113" s="78"/>
    </row>
    <row r="114" spans="6:10" s="76" customFormat="1" x14ac:dyDescent="0.2">
      <c r="F114" s="77"/>
      <c r="H114" s="77"/>
      <c r="J114" s="78"/>
    </row>
    <row r="115" spans="6:10" s="76" customFormat="1" x14ac:dyDescent="0.2">
      <c r="F115" s="77"/>
      <c r="H115" s="77"/>
      <c r="J115" s="78"/>
    </row>
    <row r="116" spans="6:10" s="76" customFormat="1" x14ac:dyDescent="0.2">
      <c r="F116" s="77"/>
      <c r="H116" s="77"/>
      <c r="J116" s="78"/>
    </row>
    <row r="117" spans="6:10" s="76" customFormat="1" x14ac:dyDescent="0.2">
      <c r="F117" s="77"/>
      <c r="H117" s="77"/>
      <c r="J117" s="78"/>
    </row>
    <row r="118" spans="6:10" s="76" customFormat="1" x14ac:dyDescent="0.2">
      <c r="F118" s="77"/>
      <c r="H118" s="77"/>
      <c r="J118" s="78"/>
    </row>
    <row r="119" spans="6:10" s="76" customFormat="1" x14ac:dyDescent="0.2">
      <c r="F119" s="77"/>
      <c r="H119" s="77"/>
      <c r="J119" s="78"/>
    </row>
    <row r="120" spans="6:10" s="76" customFormat="1" x14ac:dyDescent="0.2">
      <c r="F120" s="77"/>
      <c r="H120" s="77"/>
      <c r="J120" s="78"/>
    </row>
    <row r="121" spans="6:10" s="76" customFormat="1" x14ac:dyDescent="0.2">
      <c r="F121" s="77"/>
      <c r="H121" s="77"/>
      <c r="J121" s="78"/>
    </row>
    <row r="122" spans="6:10" s="76" customFormat="1" x14ac:dyDescent="0.2">
      <c r="F122" s="77"/>
      <c r="H122" s="77"/>
      <c r="J122" s="78"/>
    </row>
  </sheetData>
  <mergeCells count="13">
    <mergeCell ref="A102:F102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 1</vt:lpstr>
      <vt:lpstr>по заявлению</vt:lpstr>
      <vt:lpstr>по голосованию</vt:lpstr>
      <vt:lpstr>для встроенных</vt:lpstr>
      <vt:lpstr>'для встроенных'!Область_печати</vt:lpstr>
      <vt:lpstr>'по голосованию'!Область_печати</vt:lpstr>
      <vt:lpstr>'по заявлению'!Область_печати</vt:lpstr>
      <vt:lpstr>'проект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2015-05-15T05:16:54Z</cp:lastPrinted>
  <dcterms:created xsi:type="dcterms:W3CDTF">2014-01-29T10:22:26Z</dcterms:created>
  <dcterms:modified xsi:type="dcterms:W3CDTF">2015-06-01T05:44:34Z</dcterms:modified>
</cp:coreProperties>
</file>