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голосованию'!$A$1:$H$122</definedName>
  </definedNames>
  <calcPr fullCalcOnLoad="1" fullPrecision="0"/>
</workbook>
</file>

<file path=xl/sharedStrings.xml><?xml version="1.0" encoding="utf-8"?>
<sst xmlns="http://schemas.openxmlformats.org/spreadsheetml/2006/main" count="350" uniqueCount="226">
  <si>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</si>
  <si>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</si>
  <si>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</si>
  <si>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</si>
  <si>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</si>
  <si>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</si>
  <si>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</si>
  <si>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</si>
  <si>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</si>
  <si>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</si>
  <si>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</si>
  <si>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</si>
  <si>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</si>
  <si>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</si>
  <si>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</si>
  <si>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</si>
  <si>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</si>
  <si>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</si>
  <si>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</si>
  <si>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</si>
  <si>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</si>
  <si>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</si>
  <si>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</si>
  <si>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</si>
  <si>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</si>
  <si>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</si>
  <si>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</si>
  <si>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</si>
  <si>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</si>
  <si>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</si>
  <si>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</si>
  <si>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</si>
  <si>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</si>
  <si>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</si>
  <si>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</si>
  <si>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</si>
  <si>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</si>
  <si>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</si>
  <si>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</si>
  <si>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</si>
  <si>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</si>
  <si>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</si>
  <si>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</si>
  <si>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</si>
  <si>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</si>
  <si>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</si>
  <si>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</si>
  <si>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</si>
  <si>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</si>
  <si>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</si>
  <si>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</si>
  <si>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</si>
  <si>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</si>
  <si>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</si>
  <si>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</si>
  <si>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</si>
  <si>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</si>
  <si>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</si>
  <si>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</si>
  <si>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</si>
  <si>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</si>
  <si>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</si>
  <si>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</si>
  <si>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</si>
  <si>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</si>
  <si>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</si>
  <si>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</si>
  <si>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</si>
  <si>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</si>
  <si>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</si>
  <si>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</si>
  <si>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</si>
  <si>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</si>
  <si>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</si>
  <si>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</si>
  <si>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</si>
  <si>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</si>
  <si>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</si>
  <si>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</si>
  <si>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</si>
  <si>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3 раза в год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</si>
  <si>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</si>
  <si>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</si>
  <si>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</si>
  <si>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</si>
  <si>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</si>
  <si>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</si>
  <si>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</si>
  <si>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</si>
  <si>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содержанию кровли в т.числе: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</si>
  <si>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</si>
  <si>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</si>
  <si>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</si>
  <si>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</si>
  <si>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</si>
  <si>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</si>
  <si>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погрузка мусора на автотранспорт вручную</t>
  </si>
  <si>
    <t>посыпка территории песко - соляной смесью</t>
  </si>
  <si>
    <t>Регламентные работы по системе холодного водоснабжения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</si>
  <si>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</si>
  <si>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</si>
  <si>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</si>
  <si>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</si>
  <si>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(многоквартирный дом с газовыми плитами )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</si>
  <si>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</si>
  <si>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</si>
  <si>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1 раз в 4 года</t>
  </si>
  <si>
    <t>очистка кровли от снега и скалывание сосулек</t>
  </si>
  <si>
    <t>2013-2014гг.</t>
  </si>
  <si>
    <t>по адресу: ул. Набережная, д.44(S дома=3835,45 м2; S земли=3179,40м2)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</si>
  <si>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</si>
  <si>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</si>
  <si>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 xml:space="preserve">сдвижка и подметание снега при снегопаде, скалывание льда </t>
  </si>
  <si>
    <t>очистка урн отмусора</t>
  </si>
  <si>
    <t>Поверка общедомовых приборов учета теплоэнергии</t>
  </si>
  <si>
    <t>ревизия задвижек отопления (диам.50мм-4 шт.)</t>
  </si>
  <si>
    <t xml:space="preserve"> замена  КИП манометры 8 шт., термометры 8 шт.</t>
  </si>
  <si>
    <t>замена насоса ГВС (резерв)</t>
  </si>
  <si>
    <t>проверка регулятора температуры на бойлере</t>
  </si>
  <si>
    <t>ревизия задвижек  ХВС (диам.50мм-2 шт.)</t>
  </si>
  <si>
    <t>замена трансформатора тока (2 узла учета/6 ТТ)</t>
  </si>
  <si>
    <t>восстановление общедомового уличного освещения</t>
  </si>
  <si>
    <t>Работы заявочного характера, в т.ч.</t>
  </si>
  <si>
    <t>ремонт панельных швов</t>
  </si>
  <si>
    <t>ремонт отмостки</t>
  </si>
  <si>
    <t>ремонт крыльца</t>
  </si>
  <si>
    <t>ремонт наружного водоотведения</t>
  </si>
  <si>
    <t>Погашение задолженности прошлых периодов</t>
  </si>
  <si>
    <t>по состоянию на 1.05.2012г.</t>
  </si>
  <si>
    <t>ВСЕГО :</t>
  </si>
  <si>
    <t>Предлагаемый перечень работ по текущему ремонту                                       ( на выбор собственников)</t>
  </si>
  <si>
    <t>смена задвижек в тепловом узле (диам.50 - 4 шт.)</t>
  </si>
  <si>
    <t>смена задвижек  СТС на ВВП (диам.50 - 4 шт.)</t>
  </si>
  <si>
    <t>смена задвижек (узел ХВС) диам.50 - 4 шт.</t>
  </si>
  <si>
    <t>ВСЕГО</t>
  </si>
  <si>
    <t>ОАО "Газпромтрубинвест"</t>
  </si>
  <si>
    <t>115</t>
  </si>
  <si>
    <t>Ревизия эл.щитка</t>
  </si>
  <si>
    <t>118</t>
  </si>
  <si>
    <t>Лицевой счет многоквартирного дома по адресу: ул. Набережная, д. 44 на период с 1 мая 2013 по 30 апреля 2014 года</t>
  </si>
  <si>
    <t>131</t>
  </si>
  <si>
    <t>Смена шарового крана ф 25 мм  на ХВС в подвале</t>
  </si>
  <si>
    <t>132</t>
  </si>
  <si>
    <t>108</t>
  </si>
  <si>
    <t>113</t>
  </si>
  <si>
    <t>Смена шарового крана ф 15 мм на ГВС по стояку кв.11</t>
  </si>
  <si>
    <t>145</t>
  </si>
  <si>
    <t>Опрессовка бойлера</t>
  </si>
  <si>
    <t>139</t>
  </si>
  <si>
    <t>152</t>
  </si>
  <si>
    <t>148</t>
  </si>
  <si>
    <t>Смена шарового крана ф 32 мм  (кв.2)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</si>
  <si>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</si>
  <si>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</si>
  <si>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</si>
  <si>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</si>
  <si>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Проверка схем подключения</t>
  </si>
  <si>
    <t>4400R002/13/34</t>
  </si>
  <si>
    <t>167</t>
  </si>
  <si>
    <t>Реконструкция эл.узлов</t>
  </si>
  <si>
    <t>163</t>
  </si>
  <si>
    <t>166</t>
  </si>
  <si>
    <t>Подключение системы отопления после работ ТПК</t>
  </si>
  <si>
    <t>Удаление воздушных пробок в системе ГВС после работ ТПК</t>
  </si>
  <si>
    <t>170</t>
  </si>
  <si>
    <t>Замена лампочек 95 Вт на чердаке и в подвале</t>
  </si>
  <si>
    <t>181</t>
  </si>
  <si>
    <t>190</t>
  </si>
  <si>
    <t>191</t>
  </si>
  <si>
    <t>211</t>
  </si>
  <si>
    <t>Перевод ВВП на зимнюю схему</t>
  </si>
  <si>
    <t>215</t>
  </si>
  <si>
    <t>236</t>
  </si>
  <si>
    <t>228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</si>
  <si>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</si>
  <si>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</si>
  <si>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</si>
  <si>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</si>
  <si>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</si>
  <si>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</si>
  <si>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</si>
  <si>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</si>
  <si>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</si>
  <si>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</si>
  <si>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</si>
  <si>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</si>
  <si>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</si>
  <si>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13807,62 (по тарифу)</t>
  </si>
  <si>
    <t>256</t>
  </si>
  <si>
    <t>229</t>
  </si>
  <si>
    <t>30.09.2013 (акт от 1.11.13)</t>
  </si>
  <si>
    <t>30.09.2013 (акт от 5.12.13)</t>
  </si>
  <si>
    <t>Определение в работе течь в туалете (кв.48)</t>
  </si>
  <si>
    <t>265</t>
  </si>
  <si>
    <t>2</t>
  </si>
  <si>
    <t>3</t>
  </si>
  <si>
    <t>8</t>
  </si>
  <si>
    <t>Ревизия эл.щитка (кв.33)</t>
  </si>
  <si>
    <t>18</t>
  </si>
  <si>
    <t>Ревизия эл.щитка (кв.51)</t>
  </si>
  <si>
    <t>22</t>
  </si>
  <si>
    <t>Замена вентиля ХВС в подвале под 45 кв-рой (кв.2)</t>
  </si>
  <si>
    <t>24</t>
  </si>
  <si>
    <t>Замена 2х входных вентилей на СТС (кв.21)</t>
  </si>
  <si>
    <t>29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</si>
  <si>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</si>
  <si>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</si>
  <si>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</si>
  <si>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</si>
  <si>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34</t>
  </si>
  <si>
    <t xml:space="preserve">Замена реле времени </t>
  </si>
  <si>
    <t xml:space="preserve">Замена общедомового эл.счетчика </t>
  </si>
  <si>
    <t>37</t>
  </si>
  <si>
    <t>Ревизия вентиля на отоплении (кв.20)</t>
  </si>
  <si>
    <t>38</t>
  </si>
  <si>
    <t>Услуги типографии по печати доп.соглашений</t>
  </si>
  <si>
    <t>151</t>
  </si>
  <si>
    <t>42</t>
  </si>
  <si>
    <t>Смена кранов на элеваторных узлах, ГВС (кв.2)</t>
  </si>
  <si>
    <t>43</t>
  </si>
  <si>
    <t>Замена вентиля  на СО ( кв.21)</t>
  </si>
  <si>
    <t>49</t>
  </si>
  <si>
    <t>50</t>
  </si>
  <si>
    <t>Сопло</t>
  </si>
  <si>
    <t>Шайба ругулировочная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</si>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</sst>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2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49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2" fontId="22" fillId="24" borderId="52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0" fontId="0" fillId="24" borderId="53" xfId="0" applyFont="1" applyFill="1" applyBorder="1" applyAlignment="1">
      <alignment horizontal="left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8" fillId="25" borderId="48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9" fillId="26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textRotation="90" wrapText="1"/>
    </xf>
    <xf numFmtId="0" fontId="18" fillId="0" borderId="40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6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2" fontId="0" fillId="24" borderId="36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2" fontId="0" fillId="24" borderId="61" xfId="0" applyNumberFormat="1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0" fillId="24" borderId="36" xfId="0" applyFont="1" applyFill="1" applyBorder="1" applyAlignment="1">
      <alignment horizontal="center" vertical="center" wrapText="1"/>
    </xf>
    <xf numFmtId="2" fontId="18" fillId="0" borderId="55" xfId="0" applyNumberFormat="1" applyFont="1" applyFill="1" applyBorder="1" applyAlignment="1">
      <alignment horizontal="center" vertical="center" wrapText="1"/>
    </xf>
    <xf numFmtId="2" fontId="20" fillId="24" borderId="56" xfId="0" applyNumberFormat="1" applyFont="1" applyFill="1" applyBorder="1" applyAlignment="1">
      <alignment horizontal="center"/>
    </xf>
    <xf numFmtId="2" fontId="20" fillId="24" borderId="46" xfId="0" applyNumberFormat="1" applyFont="1" applyFill="1" applyBorder="1" applyAlignment="1">
      <alignment horizontal="center"/>
    </xf>
    <xf numFmtId="0" fontId="18" fillId="24" borderId="1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center" vertical="center"/>
    </xf>
    <xf numFmtId="2" fontId="20" fillId="24" borderId="10" xfId="0" applyNumberFormat="1" applyFont="1" applyFill="1" applyBorder="1" applyAlignment="1">
      <alignment horizontal="center"/>
    </xf>
    <xf numFmtId="0" fontId="22" fillId="0" borderId="49" xfId="0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center" vertical="center" wrapText="1"/>
    </xf>
    <xf numFmtId="2" fontId="22" fillId="0" borderId="50" xfId="0" applyNumberFormat="1" applyFont="1" applyFill="1" applyBorder="1" applyAlignment="1">
      <alignment horizontal="center" vertical="center" wrapText="1"/>
    </xf>
    <xf numFmtId="2" fontId="22" fillId="24" borderId="5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center" vertical="center" wrapText="1"/>
    </xf>
    <xf numFmtId="2" fontId="18" fillId="0" borderId="50" xfId="0" applyNumberFormat="1" applyFont="1" applyFill="1" applyBorder="1" applyAlignment="1">
      <alignment horizontal="center" vertical="center" wrapText="1"/>
    </xf>
    <xf numFmtId="2" fontId="20" fillId="24" borderId="62" xfId="0" applyNumberFormat="1" applyFont="1" applyFill="1" applyBorder="1" applyAlignment="1">
      <alignment horizontal="center"/>
    </xf>
    <xf numFmtId="2" fontId="20" fillId="24" borderId="63" xfId="0" applyNumberFormat="1" applyFont="1" applyFill="1" applyBorder="1" applyAlignment="1">
      <alignment horizontal="center"/>
    </xf>
    <xf numFmtId="2" fontId="20" fillId="24" borderId="45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55" xfId="0" applyFont="1" applyFill="1" applyBorder="1" applyAlignment="1">
      <alignment horizontal="center" vertical="center" wrapText="1"/>
    </xf>
    <xf numFmtId="2" fontId="22" fillId="0" borderId="55" xfId="0" applyNumberFormat="1" applyFont="1" applyFill="1" applyBorder="1" applyAlignment="1">
      <alignment horizontal="center" vertical="center" wrapText="1"/>
    </xf>
    <xf numFmtId="2" fontId="22" fillId="24" borderId="55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8" fillId="25" borderId="10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center" vertical="center" wrapText="1"/>
    </xf>
    <xf numFmtId="2" fontId="30" fillId="25" borderId="10" xfId="0" applyNumberFormat="1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2" fontId="28" fillId="25" borderId="15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center" vertical="center"/>
    </xf>
    <xf numFmtId="2" fontId="22" fillId="24" borderId="4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49" fontId="0" fillId="24" borderId="21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left" vertical="center" wrapText="1"/>
    </xf>
    <xf numFmtId="0" fontId="28" fillId="27" borderId="12" xfId="0" applyFont="1" applyFill="1" applyBorder="1" applyAlignment="1">
      <alignment horizontal="left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39" fillId="25" borderId="27" xfId="0" applyNumberFormat="1" applyFont="1" applyFill="1" applyBorder="1" applyAlignment="1">
      <alignment horizontal="center" vertical="center" wrapText="1"/>
    </xf>
    <xf numFmtId="2" fontId="0" fillId="24" borderId="27" xfId="0" applyNumberForma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0" fontId="0" fillId="28" borderId="12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24" borderId="64" xfId="0" applyNumberFormat="1" applyFont="1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5" fillId="24" borderId="67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32" fillId="24" borderId="71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72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49" fontId="0" fillId="24" borderId="32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14" fontId="0" fillId="24" borderId="75" xfId="0" applyNumberFormat="1" applyFont="1" applyFill="1" applyBorder="1" applyAlignment="1">
      <alignment horizontal="center" vertical="center" wrapText="1"/>
    </xf>
    <xf numFmtId="14" fontId="0" fillId="24" borderId="5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76" xfId="0" applyNumberFormat="1" applyFont="1" applyFill="1" applyBorder="1" applyAlignment="1">
      <alignment horizontal="center" vertical="center" wrapText="1"/>
    </xf>
    <xf numFmtId="2" fontId="18" fillId="24" borderId="77" xfId="0" applyNumberFormat="1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35" fillId="24" borderId="67" xfId="0" applyFont="1" applyFill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5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3;&#1072;&#1073;&#1077;&#1088;&#1077;&#1078;&#1085;&#1072;&#1103;\&#1053;&#1072;&#1073;.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0">
          <cell r="GD60">
            <v>-33205.04035714283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="75" zoomScaleNormal="75" zoomScalePageLayoutView="0" workbookViewId="0" topLeftCell="A31">
      <selection activeCell="A103" sqref="A103"/>
    </sheetView>
  </sheetViews>
  <sheetFormatPr defaultColWidth="9.00390625" defaultRowHeight="12.75"/>
  <cols>
    <col min="1" max="1" width="72.75390625" style="95" customWidth="1"/>
    <col min="2" max="2" width="19.125" style="95" customWidth="1"/>
    <col min="3" max="3" width="13.875" style="95" hidden="1" customWidth="1"/>
    <col min="4" max="4" width="16.75390625" style="95" customWidth="1"/>
    <col min="5" max="5" width="13.875" style="95" hidden="1" customWidth="1"/>
    <col min="6" max="6" width="20.875" style="3" hidden="1" customWidth="1"/>
    <col min="7" max="7" width="13.875" style="95" customWidth="1"/>
    <col min="8" max="8" width="20.875" style="3" customWidth="1"/>
    <col min="9" max="9" width="15.375" style="95" customWidth="1"/>
    <col min="10" max="10" width="15.375" style="119" hidden="1" customWidth="1"/>
    <col min="11" max="14" width="15.375" style="95" customWidth="1"/>
    <col min="15" max="16384" width="9.125" style="95" customWidth="1"/>
  </cols>
  <sheetData>
    <row r="1" spans="1:8" ht="16.5" customHeight="1">
      <c r="A1" s="253" t="s">
        <v>30</v>
      </c>
      <c r="B1" s="254"/>
      <c r="C1" s="254"/>
      <c r="D1" s="254"/>
      <c r="E1" s="254"/>
      <c r="F1" s="254"/>
      <c r="G1" s="254"/>
      <c r="H1" s="254"/>
    </row>
    <row r="2" spans="2:8" ht="12.75" customHeight="1">
      <c r="B2" s="255" t="s">
        <v>31</v>
      </c>
      <c r="C2" s="255"/>
      <c r="D2" s="255"/>
      <c r="E2" s="255"/>
      <c r="F2" s="255"/>
      <c r="G2" s="254"/>
      <c r="H2" s="254"/>
    </row>
    <row r="3" spans="1:8" ht="19.5" customHeight="1">
      <c r="A3" s="120" t="s">
        <v>108</v>
      </c>
      <c r="B3" s="255" t="s">
        <v>32</v>
      </c>
      <c r="C3" s="255"/>
      <c r="D3" s="255"/>
      <c r="E3" s="255"/>
      <c r="F3" s="255"/>
      <c r="G3" s="254"/>
      <c r="H3" s="254"/>
    </row>
    <row r="4" spans="2:8" ht="14.25" customHeight="1">
      <c r="B4" s="255" t="s">
        <v>33</v>
      </c>
      <c r="C4" s="255"/>
      <c r="D4" s="255"/>
      <c r="E4" s="255"/>
      <c r="F4" s="255"/>
      <c r="G4" s="254"/>
      <c r="H4" s="254"/>
    </row>
    <row r="5" spans="1:10" ht="33" customHeight="1">
      <c r="A5" s="256"/>
      <c r="B5" s="257"/>
      <c r="C5" s="257"/>
      <c r="D5" s="257"/>
      <c r="E5" s="257"/>
      <c r="F5" s="257"/>
      <c r="G5" s="257"/>
      <c r="H5" s="257"/>
      <c r="J5" s="95"/>
    </row>
    <row r="6" spans="1:10" s="121" customFormat="1" ht="22.5" customHeight="1">
      <c r="A6" s="242" t="s">
        <v>34</v>
      </c>
      <c r="B6" s="242"/>
      <c r="C6" s="242"/>
      <c r="D6" s="242"/>
      <c r="E6" s="243"/>
      <c r="F6" s="243"/>
      <c r="G6" s="243"/>
      <c r="H6" s="243"/>
      <c r="J6" s="122"/>
    </row>
    <row r="7" spans="1:8" s="123" customFormat="1" ht="18.75" customHeight="1">
      <c r="A7" s="242" t="s">
        <v>109</v>
      </c>
      <c r="B7" s="242"/>
      <c r="C7" s="242"/>
      <c r="D7" s="242"/>
      <c r="E7" s="243"/>
      <c r="F7" s="243"/>
      <c r="G7" s="243"/>
      <c r="H7" s="243"/>
    </row>
    <row r="8" spans="1:8" s="124" customFormat="1" ht="17.25" customHeight="1">
      <c r="A8" s="244" t="s">
        <v>103</v>
      </c>
      <c r="B8" s="244"/>
      <c r="C8" s="244"/>
      <c r="D8" s="244"/>
      <c r="E8" s="245"/>
      <c r="F8" s="245"/>
      <c r="G8" s="245"/>
      <c r="H8" s="245"/>
    </row>
    <row r="9" spans="1:8" s="123" customFormat="1" ht="30" customHeight="1" thickBot="1">
      <c r="A9" s="246" t="s">
        <v>110</v>
      </c>
      <c r="B9" s="246"/>
      <c r="C9" s="246"/>
      <c r="D9" s="246"/>
      <c r="E9" s="247"/>
      <c r="F9" s="247"/>
      <c r="G9" s="247"/>
      <c r="H9" s="247"/>
    </row>
    <row r="10" spans="1:10" s="12" customFormat="1" ht="139.5" customHeight="1" thickBot="1">
      <c r="A10" s="125" t="s">
        <v>0</v>
      </c>
      <c r="B10" s="126" t="s">
        <v>35</v>
      </c>
      <c r="C10" s="127" t="s">
        <v>36</v>
      </c>
      <c r="D10" s="127" t="s">
        <v>5</v>
      </c>
      <c r="E10" s="127" t="s">
        <v>36</v>
      </c>
      <c r="F10" s="96" t="s">
        <v>37</v>
      </c>
      <c r="G10" s="127" t="s">
        <v>36</v>
      </c>
      <c r="H10" s="96" t="s">
        <v>37</v>
      </c>
      <c r="J10" s="128"/>
    </row>
    <row r="11" spans="1:10" s="134" customFormat="1" ht="12.75">
      <c r="A11" s="129">
        <v>1</v>
      </c>
      <c r="B11" s="130">
        <v>2</v>
      </c>
      <c r="C11" s="130">
        <v>3</v>
      </c>
      <c r="D11" s="131"/>
      <c r="E11" s="130">
        <v>3</v>
      </c>
      <c r="F11" s="97">
        <v>4</v>
      </c>
      <c r="G11" s="132">
        <v>3</v>
      </c>
      <c r="H11" s="133">
        <v>4</v>
      </c>
      <c r="J11" s="135"/>
    </row>
    <row r="12" spans="1:10" s="134" customFormat="1" ht="49.5" customHeight="1">
      <c r="A12" s="248" t="s">
        <v>1</v>
      </c>
      <c r="B12" s="249"/>
      <c r="C12" s="249"/>
      <c r="D12" s="249"/>
      <c r="E12" s="249"/>
      <c r="F12" s="249"/>
      <c r="G12" s="250"/>
      <c r="H12" s="251"/>
      <c r="J12" s="135"/>
    </row>
    <row r="13" spans="1:10" s="12" customFormat="1" ht="15">
      <c r="A13" s="63" t="s">
        <v>38</v>
      </c>
      <c r="B13" s="30"/>
      <c r="C13" s="136">
        <f>F13*12</f>
        <v>0</v>
      </c>
      <c r="D13" s="17">
        <f>G13*I13</f>
        <v>110460.96</v>
      </c>
      <c r="E13" s="16">
        <f>H13*12</f>
        <v>28.8</v>
      </c>
      <c r="F13" s="98"/>
      <c r="G13" s="16">
        <f>H13*12</f>
        <v>28.8</v>
      </c>
      <c r="H13" s="16">
        <v>2.4</v>
      </c>
      <c r="I13" s="12">
        <v>3835.45</v>
      </c>
      <c r="J13" s="128">
        <v>2.24</v>
      </c>
    </row>
    <row r="14" spans="1:10" s="12" customFormat="1" ht="29.25" customHeight="1">
      <c r="A14" s="137" t="s">
        <v>111</v>
      </c>
      <c r="B14" s="138" t="s">
        <v>39</v>
      </c>
      <c r="C14" s="139"/>
      <c r="D14" s="140"/>
      <c r="E14" s="114"/>
      <c r="F14" s="115"/>
      <c r="G14" s="114"/>
      <c r="H14" s="114"/>
      <c r="J14" s="128"/>
    </row>
    <row r="15" spans="1:10" s="12" customFormat="1" ht="15">
      <c r="A15" s="137" t="s">
        <v>40</v>
      </c>
      <c r="B15" s="138" t="s">
        <v>39</v>
      </c>
      <c r="C15" s="139"/>
      <c r="D15" s="140"/>
      <c r="E15" s="114"/>
      <c r="F15" s="115"/>
      <c r="G15" s="114"/>
      <c r="H15" s="114"/>
      <c r="J15" s="128"/>
    </row>
    <row r="16" spans="1:10" s="12" customFormat="1" ht="15">
      <c r="A16" s="137" t="s">
        <v>41</v>
      </c>
      <c r="B16" s="138" t="s">
        <v>42</v>
      </c>
      <c r="C16" s="139"/>
      <c r="D16" s="140"/>
      <c r="E16" s="114"/>
      <c r="F16" s="115"/>
      <c r="G16" s="114"/>
      <c r="H16" s="114"/>
      <c r="J16" s="128"/>
    </row>
    <row r="17" spans="1:10" s="12" customFormat="1" ht="15">
      <c r="A17" s="137" t="s">
        <v>43</v>
      </c>
      <c r="B17" s="138" t="s">
        <v>39</v>
      </c>
      <c r="C17" s="139"/>
      <c r="D17" s="140"/>
      <c r="E17" s="114"/>
      <c r="F17" s="115"/>
      <c r="G17" s="114"/>
      <c r="H17" s="114"/>
      <c r="J17" s="128"/>
    </row>
    <row r="18" spans="1:10" s="12" customFormat="1" ht="30">
      <c r="A18" s="63" t="s">
        <v>44</v>
      </c>
      <c r="B18" s="141"/>
      <c r="C18" s="136">
        <f>F18*12</f>
        <v>0</v>
      </c>
      <c r="D18" s="17">
        <f>G18*I18</f>
        <v>115523.75</v>
      </c>
      <c r="E18" s="16">
        <f>H18*12</f>
        <v>30.12</v>
      </c>
      <c r="F18" s="98"/>
      <c r="G18" s="16">
        <f>H18*12</f>
        <v>30.12</v>
      </c>
      <c r="H18" s="16">
        <v>2.51</v>
      </c>
      <c r="I18" s="12">
        <v>3835.45</v>
      </c>
      <c r="J18" s="128">
        <v>2.35</v>
      </c>
    </row>
    <row r="19" spans="1:10" s="12" customFormat="1" ht="15">
      <c r="A19" s="142" t="s">
        <v>45</v>
      </c>
      <c r="B19" s="143" t="s">
        <v>46</v>
      </c>
      <c r="C19" s="136"/>
      <c r="D19" s="17"/>
      <c r="E19" s="16"/>
      <c r="F19" s="98"/>
      <c r="G19" s="16"/>
      <c r="H19" s="16"/>
      <c r="J19" s="128"/>
    </row>
    <row r="20" spans="1:10" s="12" customFormat="1" ht="15">
      <c r="A20" s="142" t="s">
        <v>47</v>
      </c>
      <c r="B20" s="143" t="s">
        <v>46</v>
      </c>
      <c r="C20" s="136"/>
      <c r="D20" s="17"/>
      <c r="E20" s="16"/>
      <c r="F20" s="98"/>
      <c r="G20" s="16"/>
      <c r="H20" s="16"/>
      <c r="J20" s="128"/>
    </row>
    <row r="21" spans="1:10" s="12" customFormat="1" ht="25.5">
      <c r="A21" s="144" t="s">
        <v>112</v>
      </c>
      <c r="B21" s="145" t="s">
        <v>51</v>
      </c>
      <c r="C21" s="136"/>
      <c r="D21" s="17"/>
      <c r="E21" s="16"/>
      <c r="F21" s="98"/>
      <c r="G21" s="16"/>
      <c r="H21" s="16"/>
      <c r="J21" s="128"/>
    </row>
    <row r="22" spans="1:10" s="12" customFormat="1" ht="15">
      <c r="A22" s="144" t="s">
        <v>48</v>
      </c>
      <c r="B22" s="145" t="s">
        <v>49</v>
      </c>
      <c r="C22" s="136"/>
      <c r="D22" s="17"/>
      <c r="E22" s="16"/>
      <c r="F22" s="98"/>
      <c r="G22" s="16"/>
      <c r="H22" s="16"/>
      <c r="J22" s="128"/>
    </row>
    <row r="23" spans="1:10" s="12" customFormat="1" ht="25.5">
      <c r="A23" s="142" t="s">
        <v>50</v>
      </c>
      <c r="B23" s="143" t="s">
        <v>51</v>
      </c>
      <c r="C23" s="136"/>
      <c r="D23" s="17"/>
      <c r="E23" s="16"/>
      <c r="F23" s="98"/>
      <c r="G23" s="16"/>
      <c r="H23" s="16"/>
      <c r="J23" s="128"/>
    </row>
    <row r="24" spans="1:10" s="12" customFormat="1" ht="15">
      <c r="A24" s="142" t="s">
        <v>96</v>
      </c>
      <c r="B24" s="143" t="s">
        <v>46</v>
      </c>
      <c r="C24" s="136"/>
      <c r="D24" s="17"/>
      <c r="E24" s="16"/>
      <c r="F24" s="98"/>
      <c r="G24" s="16"/>
      <c r="H24" s="16"/>
      <c r="J24" s="128"/>
    </row>
    <row r="25" spans="1:10" s="12" customFormat="1" ht="15">
      <c r="A25" s="109" t="s">
        <v>113</v>
      </c>
      <c r="B25" s="75" t="s">
        <v>46</v>
      </c>
      <c r="C25" s="136"/>
      <c r="D25" s="17"/>
      <c r="E25" s="16"/>
      <c r="F25" s="98"/>
      <c r="G25" s="16"/>
      <c r="H25" s="16"/>
      <c r="J25" s="128"/>
    </row>
    <row r="26" spans="1:10" s="12" customFormat="1" ht="31.5" customHeight="1" thickBot="1">
      <c r="A26" s="146" t="s">
        <v>97</v>
      </c>
      <c r="B26" s="147" t="s">
        <v>52</v>
      </c>
      <c r="C26" s="136"/>
      <c r="D26" s="17"/>
      <c r="E26" s="16"/>
      <c r="F26" s="98"/>
      <c r="G26" s="16"/>
      <c r="H26" s="16"/>
      <c r="J26" s="128"/>
    </row>
    <row r="27" spans="1:10" s="148" customFormat="1" ht="15">
      <c r="A27" s="62" t="s">
        <v>53</v>
      </c>
      <c r="B27" s="30" t="s">
        <v>54</v>
      </c>
      <c r="C27" s="136">
        <f>F27*12</f>
        <v>0</v>
      </c>
      <c r="D27" s="17">
        <f>H27*I27*12</f>
        <v>29456.26</v>
      </c>
      <c r="E27" s="16">
        <f>H27*12</f>
        <v>7.68</v>
      </c>
      <c r="F27" s="99"/>
      <c r="G27" s="16">
        <f aca="true" t="shared" si="0" ref="G27:G35">H27*12</f>
        <v>7.68</v>
      </c>
      <c r="H27" s="16">
        <v>0.64</v>
      </c>
      <c r="I27" s="12">
        <v>3835.45</v>
      </c>
      <c r="J27" s="128">
        <v>0.6</v>
      </c>
    </row>
    <row r="28" spans="1:10" s="12" customFormat="1" ht="15">
      <c r="A28" s="62" t="s">
        <v>55</v>
      </c>
      <c r="B28" s="30" t="s">
        <v>56</v>
      </c>
      <c r="C28" s="136">
        <f>F28*12</f>
        <v>0</v>
      </c>
      <c r="D28" s="17">
        <f aca="true" t="shared" si="1" ref="D28:D35">G28*I28</f>
        <v>95732.83</v>
      </c>
      <c r="E28" s="16">
        <f>H28*12</f>
        <v>24.96</v>
      </c>
      <c r="F28" s="99"/>
      <c r="G28" s="16">
        <f t="shared" si="0"/>
        <v>24.96</v>
      </c>
      <c r="H28" s="16">
        <v>2.08</v>
      </c>
      <c r="I28" s="12">
        <v>3835.45</v>
      </c>
      <c r="J28" s="128">
        <v>1.94</v>
      </c>
    </row>
    <row r="29" spans="1:10" s="134" customFormat="1" ht="30">
      <c r="A29" s="62" t="s">
        <v>57</v>
      </c>
      <c r="B29" s="30" t="s">
        <v>58</v>
      </c>
      <c r="C29" s="149"/>
      <c r="D29" s="17">
        <v>3467.44</v>
      </c>
      <c r="E29" s="100"/>
      <c r="F29" s="99"/>
      <c r="G29" s="16">
        <f>D29/I29</f>
        <v>0.9</v>
      </c>
      <c r="H29" s="16">
        <f>G29/12</f>
        <v>0.08</v>
      </c>
      <c r="I29" s="12">
        <v>3835.45</v>
      </c>
      <c r="J29" s="128">
        <v>0.06</v>
      </c>
    </row>
    <row r="30" spans="1:10" s="134" customFormat="1" ht="30">
      <c r="A30" s="62" t="s">
        <v>59</v>
      </c>
      <c r="B30" s="30" t="s">
        <v>58</v>
      </c>
      <c r="C30" s="149"/>
      <c r="D30" s="17">
        <v>3467.44</v>
      </c>
      <c r="E30" s="100"/>
      <c r="F30" s="99"/>
      <c r="G30" s="16">
        <f>D30/I30</f>
        <v>0.9</v>
      </c>
      <c r="H30" s="16">
        <f>G30/12</f>
        <v>0.08</v>
      </c>
      <c r="I30" s="12">
        <v>3835.45</v>
      </c>
      <c r="J30" s="128">
        <v>0.06</v>
      </c>
    </row>
    <row r="31" spans="1:10" s="134" customFormat="1" ht="18.75" customHeight="1">
      <c r="A31" s="62" t="s">
        <v>60</v>
      </c>
      <c r="B31" s="30" t="s">
        <v>58</v>
      </c>
      <c r="C31" s="149"/>
      <c r="D31" s="17">
        <v>21896.2</v>
      </c>
      <c r="E31" s="100"/>
      <c r="F31" s="99"/>
      <c r="G31" s="16">
        <f>D31/I31</f>
        <v>5.71</v>
      </c>
      <c r="H31" s="16">
        <f>G31/12</f>
        <v>0.48</v>
      </c>
      <c r="I31" s="12">
        <v>3835.45</v>
      </c>
      <c r="J31" s="128">
        <v>0.21</v>
      </c>
    </row>
    <row r="32" spans="1:10" s="134" customFormat="1" ht="15" hidden="1">
      <c r="A32" s="62"/>
      <c r="B32" s="30"/>
      <c r="C32" s="149"/>
      <c r="D32" s="17"/>
      <c r="E32" s="100"/>
      <c r="F32" s="99"/>
      <c r="G32" s="16"/>
      <c r="H32" s="16"/>
      <c r="I32" s="12">
        <v>3835.45</v>
      </c>
      <c r="J32" s="128"/>
    </row>
    <row r="33" spans="1:10" s="134" customFormat="1" ht="30" hidden="1">
      <c r="A33" s="62" t="s">
        <v>104</v>
      </c>
      <c r="B33" s="30" t="s">
        <v>51</v>
      </c>
      <c r="C33" s="149"/>
      <c r="D33" s="17">
        <f t="shared" si="1"/>
        <v>0</v>
      </c>
      <c r="E33" s="100"/>
      <c r="F33" s="99"/>
      <c r="G33" s="16">
        <f t="shared" si="0"/>
        <v>0</v>
      </c>
      <c r="H33" s="16">
        <v>0</v>
      </c>
      <c r="I33" s="12">
        <v>3835.45</v>
      </c>
      <c r="J33" s="128">
        <v>0</v>
      </c>
    </row>
    <row r="34" spans="1:10" s="134" customFormat="1" ht="30" hidden="1">
      <c r="A34" s="62" t="s">
        <v>114</v>
      </c>
      <c r="B34" s="30" t="s">
        <v>51</v>
      </c>
      <c r="C34" s="149"/>
      <c r="D34" s="17">
        <f t="shared" si="1"/>
        <v>0</v>
      </c>
      <c r="E34" s="100"/>
      <c r="F34" s="99"/>
      <c r="G34" s="16">
        <f t="shared" si="0"/>
        <v>0</v>
      </c>
      <c r="H34" s="16">
        <v>0</v>
      </c>
      <c r="I34" s="12">
        <v>3835.45</v>
      </c>
      <c r="J34" s="128">
        <v>0</v>
      </c>
    </row>
    <row r="35" spans="1:10" s="134" customFormat="1" ht="30">
      <c r="A35" s="62" t="s">
        <v>105</v>
      </c>
      <c r="B35" s="30"/>
      <c r="C35" s="149">
        <f>F35*12</f>
        <v>0</v>
      </c>
      <c r="D35" s="17">
        <f t="shared" si="1"/>
        <v>8284.57</v>
      </c>
      <c r="E35" s="100">
        <f>H35*12</f>
        <v>2.16</v>
      </c>
      <c r="F35" s="99"/>
      <c r="G35" s="16">
        <f t="shared" si="0"/>
        <v>2.16</v>
      </c>
      <c r="H35" s="16">
        <v>0.18</v>
      </c>
      <c r="I35" s="12">
        <v>3835.45</v>
      </c>
      <c r="J35" s="128">
        <v>0.14</v>
      </c>
    </row>
    <row r="36" spans="1:10" s="12" customFormat="1" ht="15">
      <c r="A36" s="62" t="s">
        <v>61</v>
      </c>
      <c r="B36" s="30" t="s">
        <v>62</v>
      </c>
      <c r="C36" s="149">
        <f>F36*12</f>
        <v>0</v>
      </c>
      <c r="D36" s="17">
        <f>G36*I36</f>
        <v>1841.02</v>
      </c>
      <c r="E36" s="100">
        <f>H36*12</f>
        <v>0.48</v>
      </c>
      <c r="F36" s="99"/>
      <c r="G36" s="16">
        <f>H36*12</f>
        <v>0.48</v>
      </c>
      <c r="H36" s="16">
        <v>0.04</v>
      </c>
      <c r="I36" s="12">
        <v>3835.45</v>
      </c>
      <c r="J36" s="128">
        <v>0.03</v>
      </c>
    </row>
    <row r="37" spans="1:10" s="12" customFormat="1" ht="15">
      <c r="A37" s="62" t="s">
        <v>63</v>
      </c>
      <c r="B37" s="150" t="s">
        <v>64</v>
      </c>
      <c r="C37" s="151">
        <f>F37*12</f>
        <v>0</v>
      </c>
      <c r="D37" s="17">
        <v>1002.71</v>
      </c>
      <c r="E37" s="152">
        <f>H37*12</f>
        <v>0.24</v>
      </c>
      <c r="F37" s="153"/>
      <c r="G37" s="16">
        <f>D37/I37</f>
        <v>0.26</v>
      </c>
      <c r="H37" s="16">
        <f>G37/12</f>
        <v>0.02</v>
      </c>
      <c r="I37" s="12">
        <v>3835.45</v>
      </c>
      <c r="J37" s="128">
        <v>0.02</v>
      </c>
    </row>
    <row r="38" spans="1:10" s="148" customFormat="1" ht="30">
      <c r="A38" s="62" t="s">
        <v>65</v>
      </c>
      <c r="B38" s="30" t="s">
        <v>66</v>
      </c>
      <c r="C38" s="149">
        <f>F38*12</f>
        <v>0</v>
      </c>
      <c r="D38" s="17">
        <v>1504.07</v>
      </c>
      <c r="E38" s="100">
        <f>H38*12</f>
        <v>0.36</v>
      </c>
      <c r="F38" s="99"/>
      <c r="G38" s="16">
        <f>D38/I38</f>
        <v>0.39</v>
      </c>
      <c r="H38" s="16">
        <f>G38/12</f>
        <v>0.03</v>
      </c>
      <c r="I38" s="12">
        <v>3835.45</v>
      </c>
      <c r="J38" s="128">
        <v>0.03</v>
      </c>
    </row>
    <row r="39" spans="1:10" s="148" customFormat="1" ht="15">
      <c r="A39" s="62" t="s">
        <v>67</v>
      </c>
      <c r="B39" s="30"/>
      <c r="C39" s="136"/>
      <c r="D39" s="16">
        <f>D41+D42+D43+D44+D45+D46+D47+D48+D49+D50+D51</f>
        <v>28116.22</v>
      </c>
      <c r="E39" s="16"/>
      <c r="F39" s="99"/>
      <c r="G39" s="16">
        <f>D39/I39</f>
        <v>7.33</v>
      </c>
      <c r="H39" s="16">
        <v>0.6</v>
      </c>
      <c r="I39" s="12">
        <v>3835.45</v>
      </c>
      <c r="J39" s="128">
        <v>0.71</v>
      </c>
    </row>
    <row r="40" spans="1:10" s="134" customFormat="1" ht="15" hidden="1">
      <c r="A40" s="14"/>
      <c r="B40" s="154"/>
      <c r="C40" s="1"/>
      <c r="D40" s="18"/>
      <c r="E40" s="110"/>
      <c r="F40" s="111"/>
      <c r="G40" s="110"/>
      <c r="H40" s="110"/>
      <c r="I40" s="12">
        <v>3835.45</v>
      </c>
      <c r="J40" s="128"/>
    </row>
    <row r="41" spans="1:10" s="134" customFormat="1" ht="15">
      <c r="A41" s="14" t="s">
        <v>69</v>
      </c>
      <c r="B41" s="154" t="s">
        <v>68</v>
      </c>
      <c r="C41" s="1"/>
      <c r="D41" s="18">
        <v>276.61</v>
      </c>
      <c r="E41" s="110"/>
      <c r="F41" s="111"/>
      <c r="G41" s="110"/>
      <c r="H41" s="110"/>
      <c r="I41" s="12">
        <v>3835.45</v>
      </c>
      <c r="J41" s="128">
        <v>0.01</v>
      </c>
    </row>
    <row r="42" spans="1:10" s="134" customFormat="1" ht="15">
      <c r="A42" s="14" t="s">
        <v>70</v>
      </c>
      <c r="B42" s="154" t="s">
        <v>71</v>
      </c>
      <c r="C42" s="1">
        <f>F42*12</f>
        <v>0</v>
      </c>
      <c r="D42" s="18">
        <v>780.14</v>
      </c>
      <c r="E42" s="110">
        <f>H42*12</f>
        <v>0</v>
      </c>
      <c r="F42" s="111"/>
      <c r="G42" s="110"/>
      <c r="H42" s="110"/>
      <c r="I42" s="12">
        <v>3835.45</v>
      </c>
      <c r="J42" s="128">
        <v>0.01</v>
      </c>
    </row>
    <row r="43" spans="1:10" s="134" customFormat="1" ht="15">
      <c r="A43" s="14" t="s">
        <v>115</v>
      </c>
      <c r="B43" s="154" t="s">
        <v>68</v>
      </c>
      <c r="C43" s="1">
        <f>F43*12</f>
        <v>0</v>
      </c>
      <c r="D43" s="18">
        <v>2115</v>
      </c>
      <c r="E43" s="110">
        <f>H43*12</f>
        <v>0</v>
      </c>
      <c r="F43" s="111"/>
      <c r="G43" s="110"/>
      <c r="H43" s="110"/>
      <c r="I43" s="12">
        <v>3835.45</v>
      </c>
      <c r="J43" s="128">
        <v>0.19</v>
      </c>
    </row>
    <row r="44" spans="1:10" s="134" customFormat="1" ht="15">
      <c r="A44" s="14" t="s">
        <v>72</v>
      </c>
      <c r="B44" s="154" t="s">
        <v>68</v>
      </c>
      <c r="C44" s="1">
        <f>F44*12</f>
        <v>0</v>
      </c>
      <c r="D44" s="18">
        <v>1486.7</v>
      </c>
      <c r="E44" s="110">
        <f>H44*12</f>
        <v>0</v>
      </c>
      <c r="F44" s="111"/>
      <c r="G44" s="110"/>
      <c r="H44" s="110"/>
      <c r="I44" s="12">
        <v>3835.45</v>
      </c>
      <c r="J44" s="128">
        <v>0.03</v>
      </c>
    </row>
    <row r="45" spans="1:10" s="134" customFormat="1" ht="15">
      <c r="A45" s="14" t="s">
        <v>73</v>
      </c>
      <c r="B45" s="154" t="s">
        <v>68</v>
      </c>
      <c r="C45" s="1">
        <f>F45*12</f>
        <v>0</v>
      </c>
      <c r="D45" s="18">
        <v>4971.09</v>
      </c>
      <c r="E45" s="110">
        <f>H45*12</f>
        <v>0</v>
      </c>
      <c r="F45" s="111"/>
      <c r="G45" s="110"/>
      <c r="H45" s="110"/>
      <c r="I45" s="12">
        <v>3835.45</v>
      </c>
      <c r="J45" s="128">
        <v>0.1</v>
      </c>
    </row>
    <row r="46" spans="1:10" s="134" customFormat="1" ht="15">
      <c r="A46" s="14" t="s">
        <v>74</v>
      </c>
      <c r="B46" s="154" t="s">
        <v>68</v>
      </c>
      <c r="C46" s="1">
        <f>F46*12</f>
        <v>0</v>
      </c>
      <c r="D46" s="18">
        <v>780.14</v>
      </c>
      <c r="E46" s="110">
        <f>H46*12</f>
        <v>0</v>
      </c>
      <c r="F46" s="111"/>
      <c r="G46" s="110"/>
      <c r="H46" s="110"/>
      <c r="I46" s="12">
        <v>3835.45</v>
      </c>
      <c r="J46" s="128">
        <v>0.01</v>
      </c>
    </row>
    <row r="47" spans="1:10" s="134" customFormat="1" ht="15">
      <c r="A47" s="14" t="s">
        <v>75</v>
      </c>
      <c r="B47" s="154" t="s">
        <v>68</v>
      </c>
      <c r="C47" s="1"/>
      <c r="D47" s="18">
        <v>743.32</v>
      </c>
      <c r="E47" s="110"/>
      <c r="F47" s="111"/>
      <c r="G47" s="110"/>
      <c r="H47" s="110"/>
      <c r="I47" s="12">
        <v>3835.45</v>
      </c>
      <c r="J47" s="128">
        <v>0.01</v>
      </c>
    </row>
    <row r="48" spans="1:10" s="134" customFormat="1" ht="15">
      <c r="A48" s="14" t="s">
        <v>76</v>
      </c>
      <c r="B48" s="154" t="s">
        <v>71</v>
      </c>
      <c r="C48" s="1"/>
      <c r="D48" s="18">
        <v>2973.4</v>
      </c>
      <c r="E48" s="110"/>
      <c r="F48" s="111"/>
      <c r="G48" s="110"/>
      <c r="H48" s="110"/>
      <c r="I48" s="12">
        <v>3835.45</v>
      </c>
      <c r="J48" s="128">
        <v>0.06</v>
      </c>
    </row>
    <row r="49" spans="1:10" s="134" customFormat="1" ht="25.5">
      <c r="A49" s="14" t="s">
        <v>77</v>
      </c>
      <c r="B49" s="154" t="s">
        <v>68</v>
      </c>
      <c r="C49" s="1">
        <f>F49*12</f>
        <v>0</v>
      </c>
      <c r="D49" s="18">
        <v>2932.55</v>
      </c>
      <c r="E49" s="110">
        <f>H49*12</f>
        <v>0</v>
      </c>
      <c r="F49" s="111"/>
      <c r="G49" s="110"/>
      <c r="H49" s="110"/>
      <c r="I49" s="12">
        <v>3835.45</v>
      </c>
      <c r="J49" s="128">
        <v>0.05</v>
      </c>
    </row>
    <row r="50" spans="1:10" s="134" customFormat="1" ht="15">
      <c r="A50" s="14" t="s">
        <v>78</v>
      </c>
      <c r="B50" s="154" t="s">
        <v>68</v>
      </c>
      <c r="C50" s="1"/>
      <c r="D50" s="18">
        <v>5142.55</v>
      </c>
      <c r="E50" s="110"/>
      <c r="F50" s="111"/>
      <c r="G50" s="110"/>
      <c r="H50" s="110"/>
      <c r="I50" s="12">
        <v>3835.45</v>
      </c>
      <c r="J50" s="128">
        <v>0.01</v>
      </c>
    </row>
    <row r="51" spans="1:10" s="134" customFormat="1" ht="25.5">
      <c r="A51" s="14" t="s">
        <v>116</v>
      </c>
      <c r="B51" s="155" t="s">
        <v>51</v>
      </c>
      <c r="C51" s="101"/>
      <c r="D51" s="18">
        <v>5914.72</v>
      </c>
      <c r="E51" s="112"/>
      <c r="F51" s="111"/>
      <c r="G51" s="110"/>
      <c r="H51" s="110"/>
      <c r="I51" s="12">
        <v>3835.45</v>
      </c>
      <c r="J51" s="128"/>
    </row>
    <row r="52" spans="1:10" s="134" customFormat="1" ht="15" hidden="1">
      <c r="A52" s="5"/>
      <c r="B52" s="154"/>
      <c r="C52" s="1"/>
      <c r="D52" s="18"/>
      <c r="E52" s="110"/>
      <c r="F52" s="111"/>
      <c r="G52" s="110"/>
      <c r="H52" s="110"/>
      <c r="I52" s="12">
        <v>3835.45</v>
      </c>
      <c r="J52" s="128"/>
    </row>
    <row r="53" spans="1:10" s="134" customFormat="1" ht="15" hidden="1">
      <c r="A53" s="5"/>
      <c r="B53" s="154"/>
      <c r="C53" s="1"/>
      <c r="D53" s="18"/>
      <c r="E53" s="110"/>
      <c r="F53" s="111"/>
      <c r="G53" s="110"/>
      <c r="H53" s="110"/>
      <c r="I53" s="12">
        <v>3835.45</v>
      </c>
      <c r="J53" s="128"/>
    </row>
    <row r="54" spans="1:10" s="156" customFormat="1" ht="30">
      <c r="A54" s="62" t="s">
        <v>79</v>
      </c>
      <c r="B54" s="30"/>
      <c r="C54" s="136"/>
      <c r="D54" s="16">
        <f>D55+D56</f>
        <v>26008.8</v>
      </c>
      <c r="E54" s="16"/>
      <c r="F54" s="99"/>
      <c r="G54" s="16">
        <f>D54/I54</f>
        <v>6.78</v>
      </c>
      <c r="H54" s="16">
        <v>0.56</v>
      </c>
      <c r="I54" s="12">
        <v>3835.45</v>
      </c>
      <c r="J54" s="128">
        <v>0.26</v>
      </c>
    </row>
    <row r="55" spans="1:10" s="134" customFormat="1" ht="25.5">
      <c r="A55" s="14" t="s">
        <v>117</v>
      </c>
      <c r="B55" s="154" t="s">
        <v>51</v>
      </c>
      <c r="C55" s="1"/>
      <c r="D55" s="18">
        <v>20721.12</v>
      </c>
      <c r="E55" s="110"/>
      <c r="F55" s="111"/>
      <c r="G55" s="110"/>
      <c r="H55" s="110"/>
      <c r="I55" s="12">
        <v>3835.45</v>
      </c>
      <c r="J55" s="128">
        <v>0.2</v>
      </c>
    </row>
    <row r="56" spans="1:10" s="134" customFormat="1" ht="15">
      <c r="A56" s="5" t="s">
        <v>118</v>
      </c>
      <c r="B56" s="155" t="s">
        <v>58</v>
      </c>
      <c r="C56" s="1"/>
      <c r="D56" s="157">
        <v>5287.68</v>
      </c>
      <c r="E56" s="110"/>
      <c r="F56" s="111"/>
      <c r="G56" s="112"/>
      <c r="H56" s="112"/>
      <c r="I56" s="12">
        <v>3835.45</v>
      </c>
      <c r="J56" s="128"/>
    </row>
    <row r="57" spans="1:10" s="134" customFormat="1" ht="30">
      <c r="A57" s="62" t="s">
        <v>98</v>
      </c>
      <c r="B57" s="154"/>
      <c r="C57" s="1"/>
      <c r="D57" s="16">
        <f>D58</f>
        <v>1057.5</v>
      </c>
      <c r="E57" s="110"/>
      <c r="F57" s="111"/>
      <c r="G57" s="16">
        <f>D57/I57</f>
        <v>0.28</v>
      </c>
      <c r="H57" s="16">
        <f>G57/12</f>
        <v>0.02</v>
      </c>
      <c r="I57" s="12">
        <v>3835.45</v>
      </c>
      <c r="J57" s="128">
        <v>0.09</v>
      </c>
    </row>
    <row r="58" spans="1:10" s="134" customFormat="1" ht="15">
      <c r="A58" s="14" t="s">
        <v>119</v>
      </c>
      <c r="B58" s="155" t="s">
        <v>68</v>
      </c>
      <c r="C58" s="1"/>
      <c r="D58" s="18">
        <v>1057.5</v>
      </c>
      <c r="E58" s="110"/>
      <c r="F58" s="111"/>
      <c r="G58" s="110"/>
      <c r="H58" s="110"/>
      <c r="I58" s="12">
        <v>3835.45</v>
      </c>
      <c r="J58" s="128">
        <v>0.06</v>
      </c>
    </row>
    <row r="59" spans="1:10" s="134" customFormat="1" ht="15" hidden="1">
      <c r="A59" s="14" t="s">
        <v>82</v>
      </c>
      <c r="B59" s="154" t="s">
        <v>58</v>
      </c>
      <c r="C59" s="1"/>
      <c r="D59" s="18">
        <f>G59*I59</f>
        <v>0</v>
      </c>
      <c r="E59" s="110"/>
      <c r="F59" s="111"/>
      <c r="G59" s="110">
        <f>H59*12</f>
        <v>0</v>
      </c>
      <c r="H59" s="110">
        <v>0</v>
      </c>
      <c r="I59" s="12">
        <v>3835.45</v>
      </c>
      <c r="J59" s="128">
        <v>0</v>
      </c>
    </row>
    <row r="60" spans="1:10" s="134" customFormat="1" ht="15">
      <c r="A60" s="62" t="s">
        <v>83</v>
      </c>
      <c r="B60" s="154"/>
      <c r="C60" s="1"/>
      <c r="D60" s="16">
        <f>D61+D62+D63+D64+D65</f>
        <v>23480.88</v>
      </c>
      <c r="E60" s="110"/>
      <c r="F60" s="111"/>
      <c r="G60" s="16">
        <f>D60/I60</f>
        <v>6.12</v>
      </c>
      <c r="H60" s="16">
        <f>G60/12</f>
        <v>0.51</v>
      </c>
      <c r="I60" s="12">
        <v>3835.45</v>
      </c>
      <c r="J60" s="128">
        <v>0.33</v>
      </c>
    </row>
    <row r="61" spans="1:10" s="134" customFormat="1" ht="15">
      <c r="A61" s="14" t="s">
        <v>84</v>
      </c>
      <c r="B61" s="155" t="s">
        <v>64</v>
      </c>
      <c r="C61" s="1"/>
      <c r="D61" s="18">
        <v>2072.16</v>
      </c>
      <c r="E61" s="110"/>
      <c r="F61" s="111"/>
      <c r="G61" s="110"/>
      <c r="H61" s="110"/>
      <c r="I61" s="12">
        <v>3835.45</v>
      </c>
      <c r="J61" s="128">
        <v>0.04</v>
      </c>
    </row>
    <row r="62" spans="1:10" s="134" customFormat="1" ht="15">
      <c r="A62" s="14" t="s">
        <v>85</v>
      </c>
      <c r="B62" s="154" t="s">
        <v>68</v>
      </c>
      <c r="C62" s="1"/>
      <c r="D62" s="18">
        <v>7770.18</v>
      </c>
      <c r="E62" s="110"/>
      <c r="F62" s="111"/>
      <c r="G62" s="110"/>
      <c r="H62" s="110"/>
      <c r="I62" s="12">
        <v>3835.45</v>
      </c>
      <c r="J62" s="128">
        <v>0.15</v>
      </c>
    </row>
    <row r="63" spans="1:10" s="134" customFormat="1" ht="15">
      <c r="A63" s="14" t="s">
        <v>86</v>
      </c>
      <c r="B63" s="154" t="s">
        <v>68</v>
      </c>
      <c r="C63" s="1"/>
      <c r="D63" s="18">
        <v>1554.06</v>
      </c>
      <c r="E63" s="110"/>
      <c r="F63" s="111"/>
      <c r="G63" s="110"/>
      <c r="H63" s="110"/>
      <c r="I63" s="12">
        <v>3835.45</v>
      </c>
      <c r="J63" s="128">
        <v>0.03</v>
      </c>
    </row>
    <row r="64" spans="1:10" s="134" customFormat="1" ht="22.5" customHeight="1">
      <c r="A64" s="5" t="s">
        <v>120</v>
      </c>
      <c r="B64" s="155" t="s">
        <v>106</v>
      </c>
      <c r="C64" s="1"/>
      <c r="D64" s="18">
        <v>6869.4</v>
      </c>
      <c r="E64" s="110"/>
      <c r="F64" s="111"/>
      <c r="G64" s="110"/>
      <c r="H64" s="110"/>
      <c r="I64" s="12">
        <v>3835.45</v>
      </c>
      <c r="J64" s="128">
        <v>0</v>
      </c>
    </row>
    <row r="65" spans="1:10" s="134" customFormat="1" ht="25.5">
      <c r="A65" s="5" t="s">
        <v>121</v>
      </c>
      <c r="B65" s="154" t="s">
        <v>51</v>
      </c>
      <c r="C65" s="1"/>
      <c r="D65" s="18">
        <v>5215.08</v>
      </c>
      <c r="E65" s="110"/>
      <c r="F65" s="111"/>
      <c r="G65" s="110"/>
      <c r="H65" s="110"/>
      <c r="I65" s="12">
        <v>3835.45</v>
      </c>
      <c r="J65" s="128">
        <v>0.11</v>
      </c>
    </row>
    <row r="66" spans="1:10" s="134" customFormat="1" ht="15">
      <c r="A66" s="62" t="s">
        <v>87</v>
      </c>
      <c r="B66" s="154"/>
      <c r="C66" s="1"/>
      <c r="D66" s="16">
        <f>D67+D68</f>
        <v>1681.99</v>
      </c>
      <c r="E66" s="110"/>
      <c r="F66" s="111"/>
      <c r="G66" s="16">
        <f>D66/I66</f>
        <v>0.44</v>
      </c>
      <c r="H66" s="16">
        <f>G66/12</f>
        <v>0.04</v>
      </c>
      <c r="I66" s="12">
        <v>3835.45</v>
      </c>
      <c r="J66" s="128">
        <v>0.1</v>
      </c>
    </row>
    <row r="67" spans="1:10" s="134" customFormat="1" ht="15">
      <c r="A67" s="14" t="s">
        <v>99</v>
      </c>
      <c r="B67" s="154" t="s">
        <v>68</v>
      </c>
      <c r="C67" s="1"/>
      <c r="D67" s="18">
        <v>932.26</v>
      </c>
      <c r="E67" s="110"/>
      <c r="F67" s="111"/>
      <c r="G67" s="110"/>
      <c r="H67" s="110"/>
      <c r="I67" s="12">
        <v>3835.45</v>
      </c>
      <c r="J67" s="128">
        <v>0.02</v>
      </c>
    </row>
    <row r="68" spans="1:10" s="134" customFormat="1" ht="15">
      <c r="A68" s="14" t="s">
        <v>88</v>
      </c>
      <c r="B68" s="154" t="s">
        <v>68</v>
      </c>
      <c r="C68" s="1"/>
      <c r="D68" s="18">
        <v>749.73</v>
      </c>
      <c r="E68" s="110"/>
      <c r="F68" s="111"/>
      <c r="G68" s="110"/>
      <c r="H68" s="110"/>
      <c r="I68" s="12">
        <v>3835.45</v>
      </c>
      <c r="J68" s="128">
        <v>0.01</v>
      </c>
    </row>
    <row r="69" spans="1:10" s="12" customFormat="1" ht="15">
      <c r="A69" s="62" t="s">
        <v>100</v>
      </c>
      <c r="B69" s="30"/>
      <c r="C69" s="136"/>
      <c r="D69" s="16">
        <f>D70+D71</f>
        <v>13181.85</v>
      </c>
      <c r="E69" s="16"/>
      <c r="F69" s="99"/>
      <c r="G69" s="16">
        <f>D69/I69</f>
        <v>3.44</v>
      </c>
      <c r="H69" s="16">
        <f>G69/12</f>
        <v>0.29</v>
      </c>
      <c r="I69" s="12">
        <v>3835.45</v>
      </c>
      <c r="J69" s="128">
        <v>0.27</v>
      </c>
    </row>
    <row r="70" spans="1:10" s="134" customFormat="1" ht="25.5">
      <c r="A70" s="14" t="s">
        <v>101</v>
      </c>
      <c r="B70" s="155" t="s">
        <v>51</v>
      </c>
      <c r="C70" s="1"/>
      <c r="D70" s="18">
        <v>1381.39</v>
      </c>
      <c r="E70" s="110"/>
      <c r="F70" s="111"/>
      <c r="G70" s="110"/>
      <c r="H70" s="110"/>
      <c r="I70" s="12">
        <v>3835.45</v>
      </c>
      <c r="J70" s="128">
        <v>0.03</v>
      </c>
    </row>
    <row r="71" spans="1:10" s="134" customFormat="1" ht="25.5">
      <c r="A71" s="14" t="s">
        <v>102</v>
      </c>
      <c r="B71" s="154" t="s">
        <v>51</v>
      </c>
      <c r="C71" s="1">
        <f>F71*12</f>
        <v>0</v>
      </c>
      <c r="D71" s="18">
        <v>11800.46</v>
      </c>
      <c r="E71" s="110">
        <f>H71*12</f>
        <v>0</v>
      </c>
      <c r="F71" s="111"/>
      <c r="G71" s="110"/>
      <c r="H71" s="110"/>
      <c r="I71" s="12">
        <v>3835.45</v>
      </c>
      <c r="J71" s="128">
        <v>0.24</v>
      </c>
    </row>
    <row r="72" spans="1:10" s="12" customFormat="1" ht="15">
      <c r="A72" s="62" t="s">
        <v>89</v>
      </c>
      <c r="B72" s="30"/>
      <c r="C72" s="136"/>
      <c r="D72" s="16">
        <f>D73</f>
        <v>14730.75</v>
      </c>
      <c r="E72" s="16"/>
      <c r="F72" s="99"/>
      <c r="G72" s="16">
        <f>D72/I72</f>
        <v>3.84</v>
      </c>
      <c r="H72" s="16">
        <f>G72/12</f>
        <v>0.32</v>
      </c>
      <c r="I72" s="12">
        <v>3835.45</v>
      </c>
      <c r="J72" s="128">
        <v>0.29</v>
      </c>
    </row>
    <row r="73" spans="1:10" s="134" customFormat="1" ht="15">
      <c r="A73" s="14" t="s">
        <v>107</v>
      </c>
      <c r="B73" s="154" t="s">
        <v>80</v>
      </c>
      <c r="C73" s="1"/>
      <c r="D73" s="18">
        <v>14730.75</v>
      </c>
      <c r="E73" s="110"/>
      <c r="F73" s="111"/>
      <c r="G73" s="110"/>
      <c r="H73" s="110"/>
      <c r="I73" s="12">
        <v>3835.45</v>
      </c>
      <c r="J73" s="128">
        <v>0.29</v>
      </c>
    </row>
    <row r="74" spans="1:10" s="12" customFormat="1" ht="30.75" thickBot="1">
      <c r="A74" s="158" t="s">
        <v>122</v>
      </c>
      <c r="B74" s="30" t="s">
        <v>51</v>
      </c>
      <c r="C74" s="151">
        <f>F74*12</f>
        <v>0</v>
      </c>
      <c r="D74" s="152">
        <f>G74*I74</f>
        <v>13807.62</v>
      </c>
      <c r="E74" s="152">
        <f>H74*12</f>
        <v>3.6</v>
      </c>
      <c r="F74" s="153"/>
      <c r="G74" s="152">
        <f>H74*12</f>
        <v>3.6</v>
      </c>
      <c r="H74" s="152">
        <v>0.3</v>
      </c>
      <c r="I74" s="12">
        <v>3835.45</v>
      </c>
      <c r="J74" s="128">
        <v>0.37</v>
      </c>
    </row>
    <row r="75" spans="1:10" s="12" customFormat="1" ht="19.5" hidden="1" thickBot="1">
      <c r="A75" s="158" t="s">
        <v>3</v>
      </c>
      <c r="B75" s="30"/>
      <c r="C75" s="149" t="e">
        <f>F75*12</f>
        <v>#REF!</v>
      </c>
      <c r="D75" s="149">
        <f>G75*I75</f>
        <v>0</v>
      </c>
      <c r="E75" s="149">
        <f>H75*12</f>
        <v>0</v>
      </c>
      <c r="F75" s="100" t="e">
        <f>#REF!+#REF!+#REF!+#REF!+#REF!+#REF!+#REF!+#REF!+#REF!+#REF!</f>
        <v>#REF!</v>
      </c>
      <c r="G75" s="149">
        <f>H75*12</f>
        <v>0</v>
      </c>
      <c r="H75" s="99">
        <f>H76+H77+H78+H79</f>
        <v>0</v>
      </c>
      <c r="I75" s="12">
        <v>3835.45</v>
      </c>
      <c r="J75" s="128"/>
    </row>
    <row r="76" spans="1:10" s="134" customFormat="1" ht="15.75" hidden="1" thickBot="1">
      <c r="A76" s="14" t="s">
        <v>123</v>
      </c>
      <c r="B76" s="154"/>
      <c r="C76" s="1"/>
      <c r="D76" s="18"/>
      <c r="E76" s="1"/>
      <c r="F76" s="111"/>
      <c r="G76" s="1"/>
      <c r="H76" s="111"/>
      <c r="I76" s="12">
        <v>3835.45</v>
      </c>
      <c r="J76" s="135"/>
    </row>
    <row r="77" spans="1:10" s="134" customFormat="1" ht="15.75" hidden="1" thickBot="1">
      <c r="A77" s="14" t="s">
        <v>124</v>
      </c>
      <c r="B77" s="154"/>
      <c r="C77" s="1"/>
      <c r="D77" s="18"/>
      <c r="E77" s="1"/>
      <c r="F77" s="111"/>
      <c r="G77" s="1"/>
      <c r="H77" s="111"/>
      <c r="I77" s="12">
        <v>3835.45</v>
      </c>
      <c r="J77" s="135"/>
    </row>
    <row r="78" spans="1:10" s="134" customFormat="1" ht="15.75" hidden="1" thickBot="1">
      <c r="A78" s="14" t="s">
        <v>125</v>
      </c>
      <c r="B78" s="154"/>
      <c r="C78" s="1"/>
      <c r="D78" s="18"/>
      <c r="E78" s="1"/>
      <c r="F78" s="111"/>
      <c r="G78" s="1"/>
      <c r="H78" s="111"/>
      <c r="I78" s="12">
        <v>3835.45</v>
      </c>
      <c r="J78" s="135"/>
    </row>
    <row r="79" spans="1:10" s="134" customFormat="1" ht="15.75" hidden="1" thickBot="1">
      <c r="A79" s="159" t="s">
        <v>126</v>
      </c>
      <c r="B79" s="160"/>
      <c r="C79" s="161"/>
      <c r="D79" s="162"/>
      <c r="E79" s="161"/>
      <c r="F79" s="163"/>
      <c r="G79" s="161"/>
      <c r="H79" s="163"/>
      <c r="I79" s="12">
        <v>3835.45</v>
      </c>
      <c r="J79" s="135"/>
    </row>
    <row r="80" spans="1:9" s="12" customFormat="1" ht="26.25" hidden="1" thickBot="1">
      <c r="A80" s="164" t="s">
        <v>127</v>
      </c>
      <c r="B80" s="165" t="s">
        <v>128</v>
      </c>
      <c r="C80" s="166"/>
      <c r="D80" s="167"/>
      <c r="E80" s="166"/>
      <c r="F80" s="168"/>
      <c r="G80" s="166"/>
      <c r="H80" s="168"/>
      <c r="I80" s="12">
        <v>3835.45</v>
      </c>
    </row>
    <row r="81" spans="1:9" s="12" customFormat="1" ht="19.5" thickBot="1">
      <c r="A81" s="169" t="s">
        <v>90</v>
      </c>
      <c r="B81" s="170" t="s">
        <v>46</v>
      </c>
      <c r="C81" s="149"/>
      <c r="D81" s="171">
        <f>G81*I81</f>
        <v>64895.81</v>
      </c>
      <c r="E81" s="149"/>
      <c r="F81" s="171"/>
      <c r="G81" s="149">
        <f>H81*12</f>
        <v>16.92</v>
      </c>
      <c r="H81" s="171">
        <v>1.41</v>
      </c>
      <c r="I81" s="12">
        <v>3835.45</v>
      </c>
    </row>
    <row r="82" spans="1:10" s="177" customFormat="1" ht="20.25" thickBot="1">
      <c r="A82" s="172" t="s">
        <v>4</v>
      </c>
      <c r="B82" s="173"/>
      <c r="C82" s="174">
        <f>F82*12</f>
        <v>0</v>
      </c>
      <c r="D82" s="175">
        <f>D74+D72+D69+D66+D60+D57+D54+D39+D38+D37+D36+D35+D31+D30+D29+D28+D27+D18+D13+D81</f>
        <v>579598.67</v>
      </c>
      <c r="E82" s="175">
        <f>E74+E72+E69+E66+E60+E57+E54+E39+E38+E37+E36+E35+E31+E30+E29+E28+E27+E18+E13+E81</f>
        <v>98.4</v>
      </c>
      <c r="F82" s="175">
        <f>F74+F72+F69+F66+F60+F57+F54+F39+F38+F37+F36+F35+F31+F30+F29+F28+F27+F18+F13+F81</f>
        <v>0</v>
      </c>
      <c r="G82" s="175">
        <f>G74+G72+G69+G66+G60+G57+G54+G39+G38+G37+G36+G35+G31+G30+G29+G28+G27+G18+G13+G81</f>
        <v>151.11</v>
      </c>
      <c r="H82" s="175">
        <f>H74+H72+H69+H66+H60+H57+H54+H39+H38+H37+H36+H35+H31+H30+H29+H28+H27+H18+H13+H81</f>
        <v>12.59</v>
      </c>
      <c r="I82" s="12">
        <v>3835.45</v>
      </c>
      <c r="J82" s="176"/>
    </row>
    <row r="83" spans="1:10" s="12" customFormat="1" ht="19.5" hidden="1" thickBot="1">
      <c r="A83" s="178" t="s">
        <v>127</v>
      </c>
      <c r="B83" s="179"/>
      <c r="C83" s="180"/>
      <c r="D83" s="181"/>
      <c r="E83" s="180"/>
      <c r="F83" s="182"/>
      <c r="G83" s="180"/>
      <c r="H83" s="182"/>
      <c r="I83" s="12">
        <v>3835.45</v>
      </c>
      <c r="J83" s="128"/>
    </row>
    <row r="84" spans="1:10" s="12" customFormat="1" ht="19.5" hidden="1" thickBot="1">
      <c r="A84" s="178" t="s">
        <v>129</v>
      </c>
      <c r="B84" s="179"/>
      <c r="C84" s="180"/>
      <c r="D84" s="181"/>
      <c r="E84" s="180"/>
      <c r="F84" s="182"/>
      <c r="G84" s="181"/>
      <c r="H84" s="183"/>
      <c r="I84" s="12">
        <v>3835.45</v>
      </c>
      <c r="J84" s="128"/>
    </row>
    <row r="85" spans="1:10" s="186" customFormat="1" ht="20.25" hidden="1" thickBot="1">
      <c r="A85" s="4" t="s">
        <v>2</v>
      </c>
      <c r="B85" s="113" t="s">
        <v>46</v>
      </c>
      <c r="C85" s="113" t="s">
        <v>91</v>
      </c>
      <c r="D85" s="184"/>
      <c r="E85" s="113" t="s">
        <v>91</v>
      </c>
      <c r="F85" s="118"/>
      <c r="G85" s="113" t="s">
        <v>91</v>
      </c>
      <c r="H85" s="118"/>
      <c r="I85" s="12">
        <v>3835.45</v>
      </c>
      <c r="J85" s="185"/>
    </row>
    <row r="86" spans="1:10" s="188" customFormat="1" ht="21" customHeight="1">
      <c r="A86" s="187"/>
      <c r="F86" s="2"/>
      <c r="H86" s="2"/>
      <c r="I86" s="12"/>
      <c r="J86" s="189"/>
    </row>
    <row r="87" spans="1:10" s="188" customFormat="1" ht="15">
      <c r="A87" s="187"/>
      <c r="F87" s="2"/>
      <c r="H87" s="2"/>
      <c r="I87" s="12"/>
      <c r="J87" s="189"/>
    </row>
    <row r="88" spans="1:10" s="188" customFormat="1" ht="15.75" thickBot="1">
      <c r="A88" s="187"/>
      <c r="F88" s="2"/>
      <c r="H88" s="2"/>
      <c r="I88" s="12"/>
      <c r="J88" s="189"/>
    </row>
    <row r="89" spans="1:10" s="194" customFormat="1" ht="30">
      <c r="A89" s="164" t="s">
        <v>130</v>
      </c>
      <c r="B89" s="190"/>
      <c r="C89" s="191" t="e">
        <f>F89*12</f>
        <v>#REF!</v>
      </c>
      <c r="D89" s="191">
        <f>D90+D91+D92</f>
        <v>53217.54</v>
      </c>
      <c r="E89" s="191">
        <f>H89*12</f>
        <v>14.04</v>
      </c>
      <c r="F89" s="192" t="e">
        <f>#REF!+#REF!+#REF!+#REF!+#REF!+#REF!+#REF!+#REF!+#REF!+#REF!</f>
        <v>#REF!</v>
      </c>
      <c r="G89" s="191">
        <v>13.89</v>
      </c>
      <c r="H89" s="191">
        <v>1.17</v>
      </c>
      <c r="I89" s="12">
        <v>3835.45</v>
      </c>
      <c r="J89" s="193"/>
    </row>
    <row r="90" spans="1:10" s="194" customFormat="1" ht="15">
      <c r="A90" s="195" t="s">
        <v>131</v>
      </c>
      <c r="B90" s="196"/>
      <c r="C90" s="197"/>
      <c r="D90" s="116">
        <v>17739.18</v>
      </c>
      <c r="E90" s="116"/>
      <c r="F90" s="116"/>
      <c r="G90" s="116">
        <f>D90/I90</f>
        <v>4.63</v>
      </c>
      <c r="H90" s="116">
        <f>G90/12</f>
        <v>0.39</v>
      </c>
      <c r="I90" s="12">
        <v>3835.45</v>
      </c>
      <c r="J90" s="193"/>
    </row>
    <row r="91" spans="1:10" s="188" customFormat="1" ht="15">
      <c r="A91" s="198" t="s">
        <v>132</v>
      </c>
      <c r="B91" s="199"/>
      <c r="C91" s="116"/>
      <c r="D91" s="200">
        <v>17739.18</v>
      </c>
      <c r="E91" s="116"/>
      <c r="F91" s="117"/>
      <c r="G91" s="116">
        <f>D91/I91</f>
        <v>4.63</v>
      </c>
      <c r="H91" s="116">
        <f>G91/12</f>
        <v>0.39</v>
      </c>
      <c r="I91" s="12">
        <v>3835.45</v>
      </c>
      <c r="J91" s="189"/>
    </row>
    <row r="92" spans="1:10" s="188" customFormat="1" ht="15">
      <c r="A92" s="195" t="s">
        <v>133</v>
      </c>
      <c r="B92" s="199"/>
      <c r="C92" s="116"/>
      <c r="D92" s="116">
        <v>17739.18</v>
      </c>
      <c r="E92" s="116"/>
      <c r="F92" s="116"/>
      <c r="G92" s="116">
        <f>D92/I92</f>
        <v>4.63</v>
      </c>
      <c r="H92" s="116">
        <f>G92/12</f>
        <v>0.39</v>
      </c>
      <c r="I92" s="12">
        <v>3835.45</v>
      </c>
      <c r="J92" s="189"/>
    </row>
    <row r="93" spans="1:10" s="188" customFormat="1" ht="18.75">
      <c r="A93" s="201" t="s">
        <v>4</v>
      </c>
      <c r="B93" s="30"/>
      <c r="C93" s="149">
        <f>F93*12</f>
        <v>0</v>
      </c>
      <c r="D93" s="171"/>
      <c r="E93" s="149"/>
      <c r="F93" s="171"/>
      <c r="G93" s="149"/>
      <c r="H93" s="171"/>
      <c r="I93" s="12">
        <v>3835.45</v>
      </c>
      <c r="J93" s="189"/>
    </row>
    <row r="94" spans="1:10" s="188" customFormat="1" ht="12.75">
      <c r="A94" s="187"/>
      <c r="F94" s="2"/>
      <c r="H94" s="2"/>
      <c r="J94" s="189"/>
    </row>
    <row r="95" spans="1:10" s="188" customFormat="1" ht="13.5" thickBot="1">
      <c r="A95" s="187"/>
      <c r="F95" s="2"/>
      <c r="H95" s="2"/>
      <c r="J95" s="189"/>
    </row>
    <row r="96" spans="1:10" s="188" customFormat="1" ht="20.25" thickBot="1">
      <c r="A96" s="202" t="s">
        <v>134</v>
      </c>
      <c r="B96" s="203"/>
      <c r="C96" s="203"/>
      <c r="D96" s="204">
        <f>D82+D89</f>
        <v>632816.21</v>
      </c>
      <c r="E96" s="204">
        <f>E82+E89</f>
        <v>112.44</v>
      </c>
      <c r="F96" s="204" t="e">
        <f>F82+F89</f>
        <v>#REF!</v>
      </c>
      <c r="G96" s="204">
        <f>G82+G89</f>
        <v>165</v>
      </c>
      <c r="H96" s="204">
        <f>H82+H89</f>
        <v>13.76</v>
      </c>
      <c r="J96" s="189"/>
    </row>
    <row r="97" spans="1:10" s="188" customFormat="1" ht="12.75">
      <c r="A97" s="187"/>
      <c r="F97" s="2"/>
      <c r="H97" s="2"/>
      <c r="J97" s="189"/>
    </row>
    <row r="98" spans="1:10" s="188" customFormat="1" ht="12.75">
      <c r="A98" s="187"/>
      <c r="F98" s="2"/>
      <c r="H98" s="2"/>
      <c r="J98" s="189"/>
    </row>
    <row r="99" spans="1:10" s="188" customFormat="1" ht="12.75">
      <c r="A99" s="187"/>
      <c r="F99" s="2"/>
      <c r="H99" s="2"/>
      <c r="J99" s="189"/>
    </row>
    <row r="100" spans="1:10" s="209" customFormat="1" ht="18.75">
      <c r="A100" s="205"/>
      <c r="B100" s="206"/>
      <c r="C100" s="207"/>
      <c r="D100" s="207"/>
      <c r="E100" s="207"/>
      <c r="F100" s="208"/>
      <c r="G100" s="207"/>
      <c r="H100" s="208"/>
      <c r="J100" s="210"/>
    </row>
    <row r="101" spans="1:10" s="186" customFormat="1" ht="19.5">
      <c r="A101" s="211"/>
      <c r="B101" s="212"/>
      <c r="C101" s="213"/>
      <c r="D101" s="213"/>
      <c r="E101" s="213"/>
      <c r="F101" s="102"/>
      <c r="G101" s="213"/>
      <c r="H101" s="102"/>
      <c r="J101" s="185"/>
    </row>
    <row r="102" spans="1:10" s="188" customFormat="1" ht="14.25">
      <c r="A102" s="252" t="s">
        <v>92</v>
      </c>
      <c r="B102" s="252"/>
      <c r="C102" s="252"/>
      <c r="D102" s="252"/>
      <c r="E102" s="252"/>
      <c r="F102" s="252"/>
      <c r="J102" s="189"/>
    </row>
    <row r="103" spans="6:10" s="188" customFormat="1" ht="12.75">
      <c r="F103" s="2"/>
      <c r="H103" s="2"/>
      <c r="J103" s="189"/>
    </row>
    <row r="104" spans="1:10" s="188" customFormat="1" ht="12.75">
      <c r="A104" s="187" t="s">
        <v>93</v>
      </c>
      <c r="F104" s="2"/>
      <c r="H104" s="2"/>
      <c r="J104" s="189"/>
    </row>
    <row r="105" spans="6:10" s="188" customFormat="1" ht="12.75">
      <c r="F105" s="2"/>
      <c r="H105" s="2"/>
      <c r="J105" s="189"/>
    </row>
    <row r="106" spans="6:10" s="188" customFormat="1" ht="12.75">
      <c r="F106" s="2"/>
      <c r="H106" s="2"/>
      <c r="J106" s="189"/>
    </row>
    <row r="107" spans="6:10" s="188" customFormat="1" ht="12.75">
      <c r="F107" s="2"/>
      <c r="H107" s="2"/>
      <c r="J107" s="189"/>
    </row>
    <row r="108" spans="6:10" s="188" customFormat="1" ht="12.75">
      <c r="F108" s="2"/>
      <c r="H108" s="2"/>
      <c r="J108" s="189"/>
    </row>
    <row r="109" spans="6:10" s="188" customFormat="1" ht="12.75">
      <c r="F109" s="2"/>
      <c r="H109" s="2"/>
      <c r="J109" s="189"/>
    </row>
    <row r="110" spans="6:10" s="188" customFormat="1" ht="12.75">
      <c r="F110" s="2"/>
      <c r="H110" s="2"/>
      <c r="J110" s="189"/>
    </row>
    <row r="111" spans="6:10" s="188" customFormat="1" ht="12.75">
      <c r="F111" s="2"/>
      <c r="H111" s="2"/>
      <c r="J111" s="189"/>
    </row>
    <row r="112" spans="6:10" s="188" customFormat="1" ht="12.75">
      <c r="F112" s="2"/>
      <c r="H112" s="2"/>
      <c r="J112" s="189"/>
    </row>
    <row r="113" spans="6:10" s="188" customFormat="1" ht="12.75">
      <c r="F113" s="2"/>
      <c r="H113" s="2"/>
      <c r="J113" s="189"/>
    </row>
    <row r="114" spans="6:10" s="188" customFormat="1" ht="12.75">
      <c r="F114" s="2"/>
      <c r="H114" s="2"/>
      <c r="J114" s="189"/>
    </row>
    <row r="115" spans="6:10" s="188" customFormat="1" ht="12.75">
      <c r="F115" s="2"/>
      <c r="H115" s="2"/>
      <c r="J115" s="189"/>
    </row>
    <row r="116" spans="6:10" s="188" customFormat="1" ht="12.75">
      <c r="F116" s="2"/>
      <c r="H116" s="2"/>
      <c r="J116" s="189"/>
    </row>
    <row r="117" spans="6:10" s="188" customFormat="1" ht="12.75">
      <c r="F117" s="2"/>
      <c r="H117" s="2"/>
      <c r="J117" s="189"/>
    </row>
    <row r="118" spans="6:10" s="188" customFormat="1" ht="12.75">
      <c r="F118" s="2"/>
      <c r="H118" s="2"/>
      <c r="J118" s="189"/>
    </row>
    <row r="119" spans="6:10" s="188" customFormat="1" ht="12.75">
      <c r="F119" s="2"/>
      <c r="H119" s="2"/>
      <c r="J119" s="189"/>
    </row>
    <row r="120" spans="6:10" s="188" customFormat="1" ht="12.75">
      <c r="F120" s="2"/>
      <c r="H120" s="2"/>
      <c r="J120" s="189"/>
    </row>
    <row r="121" spans="6:10" s="188" customFormat="1" ht="12.75">
      <c r="F121" s="2"/>
      <c r="H121" s="2"/>
      <c r="J121" s="189"/>
    </row>
    <row r="122" spans="6:10" s="188" customFormat="1" ht="12.75">
      <c r="F122" s="2"/>
      <c r="H122" s="2"/>
      <c r="J122" s="189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02:F102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zoomScale="80" zoomScaleNormal="80" zoomScalePageLayoutView="0" workbookViewId="0" topLeftCell="A1">
      <pane xSplit="1" ySplit="2" topLeftCell="G9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25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1" t="s">
        <v>139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5" s="6" customFormat="1" ht="82.5" customHeight="1" thickBot="1">
      <c r="A2" s="221" t="s">
        <v>0</v>
      </c>
      <c r="B2" s="268" t="s">
        <v>152</v>
      </c>
      <c r="C2" s="269"/>
      <c r="D2" s="270"/>
      <c r="E2" s="269" t="s">
        <v>153</v>
      </c>
      <c r="F2" s="269"/>
      <c r="G2" s="269"/>
      <c r="H2" s="268" t="s">
        <v>154</v>
      </c>
      <c r="I2" s="269"/>
      <c r="J2" s="270"/>
      <c r="K2" s="268" t="s">
        <v>155</v>
      </c>
      <c r="L2" s="269"/>
      <c r="M2" s="270"/>
      <c r="N2" s="50" t="s">
        <v>10</v>
      </c>
      <c r="O2" s="23" t="s">
        <v>5</v>
      </c>
    </row>
    <row r="3" spans="1:15" s="7" customFormat="1" ht="12.75">
      <c r="A3" s="43"/>
      <c r="B3" s="32" t="s">
        <v>7</v>
      </c>
      <c r="C3" s="15" t="s">
        <v>8</v>
      </c>
      <c r="D3" s="39" t="s">
        <v>9</v>
      </c>
      <c r="E3" s="49" t="s">
        <v>7</v>
      </c>
      <c r="F3" s="15" t="s">
        <v>8</v>
      </c>
      <c r="G3" s="21" t="s">
        <v>9</v>
      </c>
      <c r="H3" s="32" t="s">
        <v>7</v>
      </c>
      <c r="I3" s="15" t="s">
        <v>8</v>
      </c>
      <c r="J3" s="39" t="s">
        <v>9</v>
      </c>
      <c r="K3" s="32" t="s">
        <v>7</v>
      </c>
      <c r="L3" s="15" t="s">
        <v>8</v>
      </c>
      <c r="M3" s="39" t="s">
        <v>9</v>
      </c>
      <c r="N3" s="53"/>
      <c r="O3" s="24"/>
    </row>
    <row r="4" spans="1:15" s="7" customFormat="1" ht="49.5" customHeight="1">
      <c r="A4" s="271" t="s">
        <v>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3"/>
    </row>
    <row r="5" spans="1:15" s="6" customFormat="1" ht="14.25" customHeight="1">
      <c r="A5" s="63" t="s">
        <v>38</v>
      </c>
      <c r="B5" s="33"/>
      <c r="C5" s="8"/>
      <c r="D5" s="64">
        <f>O5/4</f>
        <v>27615.24</v>
      </c>
      <c r="E5" s="50"/>
      <c r="F5" s="8"/>
      <c r="G5" s="64">
        <f>O5/4</f>
        <v>27615.24</v>
      </c>
      <c r="H5" s="33"/>
      <c r="I5" s="8"/>
      <c r="J5" s="64">
        <f>O5/4</f>
        <v>27615.24</v>
      </c>
      <c r="K5" s="33"/>
      <c r="L5" s="8"/>
      <c r="M5" s="64">
        <f>O5/4</f>
        <v>27615.24</v>
      </c>
      <c r="N5" s="55">
        <f>M5+J5+G5+D5</f>
        <v>110460.96</v>
      </c>
      <c r="O5" s="17">
        <v>110460.96</v>
      </c>
    </row>
    <row r="6" spans="1:15" s="6" customFormat="1" ht="30">
      <c r="A6" s="63" t="s">
        <v>44</v>
      </c>
      <c r="B6" s="33"/>
      <c r="C6" s="8"/>
      <c r="D6" s="64">
        <f aca="true" t="shared" si="0" ref="D6:D15">O6/4</f>
        <v>28880.94</v>
      </c>
      <c r="E6" s="50"/>
      <c r="F6" s="8"/>
      <c r="G6" s="64">
        <f aca="true" t="shared" si="1" ref="G6:G15">O6/4</f>
        <v>28880.94</v>
      </c>
      <c r="H6" s="33"/>
      <c r="I6" s="8"/>
      <c r="J6" s="64">
        <f aca="true" t="shared" si="2" ref="J6:J15">O6/4</f>
        <v>28880.94</v>
      </c>
      <c r="K6" s="33"/>
      <c r="L6" s="8"/>
      <c r="M6" s="64">
        <f aca="true" t="shared" si="3" ref="M6:M15">O6/4</f>
        <v>28880.94</v>
      </c>
      <c r="N6" s="55">
        <f aca="true" t="shared" si="4" ref="N6:N54">M6+J6+G6+D6</f>
        <v>115523.76</v>
      </c>
      <c r="O6" s="17">
        <v>115523.75</v>
      </c>
    </row>
    <row r="7" spans="1:15" s="6" customFormat="1" ht="15">
      <c r="A7" s="62" t="s">
        <v>53</v>
      </c>
      <c r="B7" s="33"/>
      <c r="C7" s="8"/>
      <c r="D7" s="64">
        <f t="shared" si="0"/>
        <v>7364.07</v>
      </c>
      <c r="E7" s="50"/>
      <c r="F7" s="8"/>
      <c r="G7" s="64">
        <f t="shared" si="1"/>
        <v>7364.07</v>
      </c>
      <c r="H7" s="33"/>
      <c r="I7" s="8"/>
      <c r="J7" s="64">
        <f t="shared" si="2"/>
        <v>7364.07</v>
      </c>
      <c r="K7" s="33"/>
      <c r="L7" s="8"/>
      <c r="M7" s="64">
        <f t="shared" si="3"/>
        <v>7364.07</v>
      </c>
      <c r="N7" s="55">
        <f t="shared" si="4"/>
        <v>29456.28</v>
      </c>
      <c r="O7" s="17">
        <v>29456.26</v>
      </c>
    </row>
    <row r="8" spans="1:15" s="6" customFormat="1" ht="15">
      <c r="A8" s="62" t="s">
        <v>55</v>
      </c>
      <c r="B8" s="33"/>
      <c r="C8" s="8"/>
      <c r="D8" s="64">
        <f t="shared" si="0"/>
        <v>23933.21</v>
      </c>
      <c r="E8" s="50"/>
      <c r="F8" s="8"/>
      <c r="G8" s="64">
        <f t="shared" si="1"/>
        <v>23933.21</v>
      </c>
      <c r="H8" s="33"/>
      <c r="I8" s="8"/>
      <c r="J8" s="64">
        <f t="shared" si="2"/>
        <v>23933.21</v>
      </c>
      <c r="K8" s="33"/>
      <c r="L8" s="8"/>
      <c r="M8" s="64">
        <f t="shared" si="3"/>
        <v>23933.21</v>
      </c>
      <c r="N8" s="55">
        <f t="shared" si="4"/>
        <v>95732.84</v>
      </c>
      <c r="O8" s="17">
        <v>95732.83</v>
      </c>
    </row>
    <row r="9" spans="1:15" s="6" customFormat="1" ht="30">
      <c r="A9" s="62" t="s">
        <v>57</v>
      </c>
      <c r="B9" s="33"/>
      <c r="C9" s="8"/>
      <c r="D9" s="64">
        <f t="shared" si="0"/>
        <v>866.86</v>
      </c>
      <c r="E9" s="50"/>
      <c r="F9" s="8"/>
      <c r="G9" s="64">
        <f t="shared" si="1"/>
        <v>866.86</v>
      </c>
      <c r="H9" s="33"/>
      <c r="I9" s="8"/>
      <c r="J9" s="64">
        <f t="shared" si="2"/>
        <v>866.86</v>
      </c>
      <c r="K9" s="33"/>
      <c r="L9" s="8"/>
      <c r="M9" s="64">
        <f t="shared" si="3"/>
        <v>866.86</v>
      </c>
      <c r="N9" s="55">
        <f t="shared" si="4"/>
        <v>3467.44</v>
      </c>
      <c r="O9" s="17">
        <v>3467.44</v>
      </c>
    </row>
    <row r="10" spans="1:15" s="6" customFormat="1" ht="30">
      <c r="A10" s="62" t="s">
        <v>59</v>
      </c>
      <c r="B10" s="33"/>
      <c r="C10" s="8"/>
      <c r="D10" s="64">
        <f t="shared" si="0"/>
        <v>866.86</v>
      </c>
      <c r="E10" s="50"/>
      <c r="F10" s="8"/>
      <c r="G10" s="64">
        <f t="shared" si="1"/>
        <v>866.86</v>
      </c>
      <c r="H10" s="33"/>
      <c r="I10" s="8"/>
      <c r="J10" s="64">
        <f t="shared" si="2"/>
        <v>866.86</v>
      </c>
      <c r="K10" s="33"/>
      <c r="L10" s="8"/>
      <c r="M10" s="64">
        <f t="shared" si="3"/>
        <v>866.86</v>
      </c>
      <c r="N10" s="55">
        <f t="shared" si="4"/>
        <v>3467.44</v>
      </c>
      <c r="O10" s="17">
        <v>3467.44</v>
      </c>
    </row>
    <row r="11" spans="1:15" s="6" customFormat="1" ht="15">
      <c r="A11" s="62" t="s">
        <v>60</v>
      </c>
      <c r="B11" s="33"/>
      <c r="C11" s="8"/>
      <c r="D11" s="64">
        <f t="shared" si="0"/>
        <v>5474.05</v>
      </c>
      <c r="E11" s="50"/>
      <c r="F11" s="8"/>
      <c r="G11" s="64">
        <f t="shared" si="1"/>
        <v>5474.05</v>
      </c>
      <c r="H11" s="33"/>
      <c r="I11" s="8"/>
      <c r="J11" s="64">
        <f t="shared" si="2"/>
        <v>5474.05</v>
      </c>
      <c r="K11" s="33"/>
      <c r="L11" s="8"/>
      <c r="M11" s="64">
        <f t="shared" si="3"/>
        <v>5474.05</v>
      </c>
      <c r="N11" s="55">
        <f t="shared" si="4"/>
        <v>21896.2</v>
      </c>
      <c r="O11" s="17">
        <v>21896.2</v>
      </c>
    </row>
    <row r="12" spans="1:15" s="6" customFormat="1" ht="30">
      <c r="A12" s="61" t="s">
        <v>105</v>
      </c>
      <c r="B12" s="33"/>
      <c r="C12" s="8"/>
      <c r="D12" s="64">
        <f t="shared" si="0"/>
        <v>2071.14</v>
      </c>
      <c r="E12" s="50"/>
      <c r="F12" s="8"/>
      <c r="G12" s="64">
        <f t="shared" si="1"/>
        <v>2071.14</v>
      </c>
      <c r="H12" s="33"/>
      <c r="I12" s="8"/>
      <c r="J12" s="64">
        <f t="shared" si="2"/>
        <v>2071.14</v>
      </c>
      <c r="K12" s="33"/>
      <c r="L12" s="8"/>
      <c r="M12" s="64">
        <f t="shared" si="3"/>
        <v>2071.14</v>
      </c>
      <c r="N12" s="55">
        <f t="shared" si="4"/>
        <v>8284.56</v>
      </c>
      <c r="O12" s="17">
        <v>8284.57</v>
      </c>
    </row>
    <row r="13" spans="1:15" s="12" customFormat="1" ht="15">
      <c r="A13" s="62" t="s">
        <v>61</v>
      </c>
      <c r="B13" s="34"/>
      <c r="C13" s="30"/>
      <c r="D13" s="64">
        <f t="shared" si="0"/>
        <v>460.26</v>
      </c>
      <c r="E13" s="51"/>
      <c r="F13" s="30"/>
      <c r="G13" s="64">
        <f t="shared" si="1"/>
        <v>460.26</v>
      </c>
      <c r="H13" s="34"/>
      <c r="I13" s="30"/>
      <c r="J13" s="64">
        <f t="shared" si="2"/>
        <v>460.26</v>
      </c>
      <c r="K13" s="34"/>
      <c r="L13" s="30"/>
      <c r="M13" s="64">
        <f t="shared" si="3"/>
        <v>460.26</v>
      </c>
      <c r="N13" s="55">
        <f t="shared" si="4"/>
        <v>1841.04</v>
      </c>
      <c r="O13" s="17">
        <v>1841.02</v>
      </c>
    </row>
    <row r="14" spans="1:15" s="6" customFormat="1" ht="15">
      <c r="A14" s="62" t="s">
        <v>63</v>
      </c>
      <c r="B14" s="33"/>
      <c r="C14" s="8"/>
      <c r="D14" s="64">
        <f t="shared" si="0"/>
        <v>250.68</v>
      </c>
      <c r="E14" s="50"/>
      <c r="F14" s="8"/>
      <c r="G14" s="64">
        <f t="shared" si="1"/>
        <v>250.68</v>
      </c>
      <c r="H14" s="33"/>
      <c r="I14" s="8"/>
      <c r="J14" s="64">
        <f t="shared" si="2"/>
        <v>250.68</v>
      </c>
      <c r="K14" s="33"/>
      <c r="L14" s="8"/>
      <c r="M14" s="64">
        <f t="shared" si="3"/>
        <v>250.68</v>
      </c>
      <c r="N14" s="55">
        <f t="shared" si="4"/>
        <v>1002.72</v>
      </c>
      <c r="O14" s="17">
        <v>1002.71</v>
      </c>
    </row>
    <row r="15" spans="1:15" s="9" customFormat="1" ht="30">
      <c r="A15" s="61" t="s">
        <v>65</v>
      </c>
      <c r="B15" s="35"/>
      <c r="C15" s="31"/>
      <c r="D15" s="64">
        <f t="shared" si="0"/>
        <v>0</v>
      </c>
      <c r="E15" s="52"/>
      <c r="F15" s="31"/>
      <c r="G15" s="64">
        <f t="shared" si="1"/>
        <v>0</v>
      </c>
      <c r="H15" s="35"/>
      <c r="I15" s="31"/>
      <c r="J15" s="64">
        <f t="shared" si="2"/>
        <v>0</v>
      </c>
      <c r="K15" s="35"/>
      <c r="L15" s="31"/>
      <c r="M15" s="64">
        <f t="shared" si="3"/>
        <v>0</v>
      </c>
      <c r="N15" s="55">
        <f t="shared" si="4"/>
        <v>0</v>
      </c>
      <c r="O15" s="17"/>
    </row>
    <row r="16" spans="1:15" s="6" customFormat="1" ht="15">
      <c r="A16" s="62" t="s">
        <v>67</v>
      </c>
      <c r="B16" s="33"/>
      <c r="C16" s="8"/>
      <c r="D16" s="64"/>
      <c r="E16" s="50"/>
      <c r="F16" s="8"/>
      <c r="G16" s="19"/>
      <c r="H16" s="33"/>
      <c r="I16" s="8"/>
      <c r="J16" s="40"/>
      <c r="K16" s="33"/>
      <c r="L16" s="8"/>
      <c r="M16" s="40"/>
      <c r="N16" s="55">
        <f t="shared" si="4"/>
        <v>0</v>
      </c>
      <c r="O16" s="17"/>
    </row>
    <row r="17" spans="1:15" s="6" customFormat="1" ht="15">
      <c r="A17" s="14" t="s">
        <v>69</v>
      </c>
      <c r="B17" s="217" t="s">
        <v>143</v>
      </c>
      <c r="C17" s="218">
        <v>41402</v>
      </c>
      <c r="D17" s="216">
        <v>276.61</v>
      </c>
      <c r="E17" s="217" t="s">
        <v>161</v>
      </c>
      <c r="F17" s="218">
        <v>41509</v>
      </c>
      <c r="G17" s="216">
        <v>276.61</v>
      </c>
      <c r="H17" s="33"/>
      <c r="I17" s="8"/>
      <c r="J17" s="40"/>
      <c r="K17" s="236">
        <v>50</v>
      </c>
      <c r="L17" s="237">
        <v>41759</v>
      </c>
      <c r="M17" s="40">
        <v>276.61</v>
      </c>
      <c r="N17" s="55">
        <f t="shared" si="4"/>
        <v>829.83</v>
      </c>
      <c r="O17" s="17"/>
    </row>
    <row r="18" spans="1:15" s="6" customFormat="1" ht="15">
      <c r="A18" s="274" t="s">
        <v>70</v>
      </c>
      <c r="B18" s="217" t="s">
        <v>144</v>
      </c>
      <c r="C18" s="218">
        <v>41411</v>
      </c>
      <c r="D18" s="216">
        <v>390.07</v>
      </c>
      <c r="E18" s="217" t="s">
        <v>167</v>
      </c>
      <c r="F18" s="218">
        <v>41537</v>
      </c>
      <c r="G18" s="216">
        <v>390.07</v>
      </c>
      <c r="H18" s="33"/>
      <c r="I18" s="8"/>
      <c r="J18" s="40"/>
      <c r="K18" s="33"/>
      <c r="L18" s="8"/>
      <c r="M18" s="40"/>
      <c r="N18" s="55">
        <f t="shared" si="4"/>
        <v>780.14</v>
      </c>
      <c r="O18" s="17"/>
    </row>
    <row r="19" spans="1:15" s="6" customFormat="1" ht="15">
      <c r="A19" s="275"/>
      <c r="B19" s="217" t="s">
        <v>146</v>
      </c>
      <c r="C19" s="218">
        <v>41474</v>
      </c>
      <c r="D19" s="216">
        <v>780.14</v>
      </c>
      <c r="E19" s="50"/>
      <c r="F19" s="8"/>
      <c r="G19" s="19"/>
      <c r="H19" s="33"/>
      <c r="I19" s="8"/>
      <c r="J19" s="40"/>
      <c r="K19" s="33"/>
      <c r="L19" s="8"/>
      <c r="M19" s="40"/>
      <c r="N19" s="55">
        <f t="shared" si="4"/>
        <v>780.14</v>
      </c>
      <c r="O19" s="17"/>
    </row>
    <row r="20" spans="1:15" s="6" customFormat="1" ht="15">
      <c r="A20" s="14" t="s">
        <v>115</v>
      </c>
      <c r="B20" s="217" t="s">
        <v>148</v>
      </c>
      <c r="C20" s="218">
        <v>41460</v>
      </c>
      <c r="D20" s="216">
        <v>3543.84</v>
      </c>
      <c r="E20" s="50"/>
      <c r="F20" s="8"/>
      <c r="G20" s="19"/>
      <c r="H20" s="33"/>
      <c r="I20" s="8"/>
      <c r="J20" s="40"/>
      <c r="K20" s="33"/>
      <c r="L20" s="8"/>
      <c r="M20" s="40"/>
      <c r="N20" s="55">
        <f t="shared" si="4"/>
        <v>3543.84</v>
      </c>
      <c r="O20" s="17"/>
    </row>
    <row r="21" spans="1:15" s="6" customFormat="1" ht="15">
      <c r="A21" s="14" t="s">
        <v>72</v>
      </c>
      <c r="B21" s="217" t="s">
        <v>148</v>
      </c>
      <c r="C21" s="218">
        <v>41460</v>
      </c>
      <c r="D21" s="216">
        <v>1486.7</v>
      </c>
      <c r="E21" s="50"/>
      <c r="F21" s="8"/>
      <c r="G21" s="19"/>
      <c r="H21" s="33"/>
      <c r="I21" s="8"/>
      <c r="J21" s="40"/>
      <c r="K21" s="33"/>
      <c r="L21" s="8"/>
      <c r="M21" s="40"/>
      <c r="N21" s="55">
        <f t="shared" si="4"/>
        <v>1486.7</v>
      </c>
      <c r="O21" s="17"/>
    </row>
    <row r="22" spans="1:15" s="6" customFormat="1" ht="15">
      <c r="A22" s="14" t="s">
        <v>73</v>
      </c>
      <c r="B22" s="217" t="s">
        <v>150</v>
      </c>
      <c r="C22" s="218">
        <v>41481</v>
      </c>
      <c r="D22" s="216">
        <v>4971.09</v>
      </c>
      <c r="E22" s="50"/>
      <c r="F22" s="8"/>
      <c r="G22" s="19"/>
      <c r="H22" s="33"/>
      <c r="I22" s="8"/>
      <c r="J22" s="40"/>
      <c r="K22" s="33"/>
      <c r="L22" s="8"/>
      <c r="M22" s="40"/>
      <c r="N22" s="55">
        <f t="shared" si="4"/>
        <v>4971.09</v>
      </c>
      <c r="O22" s="17"/>
    </row>
    <row r="23" spans="1:15" s="6" customFormat="1" ht="15">
      <c r="A23" s="14" t="s">
        <v>74</v>
      </c>
      <c r="B23" s="217" t="s">
        <v>150</v>
      </c>
      <c r="C23" s="218">
        <v>41481</v>
      </c>
      <c r="D23" s="216">
        <v>780.14</v>
      </c>
      <c r="E23" s="50"/>
      <c r="F23" s="8"/>
      <c r="G23" s="19"/>
      <c r="H23" s="33"/>
      <c r="I23" s="8"/>
      <c r="J23" s="40"/>
      <c r="K23" s="33"/>
      <c r="L23" s="8"/>
      <c r="M23" s="40"/>
      <c r="N23" s="55">
        <f t="shared" si="4"/>
        <v>780.14</v>
      </c>
      <c r="O23" s="17"/>
    </row>
    <row r="24" spans="1:15" s="6" customFormat="1" ht="15">
      <c r="A24" s="14" t="s">
        <v>75</v>
      </c>
      <c r="B24" s="217" t="s">
        <v>148</v>
      </c>
      <c r="C24" s="218">
        <v>41460</v>
      </c>
      <c r="D24" s="216">
        <v>743.32</v>
      </c>
      <c r="E24" s="50"/>
      <c r="F24" s="8"/>
      <c r="G24" s="19"/>
      <c r="H24" s="33"/>
      <c r="I24" s="8"/>
      <c r="J24" s="40"/>
      <c r="K24" s="33"/>
      <c r="L24" s="8"/>
      <c r="M24" s="40"/>
      <c r="N24" s="55">
        <f t="shared" si="4"/>
        <v>743.32</v>
      </c>
      <c r="O24" s="17"/>
    </row>
    <row r="25" spans="1:15" s="6" customFormat="1" ht="15">
      <c r="A25" s="14" t="s">
        <v>76</v>
      </c>
      <c r="B25" s="33"/>
      <c r="C25" s="8"/>
      <c r="D25" s="64"/>
      <c r="E25" s="50"/>
      <c r="F25" s="8"/>
      <c r="G25" s="19"/>
      <c r="H25" s="33"/>
      <c r="I25" s="8"/>
      <c r="J25" s="40"/>
      <c r="K25" s="33"/>
      <c r="L25" s="8"/>
      <c r="M25" s="40"/>
      <c r="N25" s="55">
        <f t="shared" si="4"/>
        <v>0</v>
      </c>
      <c r="O25" s="17"/>
    </row>
    <row r="26" spans="1:15" s="7" customFormat="1" ht="25.5">
      <c r="A26" s="14" t="s">
        <v>77</v>
      </c>
      <c r="B26" s="217" t="s">
        <v>150</v>
      </c>
      <c r="C26" s="218">
        <v>41481</v>
      </c>
      <c r="D26" s="216">
        <v>2932.55</v>
      </c>
      <c r="E26" s="53"/>
      <c r="F26" s="10"/>
      <c r="G26" s="20"/>
      <c r="H26" s="36"/>
      <c r="I26" s="10"/>
      <c r="J26" s="41"/>
      <c r="K26" s="36"/>
      <c r="L26" s="10"/>
      <c r="M26" s="41"/>
      <c r="N26" s="55">
        <f t="shared" si="4"/>
        <v>2932.55</v>
      </c>
      <c r="O26" s="17"/>
    </row>
    <row r="27" spans="1:15" s="7" customFormat="1" ht="15">
      <c r="A27" s="14" t="s">
        <v>78</v>
      </c>
      <c r="B27" s="36"/>
      <c r="C27" s="10"/>
      <c r="D27" s="64"/>
      <c r="E27" s="217" t="s">
        <v>169</v>
      </c>
      <c r="F27" s="218">
        <v>41544</v>
      </c>
      <c r="G27" s="216">
        <v>5142.55</v>
      </c>
      <c r="H27" s="36"/>
      <c r="I27" s="10"/>
      <c r="J27" s="41"/>
      <c r="K27" s="36"/>
      <c r="L27" s="10"/>
      <c r="M27" s="41"/>
      <c r="N27" s="55">
        <f t="shared" si="4"/>
        <v>5142.55</v>
      </c>
      <c r="O27" s="17"/>
    </row>
    <row r="28" spans="1:15" s="7" customFormat="1" ht="15">
      <c r="A28" s="235" t="s">
        <v>116</v>
      </c>
      <c r="B28" s="36"/>
      <c r="C28" s="10"/>
      <c r="D28" s="64"/>
      <c r="E28" s="53"/>
      <c r="F28" s="10"/>
      <c r="G28" s="20"/>
      <c r="H28" s="217" t="s">
        <v>194</v>
      </c>
      <c r="I28" s="218">
        <v>41649</v>
      </c>
      <c r="J28" s="216">
        <v>5915.12</v>
      </c>
      <c r="K28" s="36"/>
      <c r="L28" s="10"/>
      <c r="M28" s="41"/>
      <c r="N28" s="55">
        <f t="shared" si="4"/>
        <v>5915.12</v>
      </c>
      <c r="O28" s="17"/>
    </row>
    <row r="29" spans="1:15" s="7" customFormat="1" ht="30">
      <c r="A29" s="62" t="s">
        <v>79</v>
      </c>
      <c r="B29" s="36"/>
      <c r="C29" s="10"/>
      <c r="D29" s="64"/>
      <c r="E29" s="53"/>
      <c r="F29" s="10"/>
      <c r="G29" s="64"/>
      <c r="H29" s="36"/>
      <c r="I29" s="10"/>
      <c r="J29" s="64"/>
      <c r="K29" s="36"/>
      <c r="L29" s="10"/>
      <c r="M29" s="64"/>
      <c r="N29" s="55">
        <f t="shared" si="4"/>
        <v>0</v>
      </c>
      <c r="O29" s="17"/>
    </row>
    <row r="30" spans="1:15" s="6" customFormat="1" ht="15">
      <c r="A30" s="14" t="s">
        <v>117</v>
      </c>
      <c r="B30" s="33"/>
      <c r="C30" s="8"/>
      <c r="D30" s="64"/>
      <c r="E30" s="50"/>
      <c r="F30" s="8"/>
      <c r="G30" s="19"/>
      <c r="H30" s="33"/>
      <c r="I30" s="8"/>
      <c r="J30" s="40"/>
      <c r="K30" s="33"/>
      <c r="L30" s="8"/>
      <c r="M30" s="40"/>
      <c r="N30" s="55">
        <f t="shared" si="4"/>
        <v>0</v>
      </c>
      <c r="O30" s="17"/>
    </row>
    <row r="31" spans="1:15" s="6" customFormat="1" ht="15">
      <c r="A31" s="5" t="s">
        <v>81</v>
      </c>
      <c r="B31" s="33"/>
      <c r="C31" s="8"/>
      <c r="D31" s="64">
        <f>O31/4</f>
        <v>1321.92</v>
      </c>
      <c r="E31" s="50"/>
      <c r="F31" s="8"/>
      <c r="G31" s="64">
        <f>O31/4</f>
        <v>1321.92</v>
      </c>
      <c r="H31" s="33"/>
      <c r="I31" s="8"/>
      <c r="J31" s="64">
        <f>O31/4</f>
        <v>1321.92</v>
      </c>
      <c r="K31" s="33"/>
      <c r="L31" s="8"/>
      <c r="M31" s="64">
        <f>O31/4</f>
        <v>1321.92</v>
      </c>
      <c r="N31" s="55">
        <f t="shared" si="4"/>
        <v>5287.68</v>
      </c>
      <c r="O31" s="17">
        <v>5287.68</v>
      </c>
    </row>
    <row r="32" spans="1:15" s="7" customFormat="1" ht="30">
      <c r="A32" s="62" t="s">
        <v>98</v>
      </c>
      <c r="B32" s="36"/>
      <c r="C32" s="10"/>
      <c r="D32" s="64"/>
      <c r="E32" s="53"/>
      <c r="F32" s="10"/>
      <c r="G32" s="64"/>
      <c r="H32" s="36"/>
      <c r="I32" s="10"/>
      <c r="J32" s="64"/>
      <c r="K32" s="36"/>
      <c r="L32" s="10"/>
      <c r="M32" s="64"/>
      <c r="N32" s="55">
        <f t="shared" si="4"/>
        <v>0</v>
      </c>
      <c r="O32" s="17"/>
    </row>
    <row r="33" spans="1:15" s="7" customFormat="1" ht="15">
      <c r="A33" s="14" t="s">
        <v>119</v>
      </c>
      <c r="B33" s="217" t="s">
        <v>148</v>
      </c>
      <c r="C33" s="218">
        <v>41460</v>
      </c>
      <c r="D33" s="216">
        <v>1057.5</v>
      </c>
      <c r="E33" s="53"/>
      <c r="F33" s="10"/>
      <c r="G33" s="64"/>
      <c r="H33" s="36"/>
      <c r="I33" s="10"/>
      <c r="J33" s="64"/>
      <c r="K33" s="36"/>
      <c r="L33" s="10"/>
      <c r="M33" s="64"/>
      <c r="N33" s="55">
        <f t="shared" si="4"/>
        <v>1057.5</v>
      </c>
      <c r="O33" s="17"/>
    </row>
    <row r="34" spans="1:15" s="7" customFormat="1" ht="15">
      <c r="A34" s="62" t="s">
        <v>83</v>
      </c>
      <c r="B34" s="36"/>
      <c r="C34" s="10"/>
      <c r="D34" s="64"/>
      <c r="E34" s="53"/>
      <c r="F34" s="10"/>
      <c r="G34" s="64"/>
      <c r="H34" s="36"/>
      <c r="I34" s="10"/>
      <c r="J34" s="64"/>
      <c r="K34" s="36"/>
      <c r="L34" s="10"/>
      <c r="M34" s="64"/>
      <c r="N34" s="55">
        <f t="shared" si="4"/>
        <v>0</v>
      </c>
      <c r="O34" s="17"/>
    </row>
    <row r="35" spans="1:15" s="7" customFormat="1" ht="25.5">
      <c r="A35" s="274" t="s">
        <v>84</v>
      </c>
      <c r="B35" s="214">
        <v>107</v>
      </c>
      <c r="C35" s="215">
        <v>41402</v>
      </c>
      <c r="D35" s="216">
        <v>172.68</v>
      </c>
      <c r="E35" s="217" t="s">
        <v>158</v>
      </c>
      <c r="F35" s="218">
        <v>41509</v>
      </c>
      <c r="G35" s="216">
        <v>172.68</v>
      </c>
      <c r="H35" s="217" t="s">
        <v>189</v>
      </c>
      <c r="I35" s="218" t="s">
        <v>190</v>
      </c>
      <c r="J35" s="216">
        <v>172.68</v>
      </c>
      <c r="K35" s="217" t="s">
        <v>198</v>
      </c>
      <c r="L35" s="218">
        <v>41677</v>
      </c>
      <c r="M35" s="216">
        <v>172.68</v>
      </c>
      <c r="N35" s="55">
        <f t="shared" si="4"/>
        <v>690.72</v>
      </c>
      <c r="O35" s="17"/>
    </row>
    <row r="36" spans="1:15" s="7" customFormat="1" ht="15">
      <c r="A36" s="285"/>
      <c r="B36" s="217" t="s">
        <v>136</v>
      </c>
      <c r="C36" s="218">
        <v>41418</v>
      </c>
      <c r="D36" s="216">
        <v>172.68</v>
      </c>
      <c r="E36" s="217" t="s">
        <v>168</v>
      </c>
      <c r="F36" s="218">
        <v>41537</v>
      </c>
      <c r="G36" s="216">
        <v>172.68</v>
      </c>
      <c r="H36" s="217" t="s">
        <v>195</v>
      </c>
      <c r="I36" s="218">
        <v>41656</v>
      </c>
      <c r="J36" s="216">
        <v>172.68</v>
      </c>
      <c r="K36" s="217" t="s">
        <v>200</v>
      </c>
      <c r="L36" s="218">
        <v>41692</v>
      </c>
      <c r="M36" s="216">
        <v>172.68</v>
      </c>
      <c r="N36" s="55">
        <f t="shared" si="4"/>
        <v>690.72</v>
      </c>
      <c r="O36" s="17"/>
    </row>
    <row r="37" spans="1:15" s="7" customFormat="1" ht="15">
      <c r="A37" s="285"/>
      <c r="B37" s="217" t="s">
        <v>149</v>
      </c>
      <c r="C37" s="218">
        <v>41486</v>
      </c>
      <c r="D37" s="216">
        <v>172.68</v>
      </c>
      <c r="E37" s="217" t="s">
        <v>172</v>
      </c>
      <c r="F37" s="218">
        <v>41558</v>
      </c>
      <c r="G37" s="216">
        <v>172.68</v>
      </c>
      <c r="H37" s="36"/>
      <c r="I37" s="10"/>
      <c r="J37" s="64"/>
      <c r="K37" s="217" t="s">
        <v>205</v>
      </c>
      <c r="L37" s="218">
        <v>41712</v>
      </c>
      <c r="M37" s="216">
        <v>172.68</v>
      </c>
      <c r="N37" s="55">
        <f t="shared" si="4"/>
        <v>518.04</v>
      </c>
      <c r="O37" s="17"/>
    </row>
    <row r="38" spans="1:15" s="7" customFormat="1" ht="15">
      <c r="A38" s="285"/>
      <c r="B38" s="217"/>
      <c r="C38" s="218"/>
      <c r="D38" s="216"/>
      <c r="E38" s="217" t="s">
        <v>173</v>
      </c>
      <c r="F38" s="218">
        <v>41547</v>
      </c>
      <c r="G38" s="216">
        <v>172.68</v>
      </c>
      <c r="H38" s="36"/>
      <c r="I38" s="10"/>
      <c r="J38" s="64"/>
      <c r="K38" s="217" t="s">
        <v>212</v>
      </c>
      <c r="L38" s="218">
        <v>41726</v>
      </c>
      <c r="M38" s="216">
        <v>172.68</v>
      </c>
      <c r="N38" s="55">
        <f t="shared" si="4"/>
        <v>345.36</v>
      </c>
      <c r="O38" s="17"/>
    </row>
    <row r="39" spans="1:15" s="7" customFormat="1" ht="15">
      <c r="A39" s="285"/>
      <c r="B39" s="217"/>
      <c r="C39" s="218"/>
      <c r="D39" s="216"/>
      <c r="E39" s="217"/>
      <c r="F39" s="218"/>
      <c r="G39" s="216"/>
      <c r="H39" s="36"/>
      <c r="I39" s="10"/>
      <c r="J39" s="64"/>
      <c r="K39" s="217" t="s">
        <v>219</v>
      </c>
      <c r="L39" s="218">
        <v>41747</v>
      </c>
      <c r="M39" s="216">
        <v>86.34</v>
      </c>
      <c r="N39" s="55">
        <f t="shared" si="4"/>
        <v>86.34</v>
      </c>
      <c r="O39" s="17"/>
    </row>
    <row r="40" spans="1:15" s="7" customFormat="1" ht="15">
      <c r="A40" s="275"/>
      <c r="B40" s="217"/>
      <c r="C40" s="218"/>
      <c r="D40" s="216"/>
      <c r="E40" s="217"/>
      <c r="F40" s="218"/>
      <c r="G40" s="216"/>
      <c r="H40" s="36"/>
      <c r="I40" s="10"/>
      <c r="J40" s="64"/>
      <c r="K40" s="217" t="s">
        <v>222</v>
      </c>
      <c r="L40" s="218">
        <v>41759</v>
      </c>
      <c r="M40" s="216">
        <v>172.68</v>
      </c>
      <c r="N40" s="55">
        <f t="shared" si="4"/>
        <v>172.68</v>
      </c>
      <c r="O40" s="17"/>
    </row>
    <row r="41" spans="1:15" s="7" customFormat="1" ht="15">
      <c r="A41" s="14" t="s">
        <v>85</v>
      </c>
      <c r="B41" s="36"/>
      <c r="C41" s="10"/>
      <c r="D41" s="64"/>
      <c r="E41" s="217" t="s">
        <v>171</v>
      </c>
      <c r="F41" s="218">
        <v>41551</v>
      </c>
      <c r="G41" s="216">
        <v>7770.18</v>
      </c>
      <c r="H41" s="36"/>
      <c r="I41" s="10"/>
      <c r="J41" s="64"/>
      <c r="K41" s="36"/>
      <c r="L41" s="10"/>
      <c r="M41" s="64"/>
      <c r="N41" s="55">
        <f t="shared" si="4"/>
        <v>7770.18</v>
      </c>
      <c r="O41" s="17"/>
    </row>
    <row r="42" spans="1:15" s="7" customFormat="1" ht="15">
      <c r="A42" s="14" t="s">
        <v>86</v>
      </c>
      <c r="B42" s="36"/>
      <c r="C42" s="10"/>
      <c r="D42" s="64"/>
      <c r="E42" s="53"/>
      <c r="F42" s="10"/>
      <c r="G42" s="64"/>
      <c r="H42" s="36"/>
      <c r="I42" s="10"/>
      <c r="J42" s="64"/>
      <c r="K42" s="217" t="s">
        <v>209</v>
      </c>
      <c r="L42" s="218">
        <v>41719</v>
      </c>
      <c r="M42" s="64">
        <v>1554.06</v>
      </c>
      <c r="N42" s="55">
        <f t="shared" si="4"/>
        <v>1554.06</v>
      </c>
      <c r="O42" s="17"/>
    </row>
    <row r="43" spans="1:15" s="7" customFormat="1" ht="15">
      <c r="A43" s="5" t="s">
        <v>120</v>
      </c>
      <c r="B43" s="217" t="s">
        <v>140</v>
      </c>
      <c r="C43" s="218">
        <v>41446</v>
      </c>
      <c r="D43" s="216">
        <v>6869.4</v>
      </c>
      <c r="E43" s="53"/>
      <c r="F43" s="10"/>
      <c r="G43" s="64"/>
      <c r="H43" s="36"/>
      <c r="I43" s="10"/>
      <c r="J43" s="64"/>
      <c r="K43" s="36"/>
      <c r="L43" s="10"/>
      <c r="M43" s="64"/>
      <c r="N43" s="55">
        <f t="shared" si="4"/>
        <v>6869.4</v>
      </c>
      <c r="O43" s="17"/>
    </row>
    <row r="44" spans="1:15" s="7" customFormat="1" ht="15">
      <c r="A44" s="5" t="s">
        <v>121</v>
      </c>
      <c r="B44" s="36"/>
      <c r="C44" s="10"/>
      <c r="D44" s="64"/>
      <c r="E44" s="53"/>
      <c r="F44" s="10"/>
      <c r="G44" s="64"/>
      <c r="H44" s="36"/>
      <c r="I44" s="10"/>
      <c r="J44" s="64"/>
      <c r="K44" s="36"/>
      <c r="L44" s="10"/>
      <c r="M44" s="64"/>
      <c r="N44" s="55">
        <f t="shared" si="4"/>
        <v>0</v>
      </c>
      <c r="O44" s="17"/>
    </row>
    <row r="45" spans="1:15" s="7" customFormat="1" ht="15">
      <c r="A45" s="62" t="s">
        <v>87</v>
      </c>
      <c r="B45" s="36"/>
      <c r="C45" s="10"/>
      <c r="D45" s="64"/>
      <c r="E45" s="53"/>
      <c r="F45" s="10"/>
      <c r="G45" s="64"/>
      <c r="H45" s="36"/>
      <c r="I45" s="10"/>
      <c r="J45" s="64"/>
      <c r="K45" s="36"/>
      <c r="L45" s="10"/>
      <c r="M45" s="64"/>
      <c r="N45" s="55">
        <f t="shared" si="4"/>
        <v>0</v>
      </c>
      <c r="O45" s="17"/>
    </row>
    <row r="46" spans="1:15" s="7" customFormat="1" ht="25.5">
      <c r="A46" s="14" t="s">
        <v>99</v>
      </c>
      <c r="B46" s="36"/>
      <c r="C46" s="10"/>
      <c r="D46" s="64"/>
      <c r="E46" s="53"/>
      <c r="F46" s="10"/>
      <c r="G46" s="64"/>
      <c r="H46" s="217" t="s">
        <v>189</v>
      </c>
      <c r="I46" s="218" t="s">
        <v>191</v>
      </c>
      <c r="J46" s="216">
        <v>932.26</v>
      </c>
      <c r="K46" s="36"/>
      <c r="L46" s="10"/>
      <c r="M46" s="64"/>
      <c r="N46" s="55">
        <f t="shared" si="4"/>
        <v>932.26</v>
      </c>
      <c r="O46" s="17"/>
    </row>
    <row r="47" spans="1:15" s="7" customFormat="1" ht="15">
      <c r="A47" s="14" t="s">
        <v>88</v>
      </c>
      <c r="B47" s="36"/>
      <c r="C47" s="10"/>
      <c r="D47" s="64"/>
      <c r="E47" s="217" t="s">
        <v>173</v>
      </c>
      <c r="F47" s="218">
        <v>41547</v>
      </c>
      <c r="G47" s="216">
        <v>749.73</v>
      </c>
      <c r="H47" s="36"/>
      <c r="I47" s="10"/>
      <c r="J47" s="64"/>
      <c r="K47" s="36"/>
      <c r="L47" s="10"/>
      <c r="M47" s="64"/>
      <c r="N47" s="55">
        <f t="shared" si="4"/>
        <v>749.73</v>
      </c>
      <c r="O47" s="17"/>
    </row>
    <row r="48" spans="1:15" s="7" customFormat="1" ht="15">
      <c r="A48" s="62" t="s">
        <v>100</v>
      </c>
      <c r="B48" s="36"/>
      <c r="C48" s="10"/>
      <c r="D48" s="64"/>
      <c r="E48" s="53"/>
      <c r="F48" s="10"/>
      <c r="G48" s="64"/>
      <c r="H48" s="36"/>
      <c r="I48" s="10"/>
      <c r="J48" s="64"/>
      <c r="K48" s="36"/>
      <c r="L48" s="10"/>
      <c r="M48" s="64"/>
      <c r="N48" s="55">
        <f t="shared" si="4"/>
        <v>0</v>
      </c>
      <c r="O48" s="17"/>
    </row>
    <row r="49" spans="1:15" s="7" customFormat="1" ht="15">
      <c r="A49" s="14" t="s">
        <v>101</v>
      </c>
      <c r="B49" s="36"/>
      <c r="C49" s="10"/>
      <c r="D49" s="64"/>
      <c r="E49" s="53"/>
      <c r="F49" s="10"/>
      <c r="G49" s="64"/>
      <c r="H49" s="36"/>
      <c r="I49" s="10"/>
      <c r="J49" s="64"/>
      <c r="K49" s="36"/>
      <c r="L49" s="10"/>
      <c r="M49" s="64"/>
      <c r="N49" s="55">
        <f t="shared" si="4"/>
        <v>0</v>
      </c>
      <c r="O49" s="17"/>
    </row>
    <row r="50" spans="1:15" s="7" customFormat="1" ht="15">
      <c r="A50" s="14" t="s">
        <v>102</v>
      </c>
      <c r="B50" s="36"/>
      <c r="C50" s="10"/>
      <c r="D50" s="64"/>
      <c r="E50" s="53"/>
      <c r="F50" s="10"/>
      <c r="G50" s="64"/>
      <c r="H50" s="36"/>
      <c r="I50" s="10"/>
      <c r="J50" s="64"/>
      <c r="K50" s="36"/>
      <c r="L50" s="10"/>
      <c r="M50" s="64"/>
      <c r="N50" s="55">
        <f t="shared" si="4"/>
        <v>0</v>
      </c>
      <c r="O50" s="17"/>
    </row>
    <row r="51" spans="1:15" s="7" customFormat="1" ht="15">
      <c r="A51" s="62" t="s">
        <v>89</v>
      </c>
      <c r="B51" s="36"/>
      <c r="C51" s="10"/>
      <c r="D51" s="64"/>
      <c r="E51" s="53"/>
      <c r="F51" s="10"/>
      <c r="G51" s="64"/>
      <c r="H51" s="36"/>
      <c r="I51" s="10"/>
      <c r="J51" s="64"/>
      <c r="K51" s="36"/>
      <c r="L51" s="10"/>
      <c r="M51" s="64"/>
      <c r="N51" s="55">
        <f t="shared" si="4"/>
        <v>0</v>
      </c>
      <c r="O51" s="17"/>
    </row>
    <row r="52" spans="1:15" s="7" customFormat="1" ht="15.75" thickBot="1">
      <c r="A52" s="5" t="s">
        <v>107</v>
      </c>
      <c r="B52" s="66"/>
      <c r="C52" s="75"/>
      <c r="D52" s="64"/>
      <c r="E52" s="67"/>
      <c r="F52" s="75"/>
      <c r="G52" s="64"/>
      <c r="H52" s="217" t="s">
        <v>188</v>
      </c>
      <c r="I52" s="218">
        <v>41622</v>
      </c>
      <c r="J52" s="216">
        <v>2086.25</v>
      </c>
      <c r="K52" s="66"/>
      <c r="L52" s="75"/>
      <c r="M52" s="64"/>
      <c r="N52" s="55">
        <f t="shared" si="4"/>
        <v>2086.25</v>
      </c>
      <c r="O52" s="17"/>
    </row>
    <row r="53" spans="1:15" s="7" customFormat="1" ht="19.5" thickBot="1">
      <c r="A53" s="4" t="s">
        <v>90</v>
      </c>
      <c r="B53" s="10"/>
      <c r="C53" s="10"/>
      <c r="D53" s="64">
        <f>O53/4</f>
        <v>15420.13</v>
      </c>
      <c r="E53" s="10"/>
      <c r="F53" s="10"/>
      <c r="G53" s="64">
        <f>O53/4</f>
        <v>15420.13</v>
      </c>
      <c r="H53" s="10"/>
      <c r="I53" s="10"/>
      <c r="J53" s="64">
        <f>O53/4</f>
        <v>15420.13</v>
      </c>
      <c r="K53" s="10"/>
      <c r="L53" s="10"/>
      <c r="M53" s="64">
        <f>O53/4</f>
        <v>15420.13</v>
      </c>
      <c r="N53" s="55">
        <f t="shared" si="4"/>
        <v>61680.52</v>
      </c>
      <c r="O53" s="100">
        <v>61680.51</v>
      </c>
    </row>
    <row r="54" spans="1:15" s="6" customFormat="1" ht="20.25" thickBot="1">
      <c r="A54" s="46" t="s">
        <v>4</v>
      </c>
      <c r="B54" s="103"/>
      <c r="C54" s="104"/>
      <c r="D54" s="107">
        <f>SUM(D5:D53)</f>
        <v>138874.76</v>
      </c>
      <c r="E54" s="105"/>
      <c r="F54" s="104"/>
      <c r="G54" s="107">
        <f>SUM(G5:G53)</f>
        <v>129545.22</v>
      </c>
      <c r="H54" s="106"/>
      <c r="I54" s="104"/>
      <c r="J54" s="107">
        <f>SUM(J5:J53)</f>
        <v>123804.35</v>
      </c>
      <c r="K54" s="106"/>
      <c r="L54" s="104"/>
      <c r="M54" s="107">
        <f>SUM(M5:M53)</f>
        <v>117305.77</v>
      </c>
      <c r="N54" s="55">
        <f t="shared" si="4"/>
        <v>509530.1</v>
      </c>
      <c r="O54" s="26">
        <f>SUM(O5:O52)</f>
        <v>396420.86</v>
      </c>
    </row>
    <row r="55" spans="1:15" s="11" customFormat="1" ht="20.25" hidden="1" thickBot="1">
      <c r="A55" s="47" t="s">
        <v>2</v>
      </c>
      <c r="B55" s="76"/>
      <c r="C55" s="77"/>
      <c r="D55" s="78"/>
      <c r="E55" s="79"/>
      <c r="F55" s="77"/>
      <c r="G55" s="80"/>
      <c r="H55" s="76"/>
      <c r="I55" s="77"/>
      <c r="J55" s="78"/>
      <c r="K55" s="76"/>
      <c r="L55" s="77"/>
      <c r="M55" s="78"/>
      <c r="N55" s="54"/>
      <c r="O55" s="27"/>
    </row>
    <row r="56" spans="1:15" s="13" customFormat="1" ht="39.75" customHeight="1" thickBot="1">
      <c r="A56" s="265" t="s">
        <v>3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7"/>
      <c r="O56" s="28"/>
    </row>
    <row r="57" spans="1:15" s="7" customFormat="1" ht="15" customHeight="1">
      <c r="A57" s="219" t="s">
        <v>131</v>
      </c>
      <c r="B57" s="276" t="s">
        <v>148</v>
      </c>
      <c r="C57" s="279">
        <v>41460</v>
      </c>
      <c r="D57" s="282">
        <v>53217.35</v>
      </c>
      <c r="E57" s="53"/>
      <c r="F57" s="10"/>
      <c r="G57" s="20"/>
      <c r="H57" s="36"/>
      <c r="I57" s="10"/>
      <c r="J57" s="41"/>
      <c r="K57" s="36"/>
      <c r="L57" s="10"/>
      <c r="M57" s="41"/>
      <c r="N57" s="53"/>
      <c r="O57" s="65"/>
    </row>
    <row r="58" spans="1:15" s="7" customFormat="1" ht="15.75" customHeight="1">
      <c r="A58" s="220" t="s">
        <v>132</v>
      </c>
      <c r="B58" s="277"/>
      <c r="C58" s="280"/>
      <c r="D58" s="283"/>
      <c r="E58" s="67"/>
      <c r="F58" s="75"/>
      <c r="G58" s="20"/>
      <c r="H58" s="53"/>
      <c r="I58" s="75"/>
      <c r="J58" s="41"/>
      <c r="K58" s="53"/>
      <c r="L58" s="75"/>
      <c r="M58" s="41"/>
      <c r="N58" s="53"/>
      <c r="O58" s="65"/>
    </row>
    <row r="59" spans="1:15" s="7" customFormat="1" ht="14.25" customHeight="1" thickBot="1">
      <c r="A59" s="219" t="s">
        <v>133</v>
      </c>
      <c r="B59" s="278"/>
      <c r="C59" s="281"/>
      <c r="D59" s="284"/>
      <c r="E59" s="67"/>
      <c r="F59" s="75"/>
      <c r="G59" s="20"/>
      <c r="H59" s="53"/>
      <c r="I59" s="75"/>
      <c r="J59" s="41"/>
      <c r="K59" s="53"/>
      <c r="L59" s="75"/>
      <c r="M59" s="41"/>
      <c r="N59" s="53"/>
      <c r="O59" s="65"/>
    </row>
    <row r="60" spans="1:15" s="86" customFormat="1" ht="20.25" thickBot="1">
      <c r="A60" s="81" t="s">
        <v>4</v>
      </c>
      <c r="B60" s="82"/>
      <c r="C60" s="93"/>
      <c r="D60" s="93">
        <f>SUM(D57:D59)</f>
        <v>53217.35</v>
      </c>
      <c r="E60" s="93"/>
      <c r="F60" s="93"/>
      <c r="G60" s="93">
        <f>SUM(G57:G59)</f>
        <v>0</v>
      </c>
      <c r="H60" s="93"/>
      <c r="I60" s="93"/>
      <c r="J60" s="93">
        <f>SUM(J57:J59)</f>
        <v>0</v>
      </c>
      <c r="K60" s="93"/>
      <c r="L60" s="93"/>
      <c r="M60" s="93">
        <f>SUM(M57:M59)</f>
        <v>0</v>
      </c>
      <c r="N60" s="55">
        <f>M60+J60+G60+D60</f>
        <v>53217.35</v>
      </c>
      <c r="O60" s="85"/>
    </row>
    <row r="61" spans="1:15" s="7" customFormat="1" ht="42" customHeight="1">
      <c r="A61" s="265" t="s">
        <v>28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7"/>
      <c r="O61" s="18"/>
    </row>
    <row r="62" spans="1:15" s="7" customFormat="1" ht="15">
      <c r="A62" s="44" t="s">
        <v>137</v>
      </c>
      <c r="B62" s="217" t="s">
        <v>138</v>
      </c>
      <c r="C62" s="218">
        <v>41425</v>
      </c>
      <c r="D62" s="216">
        <v>237.28</v>
      </c>
      <c r="E62" s="25"/>
      <c r="F62" s="1"/>
      <c r="G62" s="18"/>
      <c r="H62" s="37"/>
      <c r="I62" s="1"/>
      <c r="J62" s="42"/>
      <c r="K62" s="37"/>
      <c r="L62" s="1"/>
      <c r="M62" s="42"/>
      <c r="N62" s="53"/>
      <c r="O62" s="25"/>
    </row>
    <row r="63" spans="1:15" s="7" customFormat="1" ht="15">
      <c r="A63" s="44" t="s">
        <v>141</v>
      </c>
      <c r="B63" s="217" t="s">
        <v>142</v>
      </c>
      <c r="C63" s="218">
        <v>41453</v>
      </c>
      <c r="D63" s="216">
        <v>665.54</v>
      </c>
      <c r="E63" s="53"/>
      <c r="F63" s="10"/>
      <c r="G63" s="20"/>
      <c r="H63" s="36"/>
      <c r="I63" s="10"/>
      <c r="J63" s="41"/>
      <c r="K63" s="36"/>
      <c r="L63" s="10"/>
      <c r="M63" s="41"/>
      <c r="N63" s="53"/>
      <c r="O63" s="25"/>
    </row>
    <row r="64" spans="1:15" s="7" customFormat="1" ht="15">
      <c r="A64" s="44" t="s">
        <v>145</v>
      </c>
      <c r="B64" s="217" t="s">
        <v>144</v>
      </c>
      <c r="C64" s="218">
        <v>41411</v>
      </c>
      <c r="D64" s="216">
        <v>466.03</v>
      </c>
      <c r="E64" s="53"/>
      <c r="F64" s="10"/>
      <c r="G64" s="20"/>
      <c r="H64" s="36"/>
      <c r="I64" s="10"/>
      <c r="J64" s="41"/>
      <c r="K64" s="36"/>
      <c r="L64" s="10"/>
      <c r="M64" s="41"/>
      <c r="N64" s="53"/>
      <c r="O64" s="25"/>
    </row>
    <row r="65" spans="1:15" s="7" customFormat="1" ht="15">
      <c r="A65" s="5" t="s">
        <v>147</v>
      </c>
      <c r="B65" s="217" t="s">
        <v>146</v>
      </c>
      <c r="C65" s="218">
        <v>41474</v>
      </c>
      <c r="D65" s="216">
        <v>1560.23</v>
      </c>
      <c r="E65" s="53"/>
      <c r="F65" s="10"/>
      <c r="G65" s="20"/>
      <c r="H65" s="36"/>
      <c r="I65" s="10"/>
      <c r="J65" s="41"/>
      <c r="K65" s="36"/>
      <c r="L65" s="10"/>
      <c r="M65" s="41"/>
      <c r="N65" s="53"/>
      <c r="O65" s="25"/>
    </row>
    <row r="66" spans="1:15" s="7" customFormat="1" ht="15">
      <c r="A66" s="44" t="s">
        <v>151</v>
      </c>
      <c r="B66" s="217" t="s">
        <v>150</v>
      </c>
      <c r="C66" s="218">
        <v>41481</v>
      </c>
      <c r="D66" s="216">
        <v>1003.2</v>
      </c>
      <c r="E66" s="53"/>
      <c r="F66" s="10"/>
      <c r="G66" s="20"/>
      <c r="H66" s="36"/>
      <c r="I66" s="10"/>
      <c r="J66" s="41"/>
      <c r="K66" s="36"/>
      <c r="L66" s="10"/>
      <c r="M66" s="41"/>
      <c r="N66" s="53"/>
      <c r="O66" s="25"/>
    </row>
    <row r="67" spans="1:15" s="7" customFormat="1" ht="15">
      <c r="A67" s="44" t="s">
        <v>156</v>
      </c>
      <c r="B67" s="217" t="s">
        <v>157</v>
      </c>
      <c r="C67" s="218">
        <v>41442</v>
      </c>
      <c r="D67" s="216">
        <v>1600</v>
      </c>
      <c r="E67" s="53"/>
      <c r="F67" s="10"/>
      <c r="G67" s="20"/>
      <c r="H67" s="36"/>
      <c r="I67" s="10"/>
      <c r="J67" s="41"/>
      <c r="K67" s="36"/>
      <c r="L67" s="10"/>
      <c r="M67" s="41"/>
      <c r="N67" s="53"/>
      <c r="O67" s="25"/>
    </row>
    <row r="68" spans="1:15" s="7" customFormat="1" ht="15">
      <c r="A68" s="44" t="s">
        <v>159</v>
      </c>
      <c r="B68" s="36"/>
      <c r="C68" s="10"/>
      <c r="D68" s="41"/>
      <c r="E68" s="217" t="s">
        <v>160</v>
      </c>
      <c r="F68" s="218">
        <v>41502</v>
      </c>
      <c r="G68" s="216">
        <v>5456.78</v>
      </c>
      <c r="H68" s="36"/>
      <c r="I68" s="10"/>
      <c r="J68" s="41"/>
      <c r="K68" s="36"/>
      <c r="L68" s="10"/>
      <c r="M68" s="41"/>
      <c r="N68" s="53"/>
      <c r="O68" s="25"/>
    </row>
    <row r="69" spans="1:15" s="7" customFormat="1" ht="15">
      <c r="A69" s="44" t="s">
        <v>162</v>
      </c>
      <c r="B69" s="36"/>
      <c r="C69" s="10"/>
      <c r="D69" s="41"/>
      <c r="E69" s="217" t="s">
        <v>161</v>
      </c>
      <c r="F69" s="218">
        <v>41509</v>
      </c>
      <c r="G69" s="216">
        <v>276.61</v>
      </c>
      <c r="H69" s="36"/>
      <c r="I69" s="10"/>
      <c r="J69" s="41"/>
      <c r="K69" s="36"/>
      <c r="L69" s="10"/>
      <c r="M69" s="41"/>
      <c r="N69" s="53"/>
      <c r="O69" s="25"/>
    </row>
    <row r="70" spans="1:15" s="7" customFormat="1" ht="15">
      <c r="A70" s="45" t="s">
        <v>163</v>
      </c>
      <c r="B70" s="36"/>
      <c r="C70" s="10"/>
      <c r="D70" s="41"/>
      <c r="E70" s="217" t="s">
        <v>164</v>
      </c>
      <c r="F70" s="218">
        <v>41516</v>
      </c>
      <c r="G70" s="216">
        <v>371.67</v>
      </c>
      <c r="H70" s="36"/>
      <c r="I70" s="10"/>
      <c r="J70" s="41"/>
      <c r="K70" s="36"/>
      <c r="L70" s="10"/>
      <c r="M70" s="41"/>
      <c r="N70" s="53"/>
      <c r="O70" s="25"/>
    </row>
    <row r="71" spans="1:15" s="7" customFormat="1" ht="15">
      <c r="A71" s="45" t="s">
        <v>165</v>
      </c>
      <c r="B71" s="36"/>
      <c r="C71" s="10"/>
      <c r="D71" s="41"/>
      <c r="E71" s="217" t="s">
        <v>166</v>
      </c>
      <c r="F71" s="218">
        <v>41523</v>
      </c>
      <c r="G71" s="216">
        <v>660.6</v>
      </c>
      <c r="H71" s="36"/>
      <c r="I71" s="10"/>
      <c r="J71" s="41"/>
      <c r="K71" s="36"/>
      <c r="L71" s="10"/>
      <c r="M71" s="41"/>
      <c r="N71" s="53"/>
      <c r="O71" s="25"/>
    </row>
    <row r="72" spans="1:15" s="7" customFormat="1" ht="15">
      <c r="A72" s="44" t="s">
        <v>170</v>
      </c>
      <c r="B72" s="36"/>
      <c r="C72" s="10"/>
      <c r="D72" s="41"/>
      <c r="E72" s="217" t="s">
        <v>169</v>
      </c>
      <c r="F72" s="218">
        <v>41544</v>
      </c>
      <c r="G72" s="216">
        <v>688.69</v>
      </c>
      <c r="H72" s="36"/>
      <c r="I72" s="10"/>
      <c r="J72" s="41"/>
      <c r="K72" s="36"/>
      <c r="L72" s="10"/>
      <c r="M72" s="41"/>
      <c r="N72" s="53"/>
      <c r="O72" s="25"/>
    </row>
    <row r="73" spans="1:15" s="7" customFormat="1" ht="15">
      <c r="A73" s="44" t="s">
        <v>223</v>
      </c>
      <c r="B73" s="36"/>
      <c r="C73" s="10"/>
      <c r="D73" s="41"/>
      <c r="E73" s="238"/>
      <c r="F73" s="218"/>
      <c r="G73" s="239"/>
      <c r="H73" s="66">
        <v>371</v>
      </c>
      <c r="I73" s="240">
        <v>41484</v>
      </c>
      <c r="J73" s="241">
        <v>600</v>
      </c>
      <c r="K73" s="36"/>
      <c r="L73" s="10"/>
      <c r="M73" s="41"/>
      <c r="N73" s="53"/>
      <c r="O73" s="25"/>
    </row>
    <row r="74" spans="1:15" s="7" customFormat="1" ht="15">
      <c r="A74" s="44" t="s">
        <v>224</v>
      </c>
      <c r="B74" s="36"/>
      <c r="C74" s="10"/>
      <c r="D74" s="41"/>
      <c r="E74" s="238"/>
      <c r="F74" s="218"/>
      <c r="G74" s="239"/>
      <c r="H74" s="66">
        <v>536</v>
      </c>
      <c r="I74" s="240">
        <v>41534</v>
      </c>
      <c r="J74" s="241">
        <v>1040</v>
      </c>
      <c r="K74" s="36"/>
      <c r="L74" s="10"/>
      <c r="M74" s="41"/>
      <c r="N74" s="53"/>
      <c r="O74" s="25"/>
    </row>
    <row r="75" spans="1:15" s="7" customFormat="1" ht="15">
      <c r="A75" s="45" t="s">
        <v>192</v>
      </c>
      <c r="B75" s="36"/>
      <c r="C75" s="10"/>
      <c r="D75" s="41"/>
      <c r="E75" s="53"/>
      <c r="F75" s="10"/>
      <c r="G75" s="20"/>
      <c r="H75" s="217" t="s">
        <v>193</v>
      </c>
      <c r="I75" s="218">
        <v>41639</v>
      </c>
      <c r="J75" s="216">
        <v>660.28</v>
      </c>
      <c r="K75" s="36"/>
      <c r="L75" s="10"/>
      <c r="M75" s="41"/>
      <c r="N75" s="53"/>
      <c r="O75" s="25"/>
    </row>
    <row r="76" spans="1:15" s="7" customFormat="1" ht="15">
      <c r="A76" s="45" t="s">
        <v>163</v>
      </c>
      <c r="B76" s="66"/>
      <c r="C76" s="75"/>
      <c r="D76" s="56"/>
      <c r="E76" s="67"/>
      <c r="F76" s="75"/>
      <c r="G76" s="22"/>
      <c r="H76" s="217" t="s">
        <v>196</v>
      </c>
      <c r="I76" s="218">
        <v>41670</v>
      </c>
      <c r="J76" s="216">
        <v>371.67</v>
      </c>
      <c r="K76" s="66"/>
      <c r="L76" s="75"/>
      <c r="M76" s="56"/>
      <c r="N76" s="53"/>
      <c r="O76" s="25"/>
    </row>
    <row r="77" spans="1:15" s="7" customFormat="1" ht="15">
      <c r="A77" s="44" t="s">
        <v>197</v>
      </c>
      <c r="B77" s="66"/>
      <c r="C77" s="75"/>
      <c r="D77" s="56"/>
      <c r="E77" s="67"/>
      <c r="F77" s="75"/>
      <c r="G77" s="22"/>
      <c r="H77" s="217" t="s">
        <v>196</v>
      </c>
      <c r="I77" s="218">
        <v>41670</v>
      </c>
      <c r="J77" s="216">
        <v>237.28</v>
      </c>
      <c r="K77" s="66"/>
      <c r="L77" s="75"/>
      <c r="M77" s="56"/>
      <c r="N77" s="53"/>
      <c r="O77" s="25"/>
    </row>
    <row r="78" spans="1:15" s="7" customFormat="1" ht="15">
      <c r="A78" s="44" t="s">
        <v>199</v>
      </c>
      <c r="B78" s="66"/>
      <c r="C78" s="75"/>
      <c r="D78" s="56"/>
      <c r="E78" s="67"/>
      <c r="F78" s="75"/>
      <c r="G78" s="22"/>
      <c r="H78" s="217"/>
      <c r="I78" s="218"/>
      <c r="J78" s="216"/>
      <c r="K78" s="217" t="s">
        <v>198</v>
      </c>
      <c r="L78" s="218">
        <v>41677</v>
      </c>
      <c r="M78" s="216">
        <v>237.28</v>
      </c>
      <c r="N78" s="53"/>
      <c r="O78" s="25"/>
    </row>
    <row r="79" spans="1:15" s="7" customFormat="1" ht="15">
      <c r="A79" s="44" t="s">
        <v>215</v>
      </c>
      <c r="B79" s="36"/>
      <c r="C79" s="10"/>
      <c r="D79" s="41"/>
      <c r="E79" s="53"/>
      <c r="F79" s="10"/>
      <c r="G79" s="20"/>
      <c r="H79" s="36"/>
      <c r="I79" s="10"/>
      <c r="J79" s="41"/>
      <c r="K79" s="217" t="s">
        <v>216</v>
      </c>
      <c r="L79" s="218">
        <v>41696</v>
      </c>
      <c r="M79" s="216">
        <v>1003.28</v>
      </c>
      <c r="N79" s="53"/>
      <c r="O79" s="25"/>
    </row>
    <row r="80" spans="1:15" s="7" customFormat="1" ht="15">
      <c r="A80" s="44" t="s">
        <v>201</v>
      </c>
      <c r="B80" s="66"/>
      <c r="C80" s="75"/>
      <c r="D80" s="56"/>
      <c r="E80" s="67"/>
      <c r="F80" s="75"/>
      <c r="G80" s="22"/>
      <c r="H80" s="217"/>
      <c r="I80" s="218"/>
      <c r="J80" s="216"/>
      <c r="K80" s="217" t="s">
        <v>202</v>
      </c>
      <c r="L80" s="218">
        <v>41698</v>
      </c>
      <c r="M80" s="216">
        <v>1106.37</v>
      </c>
      <c r="N80" s="53"/>
      <c r="O80" s="25"/>
    </row>
    <row r="81" spans="1:15" s="7" customFormat="1" ht="15">
      <c r="A81" s="44" t="s">
        <v>203</v>
      </c>
      <c r="B81" s="66"/>
      <c r="C81" s="75"/>
      <c r="D81" s="56"/>
      <c r="E81" s="67"/>
      <c r="F81" s="75"/>
      <c r="G81" s="22"/>
      <c r="H81" s="217"/>
      <c r="I81" s="218"/>
      <c r="J81" s="216"/>
      <c r="K81" s="217" t="s">
        <v>204</v>
      </c>
      <c r="L81" s="218">
        <v>41705</v>
      </c>
      <c r="M81" s="216">
        <v>1768.77</v>
      </c>
      <c r="N81" s="53"/>
      <c r="O81" s="25"/>
    </row>
    <row r="82" spans="1:15" s="7" customFormat="1" ht="15">
      <c r="A82" s="44" t="s">
        <v>210</v>
      </c>
      <c r="B82" s="66"/>
      <c r="C82" s="75"/>
      <c r="D82" s="56"/>
      <c r="E82" s="67"/>
      <c r="F82" s="75"/>
      <c r="G82" s="22"/>
      <c r="H82" s="217"/>
      <c r="I82" s="218"/>
      <c r="J82" s="216"/>
      <c r="K82" s="217" t="s">
        <v>209</v>
      </c>
      <c r="L82" s="218">
        <v>41719</v>
      </c>
      <c r="M82" s="216">
        <v>1690.3</v>
      </c>
      <c r="N82" s="53"/>
      <c r="O82" s="25"/>
    </row>
    <row r="83" spans="1:15" s="7" customFormat="1" ht="15">
      <c r="A83" s="44" t="s">
        <v>211</v>
      </c>
      <c r="B83" s="66"/>
      <c r="C83" s="75"/>
      <c r="D83" s="56"/>
      <c r="E83" s="67"/>
      <c r="F83" s="75"/>
      <c r="G83" s="22"/>
      <c r="H83" s="217"/>
      <c r="I83" s="218"/>
      <c r="J83" s="216"/>
      <c r="K83" s="217" t="s">
        <v>212</v>
      </c>
      <c r="L83" s="218">
        <v>41726</v>
      </c>
      <c r="M83" s="216">
        <v>3741.39</v>
      </c>
      <c r="N83" s="53"/>
      <c r="O83" s="25"/>
    </row>
    <row r="84" spans="1:15" s="7" customFormat="1" ht="15">
      <c r="A84" s="44" t="s">
        <v>213</v>
      </c>
      <c r="B84" s="66"/>
      <c r="C84" s="75"/>
      <c r="D84" s="56"/>
      <c r="E84" s="67"/>
      <c r="F84" s="75"/>
      <c r="G84" s="22"/>
      <c r="H84" s="217"/>
      <c r="I84" s="218"/>
      <c r="J84" s="216"/>
      <c r="K84" s="217" t="s">
        <v>214</v>
      </c>
      <c r="L84" s="218">
        <v>41729</v>
      </c>
      <c r="M84" s="216">
        <v>416.18</v>
      </c>
      <c r="N84" s="53"/>
      <c r="O84" s="25"/>
    </row>
    <row r="85" spans="1:15" s="7" customFormat="1" ht="15">
      <c r="A85" s="44" t="s">
        <v>218</v>
      </c>
      <c r="B85" s="66"/>
      <c r="C85" s="75"/>
      <c r="D85" s="56"/>
      <c r="E85" s="67"/>
      <c r="F85" s="75"/>
      <c r="G85" s="22"/>
      <c r="H85" s="217"/>
      <c r="I85" s="218"/>
      <c r="J85" s="216"/>
      <c r="K85" s="217" t="s">
        <v>217</v>
      </c>
      <c r="L85" s="218">
        <v>41740</v>
      </c>
      <c r="M85" s="216">
        <v>5572.38</v>
      </c>
      <c r="N85" s="53"/>
      <c r="O85" s="25"/>
    </row>
    <row r="86" spans="1:15" s="7" customFormat="1" ht="15">
      <c r="A86" s="44" t="s">
        <v>220</v>
      </c>
      <c r="B86" s="66"/>
      <c r="C86" s="75"/>
      <c r="D86" s="56"/>
      <c r="E86" s="67"/>
      <c r="F86" s="75"/>
      <c r="G86" s="22"/>
      <c r="H86" s="217"/>
      <c r="I86" s="218"/>
      <c r="J86" s="216"/>
      <c r="K86" s="217" t="s">
        <v>221</v>
      </c>
      <c r="L86" s="218">
        <v>41754</v>
      </c>
      <c r="M86" s="216">
        <v>1005.8</v>
      </c>
      <c r="N86" s="53"/>
      <c r="O86" s="25"/>
    </row>
    <row r="87" spans="1:15" s="7" customFormat="1" ht="13.5" thickBot="1">
      <c r="A87" s="45"/>
      <c r="B87" s="66"/>
      <c r="C87" s="75"/>
      <c r="D87" s="56"/>
      <c r="E87" s="67"/>
      <c r="F87" s="75"/>
      <c r="G87" s="22"/>
      <c r="H87" s="66"/>
      <c r="I87" s="75"/>
      <c r="J87" s="56"/>
      <c r="K87" s="66"/>
      <c r="L87" s="75"/>
      <c r="M87" s="56"/>
      <c r="N87" s="53"/>
      <c r="O87" s="25"/>
    </row>
    <row r="88" spans="1:15" s="86" customFormat="1" ht="20.25" thickBot="1">
      <c r="A88" s="81" t="s">
        <v>4</v>
      </c>
      <c r="B88" s="82"/>
      <c r="C88" s="83"/>
      <c r="D88" s="87">
        <f>SUM(D62:D87)</f>
        <v>5532.28</v>
      </c>
      <c r="E88" s="88"/>
      <c r="F88" s="83"/>
      <c r="G88" s="87">
        <f>SUM(G62:G87)</f>
        <v>7454.35</v>
      </c>
      <c r="H88" s="89"/>
      <c r="I88" s="83"/>
      <c r="J88" s="87">
        <f>SUM(J62:J87)</f>
        <v>2909.23</v>
      </c>
      <c r="K88" s="89"/>
      <c r="L88" s="83"/>
      <c r="M88" s="87">
        <f>SUM(M62:M87)</f>
        <v>16541.75</v>
      </c>
      <c r="N88" s="55">
        <f>M88+J88+G88+D88</f>
        <v>32437.61</v>
      </c>
      <c r="O88" s="90"/>
    </row>
    <row r="89" spans="1:15" s="7" customFormat="1" ht="40.5" customHeight="1" hidden="1" thickBot="1">
      <c r="A89" s="262" t="s">
        <v>29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4"/>
      <c r="O89" s="68"/>
    </row>
    <row r="90" spans="1:15" s="7" customFormat="1" ht="12.75" hidden="1">
      <c r="A90" s="44"/>
      <c r="B90" s="36"/>
      <c r="C90" s="10"/>
      <c r="D90" s="41"/>
      <c r="E90" s="53"/>
      <c r="F90" s="10"/>
      <c r="G90" s="20"/>
      <c r="H90" s="36"/>
      <c r="I90" s="10"/>
      <c r="J90" s="41"/>
      <c r="K90" s="36"/>
      <c r="L90" s="10"/>
      <c r="M90" s="41"/>
      <c r="N90" s="53"/>
      <c r="O90" s="25"/>
    </row>
    <row r="91" spans="1:15" s="7" customFormat="1" ht="12.75" hidden="1">
      <c r="A91" s="44"/>
      <c r="B91" s="36"/>
      <c r="C91" s="10"/>
      <c r="D91" s="41"/>
      <c r="E91" s="53"/>
      <c r="F91" s="10"/>
      <c r="G91" s="20"/>
      <c r="H91" s="36"/>
      <c r="I91" s="10"/>
      <c r="J91" s="41"/>
      <c r="K91" s="36"/>
      <c r="L91" s="10"/>
      <c r="M91" s="41"/>
      <c r="N91" s="53"/>
      <c r="O91" s="25"/>
    </row>
    <row r="92" spans="1:15" s="7" customFormat="1" ht="12.75" hidden="1">
      <c r="A92" s="44"/>
      <c r="B92" s="36"/>
      <c r="C92" s="10"/>
      <c r="D92" s="41"/>
      <c r="E92" s="53"/>
      <c r="F92" s="10"/>
      <c r="G92" s="20"/>
      <c r="H92" s="36"/>
      <c r="I92" s="10"/>
      <c r="J92" s="41"/>
      <c r="K92" s="36"/>
      <c r="L92" s="10"/>
      <c r="M92" s="41"/>
      <c r="N92" s="53"/>
      <c r="O92" s="25"/>
    </row>
    <row r="93" spans="1:15" s="7" customFormat="1" ht="12.75" hidden="1">
      <c r="A93" s="44"/>
      <c r="B93" s="36"/>
      <c r="C93" s="10"/>
      <c r="D93" s="41"/>
      <c r="E93" s="53"/>
      <c r="F93" s="10"/>
      <c r="G93" s="20"/>
      <c r="H93" s="36"/>
      <c r="I93" s="10"/>
      <c r="J93" s="41"/>
      <c r="K93" s="36"/>
      <c r="L93" s="10"/>
      <c r="M93" s="41"/>
      <c r="N93" s="53"/>
      <c r="O93" s="25"/>
    </row>
    <row r="94" spans="1:15" s="7" customFormat="1" ht="13.5" hidden="1" thickBot="1">
      <c r="A94" s="44"/>
      <c r="B94" s="36"/>
      <c r="C94" s="10"/>
      <c r="D94" s="41"/>
      <c r="E94" s="53"/>
      <c r="F94" s="10"/>
      <c r="G94" s="20"/>
      <c r="H94" s="36"/>
      <c r="I94" s="10"/>
      <c r="J94" s="41"/>
      <c r="K94" s="36"/>
      <c r="L94" s="10"/>
      <c r="M94" s="41"/>
      <c r="N94" s="53"/>
      <c r="O94" s="25"/>
    </row>
    <row r="95" spans="1:15" s="86" customFormat="1" ht="20.25" hidden="1" thickBot="1">
      <c r="A95" s="81" t="s">
        <v>4</v>
      </c>
      <c r="B95" s="89"/>
      <c r="C95" s="91"/>
      <c r="D95" s="93">
        <f>SUM(D90:D94)</f>
        <v>0</v>
      </c>
      <c r="E95" s="94"/>
      <c r="F95" s="93"/>
      <c r="G95" s="93">
        <f>SUM(G90:G94)</f>
        <v>0</v>
      </c>
      <c r="H95" s="93"/>
      <c r="I95" s="93"/>
      <c r="J95" s="93">
        <f>SUM(J90:J94)</f>
        <v>0</v>
      </c>
      <c r="K95" s="93"/>
      <c r="L95" s="93"/>
      <c r="M95" s="93">
        <f>SUM(M90:M94)</f>
        <v>0</v>
      </c>
      <c r="N95" s="84"/>
      <c r="O95" s="92"/>
    </row>
    <row r="96" spans="1:15" s="7" customFormat="1" ht="20.25" thickBot="1">
      <c r="A96" s="71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68"/>
    </row>
    <row r="97" spans="1:15" s="2" customFormat="1" ht="20.25" thickBot="1">
      <c r="A97" s="48" t="s">
        <v>6</v>
      </c>
      <c r="B97" s="72"/>
      <c r="C97" s="69"/>
      <c r="D97" s="73">
        <f>D95+D88+D60+D54</f>
        <v>197624.39</v>
      </c>
      <c r="E97" s="70"/>
      <c r="F97" s="69"/>
      <c r="G97" s="73">
        <f>G95+G88+G60+G54</f>
        <v>136999.57</v>
      </c>
      <c r="H97" s="70"/>
      <c r="I97" s="69"/>
      <c r="J97" s="73">
        <f>J95+J88+J60+J54</f>
        <v>126713.58</v>
      </c>
      <c r="K97" s="70"/>
      <c r="L97" s="69"/>
      <c r="M97" s="73">
        <f>M95+M88+M60+M54</f>
        <v>133847.52</v>
      </c>
      <c r="N97" s="55">
        <f>M97+J97+G97+D97</f>
        <v>595185.06</v>
      </c>
      <c r="O97" s="29">
        <f>M97+J97+G97+D97</f>
        <v>595185.06</v>
      </c>
    </row>
    <row r="98" spans="1:13" s="2" customFormat="1" ht="13.5" thickBot="1">
      <c r="A98" s="59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</row>
    <row r="99" spans="1:14" s="2" customFormat="1" ht="13.5" thickBot="1">
      <c r="A99" s="57"/>
      <c r="B99" s="60" t="s">
        <v>18</v>
      </c>
      <c r="C99" s="60" t="s">
        <v>19</v>
      </c>
      <c r="D99" s="60" t="s">
        <v>20</v>
      </c>
      <c r="E99" s="60" t="s">
        <v>21</v>
      </c>
      <c r="F99" s="60" t="s">
        <v>22</v>
      </c>
      <c r="G99" s="60" t="s">
        <v>23</v>
      </c>
      <c r="H99" s="60" t="s">
        <v>24</v>
      </c>
      <c r="I99" s="60" t="s">
        <v>25</v>
      </c>
      <c r="J99" s="60" t="s">
        <v>14</v>
      </c>
      <c r="K99" s="60" t="s">
        <v>15</v>
      </c>
      <c r="L99" s="60" t="s">
        <v>16</v>
      </c>
      <c r="M99" s="60" t="s">
        <v>17</v>
      </c>
      <c r="N99" s="60" t="s">
        <v>27</v>
      </c>
    </row>
    <row r="100" spans="1:14" s="2" customFormat="1" ht="13.5" thickBot="1">
      <c r="A100" s="59" t="s">
        <v>13</v>
      </c>
      <c r="B100" s="224">
        <f>'[1]Лист1'!$GD$60</f>
        <v>-33205.04</v>
      </c>
      <c r="C100" s="57">
        <f>B108</f>
        <v>23026</v>
      </c>
      <c r="D100" s="57">
        <f aca="true" t="shared" si="5" ref="D100:M100">C108</f>
        <v>71186</v>
      </c>
      <c r="E100" s="58">
        <f>D108</f>
        <v>-82231.12</v>
      </c>
      <c r="F100" s="57">
        <f t="shared" si="5"/>
        <v>-35130.06</v>
      </c>
      <c r="G100" s="57">
        <f t="shared" si="5"/>
        <v>15356.79</v>
      </c>
      <c r="H100" s="58">
        <f t="shared" si="5"/>
        <v>-64908.53</v>
      </c>
      <c r="I100" s="57">
        <f t="shared" si="5"/>
        <v>-13533.56</v>
      </c>
      <c r="J100" s="57">
        <f t="shared" si="5"/>
        <v>49159.05</v>
      </c>
      <c r="K100" s="58">
        <f t="shared" si="5"/>
        <v>-15979.7</v>
      </c>
      <c r="L100" s="57">
        <f t="shared" si="5"/>
        <v>38377.22</v>
      </c>
      <c r="M100" s="57">
        <f t="shared" si="5"/>
        <v>92908.03</v>
      </c>
      <c r="N100" s="57"/>
    </row>
    <row r="101" spans="1:14" s="2" customFormat="1" ht="13.5" thickBot="1">
      <c r="A101" s="59" t="s">
        <v>11</v>
      </c>
      <c r="B101" s="57">
        <f aca="true" t="shared" si="6" ref="B101:M101">SUM(B102:B103)</f>
        <v>46314.14</v>
      </c>
      <c r="C101" s="57">
        <f t="shared" si="6"/>
        <v>58708.56</v>
      </c>
      <c r="D101" s="57">
        <f t="shared" si="6"/>
        <v>52511.35</v>
      </c>
      <c r="E101" s="57">
        <f t="shared" si="6"/>
        <v>52511.35</v>
      </c>
      <c r="F101" s="57">
        <f t="shared" si="6"/>
        <v>52511.89</v>
      </c>
      <c r="G101" s="57">
        <f t="shared" si="6"/>
        <v>52511.89</v>
      </c>
      <c r="H101" s="57">
        <f t="shared" si="6"/>
        <v>52511.89</v>
      </c>
      <c r="I101" s="57">
        <f t="shared" si="6"/>
        <v>52511.89</v>
      </c>
      <c r="J101" s="57">
        <f t="shared" si="6"/>
        <v>52511.89</v>
      </c>
      <c r="K101" s="57">
        <f t="shared" si="6"/>
        <v>52511.61</v>
      </c>
      <c r="L101" s="57">
        <f t="shared" si="6"/>
        <v>52511.61</v>
      </c>
      <c r="M101" s="57">
        <f t="shared" si="6"/>
        <v>52511.61</v>
      </c>
      <c r="N101" s="57">
        <f aca="true" t="shared" si="7" ref="N101:N106">SUM(B101:M101)</f>
        <v>630139.68</v>
      </c>
    </row>
    <row r="102" spans="1:14" s="223" customFormat="1" ht="13.5" thickBot="1">
      <c r="A102" s="108" t="s">
        <v>94</v>
      </c>
      <c r="B102" s="222">
        <v>43963.93</v>
      </c>
      <c r="C102" s="222">
        <v>56358.35</v>
      </c>
      <c r="D102" s="222">
        <v>50161.14</v>
      </c>
      <c r="E102" s="222">
        <v>50161.14</v>
      </c>
      <c r="F102" s="222">
        <v>50161.68</v>
      </c>
      <c r="G102" s="222">
        <v>50161.68</v>
      </c>
      <c r="H102" s="222">
        <v>50161.68</v>
      </c>
      <c r="I102" s="222">
        <v>50161.68</v>
      </c>
      <c r="J102" s="222">
        <v>50161.68</v>
      </c>
      <c r="K102" s="222">
        <v>50161.4</v>
      </c>
      <c r="L102" s="222">
        <v>50161.4</v>
      </c>
      <c r="M102" s="222">
        <v>50161.4</v>
      </c>
      <c r="N102" s="222">
        <f t="shared" si="7"/>
        <v>601937.16</v>
      </c>
    </row>
    <row r="103" spans="1:14" s="223" customFormat="1" ht="13.5" thickBot="1">
      <c r="A103" s="108" t="s">
        <v>135</v>
      </c>
      <c r="B103" s="222">
        <v>2350.21</v>
      </c>
      <c r="C103" s="222">
        <v>2350.21</v>
      </c>
      <c r="D103" s="222">
        <v>2350.21</v>
      </c>
      <c r="E103" s="222">
        <v>2350.21</v>
      </c>
      <c r="F103" s="222">
        <v>2350.21</v>
      </c>
      <c r="G103" s="222">
        <v>2350.21</v>
      </c>
      <c r="H103" s="222">
        <v>2350.21</v>
      </c>
      <c r="I103" s="222">
        <v>2350.21</v>
      </c>
      <c r="J103" s="222">
        <v>2350.21</v>
      </c>
      <c r="K103" s="222">
        <v>2350.21</v>
      </c>
      <c r="L103" s="222">
        <v>2350.21</v>
      </c>
      <c r="M103" s="222">
        <v>2350.21</v>
      </c>
      <c r="N103" s="222">
        <f t="shared" si="7"/>
        <v>28202.52</v>
      </c>
    </row>
    <row r="104" spans="1:14" s="2" customFormat="1" ht="13.5" thickBot="1">
      <c r="A104" s="59" t="s">
        <v>12</v>
      </c>
      <c r="B104" s="57">
        <f aca="true" t="shared" si="8" ref="B104:M104">SUM(B105:B106)</f>
        <v>56231.04</v>
      </c>
      <c r="C104" s="57">
        <f t="shared" si="8"/>
        <v>48160</v>
      </c>
      <c r="D104" s="57">
        <f>SUM(D105:D106)</f>
        <v>44207.27</v>
      </c>
      <c r="E104" s="57">
        <f t="shared" si="8"/>
        <v>47101.06</v>
      </c>
      <c r="F104" s="57">
        <f t="shared" si="8"/>
        <v>50486.85</v>
      </c>
      <c r="G104" s="57">
        <f t="shared" si="8"/>
        <v>56734.25</v>
      </c>
      <c r="H104" s="57">
        <f t="shared" si="8"/>
        <v>51374.97</v>
      </c>
      <c r="I104" s="57">
        <f t="shared" si="8"/>
        <v>62692.61</v>
      </c>
      <c r="J104" s="57">
        <f t="shared" si="8"/>
        <v>61574.83</v>
      </c>
      <c r="K104" s="57">
        <f t="shared" si="8"/>
        <v>54356.92</v>
      </c>
      <c r="L104" s="57">
        <f t="shared" si="8"/>
        <v>54530.81</v>
      </c>
      <c r="M104" s="57">
        <f t="shared" si="8"/>
        <v>50131.08</v>
      </c>
      <c r="N104" s="57">
        <f t="shared" si="7"/>
        <v>637581.69</v>
      </c>
    </row>
    <row r="105" spans="1:14" s="223" customFormat="1" ht="13.5" thickBot="1">
      <c r="A105" s="108" t="s">
        <v>94</v>
      </c>
      <c r="B105" s="222">
        <v>53880.83</v>
      </c>
      <c r="C105" s="222">
        <v>45809.79</v>
      </c>
      <c r="D105" s="222">
        <v>41857.06</v>
      </c>
      <c r="E105" s="222">
        <v>44750.85</v>
      </c>
      <c r="F105" s="222">
        <v>48136.64</v>
      </c>
      <c r="G105" s="222">
        <v>54384.04</v>
      </c>
      <c r="H105" s="222">
        <v>49024.76</v>
      </c>
      <c r="I105" s="222">
        <v>60342.4</v>
      </c>
      <c r="J105" s="222">
        <v>59224.62</v>
      </c>
      <c r="K105" s="222">
        <v>52006.71</v>
      </c>
      <c r="L105" s="222">
        <v>52180.6</v>
      </c>
      <c r="M105" s="222">
        <v>47780.87</v>
      </c>
      <c r="N105" s="222">
        <f t="shared" si="7"/>
        <v>609379.17</v>
      </c>
    </row>
    <row r="106" spans="1:14" s="223" customFormat="1" ht="13.5" thickBot="1">
      <c r="A106" s="108" t="s">
        <v>135</v>
      </c>
      <c r="B106" s="222">
        <v>2350.21</v>
      </c>
      <c r="C106" s="222">
        <v>2350.21</v>
      </c>
      <c r="D106" s="222">
        <v>2350.21</v>
      </c>
      <c r="E106" s="222">
        <v>2350.21</v>
      </c>
      <c r="F106" s="222">
        <v>2350.21</v>
      </c>
      <c r="G106" s="222">
        <v>2350.21</v>
      </c>
      <c r="H106" s="222">
        <v>2350.21</v>
      </c>
      <c r="I106" s="222">
        <v>2350.21</v>
      </c>
      <c r="J106" s="222">
        <v>2350.21</v>
      </c>
      <c r="K106" s="222">
        <v>2350.21</v>
      </c>
      <c r="L106" s="222">
        <v>2350.21</v>
      </c>
      <c r="M106" s="222">
        <v>2350.21</v>
      </c>
      <c r="N106" s="222">
        <f t="shared" si="7"/>
        <v>28202.52</v>
      </c>
    </row>
    <row r="107" spans="1:14" s="2" customFormat="1" ht="13.5" thickBot="1">
      <c r="A107" s="59" t="s">
        <v>95</v>
      </c>
      <c r="B107" s="57">
        <f aca="true" t="shared" si="9" ref="B107:M107">B104-B101</f>
        <v>9916.9</v>
      </c>
      <c r="C107" s="57">
        <f t="shared" si="9"/>
        <v>-10548.56</v>
      </c>
      <c r="D107" s="57">
        <f t="shared" si="9"/>
        <v>-8304.08</v>
      </c>
      <c r="E107" s="57">
        <f t="shared" si="9"/>
        <v>-5410.29</v>
      </c>
      <c r="F107" s="57">
        <f t="shared" si="9"/>
        <v>-2025.04</v>
      </c>
      <c r="G107" s="57">
        <f t="shared" si="9"/>
        <v>4222.36</v>
      </c>
      <c r="H107" s="57">
        <f t="shared" si="9"/>
        <v>-1136.92</v>
      </c>
      <c r="I107" s="57">
        <f t="shared" si="9"/>
        <v>10180.72</v>
      </c>
      <c r="J107" s="57">
        <f t="shared" si="9"/>
        <v>9062.94</v>
      </c>
      <c r="K107" s="57">
        <f t="shared" si="9"/>
        <v>1845.31</v>
      </c>
      <c r="L107" s="57">
        <f t="shared" si="9"/>
        <v>2019.2</v>
      </c>
      <c r="M107" s="57">
        <f t="shared" si="9"/>
        <v>-2380.53</v>
      </c>
      <c r="N107" s="57">
        <f>M107+L107+K107+J107+I107+H107+G107+F107+E107+D107+C107+B107</f>
        <v>7442.01</v>
      </c>
    </row>
    <row r="108" spans="1:14" s="2" customFormat="1" ht="13.5" thickBot="1">
      <c r="A108" s="59" t="s">
        <v>26</v>
      </c>
      <c r="B108" s="225">
        <f>B100+B104</f>
        <v>23026</v>
      </c>
      <c r="C108" s="57">
        <f>C100+C104</f>
        <v>71186</v>
      </c>
      <c r="D108" s="226">
        <f>D100+D104-D97</f>
        <v>-82231.12</v>
      </c>
      <c r="E108" s="57">
        <f>E100+E104</f>
        <v>-35130.06</v>
      </c>
      <c r="F108" s="57">
        <f>F100+F104</f>
        <v>15356.79</v>
      </c>
      <c r="G108" s="226">
        <f>G100+G104-G97</f>
        <v>-64908.53</v>
      </c>
      <c r="H108" s="57">
        <f>H100+H104</f>
        <v>-13533.56</v>
      </c>
      <c r="I108" s="57">
        <f>I100+I104</f>
        <v>49159.05</v>
      </c>
      <c r="J108" s="226">
        <f>J100+J104-J97</f>
        <v>-15979.7</v>
      </c>
      <c r="K108" s="57">
        <f>K100+K104</f>
        <v>38377.22</v>
      </c>
      <c r="L108" s="57">
        <f>L100+L104</f>
        <v>92908.03</v>
      </c>
      <c r="M108" s="226">
        <f>M100+M104-M97</f>
        <v>9191.59</v>
      </c>
      <c r="N108" s="57"/>
    </row>
    <row r="109" spans="7:14" s="2" customFormat="1" ht="57" customHeight="1">
      <c r="G109" s="38"/>
      <c r="H109" s="287" t="s">
        <v>206</v>
      </c>
      <c r="I109" s="287"/>
      <c r="J109" s="287"/>
      <c r="K109" s="287"/>
      <c r="L109" s="258" t="s">
        <v>207</v>
      </c>
      <c r="M109" s="258"/>
      <c r="N109" s="258"/>
    </row>
    <row r="110" spans="8:14" s="2" customFormat="1" ht="72" customHeight="1">
      <c r="H110" s="259" t="s">
        <v>208</v>
      </c>
      <c r="I110" s="259"/>
      <c r="J110" s="259"/>
      <c r="K110" s="259"/>
      <c r="L110" s="260" t="s">
        <v>225</v>
      </c>
      <c r="M110" s="260"/>
      <c r="N110" s="260"/>
    </row>
    <row r="111" s="2" customFormat="1" ht="12.75"/>
    <row r="112" spans="8:13" s="2" customFormat="1" ht="15">
      <c r="H112" s="286" t="s">
        <v>174</v>
      </c>
      <c r="I112" s="286"/>
      <c r="J112" s="286"/>
      <c r="K112" s="227">
        <f>O97</f>
        <v>595185.06</v>
      </c>
      <c r="L112" s="228"/>
      <c r="M112"/>
    </row>
    <row r="113" spans="8:13" s="2" customFormat="1" ht="15">
      <c r="H113" s="286" t="s">
        <v>175</v>
      </c>
      <c r="I113" s="286"/>
      <c r="J113" s="286"/>
      <c r="K113" s="227">
        <f>N101</f>
        <v>630139.68</v>
      </c>
      <c r="L113" s="228"/>
      <c r="M113"/>
    </row>
    <row r="114" spans="8:13" s="2" customFormat="1" ht="15">
      <c r="H114" s="286" t="s">
        <v>176</v>
      </c>
      <c r="I114" s="286"/>
      <c r="J114" s="286"/>
      <c r="K114" s="227">
        <f>N104</f>
        <v>637581.69</v>
      </c>
      <c r="L114" s="228"/>
      <c r="M114"/>
    </row>
    <row r="115" spans="8:13" s="2" customFormat="1" ht="15">
      <c r="H115" s="286" t="s">
        <v>177</v>
      </c>
      <c r="I115" s="286"/>
      <c r="J115" s="286"/>
      <c r="K115" s="227">
        <f>K114-K113</f>
        <v>7442.01</v>
      </c>
      <c r="L115" s="228"/>
      <c r="M115"/>
    </row>
    <row r="116" spans="8:13" s="2" customFormat="1" ht="15">
      <c r="H116" s="288" t="s">
        <v>178</v>
      </c>
      <c r="I116" s="288"/>
      <c r="J116" s="288"/>
      <c r="K116" s="227">
        <f>K113-K112</f>
        <v>34954.62</v>
      </c>
      <c r="L116" s="228"/>
      <c r="M116"/>
    </row>
    <row r="117" spans="8:13" s="2" customFormat="1" ht="15">
      <c r="H117" s="289" t="s">
        <v>179</v>
      </c>
      <c r="I117" s="290"/>
      <c r="J117" s="291"/>
      <c r="K117" s="227">
        <f>B100</f>
        <v>-33205.04</v>
      </c>
      <c r="L117" s="228"/>
      <c r="M117"/>
    </row>
    <row r="118" spans="8:13" s="2" customFormat="1" ht="15.75">
      <c r="H118" s="292" t="s">
        <v>180</v>
      </c>
      <c r="I118" s="292"/>
      <c r="J118" s="292"/>
      <c r="K118" s="229">
        <f>K117+K116+K115+K119</f>
        <v>9191.59</v>
      </c>
      <c r="L118" s="228"/>
      <c r="M118"/>
    </row>
    <row r="119" spans="8:13" s="2" customFormat="1" ht="15">
      <c r="H119" s="293"/>
      <c r="I119" s="294"/>
      <c r="J119" s="295"/>
      <c r="K119" s="230"/>
      <c r="L119" s="228"/>
      <c r="M119"/>
    </row>
    <row r="120" spans="8:13" s="2" customFormat="1" ht="15">
      <c r="H120" s="288" t="s">
        <v>181</v>
      </c>
      <c r="I120" s="288"/>
      <c r="J120" s="288"/>
      <c r="K120" s="227">
        <f>D88+G88+J88+M88</f>
        <v>32437.61</v>
      </c>
      <c r="L120" s="297" t="s">
        <v>187</v>
      </c>
      <c r="M120" s="298"/>
    </row>
    <row r="121" spans="8:13" s="2" customFormat="1" ht="15">
      <c r="H121" s="296" t="s">
        <v>182</v>
      </c>
      <c r="I121" s="296"/>
      <c r="J121" s="296"/>
      <c r="K121" s="231">
        <v>66853.74</v>
      </c>
      <c r="L121" s="232"/>
      <c r="M121" s="3"/>
    </row>
    <row r="122" spans="8:13" s="2" customFormat="1" ht="15">
      <c r="H122" s="296" t="s">
        <v>183</v>
      </c>
      <c r="I122" s="296"/>
      <c r="J122" s="296"/>
      <c r="K122" s="231">
        <v>0.19</v>
      </c>
      <c r="L122" s="232"/>
      <c r="M122" s="3"/>
    </row>
    <row r="123" spans="8:12" ht="15">
      <c r="H123" s="296" t="s">
        <v>184</v>
      </c>
      <c r="I123" s="296"/>
      <c r="J123" s="296"/>
      <c r="K123" s="231">
        <f>K121+K122</f>
        <v>66853.93</v>
      </c>
      <c r="L123" s="232"/>
    </row>
    <row r="124" spans="8:12" ht="15">
      <c r="H124" s="296" t="s">
        <v>185</v>
      </c>
      <c r="I124" s="296"/>
      <c r="J124" s="296"/>
      <c r="K124" s="231">
        <f>K123-K120</f>
        <v>34416.32</v>
      </c>
      <c r="L124" s="232"/>
    </row>
    <row r="125" spans="8:12" ht="15.75">
      <c r="H125" s="296" t="s">
        <v>186</v>
      </c>
      <c r="I125" s="296"/>
      <c r="J125" s="296"/>
      <c r="K125" s="233">
        <f>K116-K124</f>
        <v>538.3</v>
      </c>
      <c r="L125" s="234"/>
    </row>
  </sheetData>
  <sheetProtection/>
  <mergeCells count="33">
    <mergeCell ref="H117:J117"/>
    <mergeCell ref="H118:J118"/>
    <mergeCell ref="H119:J119"/>
    <mergeCell ref="H125:J125"/>
    <mergeCell ref="H120:J120"/>
    <mergeCell ref="L120:M120"/>
    <mergeCell ref="H121:J121"/>
    <mergeCell ref="H122:J122"/>
    <mergeCell ref="H123:J123"/>
    <mergeCell ref="H124:J124"/>
    <mergeCell ref="H112:J112"/>
    <mergeCell ref="H113:J113"/>
    <mergeCell ref="H109:K109"/>
    <mergeCell ref="H114:J114"/>
    <mergeCell ref="H115:J115"/>
    <mergeCell ref="H116:J116"/>
    <mergeCell ref="A4:O4"/>
    <mergeCell ref="A56:N56"/>
    <mergeCell ref="A18:A19"/>
    <mergeCell ref="B57:B59"/>
    <mergeCell ref="C57:C59"/>
    <mergeCell ref="D57:D59"/>
    <mergeCell ref="A35:A40"/>
    <mergeCell ref="L109:N109"/>
    <mergeCell ref="H110:K110"/>
    <mergeCell ref="L110:N110"/>
    <mergeCell ref="A1:N1"/>
    <mergeCell ref="A89:N89"/>
    <mergeCell ref="A61:N61"/>
    <mergeCell ref="B2:D2"/>
    <mergeCell ref="E2:G2"/>
    <mergeCell ref="H2:J2"/>
    <mergeCell ref="K2:M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2014-07-07T05:11:39Z</cp:lastPrinted>
  <dcterms:created xsi:type="dcterms:W3CDTF">2010-04-02T14:46:04Z</dcterms:created>
  <dcterms:modified xsi:type="dcterms:W3CDTF">2014-07-07T05:12:08Z</dcterms:modified>
  <cp:category/>
  <cp:version/>
  <cp:contentType/>
  <cp:contentStatus/>
</cp:coreProperties>
</file>