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heckCompatibility="1" defaultThemeVersion="124226"/>
  <bookViews>
    <workbookView xWindow="120" yWindow="270" windowWidth="15480" windowHeight="11400" activeTab="2"/>
  </bookViews>
  <sheets>
    <sheet name="проект 290 Пост." sheetId="2" r:id="rId1"/>
    <sheet name="по заявлению" sheetId="3" r:id="rId2"/>
    <sheet name="по голосованию" sheetId="4" r:id="rId3"/>
  </sheets>
  <definedNames>
    <definedName name="_xlnm.Print_Area" localSheetId="2">'по голосованию'!$A$1:$F$121</definedName>
    <definedName name="_xlnm.Print_Area" localSheetId="1">'по заявлению'!$A$1:$F$126</definedName>
    <definedName name="_xlnm.Print_Area" localSheetId="0">'проект 290 Пост.'!$A$1:$F$142</definedName>
  </definedNames>
  <calcPr calcId="145621" fullPrecision="0"/>
</workbook>
</file>

<file path=xl/calcChain.xml><?xml version="1.0" encoding="utf-8"?>
<calcChain xmlns="http://schemas.openxmlformats.org/spreadsheetml/2006/main">
  <c r="E106" i="4" l="1"/>
  <c r="D106" i="4" s="1"/>
  <c r="E105" i="4"/>
  <c r="I105" i="4" s="1"/>
  <c r="E104" i="4"/>
  <c r="I104" i="4" s="1"/>
  <c r="E103" i="4"/>
  <c r="I103" i="4" s="1"/>
  <c r="D102" i="4"/>
  <c r="E102" i="4" s="1"/>
  <c r="D101" i="4"/>
  <c r="E101" i="4" s="1"/>
  <c r="E100" i="4"/>
  <c r="I100" i="4" s="1"/>
  <c r="I99" i="4"/>
  <c r="I98" i="4"/>
  <c r="I97" i="4"/>
  <c r="I96" i="4"/>
  <c r="D95" i="4"/>
  <c r="E95" i="4" s="1"/>
  <c r="I94" i="4"/>
  <c r="I93" i="4"/>
  <c r="D92" i="4"/>
  <c r="E92" i="4" s="1"/>
  <c r="I92" i="4" s="1"/>
  <c r="I91" i="4"/>
  <c r="D90" i="4"/>
  <c r="E90" i="4" s="1"/>
  <c r="I89" i="4"/>
  <c r="I88" i="4"/>
  <c r="I87" i="4"/>
  <c r="I86" i="4"/>
  <c r="I85" i="4"/>
  <c r="I84" i="4"/>
  <c r="D83" i="4"/>
  <c r="E83" i="4" s="1"/>
  <c r="I82" i="4"/>
  <c r="D82" i="4"/>
  <c r="D78" i="4" s="1"/>
  <c r="E78" i="4" s="1"/>
  <c r="I81" i="4"/>
  <c r="I80" i="4"/>
  <c r="I79" i="4"/>
  <c r="I77" i="4"/>
  <c r="I76" i="4"/>
  <c r="I75" i="4"/>
  <c r="I74" i="4"/>
  <c r="I73" i="4"/>
  <c r="I72" i="4"/>
  <c r="I71" i="4"/>
  <c r="I70" i="4"/>
  <c r="I69" i="4"/>
  <c r="D68" i="4"/>
  <c r="E68" i="4" s="1"/>
  <c r="I67" i="4"/>
  <c r="I66" i="4"/>
  <c r="I65" i="4"/>
  <c r="I64" i="4"/>
  <c r="I63" i="4"/>
  <c r="I62" i="4"/>
  <c r="I61" i="4"/>
  <c r="I60" i="4"/>
  <c r="I59" i="4"/>
  <c r="I58" i="4"/>
  <c r="I57" i="4"/>
  <c r="I56" i="4"/>
  <c r="I55" i="4"/>
  <c r="I54" i="4"/>
  <c r="D53" i="4"/>
  <c r="E53" i="4" s="1"/>
  <c r="E52" i="4"/>
  <c r="I52" i="4" s="1"/>
  <c r="E51" i="4"/>
  <c r="I51" i="4" s="1"/>
  <c r="E50" i="4"/>
  <c r="I50" i="4" s="1"/>
  <c r="E49" i="4"/>
  <c r="F49" i="4" s="1"/>
  <c r="F48" i="4"/>
  <c r="E48" i="4"/>
  <c r="I48" i="4" s="1"/>
  <c r="F42" i="4"/>
  <c r="E42" i="4"/>
  <c r="E41" i="4"/>
  <c r="D41" i="4" s="1"/>
  <c r="E40" i="4"/>
  <c r="D40" i="4" s="1"/>
  <c r="E29" i="4"/>
  <c r="D29" i="4" s="1"/>
  <c r="F28" i="4"/>
  <c r="F15" i="4" s="1"/>
  <c r="E15" i="4" s="1"/>
  <c r="D15" i="4" s="1"/>
  <c r="F100" i="4" l="1"/>
  <c r="D51" i="4"/>
  <c r="F52" i="4"/>
  <c r="F104" i="4"/>
  <c r="I53" i="4"/>
  <c r="F53" i="4"/>
  <c r="I78" i="4"/>
  <c r="F78" i="4"/>
  <c r="F83" i="4"/>
  <c r="I83" i="4"/>
  <c r="E107" i="4"/>
  <c r="E111" i="4" s="1"/>
  <c r="F102" i="4"/>
  <c r="I102" i="4"/>
  <c r="F68" i="4"/>
  <c r="I68" i="4"/>
  <c r="F90" i="4"/>
  <c r="I90" i="4"/>
  <c r="F101" i="4"/>
  <c r="I101" i="4"/>
  <c r="I49" i="4"/>
  <c r="D50" i="4"/>
  <c r="D107" i="4" s="1"/>
  <c r="D111" i="4" s="1"/>
  <c r="F92" i="4"/>
  <c r="F95" i="4"/>
  <c r="F103" i="4"/>
  <c r="F105" i="4"/>
  <c r="I95" i="4"/>
  <c r="E118" i="3"/>
  <c r="F118" i="3"/>
  <c r="D118" i="3"/>
  <c r="D110" i="3"/>
  <c r="D115" i="3"/>
  <c r="E115" i="3" s="1"/>
  <c r="F115" i="3" s="1"/>
  <c r="F107" i="4" l="1"/>
  <c r="F111" i="4" s="1"/>
  <c r="E110" i="3"/>
  <c r="D109" i="3"/>
  <c r="E106" i="3"/>
  <c r="D106" i="3" s="1"/>
  <c r="E105" i="3"/>
  <c r="I105" i="3" s="1"/>
  <c r="E104" i="3"/>
  <c r="I104" i="3" s="1"/>
  <c r="E103" i="3"/>
  <c r="I103" i="3" s="1"/>
  <c r="D102" i="3"/>
  <c r="E102" i="3" s="1"/>
  <c r="D101" i="3"/>
  <c r="E101" i="3" s="1"/>
  <c r="E100" i="3"/>
  <c r="I100" i="3" s="1"/>
  <c r="I99" i="3"/>
  <c r="I98" i="3"/>
  <c r="I97" i="3"/>
  <c r="I96" i="3"/>
  <c r="D95" i="3"/>
  <c r="E95" i="3" s="1"/>
  <c r="I94" i="3"/>
  <c r="I93" i="3"/>
  <c r="D92" i="3"/>
  <c r="E92" i="3" s="1"/>
  <c r="I92" i="3" s="1"/>
  <c r="I91" i="3"/>
  <c r="D90" i="3"/>
  <c r="E90" i="3" s="1"/>
  <c r="I89" i="3"/>
  <c r="I88" i="3"/>
  <c r="I87" i="3"/>
  <c r="I86" i="3"/>
  <c r="I85" i="3"/>
  <c r="I84" i="3"/>
  <c r="D83" i="3"/>
  <c r="E83" i="3" s="1"/>
  <c r="I82" i="3"/>
  <c r="D82" i="3"/>
  <c r="D78" i="3" s="1"/>
  <c r="E78" i="3" s="1"/>
  <c r="I81" i="3"/>
  <c r="I80" i="3"/>
  <c r="I79" i="3"/>
  <c r="I77" i="3"/>
  <c r="I76" i="3"/>
  <c r="I75" i="3"/>
  <c r="I74" i="3"/>
  <c r="I73" i="3"/>
  <c r="I72" i="3"/>
  <c r="I71" i="3"/>
  <c r="I70" i="3"/>
  <c r="I69" i="3"/>
  <c r="D68" i="3"/>
  <c r="E68" i="3" s="1"/>
  <c r="I67" i="3"/>
  <c r="I66" i="3"/>
  <c r="I65" i="3"/>
  <c r="I64" i="3"/>
  <c r="I63" i="3"/>
  <c r="I62" i="3"/>
  <c r="I61" i="3"/>
  <c r="I60" i="3"/>
  <c r="I59" i="3"/>
  <c r="I58" i="3"/>
  <c r="I57" i="3"/>
  <c r="I56" i="3"/>
  <c r="I55" i="3"/>
  <c r="I54" i="3"/>
  <c r="D53" i="3"/>
  <c r="E53" i="3" s="1"/>
  <c r="E52" i="3"/>
  <c r="I52" i="3" s="1"/>
  <c r="E51" i="3"/>
  <c r="I51" i="3" s="1"/>
  <c r="E50" i="3"/>
  <c r="I50" i="3" s="1"/>
  <c r="E49" i="3"/>
  <c r="I49" i="3" s="1"/>
  <c r="F48" i="3"/>
  <c r="E48" i="3"/>
  <c r="I48" i="3" s="1"/>
  <c r="E42" i="3"/>
  <c r="F42" i="3" s="1"/>
  <c r="E41" i="3"/>
  <c r="D41" i="3"/>
  <c r="E40" i="3"/>
  <c r="D40" i="3"/>
  <c r="E29" i="3"/>
  <c r="D29" i="3"/>
  <c r="F28" i="3"/>
  <c r="F15" i="3"/>
  <c r="E15" i="3" s="1"/>
  <c r="D15" i="3" s="1"/>
  <c r="F68" i="2"/>
  <c r="F83" i="2"/>
  <c r="F53" i="2"/>
  <c r="D102" i="2"/>
  <c r="F100" i="3" l="1"/>
  <c r="F110" i="3"/>
  <c r="F109" i="3" s="1"/>
  <c r="E109" i="3"/>
  <c r="D51" i="3"/>
  <c r="F52" i="3"/>
  <c r="F104" i="3"/>
  <c r="F68" i="3"/>
  <c r="I68" i="3"/>
  <c r="F90" i="3"/>
  <c r="I90" i="3"/>
  <c r="F101" i="3"/>
  <c r="I101" i="3"/>
  <c r="F53" i="3"/>
  <c r="I53" i="3"/>
  <c r="I78" i="3"/>
  <c r="F78" i="3"/>
  <c r="F83" i="3"/>
  <c r="I83" i="3"/>
  <c r="E107" i="3"/>
  <c r="E112" i="3" s="1"/>
  <c r="F102" i="3"/>
  <c r="I102" i="3"/>
  <c r="F49" i="3"/>
  <c r="D50" i="3"/>
  <c r="F92" i="3"/>
  <c r="F95" i="3"/>
  <c r="F103" i="3"/>
  <c r="F105" i="3"/>
  <c r="I95" i="3"/>
  <c r="D101" i="2"/>
  <c r="F28" i="2"/>
  <c r="F107" i="3" l="1"/>
  <c r="F112" i="3" s="1"/>
  <c r="D107" i="3"/>
  <c r="D112" i="3" s="1"/>
  <c r="E123" i="2"/>
  <c r="F123" i="2" s="1"/>
  <c r="I54" i="2" l="1"/>
  <c r="I55" i="2"/>
  <c r="I56" i="2"/>
  <c r="I57" i="2"/>
  <c r="I58" i="2"/>
  <c r="I59" i="2"/>
  <c r="I60" i="2"/>
  <c r="I61" i="2"/>
  <c r="I62" i="2"/>
  <c r="I63" i="2"/>
  <c r="I64" i="2"/>
  <c r="I65" i="2"/>
  <c r="I66" i="2"/>
  <c r="I67" i="2"/>
  <c r="I69" i="2"/>
  <c r="I70" i="2"/>
  <c r="I71" i="2"/>
  <c r="I72" i="2"/>
  <c r="I73" i="2"/>
  <c r="I74" i="2"/>
  <c r="I75" i="2"/>
  <c r="I76" i="2"/>
  <c r="I77" i="2"/>
  <c r="I79" i="2"/>
  <c r="I80" i="2"/>
  <c r="I81" i="2"/>
  <c r="I82" i="2"/>
  <c r="I84" i="2"/>
  <c r="I85" i="2"/>
  <c r="I86" i="2"/>
  <c r="I87" i="2"/>
  <c r="I88" i="2"/>
  <c r="I89" i="2"/>
  <c r="I91" i="2"/>
  <c r="I93" i="2"/>
  <c r="I94" i="2"/>
  <c r="I96" i="2"/>
  <c r="I97" i="2"/>
  <c r="I98" i="2"/>
  <c r="I99" i="2"/>
  <c r="E105" i="2"/>
  <c r="I105" i="2" s="1"/>
  <c r="E103" i="2"/>
  <c r="I103" i="2" s="1"/>
  <c r="E104" i="2"/>
  <c r="I104" i="2" s="1"/>
  <c r="F101" i="2"/>
  <c r="E101" i="2"/>
  <c r="I101" i="2" s="1"/>
  <c r="E102" i="2"/>
  <c r="D83" i="2"/>
  <c r="D68" i="2"/>
  <c r="D53" i="2"/>
  <c r="F104" i="2" l="1"/>
  <c r="F102" i="2"/>
  <c r="I102" i="2"/>
  <c r="F103" i="2"/>
  <c r="F105" i="2"/>
  <c r="E51" i="2"/>
  <c r="D42" i="2"/>
  <c r="D51" i="2" l="1"/>
  <c r="I51" i="2"/>
  <c r="D132" i="2"/>
  <c r="D109" i="2" s="1"/>
  <c r="E111" i="2" l="1"/>
  <c r="F111" i="2" s="1"/>
  <c r="E112" i="2"/>
  <c r="F112" i="2" s="1"/>
  <c r="E113" i="2"/>
  <c r="F113" i="2" s="1"/>
  <c r="E114" i="2"/>
  <c r="F114" i="2" s="1"/>
  <c r="E115" i="2"/>
  <c r="F115" i="2" s="1"/>
  <c r="E116" i="2"/>
  <c r="F116" i="2" s="1"/>
  <c r="E117" i="2"/>
  <c r="F117" i="2" s="1"/>
  <c r="E118" i="2"/>
  <c r="F118" i="2" s="1"/>
  <c r="E119" i="2"/>
  <c r="F119" i="2" s="1"/>
  <c r="E120" i="2"/>
  <c r="F120" i="2" s="1"/>
  <c r="E121" i="2"/>
  <c r="F121" i="2" s="1"/>
  <c r="E122" i="2"/>
  <c r="F122" i="2" s="1"/>
  <c r="E124" i="2"/>
  <c r="F124" i="2" s="1"/>
  <c r="E125" i="2"/>
  <c r="F125" i="2" s="1"/>
  <c r="E126" i="2"/>
  <c r="F126" i="2" s="1"/>
  <c r="E127" i="2"/>
  <c r="F127" i="2" s="1"/>
  <c r="E128" i="2"/>
  <c r="F128" i="2" s="1"/>
  <c r="E129" i="2"/>
  <c r="F129" i="2" s="1"/>
  <c r="E130" i="2"/>
  <c r="F130" i="2" s="1"/>
  <c r="E131" i="2"/>
  <c r="F131" i="2" s="1"/>
  <c r="E132" i="2"/>
  <c r="F132" i="2" s="1"/>
  <c r="E133" i="2"/>
  <c r="F133" i="2" s="1"/>
  <c r="E134" i="2"/>
  <c r="F134" i="2" s="1"/>
  <c r="D95" i="2"/>
  <c r="D90" i="2"/>
  <c r="E100" i="2" l="1"/>
  <c r="I100" i="2" s="1"/>
  <c r="E52" i="2"/>
  <c r="E42" i="2"/>
  <c r="F42" i="2" s="1"/>
  <c r="F52" i="2" l="1"/>
  <c r="I52" i="2"/>
  <c r="F100" i="2"/>
  <c r="E29" i="2"/>
  <c r="D29" i="2" s="1"/>
  <c r="E40" i="2"/>
  <c r="D40" i="2" s="1"/>
  <c r="E41" i="2"/>
  <c r="D41" i="2" s="1"/>
  <c r="E48" i="2"/>
  <c r="E49" i="2"/>
  <c r="I49" i="2" s="1"/>
  <c r="E50" i="2"/>
  <c r="E53" i="2"/>
  <c r="E68" i="2"/>
  <c r="D82" i="2"/>
  <c r="E83" i="2"/>
  <c r="E90" i="2"/>
  <c r="I90" i="2" s="1"/>
  <c r="D92" i="2"/>
  <c r="E95" i="2"/>
  <c r="I95" i="2" s="1"/>
  <c r="E106" i="2"/>
  <c r="D106" i="2" s="1"/>
  <c r="E110" i="2"/>
  <c r="E109" i="2" s="1"/>
  <c r="I53" i="2" l="1"/>
  <c r="I83" i="2"/>
  <c r="D50" i="2"/>
  <c r="I50" i="2"/>
  <c r="I68" i="2"/>
  <c r="E92" i="2"/>
  <c r="I92" i="2" s="1"/>
  <c r="D78" i="2"/>
  <c r="E78" i="2" l="1"/>
  <c r="I78" i="2" s="1"/>
  <c r="F15" i="2"/>
  <c r="E15" i="2" l="1"/>
  <c r="E107" i="2" s="1"/>
  <c r="F110" i="2"/>
  <c r="F109" i="2" s="1"/>
  <c r="D15" i="2" l="1"/>
  <c r="D107" i="2" s="1"/>
  <c r="E136" i="2"/>
  <c r="F49" i="2"/>
  <c r="D136" i="2" l="1"/>
  <c r="I48" i="2" l="1"/>
  <c r="F48" i="2"/>
  <c r="F78" i="2"/>
  <c r="F90" i="2"/>
  <c r="F92" i="2"/>
  <c r="F95" i="2" l="1"/>
  <c r="F107" i="2" s="1"/>
  <c r="F136" i="2" l="1"/>
</calcChain>
</file>

<file path=xl/sharedStrings.xml><?xml version="1.0" encoding="utf-8"?>
<sst xmlns="http://schemas.openxmlformats.org/spreadsheetml/2006/main" count="667" uniqueCount="176">
  <si>
    <t>Приложение №1</t>
  </si>
  <si>
    <t>к дополнительному соглашению№_______</t>
  </si>
  <si>
    <t>к договору управления многоквартирным домом</t>
  </si>
  <si>
    <t xml:space="preserve">от _____________ 2008г </t>
  </si>
  <si>
    <t>Перечень работ и услуг по содержанию и ремонту общего имущества в многоквартирном доме</t>
  </si>
  <si>
    <t>(многоквартирный дом с электрическими плитами )</t>
  </si>
  <si>
    <t>Расчет размера платы за содержание и ремонт общего имущества в многоквартирном доме</t>
  </si>
  <si>
    <t>наименование работ и услуг</t>
  </si>
  <si>
    <t>периодичность выполняемых работ</t>
  </si>
  <si>
    <t>Годовой размер платы на 1м2 общей площади помещения (рублей)</t>
  </si>
  <si>
    <t xml:space="preserve">Годовая стоимость                ( на весь дом), руб. </t>
  </si>
  <si>
    <t xml:space="preserve">Стоимость на 1м2 общей площади помещения (рублей в месяц) </t>
  </si>
  <si>
    <t>Обязательные работы и услуги по содержанию и ремонту общего имущества собственников помещений в многоквартирном доме</t>
  </si>
  <si>
    <t>договорная и претензионно-исковая работа, взыскание задолженности по ЖКУ</t>
  </si>
  <si>
    <t>постоянно</t>
  </si>
  <si>
    <t>ведение технической документации</t>
  </si>
  <si>
    <t>Уборка земельного участка, входящего в состав общего имущества</t>
  </si>
  <si>
    <t>6 раз в неделю</t>
  </si>
  <si>
    <t>сдвижка и подметание снега при отсутствии снегопадов</t>
  </si>
  <si>
    <t>сдвижка и подметание снега при снегопаде</t>
  </si>
  <si>
    <t>по мере необходимости</t>
  </si>
  <si>
    <t>1 раз в сутки во время гололеда</t>
  </si>
  <si>
    <t>Расчетно-кассовое обслуживание</t>
  </si>
  <si>
    <t>1 раз в месяц</t>
  </si>
  <si>
    <t>Аварийное обслуживание</t>
  </si>
  <si>
    <t>круглосуточно</t>
  </si>
  <si>
    <t>ежемесячно</t>
  </si>
  <si>
    <t>Дератизация</t>
  </si>
  <si>
    <t>12 раз в год</t>
  </si>
  <si>
    <t>Дезинсекция</t>
  </si>
  <si>
    <t>6 раз в год</t>
  </si>
  <si>
    <t>Организация и проведение микробиологического и санитарно - химического контроля горячего водоснабжения</t>
  </si>
  <si>
    <t>Регламентные работы по системе отопления в т.числе:</t>
  </si>
  <si>
    <t>1 раз в год</t>
  </si>
  <si>
    <t>гидравлическое испытание входной запорной арматуры</t>
  </si>
  <si>
    <t>2 раза в год</t>
  </si>
  <si>
    <t>ревизия элеваторного узла ( сопло )</t>
  </si>
  <si>
    <t>промывка системы отопления</t>
  </si>
  <si>
    <t>опресовка системы отопления</t>
  </si>
  <si>
    <t>промывка фильтров в тепловом пункте</t>
  </si>
  <si>
    <t>регулировка элеваторного узла</t>
  </si>
  <si>
    <t>заполнение системы отопления технической водой с удалением воздушных пробок</t>
  </si>
  <si>
    <t>Регламентные работы по системе горячего водоснабжения в т.числе:</t>
  </si>
  <si>
    <t>проверка бойлера на плотность и прочность</t>
  </si>
  <si>
    <t>3 раза в год</t>
  </si>
  <si>
    <t>проверка бойлера на предмет накипиобразования латунных трубок ( со снятием калачей )</t>
  </si>
  <si>
    <t>1 ра в год</t>
  </si>
  <si>
    <t>опрессовка бойлера</t>
  </si>
  <si>
    <t>1 раз</t>
  </si>
  <si>
    <t>восстановление циркуляции ГВС ( после опрессовки и проверки бойлера на плотность и прочность), сброс воздушных пробок</t>
  </si>
  <si>
    <t>4 раза в год</t>
  </si>
  <si>
    <t>проверка работы регулятора температуры на бойлере</t>
  </si>
  <si>
    <t>Регламентные работы по системе холодного водоснабжения в т.числе:</t>
  </si>
  <si>
    <t>перевод реле времени</t>
  </si>
  <si>
    <t>восстановление общедомового уличного освещения</t>
  </si>
  <si>
    <t>Регламентные работы по системе водоотведения в т.числе:</t>
  </si>
  <si>
    <t>прочистка канализационных выпусков до стены здания</t>
  </si>
  <si>
    <t>Регламентные работы по системе вентиляции в т.числе:</t>
  </si>
  <si>
    <t>Регламентные работы по содержанию кровли в т.числе:</t>
  </si>
  <si>
    <t>очистка кровли от снега и наледи козырьков  подъездов</t>
  </si>
  <si>
    <t>очистка от снега и льда водостоков</t>
  </si>
  <si>
    <t>Сбор, вывоз и утилизация ТБО*, руб./м2</t>
  </si>
  <si>
    <t>ИТОГО:</t>
  </si>
  <si>
    <t>ВСЕГО:</t>
  </si>
  <si>
    <t>учет работ по капремонту</t>
  </si>
  <si>
    <t>гидравлическое испытание элеваторных узлов и запорной арматуры</t>
  </si>
  <si>
    <t>1 раз в 3 года</t>
  </si>
  <si>
    <t>Итого:</t>
  </si>
  <si>
    <t>очистка водосточных воронок</t>
  </si>
  <si>
    <t>Управление многоквартирным домом, всего в т.ч.</t>
  </si>
  <si>
    <t>отключение системы отопления с переводом системы ГВС на летнюю схему</t>
  </si>
  <si>
    <t>подключение системы отопления с регулировкой и переводом системы ГВС на зимнюю схему</t>
  </si>
  <si>
    <t xml:space="preserve">Проект </t>
  </si>
  <si>
    <t xml:space="preserve">Управляющая организация   _____________________                                          Собственник __________________                            </t>
  </si>
  <si>
    <t>по адресу: ул. Набережная, д.40 (S жилые + нежилые = 3274,7 м2; S придом.тер = 3207,65 м2)</t>
  </si>
  <si>
    <t>объем работ</t>
  </si>
  <si>
    <t>осмотр мест общего пользования и инженерных сетей  в т.ч (фундамент, подвал, стены, крыша, лестницы, перекрытия и покрытия, фасад, перегородки, полы,подъезды, окна, двери,  система холодного водоснабжения, система горячего водоснабжения, система отопления, система  канализации, система электроснабжения, противопожарное водоснабжение, пожарных лестниц и выходов, постоянный  контроль параметров теплоносителя и воды, проверка температурно - влажного режима подвалов, чердаков, контроль состояния контрольно - измерительных приборов )</t>
  </si>
  <si>
    <t>учет потребленных коммунальных ресурсов</t>
  </si>
  <si>
    <t>организация и контроль выполнения работ , оказания услуг</t>
  </si>
  <si>
    <t>организация общего собрания</t>
  </si>
  <si>
    <t>доставка платежных документов</t>
  </si>
  <si>
    <t>предоставление отчета по состоянию лицевого счета</t>
  </si>
  <si>
    <t>подметание придомовой территории</t>
  </si>
  <si>
    <t>уборка  газона</t>
  </si>
  <si>
    <t>1 раз в двое суток</t>
  </si>
  <si>
    <t xml:space="preserve"> выкашивание газонов</t>
  </si>
  <si>
    <t>2 раза</t>
  </si>
  <si>
    <t>погрузка мусора на автотранспорт  вручную</t>
  </si>
  <si>
    <t>очистка урн от мусора</t>
  </si>
  <si>
    <t>посыпка территории песко-соляной смесью</t>
  </si>
  <si>
    <t>очистка крышек люков колодцев и пожарных гидрантов от снега и льда толщиной слоя свыше 5 см</t>
  </si>
  <si>
    <t>уборка крыльца и площадки перед входом в подъезд, очистка металлической решетки, приямка</t>
  </si>
  <si>
    <t xml:space="preserve"> Содержание  лестничных клеток</t>
  </si>
  <si>
    <t>влажная протирка подоконников,  перил лестниц, отопительных приборов</t>
  </si>
  <si>
    <t>мытье окон, влажная протирка оконных решеток, дверей</t>
  </si>
  <si>
    <t>влажная уборка лестничных площадок, маршей, тамбуров</t>
  </si>
  <si>
    <t>1 раз в неделю</t>
  </si>
  <si>
    <t>сухая  уборка лестничных площадок, маршей, тамбуров ( 1-2 эт)</t>
  </si>
  <si>
    <t xml:space="preserve">ежедневно </t>
  </si>
  <si>
    <t>сухая  уборка лестничных площадок, маршей, тамбуров ( 3 -9 эт)</t>
  </si>
  <si>
    <t>Проверка исправности, работоспособности и техническое обслуживание  приборов учета холодного водоснабжения</t>
  </si>
  <si>
    <t>Проверка исправности, работоспособности, регулировка и техническое обслуживание  приборов учета теплоэнергии</t>
  </si>
  <si>
    <t>смена задвижек на  отопление</t>
  </si>
  <si>
    <t xml:space="preserve"> замена неисправных контрольно-измерительных прибоов (манометров, термометров и т.д)</t>
  </si>
  <si>
    <t>ревизия задвижек СТС</t>
  </si>
  <si>
    <t>работа по очистке водяного подогревателя для удаления накипи-коррозийных отложений</t>
  </si>
  <si>
    <t xml:space="preserve">1 раз </t>
  </si>
  <si>
    <t>ревизия задвижек ГВС</t>
  </si>
  <si>
    <t xml:space="preserve">ревизия  задвижек  ХВС </t>
  </si>
  <si>
    <t>замена насоса хвс / резерв /</t>
  </si>
  <si>
    <t xml:space="preserve"> замена неисправных контрольно-измерительных приборов (манометров, термометров и т.д)</t>
  </si>
  <si>
    <t>Регламентные работы по системе электроснабжения  в т.числе:</t>
  </si>
  <si>
    <t>ревизия ШР, ЩЭ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</si>
  <si>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ревизия ВРУ  (техническое обслуживание и ремонт силовых  установок, очистка клемм и соединений в групповых щитках и распределительных шкафах, наладка электрооборудования).</t>
  </si>
  <si>
    <t>замена трансформатора тока</t>
  </si>
  <si>
    <t>1 раз в 4 года</t>
  </si>
  <si>
    <t>электроизмерения ( замеры сопротивления изоляции проводов, восстановление цепей заземления по результатам проверки; проверка и обеспечение работоспособности устройств защитного отключения; проверка заземления оболочки электрокабеля)</t>
  </si>
  <si>
    <t>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</t>
  </si>
  <si>
    <t>3274,7 м2</t>
  </si>
  <si>
    <t>3207,65 м2</t>
  </si>
  <si>
    <t>1 шт</t>
  </si>
  <si>
    <t>2 пробы</t>
  </si>
  <si>
    <t>восстановление водостоков (мелкий ремонт после очистки от снега и льда)</t>
  </si>
  <si>
    <t>776,7 м2</t>
  </si>
  <si>
    <t>914,4 м2</t>
  </si>
  <si>
    <t>2600 м</t>
  </si>
  <si>
    <t>910 м</t>
  </si>
  <si>
    <t>455 м</t>
  </si>
  <si>
    <t>758 м</t>
  </si>
  <si>
    <t>265 м</t>
  </si>
  <si>
    <t>120 каналов</t>
  </si>
  <si>
    <t>Предлагаемый перечень работ по текущему ремонту                    (на выбор собственников)</t>
  </si>
  <si>
    <t>Утепление торцевых панелей - 81,6 м2</t>
  </si>
  <si>
    <t>Установка электронного регулятора температуры на ВВП</t>
  </si>
  <si>
    <t>Погодное регулирование системы отопления (ориентировочная стоимость)</t>
  </si>
  <si>
    <t>Замена оконных блоков в подъездах на пластиковые  - 26 шт.</t>
  </si>
  <si>
    <t>Установка решеток на чердачные продухи - 14шт.</t>
  </si>
  <si>
    <t>Устройство металлических козырьков на веншахтах-2 шт.</t>
  </si>
  <si>
    <t>Косметический ремонт 1-го подъезда</t>
  </si>
  <si>
    <t>Косметический ремонт 2-го подъезда</t>
  </si>
  <si>
    <t>Ремонт панельных швов (50м.п.)</t>
  </si>
  <si>
    <t>Устройство мягкой кровли в 1 слой - 50 м2.</t>
  </si>
  <si>
    <t>Установка фильтра на ввод ХВС д.50мм. 1шт.</t>
  </si>
  <si>
    <t>Установка обратного клапана на ввод ХВС д.50мм - 1шт.</t>
  </si>
  <si>
    <t>Установка фильтра на ввод ГВС д.50мм. 1шт.</t>
  </si>
  <si>
    <t>Установка обратного клапана на ввод ГВС д.50мм - 1шт.</t>
  </si>
  <si>
    <t>Смена шаровых кранов под промывку на элеваторе д. 32мм - 4шт.</t>
  </si>
  <si>
    <t>Смена уличного канализационного выпуска д. 100мм - 20 м.п.</t>
  </si>
  <si>
    <t>Переврезка схемы СТС на ВВП (2 ступени)</t>
  </si>
  <si>
    <t>Демонтаж шаровых кранов на эл.узлах  д. 25-2шт.</t>
  </si>
  <si>
    <t>Подсыпка щебнем в тех.подвале 12 м3</t>
  </si>
  <si>
    <t>Изоляция трубопроводов ГВС, Кфлекс  26 м.п.</t>
  </si>
  <si>
    <t>Изоляция трубопроводов  ХВС  на ВВП Кфлекс - 145 м.п.</t>
  </si>
  <si>
    <t>Изоляция трубопроводов  СТС  на ВВП Кфлекс - 10 м.п.</t>
  </si>
  <si>
    <t>Установка датчиков движения на площадках этажных  30 шт.</t>
  </si>
  <si>
    <t>Ремонт освещения подвала.</t>
  </si>
  <si>
    <t>на 2017 -2018 гг.</t>
  </si>
  <si>
    <t>(стоимость услуг  увеличена на 8,6 % в соответствии с уровнем инфляции 2016 г.)</t>
  </si>
  <si>
    <t>рассмотрение обращений граждан</t>
  </si>
  <si>
    <t>информационное сообщение (ГИС ЖКХ)</t>
  </si>
  <si>
    <t>объем теплоносителя на наполнение системы теплоснабжения (договор с ТПК)</t>
  </si>
  <si>
    <t xml:space="preserve">смена задвижки на вводе ХВС </t>
  </si>
  <si>
    <t xml:space="preserve"> дезинфекция вентканалов</t>
  </si>
  <si>
    <r>
      <t xml:space="preserve">Работы заявочного характера </t>
    </r>
    <r>
      <rPr>
        <sz val="11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замена насоса ГВС, очистка от снега и наледи подъездных козырьков, восстановление водостоков (мелкий ремонт после очистки от снега и льда))</t>
    </r>
  </si>
  <si>
    <t>Погашение задолженности прошлых периодов</t>
  </si>
  <si>
    <t>по состоянию на 01.05.17</t>
  </si>
  <si>
    <t>установка задвижки на выход ГВС д. 50мм. - 1шт.</t>
  </si>
  <si>
    <t xml:space="preserve">смена задвижки  ГВС </t>
  </si>
  <si>
    <t xml:space="preserve"> ХВС на содержание общего имущества</t>
  </si>
  <si>
    <t xml:space="preserve"> ГВС на содержание общего имущества</t>
  </si>
  <si>
    <t xml:space="preserve"> Электроэнергия  на содержание общего имущества</t>
  </si>
  <si>
    <t xml:space="preserve"> Водоотведение на содержание общего имущества</t>
  </si>
  <si>
    <t>ВСЕГО (без содержания лестничных клеток)</t>
  </si>
  <si>
    <t>ВСЕГО ( с содержанием  лестничных клеток)</t>
  </si>
  <si>
    <r>
      <t xml:space="preserve">Работы заявочного характера </t>
    </r>
    <r>
      <rPr>
        <sz val="10"/>
        <rFont val="Arial"/>
        <family val="2"/>
        <charset val="204"/>
      </rPr>
      <t>(в т.ч устранение  нарушений выявленных при осмотре гидроизоляции  фундамента, стен, покрытий и перекрытий, крыш, лестниц, фасадов, перегородок, полов, оконных и дверных заполнений, устранение засоров вентканалов,  восстановление требуемых параметров отопления и водоснабжения и герметичности систем, восстановление исправности элементов внутренней канализации , работы по предписанию надзорных органов, ремонт автоматических запирающихся устройств, замена насоса ГВС, очистка от снега и наледи подъездных козырьков, восстановление водостоков (мелкий ремонт после очистки от снега и льда), проверка, техническое обслуживание и сезонное управление оборудованием систем вентиляции и дымоудаления , определение работоспособности оборудования и элементов систем, дезинфекция вентканалов, очистка водосточных воронок, очистка от снега и льда водостоков)</t>
    </r>
  </si>
  <si>
    <t>Утепление торцевых панелей - 45 м2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</si>
</sst>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5" x14ac:knownFonts="1">
    <font>
      <sz val="10"/>
      <name val="Arial Cyr"/>
      <charset val="204"/>
    </font>
    <font>
      <sz val="10"/>
      <name val="Arial Cyr"/>
      <charset val="204"/>
    </font>
    <font>
      <sz val="10"/>
      <name val="Arial Black"/>
      <family val="2"/>
    </font>
    <font>
      <b/>
      <sz val="12"/>
      <name val="Arial Cyr"/>
      <charset val="204"/>
    </font>
    <font>
      <b/>
      <sz val="14"/>
      <name val="Arial Cyr"/>
      <charset val="204"/>
    </font>
    <font>
      <sz val="11"/>
      <name val="Arial Black"/>
      <family val="2"/>
    </font>
    <font>
      <sz val="12"/>
      <name val="Arial Cyr"/>
      <charset val="204"/>
    </font>
    <font>
      <sz val="11"/>
      <name val="Arial Cyr"/>
      <family val="2"/>
      <charset val="204"/>
    </font>
    <font>
      <sz val="10"/>
      <name val="Arial Cyr"/>
      <family val="2"/>
      <charset val="204"/>
    </font>
    <font>
      <sz val="10"/>
      <name val="Arial Black"/>
      <family val="2"/>
      <charset val="204"/>
    </font>
    <font>
      <sz val="11"/>
      <name val="Arial Black"/>
      <family val="2"/>
      <charset val="204"/>
    </font>
    <font>
      <sz val="10"/>
      <name val="Arial"/>
      <family val="2"/>
      <charset val="204"/>
    </font>
    <font>
      <sz val="10"/>
      <color indexed="10"/>
      <name val="Arial Cyr"/>
      <family val="2"/>
      <charset val="204"/>
    </font>
    <font>
      <sz val="11"/>
      <name val="Arial"/>
      <family val="2"/>
      <charset val="204"/>
    </font>
    <font>
      <sz val="12"/>
      <name val="Arial Black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63">
    <xf numFmtId="0" fontId="0" fillId="0" borderId="0" xfId="0"/>
    <xf numFmtId="0" fontId="0" fillId="0" borderId="0" xfId="0" applyFill="1"/>
    <xf numFmtId="2" fontId="0" fillId="0" borderId="0" xfId="0" applyNumberFormat="1" applyFill="1"/>
    <xf numFmtId="0" fontId="3" fillId="2" borderId="0" xfId="0" applyFont="1" applyFill="1" applyAlignment="1">
      <alignment horizontal="center"/>
    </xf>
    <xf numFmtId="0" fontId="6" fillId="0" borderId="0" xfId="0" applyFont="1" applyFill="1"/>
    <xf numFmtId="2" fontId="6" fillId="0" borderId="0" xfId="0" applyNumberFormat="1" applyFont="1" applyFill="1"/>
    <xf numFmtId="2" fontId="0" fillId="0" borderId="0" xfId="0" applyNumberFormat="1" applyFill="1" applyAlignment="1">
      <alignment horizontal="center" vertical="center" wrapText="1"/>
    </xf>
    <xf numFmtId="2" fontId="8" fillId="0" borderId="0" xfId="0" applyNumberFormat="1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3" xfId="0" applyFont="1" applyFill="1" applyBorder="1" applyAlignment="1">
      <alignment horizontal="center" vertical="center" textRotation="90" wrapText="1"/>
    </xf>
    <xf numFmtId="0" fontId="9" fillId="0" borderId="3" xfId="0" applyFont="1" applyFill="1" applyBorder="1" applyAlignment="1">
      <alignment horizontal="center" vertical="center" wrapText="1"/>
    </xf>
    <xf numFmtId="0" fontId="9" fillId="3" borderId="4" xfId="0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2" fontId="9" fillId="0" borderId="0" xfId="0" applyNumberFormat="1" applyFont="1" applyFill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 wrapText="1"/>
    </xf>
    <xf numFmtId="0" fontId="1" fillId="0" borderId="6" xfId="0" applyFont="1" applyFill="1" applyBorder="1" applyAlignment="1">
      <alignment horizontal="center" vertical="center" wrapText="1"/>
    </xf>
    <xf numFmtId="0" fontId="1" fillId="0" borderId="7" xfId="0" applyFont="1" applyFill="1" applyBorder="1" applyAlignment="1">
      <alignment horizontal="center" vertical="center" wrapText="1"/>
    </xf>
    <xf numFmtId="0" fontId="1" fillId="0" borderId="8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 wrapText="1"/>
    </xf>
    <xf numFmtId="2" fontId="1" fillId="0" borderId="0" xfId="0" applyNumberFormat="1" applyFont="1" applyFill="1" applyAlignment="1">
      <alignment horizontal="center" vertical="center" wrapText="1"/>
    </xf>
    <xf numFmtId="2" fontId="9" fillId="4" borderId="16" xfId="0" applyNumberFormat="1" applyFont="1" applyFill="1" applyBorder="1" applyAlignment="1">
      <alignment horizontal="center" vertical="center" wrapText="1"/>
    </xf>
    <xf numFmtId="2" fontId="9" fillId="4" borderId="15" xfId="0" applyNumberFormat="1" applyFont="1" applyFill="1" applyBorder="1" applyAlignment="1">
      <alignment horizontal="center" vertical="center" wrapText="1"/>
    </xf>
    <xf numFmtId="2" fontId="9" fillId="4" borderId="17" xfId="0" applyNumberFormat="1" applyFont="1" applyFill="1" applyBorder="1" applyAlignment="1">
      <alignment horizontal="center" vertical="center" wrapText="1"/>
    </xf>
    <xf numFmtId="2" fontId="11" fillId="4" borderId="16" xfId="0" applyNumberFormat="1" applyFont="1" applyFill="1" applyBorder="1" applyAlignment="1">
      <alignment horizontal="center" vertical="center" wrapText="1"/>
    </xf>
    <xf numFmtId="2" fontId="11" fillId="4" borderId="15" xfId="0" applyNumberFormat="1" applyFont="1" applyFill="1" applyBorder="1" applyAlignment="1">
      <alignment horizontal="center" vertical="center" wrapText="1"/>
    </xf>
    <xf numFmtId="2" fontId="11" fillId="4" borderId="17" xfId="0" applyNumberFormat="1" applyFont="1" applyFill="1" applyBorder="1" applyAlignment="1">
      <alignment horizontal="center" vertical="center" wrapText="1"/>
    </xf>
    <xf numFmtId="0" fontId="12" fillId="0" borderId="0" xfId="0" applyFont="1" applyFill="1" applyAlignment="1">
      <alignment horizontal="center" vertical="center" wrapText="1"/>
    </xf>
    <xf numFmtId="2" fontId="9" fillId="4" borderId="14" xfId="0" applyNumberFormat="1" applyFont="1" applyFill="1" applyBorder="1" applyAlignment="1">
      <alignment horizontal="center" vertical="center" wrapText="1"/>
    </xf>
    <xf numFmtId="2" fontId="9" fillId="4" borderId="19" xfId="0" applyNumberFormat="1" applyFont="1" applyFill="1" applyBorder="1" applyAlignment="1">
      <alignment horizontal="center" vertical="center" wrapText="1"/>
    </xf>
    <xf numFmtId="2" fontId="9" fillId="4" borderId="21" xfId="0" applyNumberFormat="1" applyFont="1" applyFill="1" applyBorder="1" applyAlignment="1">
      <alignment horizontal="center" vertical="center" wrapText="1"/>
    </xf>
    <xf numFmtId="2" fontId="1" fillId="4" borderId="22" xfId="0" applyNumberFormat="1" applyFont="1" applyFill="1" applyBorder="1" applyAlignment="1">
      <alignment horizontal="center" vertical="center" wrapText="1"/>
    </xf>
    <xf numFmtId="2" fontId="1" fillId="4" borderId="14" xfId="0" applyNumberFormat="1" applyFont="1" applyFill="1" applyBorder="1" applyAlignment="1">
      <alignment horizontal="center" vertical="center" wrapText="1"/>
    </xf>
    <xf numFmtId="2" fontId="1" fillId="4" borderId="20" xfId="0" applyNumberFormat="1" applyFont="1" applyFill="1" applyBorder="1" applyAlignment="1">
      <alignment horizontal="center" vertical="center" wrapText="1"/>
    </xf>
    <xf numFmtId="2" fontId="1" fillId="4" borderId="15" xfId="0" applyNumberFormat="1" applyFont="1" applyFill="1" applyBorder="1" applyAlignment="1">
      <alignment horizontal="center" vertical="center" wrapText="1"/>
    </xf>
    <xf numFmtId="0" fontId="14" fillId="0" borderId="23" xfId="0" applyFont="1" applyFill="1" applyBorder="1" applyAlignment="1">
      <alignment horizontal="left" vertical="center" wrapText="1"/>
    </xf>
    <xf numFmtId="0" fontId="14" fillId="0" borderId="24" xfId="0" applyFont="1" applyFill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 wrapText="1"/>
    </xf>
    <xf numFmtId="2" fontId="14" fillId="0" borderId="0" xfId="0" applyNumberFormat="1" applyFont="1" applyFill="1" applyAlignment="1">
      <alignment horizontal="center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2" fontId="14" fillId="0" borderId="0" xfId="0" applyNumberFormat="1" applyFont="1" applyFill="1" applyBorder="1" applyAlignment="1">
      <alignment horizontal="center" vertical="center" wrapText="1"/>
    </xf>
    <xf numFmtId="2" fontId="14" fillId="4" borderId="0" xfId="0" applyNumberFormat="1" applyFont="1" applyFill="1" applyBorder="1" applyAlignment="1">
      <alignment horizontal="center"/>
    </xf>
    <xf numFmtId="0" fontId="13" fillId="4" borderId="14" xfId="0" applyFont="1" applyFill="1" applyBorder="1" applyAlignment="1">
      <alignment horizontal="center" vertical="center" wrapText="1"/>
    </xf>
    <xf numFmtId="2" fontId="14" fillId="3" borderId="0" xfId="0" applyNumberFormat="1" applyFont="1" applyFill="1" applyBorder="1" applyAlignment="1">
      <alignment horizontal="center"/>
    </xf>
    <xf numFmtId="0" fontId="14" fillId="0" borderId="2" xfId="0" applyFont="1" applyFill="1" applyBorder="1" applyAlignment="1">
      <alignment horizontal="left" vertical="center" wrapText="1"/>
    </xf>
    <xf numFmtId="0" fontId="14" fillId="0" borderId="3" xfId="0" applyFont="1" applyFill="1" applyBorder="1" applyAlignment="1">
      <alignment horizontal="center" vertical="center" wrapText="1"/>
    </xf>
    <xf numFmtId="2" fontId="14" fillId="0" borderId="3" xfId="0" applyNumberFormat="1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2" fontId="0" fillId="0" borderId="0" xfId="0" applyNumberFormat="1" applyFill="1" applyAlignment="1">
      <alignment horizontal="center" vertical="center"/>
    </xf>
    <xf numFmtId="0" fontId="14" fillId="3" borderId="0" xfId="0" applyFont="1" applyFill="1" applyBorder="1" applyAlignment="1">
      <alignment horizontal="left" vertical="center" wrapText="1"/>
    </xf>
    <xf numFmtId="4" fontId="10" fillId="3" borderId="0" xfId="0" applyNumberFormat="1" applyFont="1" applyFill="1" applyBorder="1" applyAlignment="1">
      <alignment horizontal="center"/>
    </xf>
    <xf numFmtId="0" fontId="14" fillId="0" borderId="0" xfId="0" applyFont="1" applyFill="1" applyBorder="1" applyAlignment="1">
      <alignment horizontal="center" vertical="center"/>
    </xf>
    <xf numFmtId="0" fontId="14" fillId="3" borderId="0" xfId="0" applyFont="1" applyFill="1" applyBorder="1" applyAlignment="1">
      <alignment horizontal="center" vertical="center"/>
    </xf>
    <xf numFmtId="0" fontId="14" fillId="0" borderId="0" xfId="0" applyFont="1" applyFill="1"/>
    <xf numFmtId="2" fontId="14" fillId="0" borderId="0" xfId="0" applyNumberFormat="1" applyFont="1" applyFill="1"/>
    <xf numFmtId="0" fontId="14" fillId="0" borderId="0" xfId="0" applyFont="1" applyFill="1" applyBorder="1" applyAlignment="1">
      <alignment horizontal="left" vertical="center"/>
    </xf>
    <xf numFmtId="2" fontId="14" fillId="0" borderId="0" xfId="0" applyNumberFormat="1" applyFont="1" applyFill="1" applyBorder="1" applyAlignment="1">
      <alignment horizontal="center" vertical="center"/>
    </xf>
    <xf numFmtId="2" fontId="14" fillId="3" borderId="0" xfId="0" applyNumberFormat="1" applyFont="1" applyFill="1" applyBorder="1" applyAlignment="1">
      <alignment horizontal="center" vertical="center"/>
    </xf>
    <xf numFmtId="0" fontId="14" fillId="0" borderId="0" xfId="0" applyFont="1" applyFill="1" applyAlignment="1">
      <alignment horizontal="center" vertical="center"/>
    </xf>
    <xf numFmtId="2" fontId="14" fillId="0" borderId="0" xfId="0" applyNumberFormat="1" applyFont="1" applyFill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ill="1"/>
    <xf numFmtId="0" fontId="10" fillId="0" borderId="2" xfId="0" applyFont="1" applyFill="1" applyBorder="1" applyAlignment="1">
      <alignment horizontal="left" vertical="center" wrapText="1"/>
    </xf>
    <xf numFmtId="0" fontId="9" fillId="4" borderId="13" xfId="0" applyFont="1" applyFill="1" applyBorder="1" applyAlignment="1">
      <alignment horizontal="left" vertical="center" wrapText="1"/>
    </xf>
    <xf numFmtId="0" fontId="11" fillId="4" borderId="15" xfId="0" applyFont="1" applyFill="1" applyBorder="1" applyAlignment="1">
      <alignment horizontal="center" vertical="center" wrapText="1"/>
    </xf>
    <xf numFmtId="0" fontId="11" fillId="4" borderId="13" xfId="0" applyFont="1" applyFill="1" applyBorder="1" applyAlignment="1">
      <alignment horizontal="left" vertical="center" wrapText="1"/>
    </xf>
    <xf numFmtId="2" fontId="1" fillId="4" borderId="16" xfId="0" applyNumberFormat="1" applyFont="1" applyFill="1" applyBorder="1" applyAlignment="1">
      <alignment horizontal="center" vertical="center" wrapText="1"/>
    </xf>
    <xf numFmtId="2" fontId="1" fillId="4" borderId="17" xfId="0" applyNumberFormat="1" applyFont="1" applyFill="1" applyBorder="1" applyAlignment="1">
      <alignment horizontal="center" vertical="center" wrapText="1"/>
    </xf>
    <xf numFmtId="2" fontId="13" fillId="4" borderId="14" xfId="0" applyNumberFormat="1" applyFont="1" applyFill="1" applyBorder="1" applyAlignment="1">
      <alignment horizontal="center" vertical="center" wrapText="1"/>
    </xf>
    <xf numFmtId="0" fontId="9" fillId="4" borderId="15" xfId="0" applyFont="1" applyFill="1" applyBorder="1" applyAlignment="1">
      <alignment horizontal="center" vertical="center" wrapText="1"/>
    </xf>
    <xf numFmtId="0" fontId="1" fillId="4" borderId="14" xfId="0" applyFont="1" applyFill="1" applyBorder="1" applyAlignment="1">
      <alignment horizontal="center" vertical="center" wrapText="1"/>
    </xf>
    <xf numFmtId="0" fontId="0" fillId="4" borderId="14" xfId="0" applyFont="1" applyFill="1" applyBorder="1" applyAlignment="1">
      <alignment horizontal="center" vertical="center" wrapText="1"/>
    </xf>
    <xf numFmtId="0" fontId="9" fillId="4" borderId="18" xfId="0" applyFont="1" applyFill="1" applyBorder="1" applyAlignment="1">
      <alignment horizontal="left" vertical="center" wrapText="1"/>
    </xf>
    <xf numFmtId="0" fontId="9" fillId="4" borderId="14" xfId="0" applyFont="1" applyFill="1" applyBorder="1" applyAlignment="1">
      <alignment horizontal="center" vertical="center" wrapText="1"/>
    </xf>
    <xf numFmtId="0" fontId="9" fillId="4" borderId="19" xfId="0" applyFont="1" applyFill="1" applyBorder="1" applyAlignment="1">
      <alignment horizontal="center" vertical="center" wrapText="1"/>
    </xf>
    <xf numFmtId="0" fontId="8" fillId="4" borderId="18" xfId="0" applyFont="1" applyFill="1" applyBorder="1" applyAlignment="1">
      <alignment horizontal="left" vertical="center" wrapText="1"/>
    </xf>
    <xf numFmtId="0" fontId="11" fillId="4" borderId="18" xfId="0" applyFont="1" applyFill="1" applyBorder="1" applyAlignment="1">
      <alignment horizontal="left" vertical="center" wrapText="1"/>
    </xf>
    <xf numFmtId="0" fontId="11" fillId="4" borderId="14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vertical="center"/>
    </xf>
    <xf numFmtId="2" fontId="9" fillId="0" borderId="16" xfId="0" applyNumberFormat="1" applyFont="1" applyFill="1" applyBorder="1" applyAlignment="1">
      <alignment horizontal="center" vertical="center" wrapText="1"/>
    </xf>
    <xf numFmtId="2" fontId="14" fillId="0" borderId="26" xfId="0" applyNumberFormat="1" applyFont="1" applyFill="1" applyBorder="1" applyAlignment="1">
      <alignment horizontal="center" vertical="center" wrapText="1"/>
    </xf>
    <xf numFmtId="4" fontId="11" fillId="4" borderId="13" xfId="0" applyNumberFormat="1" applyFont="1" applyFill="1" applyBorder="1" applyAlignment="1">
      <alignment horizontal="left" vertical="center" wrapText="1"/>
    </xf>
    <xf numFmtId="4" fontId="11" fillId="4" borderId="15" xfId="0" applyNumberFormat="1" applyFont="1" applyFill="1" applyBorder="1" applyAlignment="1">
      <alignment horizontal="center" vertical="center" wrapText="1"/>
    </xf>
    <xf numFmtId="2" fontId="1" fillId="4" borderId="27" xfId="0" applyNumberFormat="1" applyFont="1" applyFill="1" applyBorder="1" applyAlignment="1">
      <alignment horizontal="center" vertical="center" wrapText="1"/>
    </xf>
    <xf numFmtId="2" fontId="1" fillId="4" borderId="19" xfId="0" applyNumberFormat="1" applyFont="1" applyFill="1" applyBorder="1" applyAlignment="1">
      <alignment horizontal="center" vertical="center" wrapText="1"/>
    </xf>
    <xf numFmtId="2" fontId="1" fillId="4" borderId="21" xfId="0" applyNumberFormat="1" applyFont="1" applyFill="1" applyBorder="1" applyAlignment="1">
      <alignment horizontal="center" vertical="center" wrapText="1"/>
    </xf>
    <xf numFmtId="0" fontId="10" fillId="0" borderId="3" xfId="0" applyFont="1" applyFill="1" applyBorder="1" applyAlignment="1">
      <alignment horizontal="left" vertical="center" wrapText="1"/>
    </xf>
    <xf numFmtId="2" fontId="10" fillId="0" borderId="3" xfId="0" applyNumberFormat="1" applyFont="1" applyFill="1" applyBorder="1" applyAlignment="1">
      <alignment horizontal="left" vertical="center" wrapText="1"/>
    </xf>
    <xf numFmtId="4" fontId="10" fillId="4" borderId="3" xfId="0" applyNumberFormat="1" applyFont="1" applyFill="1" applyBorder="1" applyAlignment="1">
      <alignment horizontal="center" vertical="center"/>
    </xf>
    <xf numFmtId="4" fontId="14" fillId="3" borderId="0" xfId="0" applyNumberFormat="1" applyFont="1" applyFill="1" applyBorder="1" applyAlignment="1">
      <alignment horizontal="center"/>
    </xf>
    <xf numFmtId="4" fontId="14" fillId="3" borderId="3" xfId="0" applyNumberFormat="1" applyFont="1" applyFill="1" applyBorder="1" applyAlignment="1">
      <alignment horizontal="center"/>
    </xf>
    <xf numFmtId="0" fontId="10" fillId="0" borderId="0" xfId="0" applyFont="1" applyFill="1" applyAlignment="1">
      <alignment horizontal="center" vertical="center" wrapText="1"/>
    </xf>
    <xf numFmtId="2" fontId="10" fillId="0" borderId="0" xfId="0" applyNumberFormat="1" applyFont="1" applyFill="1" applyAlignment="1">
      <alignment horizontal="left" vertical="center" wrapText="1"/>
    </xf>
    <xf numFmtId="0" fontId="10" fillId="0" borderId="0" xfId="0" applyFont="1" applyFill="1" applyAlignment="1">
      <alignment horizontal="left" vertical="center" wrapText="1"/>
    </xf>
    <xf numFmtId="2" fontId="9" fillId="4" borderId="0" xfId="0" applyNumberFormat="1" applyFont="1" applyFill="1" applyAlignment="1">
      <alignment horizontal="center" vertical="center" wrapText="1"/>
    </xf>
    <xf numFmtId="0" fontId="9" fillId="4" borderId="0" xfId="0" applyFont="1" applyFill="1" applyAlignment="1">
      <alignment horizontal="center" vertical="center" wrapText="1"/>
    </xf>
    <xf numFmtId="2" fontId="11" fillId="4" borderId="14" xfId="0" applyNumberFormat="1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 vertical="center"/>
    </xf>
    <xf numFmtId="0" fontId="11" fillId="4" borderId="28" xfId="0" applyFont="1" applyFill="1" applyBorder="1" applyAlignment="1">
      <alignment horizontal="left" vertical="center" wrapText="1"/>
    </xf>
    <xf numFmtId="0" fontId="11" fillId="4" borderId="29" xfId="0" applyFont="1" applyFill="1" applyBorder="1" applyAlignment="1">
      <alignment horizontal="center" vertical="center" wrapText="1"/>
    </xf>
    <xf numFmtId="2" fontId="11" fillId="4" borderId="29" xfId="0" applyNumberFormat="1" applyFont="1" applyFill="1" applyBorder="1" applyAlignment="1">
      <alignment horizontal="center" vertical="center" wrapText="1"/>
    </xf>
    <xf numFmtId="0" fontId="11" fillId="4" borderId="30" xfId="0" applyFont="1" applyFill="1" applyBorder="1" applyAlignment="1">
      <alignment horizontal="left" vertical="center" wrapText="1"/>
    </xf>
    <xf numFmtId="0" fontId="11" fillId="4" borderId="31" xfId="0" applyFont="1" applyFill="1" applyBorder="1" applyAlignment="1">
      <alignment horizontal="center" vertical="center" wrapText="1"/>
    </xf>
    <xf numFmtId="2" fontId="11" fillId="4" borderId="31" xfId="0" applyNumberFormat="1" applyFont="1" applyFill="1" applyBorder="1" applyAlignment="1">
      <alignment horizontal="center" vertical="center" wrapText="1"/>
    </xf>
    <xf numFmtId="4" fontId="11" fillId="4" borderId="29" xfId="0" applyNumberFormat="1" applyFont="1" applyFill="1" applyBorder="1" applyAlignment="1">
      <alignment horizontal="center" vertical="center"/>
    </xf>
    <xf numFmtId="4" fontId="11" fillId="4" borderId="9" xfId="0" applyNumberFormat="1" applyFont="1" applyFill="1" applyBorder="1" applyAlignment="1">
      <alignment horizontal="center" vertical="center"/>
    </xf>
    <xf numFmtId="4" fontId="11" fillId="4" borderId="15" xfId="0" applyNumberFormat="1" applyFont="1" applyFill="1" applyBorder="1" applyAlignment="1">
      <alignment horizontal="center" vertical="center"/>
    </xf>
    <xf numFmtId="4" fontId="11" fillId="4" borderId="17" xfId="0" applyNumberFormat="1" applyFont="1" applyFill="1" applyBorder="1" applyAlignment="1">
      <alignment horizontal="center" vertical="center"/>
    </xf>
    <xf numFmtId="4" fontId="11" fillId="4" borderId="24" xfId="0" applyNumberFormat="1" applyFont="1" applyFill="1" applyBorder="1" applyAlignment="1">
      <alignment horizontal="center" vertical="center"/>
    </xf>
    <xf numFmtId="4" fontId="11" fillId="4" borderId="25" xfId="0" applyNumberFormat="1" applyFont="1" applyFill="1" applyBorder="1" applyAlignment="1">
      <alignment horizontal="center" vertical="center"/>
    </xf>
    <xf numFmtId="0" fontId="10" fillId="4" borderId="32" xfId="0" applyFont="1" applyFill="1" applyBorder="1" applyAlignment="1">
      <alignment horizontal="left" vertical="center" wrapText="1"/>
    </xf>
    <xf numFmtId="0" fontId="14" fillId="3" borderId="23" xfId="0" applyFont="1" applyFill="1" applyBorder="1" applyAlignment="1">
      <alignment horizontal="left" vertical="center" wrapText="1"/>
    </xf>
    <xf numFmtId="4" fontId="10" fillId="3" borderId="25" xfId="0" applyNumberFormat="1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 vertical="center"/>
    </xf>
    <xf numFmtId="0" fontId="14" fillId="0" borderId="24" xfId="0" applyFont="1" applyFill="1" applyBorder="1" applyAlignment="1">
      <alignment horizontal="center" vertical="center"/>
    </xf>
    <xf numFmtId="0" fontId="10" fillId="4" borderId="14" xfId="0" applyFont="1" applyFill="1" applyBorder="1" applyAlignment="1">
      <alignment horizontal="left" vertical="center" wrapText="1"/>
    </xf>
    <xf numFmtId="0" fontId="1" fillId="4" borderId="0" xfId="0" applyFont="1" applyFill="1" applyAlignment="1">
      <alignment horizontal="center" vertical="center" wrapText="1"/>
    </xf>
    <xf numFmtId="2" fontId="14" fillId="4" borderId="25" xfId="0" applyNumberFormat="1" applyFont="1" applyFill="1" applyBorder="1" applyAlignment="1">
      <alignment horizontal="center" vertical="center"/>
    </xf>
    <xf numFmtId="4" fontId="14" fillId="4" borderId="25" xfId="0" applyNumberFormat="1" applyFont="1" applyFill="1" applyBorder="1" applyAlignment="1">
      <alignment horizontal="center"/>
    </xf>
    <xf numFmtId="4" fontId="11" fillId="4" borderId="31" xfId="0" applyNumberFormat="1" applyFont="1" applyFill="1" applyBorder="1" applyAlignment="1">
      <alignment horizontal="center" vertical="center"/>
    </xf>
    <xf numFmtId="4" fontId="9" fillId="4" borderId="16" xfId="0" applyNumberFormat="1" applyFont="1" applyFill="1" applyBorder="1" applyAlignment="1">
      <alignment horizontal="center" vertical="center" wrapText="1"/>
    </xf>
    <xf numFmtId="4" fontId="11" fillId="4" borderId="16" xfId="0" applyNumberFormat="1" applyFont="1" applyFill="1" applyBorder="1" applyAlignment="1">
      <alignment horizontal="center" vertical="center" wrapText="1"/>
    </xf>
    <xf numFmtId="4" fontId="9" fillId="4" borderId="15" xfId="0" applyNumberFormat="1" applyFont="1" applyFill="1" applyBorder="1" applyAlignment="1">
      <alignment horizontal="center" vertical="center" wrapText="1"/>
    </xf>
    <xf numFmtId="4" fontId="1" fillId="4" borderId="22" xfId="0" applyNumberFormat="1" applyFont="1" applyFill="1" applyBorder="1" applyAlignment="1">
      <alignment horizontal="center" vertical="center" wrapText="1"/>
    </xf>
    <xf numFmtId="4" fontId="11" fillId="4" borderId="14" xfId="0" applyNumberFormat="1" applyFont="1" applyFill="1" applyBorder="1" applyAlignment="1">
      <alignment horizontal="center"/>
    </xf>
    <xf numFmtId="4" fontId="1" fillId="4" borderId="16" xfId="0" applyNumberFormat="1" applyFont="1" applyFill="1" applyBorder="1" applyAlignment="1">
      <alignment horizontal="center" vertical="center" wrapText="1"/>
    </xf>
    <xf numFmtId="4" fontId="1" fillId="4" borderId="27" xfId="0" applyNumberFormat="1" applyFont="1" applyFill="1" applyBorder="1" applyAlignment="1">
      <alignment horizontal="center" vertical="center" wrapText="1"/>
    </xf>
    <xf numFmtId="4" fontId="9" fillId="4" borderId="19" xfId="0" applyNumberFormat="1" applyFont="1" applyFill="1" applyBorder="1" applyAlignment="1">
      <alignment horizontal="center" vertical="center" wrapText="1"/>
    </xf>
    <xf numFmtId="4" fontId="9" fillId="4" borderId="14" xfId="0" applyNumberFormat="1" applyFont="1" applyFill="1" applyBorder="1" applyAlignment="1">
      <alignment horizontal="center" vertical="center" wrapText="1"/>
    </xf>
    <xf numFmtId="4" fontId="14" fillId="0" borderId="26" xfId="0" applyNumberFormat="1" applyFont="1" applyFill="1" applyBorder="1" applyAlignment="1">
      <alignment horizontal="center" vertical="center"/>
    </xf>
    <xf numFmtId="0" fontId="14" fillId="3" borderId="2" xfId="0" applyFont="1" applyFill="1" applyBorder="1" applyAlignment="1">
      <alignment horizontal="left" vertical="center" wrapText="1"/>
    </xf>
    <xf numFmtId="0" fontId="0" fillId="0" borderId="0" xfId="0" applyFill="1" applyAlignment="1">
      <alignment horizontal="left" vertical="center"/>
    </xf>
    <xf numFmtId="0" fontId="9" fillId="4" borderId="2" xfId="0" applyFont="1" applyFill="1" applyBorder="1" applyAlignment="1">
      <alignment horizontal="left" vertical="center" wrapText="1"/>
    </xf>
    <xf numFmtId="0" fontId="14" fillId="3" borderId="3" xfId="0" applyFont="1" applyFill="1" applyBorder="1" applyAlignment="1">
      <alignment horizontal="center" vertical="center" wrapText="1"/>
    </xf>
    <xf numFmtId="2" fontId="14" fillId="3" borderId="3" xfId="0" applyNumberFormat="1" applyFont="1" applyFill="1" applyBorder="1" applyAlignment="1">
      <alignment horizontal="center" vertical="center" wrapText="1"/>
    </xf>
    <xf numFmtId="4" fontId="14" fillId="3" borderId="4" xfId="0" applyNumberFormat="1" applyFont="1" applyFill="1" applyBorder="1" applyAlignment="1">
      <alignment horizontal="center" vertical="center" wrapText="1"/>
    </xf>
    <xf numFmtId="0" fontId="14" fillId="3" borderId="0" xfId="0" applyFont="1" applyFill="1" applyAlignment="1">
      <alignment horizontal="center" vertical="center" wrapText="1"/>
    </xf>
    <xf numFmtId="2" fontId="14" fillId="3" borderId="0" xfId="0" applyNumberFormat="1" applyFont="1" applyFill="1" applyAlignment="1">
      <alignment horizontal="center" vertical="center" wrapText="1"/>
    </xf>
    <xf numFmtId="2" fontId="0" fillId="3" borderId="0" xfId="0" applyNumberFormat="1" applyFill="1" applyAlignment="1">
      <alignment horizontal="center" vertical="center"/>
    </xf>
    <xf numFmtId="0" fontId="9" fillId="4" borderId="3" xfId="0" applyFont="1" applyFill="1" applyBorder="1" applyAlignment="1">
      <alignment horizontal="center" vertical="center" wrapText="1"/>
    </xf>
    <xf numFmtId="2" fontId="9" fillId="4" borderId="33" xfId="0" applyNumberFormat="1" applyFont="1" applyFill="1" applyBorder="1" applyAlignment="1">
      <alignment horizontal="center" vertical="center" wrapText="1"/>
    </xf>
    <xf numFmtId="2" fontId="9" fillId="4" borderId="3" xfId="0" applyNumberFormat="1" applyFont="1" applyFill="1" applyBorder="1" applyAlignment="1">
      <alignment horizontal="center" vertical="center" wrapText="1"/>
    </xf>
    <xf numFmtId="2" fontId="9" fillId="4" borderId="4" xfId="0" applyNumberFormat="1" applyFont="1" applyFill="1" applyBorder="1" applyAlignment="1">
      <alignment horizontal="center" vertical="center" wrapText="1"/>
    </xf>
    <xf numFmtId="0" fontId="9" fillId="4" borderId="32" xfId="0" applyFont="1" applyFill="1" applyBorder="1" applyAlignment="1">
      <alignment horizontal="left" vertical="center" wrapText="1"/>
    </xf>
    <xf numFmtId="4" fontId="9" fillId="4" borderId="33" xfId="0" applyNumberFormat="1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/>
    </xf>
    <xf numFmtId="0" fontId="5" fillId="0" borderId="0" xfId="0" applyFont="1" applyFill="1" applyAlignment="1">
      <alignment horizontal="center" wrapText="1"/>
    </xf>
    <xf numFmtId="0" fontId="0" fillId="0" borderId="0" xfId="0" applyAlignment="1"/>
    <xf numFmtId="2" fontId="7" fillId="0" borderId="0" xfId="0" applyNumberFormat="1" applyFont="1" applyFill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2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6" fillId="4" borderId="0" xfId="0" applyFont="1" applyFill="1" applyAlignment="1">
      <alignment horizontal="center"/>
    </xf>
    <xf numFmtId="0" fontId="2" fillId="0" borderId="0" xfId="0" applyFont="1" applyFill="1" applyAlignment="1">
      <alignment horizontal="right" vertical="center"/>
    </xf>
    <xf numFmtId="0" fontId="0" fillId="0" borderId="0" xfId="0" applyAlignment="1">
      <alignment horizontal="right"/>
    </xf>
    <xf numFmtId="0" fontId="2" fillId="0" borderId="0" xfId="0" applyFont="1" applyFill="1" applyAlignment="1">
      <alignment horizontal="right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64"/>
  <sheetViews>
    <sheetView topLeftCell="A85" zoomScaleNormal="100" workbookViewId="0">
      <selection activeCell="F95" sqref="F95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9.140625" style="1" customWidth="1"/>
    <col min="5" max="5" width="13.85546875" style="1" customWidth="1"/>
    <col min="6" max="6" width="20.85546875" style="62" customWidth="1"/>
    <col min="7" max="7" width="15.42578125" style="1" customWidth="1"/>
    <col min="8" max="8" width="15.42578125" style="2" hidden="1" customWidth="1"/>
    <col min="9" max="11" width="15.42578125" style="1" customWidth="1"/>
    <col min="12" max="16384" width="9.140625" style="1"/>
  </cols>
  <sheetData>
    <row r="1" spans="1:8" ht="16.5" customHeight="1" x14ac:dyDescent="0.2">
      <c r="A1" s="159" t="s">
        <v>0</v>
      </c>
      <c r="B1" s="160"/>
      <c r="C1" s="160"/>
      <c r="D1" s="160"/>
      <c r="E1" s="160"/>
      <c r="F1" s="160"/>
    </row>
    <row r="2" spans="1:8" ht="12.75" customHeight="1" x14ac:dyDescent="0.3">
      <c r="B2" s="161" t="s">
        <v>1</v>
      </c>
      <c r="C2" s="161"/>
      <c r="D2" s="161"/>
      <c r="E2" s="160"/>
      <c r="F2" s="160"/>
    </row>
    <row r="3" spans="1:8" ht="19.5" customHeight="1" x14ac:dyDescent="0.3">
      <c r="A3" s="3" t="s">
        <v>156</v>
      </c>
      <c r="B3" s="161" t="s">
        <v>2</v>
      </c>
      <c r="C3" s="161"/>
      <c r="D3" s="161"/>
      <c r="E3" s="160"/>
      <c r="F3" s="160"/>
    </row>
    <row r="4" spans="1:8" ht="14.25" customHeight="1" x14ac:dyDescent="0.3">
      <c r="B4" s="161" t="s">
        <v>3</v>
      </c>
      <c r="C4" s="161"/>
      <c r="D4" s="161"/>
      <c r="E4" s="160"/>
      <c r="F4" s="160"/>
    </row>
    <row r="5" spans="1:8" ht="39.75" customHeight="1" x14ac:dyDescent="0.25">
      <c r="A5" s="147" t="s">
        <v>72</v>
      </c>
      <c r="B5" s="162"/>
      <c r="C5" s="162"/>
      <c r="D5" s="162"/>
      <c r="E5" s="162"/>
      <c r="F5" s="162"/>
      <c r="H5" s="1"/>
    </row>
    <row r="6" spans="1:8" ht="21.75" customHeight="1" x14ac:dyDescent="0.25">
      <c r="A6" s="147"/>
      <c r="B6" s="147"/>
      <c r="C6" s="147"/>
      <c r="D6" s="147"/>
      <c r="E6" s="147"/>
      <c r="F6" s="147"/>
      <c r="H6" s="1"/>
    </row>
    <row r="7" spans="1:8" ht="21.75" customHeight="1" x14ac:dyDescent="0.2">
      <c r="A7" s="158" t="s">
        <v>157</v>
      </c>
      <c r="B7" s="158"/>
      <c r="C7" s="158"/>
      <c r="D7" s="158"/>
      <c r="E7" s="158"/>
      <c r="F7" s="158"/>
      <c r="H7" s="1"/>
    </row>
    <row r="8" spans="1:8" s="4" customFormat="1" ht="22.5" customHeight="1" x14ac:dyDescent="0.4">
      <c r="A8" s="148" t="s">
        <v>4</v>
      </c>
      <c r="B8" s="148"/>
      <c r="C8" s="148"/>
      <c r="D8" s="148"/>
      <c r="E8" s="149"/>
      <c r="F8" s="149"/>
      <c r="H8" s="5"/>
    </row>
    <row r="9" spans="1:8" s="6" customFormat="1" ht="18.75" customHeight="1" x14ac:dyDescent="0.4">
      <c r="A9" s="148" t="s">
        <v>74</v>
      </c>
      <c r="B9" s="148"/>
      <c r="C9" s="148"/>
      <c r="D9" s="148"/>
      <c r="E9" s="149"/>
      <c r="F9" s="149"/>
    </row>
    <row r="10" spans="1:8" s="7" customFormat="1" ht="17.25" customHeight="1" x14ac:dyDescent="0.2">
      <c r="A10" s="150" t="s">
        <v>5</v>
      </c>
      <c r="B10" s="150"/>
      <c r="C10" s="150"/>
      <c r="D10" s="150"/>
      <c r="E10" s="151"/>
      <c r="F10" s="151"/>
    </row>
    <row r="11" spans="1:8" s="6" customFormat="1" ht="30" customHeight="1" thickBot="1" x14ac:dyDescent="0.25">
      <c r="A11" s="152" t="s">
        <v>6</v>
      </c>
      <c r="B11" s="152"/>
      <c r="C11" s="152"/>
      <c r="D11" s="152"/>
      <c r="E11" s="153"/>
      <c r="F11" s="153"/>
    </row>
    <row r="12" spans="1:8" s="12" customFormat="1" ht="139.5" customHeight="1" thickBot="1" x14ac:dyDescent="0.25">
      <c r="A12" s="8" t="s">
        <v>7</v>
      </c>
      <c r="B12" s="9" t="s">
        <v>8</v>
      </c>
      <c r="C12" s="10" t="s">
        <v>75</v>
      </c>
      <c r="D12" s="10" t="s">
        <v>10</v>
      </c>
      <c r="E12" s="10" t="s">
        <v>9</v>
      </c>
      <c r="F12" s="11" t="s">
        <v>11</v>
      </c>
      <c r="H12" s="13"/>
    </row>
    <row r="13" spans="1:8" s="19" customFormat="1" x14ac:dyDescent="0.2">
      <c r="A13" s="14">
        <v>1</v>
      </c>
      <c r="B13" s="15">
        <v>2</v>
      </c>
      <c r="C13" s="16"/>
      <c r="D13" s="16"/>
      <c r="E13" s="17">
        <v>3</v>
      </c>
      <c r="F13" s="18">
        <v>4</v>
      </c>
      <c r="H13" s="20"/>
    </row>
    <row r="14" spans="1:8" s="19" customFormat="1" ht="49.5" customHeight="1" x14ac:dyDescent="0.2">
      <c r="A14" s="154" t="s">
        <v>12</v>
      </c>
      <c r="B14" s="155"/>
      <c r="C14" s="155"/>
      <c r="D14" s="155"/>
      <c r="E14" s="156"/>
      <c r="F14" s="157"/>
      <c r="H14" s="20"/>
    </row>
    <row r="15" spans="1:8" s="12" customFormat="1" ht="15" x14ac:dyDescent="0.2">
      <c r="A15" s="64" t="s">
        <v>69</v>
      </c>
      <c r="B15" s="74" t="s">
        <v>26</v>
      </c>
      <c r="C15" s="80" t="s">
        <v>118</v>
      </c>
      <c r="D15" s="121">
        <f>E15*G15</f>
        <v>146968.54</v>
      </c>
      <c r="E15" s="22">
        <f>F15*12</f>
        <v>44.88</v>
      </c>
      <c r="F15" s="23">
        <f>F26+F28</f>
        <v>3.74</v>
      </c>
      <c r="G15" s="12">
        <v>3274.7</v>
      </c>
      <c r="H15" s="13">
        <v>2.2400000000000002</v>
      </c>
    </row>
    <row r="16" spans="1:8" s="12" customFormat="1" ht="29.25" customHeight="1" x14ac:dyDescent="0.2">
      <c r="A16" s="82" t="s">
        <v>13</v>
      </c>
      <c r="B16" s="83" t="s">
        <v>14</v>
      </c>
      <c r="C16" s="80"/>
      <c r="D16" s="121"/>
      <c r="E16" s="22"/>
      <c r="F16" s="23"/>
      <c r="G16" s="12">
        <v>3274.7</v>
      </c>
      <c r="H16" s="13"/>
    </row>
    <row r="17" spans="1:8" s="12" customFormat="1" ht="15" x14ac:dyDescent="0.2">
      <c r="A17" s="82" t="s">
        <v>15</v>
      </c>
      <c r="B17" s="83" t="s">
        <v>14</v>
      </c>
      <c r="C17" s="80"/>
      <c r="D17" s="121"/>
      <c r="E17" s="22"/>
      <c r="F17" s="23"/>
      <c r="G17" s="12">
        <v>3274.7</v>
      </c>
      <c r="H17" s="13"/>
    </row>
    <row r="18" spans="1:8" s="12" customFormat="1" ht="117.75" customHeight="1" x14ac:dyDescent="0.2">
      <c r="A18" s="82" t="s">
        <v>76</v>
      </c>
      <c r="B18" s="83" t="s">
        <v>35</v>
      </c>
      <c r="C18" s="80"/>
      <c r="D18" s="121"/>
      <c r="E18" s="22"/>
      <c r="F18" s="23"/>
      <c r="G18" s="12">
        <v>3274.7</v>
      </c>
      <c r="H18" s="13"/>
    </row>
    <row r="19" spans="1:8" s="12" customFormat="1" ht="15" x14ac:dyDescent="0.2">
      <c r="A19" s="82" t="s">
        <v>77</v>
      </c>
      <c r="B19" s="83" t="s">
        <v>14</v>
      </c>
      <c r="C19" s="80"/>
      <c r="D19" s="121"/>
      <c r="E19" s="22"/>
      <c r="F19" s="23"/>
      <c r="G19" s="12">
        <v>3274.7</v>
      </c>
      <c r="H19" s="13"/>
    </row>
    <row r="20" spans="1:8" s="12" customFormat="1" ht="15" x14ac:dyDescent="0.2">
      <c r="A20" s="82" t="s">
        <v>78</v>
      </c>
      <c r="B20" s="83" t="s">
        <v>14</v>
      </c>
      <c r="C20" s="80"/>
      <c r="D20" s="121"/>
      <c r="E20" s="22"/>
      <c r="F20" s="23"/>
      <c r="G20" s="12">
        <v>3274.7</v>
      </c>
      <c r="H20" s="13"/>
    </row>
    <row r="21" spans="1:8" s="12" customFormat="1" ht="29.25" customHeight="1" x14ac:dyDescent="0.2">
      <c r="A21" s="82" t="s">
        <v>79</v>
      </c>
      <c r="B21" s="83" t="s">
        <v>20</v>
      </c>
      <c r="C21" s="24"/>
      <c r="D21" s="122"/>
      <c r="E21" s="25"/>
      <c r="F21" s="26"/>
      <c r="G21" s="12">
        <v>3274.7</v>
      </c>
      <c r="H21" s="13"/>
    </row>
    <row r="22" spans="1:8" s="12" customFormat="1" ht="15" x14ac:dyDescent="0.2">
      <c r="A22" s="82" t="s">
        <v>80</v>
      </c>
      <c r="B22" s="83" t="s">
        <v>23</v>
      </c>
      <c r="C22" s="24"/>
      <c r="D22" s="122"/>
      <c r="E22" s="25"/>
      <c r="F22" s="26"/>
      <c r="G22" s="12">
        <v>3274.7</v>
      </c>
      <c r="H22" s="13"/>
    </row>
    <row r="23" spans="1:8" s="12" customFormat="1" ht="15" x14ac:dyDescent="0.2">
      <c r="A23" s="82" t="s">
        <v>158</v>
      </c>
      <c r="B23" s="83" t="s">
        <v>14</v>
      </c>
      <c r="C23" s="24"/>
      <c r="D23" s="122"/>
      <c r="E23" s="25"/>
      <c r="F23" s="26"/>
      <c r="G23" s="12">
        <v>3274.7</v>
      </c>
      <c r="H23" s="13"/>
    </row>
    <row r="24" spans="1:8" s="12" customFormat="1" ht="15" x14ac:dyDescent="0.2">
      <c r="A24" s="82" t="s">
        <v>159</v>
      </c>
      <c r="B24" s="83" t="s">
        <v>14</v>
      </c>
      <c r="C24" s="24"/>
      <c r="D24" s="122"/>
      <c r="E24" s="25"/>
      <c r="F24" s="26"/>
      <c r="H24" s="13"/>
    </row>
    <row r="25" spans="1:8" s="12" customFormat="1" ht="15" x14ac:dyDescent="0.2">
      <c r="A25" s="82" t="s">
        <v>81</v>
      </c>
      <c r="B25" s="83" t="s">
        <v>33</v>
      </c>
      <c r="C25" s="24"/>
      <c r="D25" s="122"/>
      <c r="E25" s="25"/>
      <c r="F25" s="26"/>
      <c r="G25" s="12">
        <v>3274.7</v>
      </c>
      <c r="H25" s="13"/>
    </row>
    <row r="26" spans="1:8" s="12" customFormat="1" ht="15" x14ac:dyDescent="0.2">
      <c r="A26" s="64" t="s">
        <v>67</v>
      </c>
      <c r="B26" s="65"/>
      <c r="C26" s="24"/>
      <c r="D26" s="122"/>
      <c r="E26" s="25"/>
      <c r="F26" s="23">
        <v>3.61</v>
      </c>
      <c r="G26" s="12">
        <v>3274.7</v>
      </c>
      <c r="H26" s="13"/>
    </row>
    <row r="27" spans="1:8" s="12" customFormat="1" ht="15" x14ac:dyDescent="0.2">
      <c r="A27" s="66" t="s">
        <v>64</v>
      </c>
      <c r="B27" s="65" t="s">
        <v>14</v>
      </c>
      <c r="C27" s="24"/>
      <c r="D27" s="122"/>
      <c r="E27" s="25"/>
      <c r="F27" s="26">
        <v>0.13</v>
      </c>
      <c r="G27" s="12">
        <v>3274.7</v>
      </c>
      <c r="H27" s="13"/>
    </row>
    <row r="28" spans="1:8" s="12" customFormat="1" ht="15" x14ac:dyDescent="0.2">
      <c r="A28" s="64" t="s">
        <v>67</v>
      </c>
      <c r="B28" s="65"/>
      <c r="C28" s="24"/>
      <c r="D28" s="122"/>
      <c r="E28" s="25"/>
      <c r="F28" s="23">
        <f>F27</f>
        <v>0.13</v>
      </c>
      <c r="G28" s="12">
        <v>3274.7</v>
      </c>
      <c r="H28" s="13"/>
    </row>
    <row r="29" spans="1:8" s="12" customFormat="1" ht="30" x14ac:dyDescent="0.2">
      <c r="A29" s="64" t="s">
        <v>16</v>
      </c>
      <c r="B29" s="70" t="s">
        <v>17</v>
      </c>
      <c r="C29" s="21" t="s">
        <v>119</v>
      </c>
      <c r="D29" s="121">
        <f>E29*G29</f>
        <v>132428.87</v>
      </c>
      <c r="E29" s="22">
        <f>F29*12</f>
        <v>40.44</v>
      </c>
      <c r="F29" s="23">
        <v>3.37</v>
      </c>
      <c r="G29" s="12">
        <v>3274.7</v>
      </c>
      <c r="H29" s="13">
        <v>2.84</v>
      </c>
    </row>
    <row r="30" spans="1:8" s="12" customFormat="1" ht="15" x14ac:dyDescent="0.2">
      <c r="A30" s="82" t="s">
        <v>82</v>
      </c>
      <c r="B30" s="83" t="s">
        <v>17</v>
      </c>
      <c r="C30" s="21"/>
      <c r="D30" s="121"/>
      <c r="E30" s="22"/>
      <c r="F30" s="23"/>
      <c r="G30" s="12">
        <v>3274.7</v>
      </c>
      <c r="H30" s="13"/>
    </row>
    <row r="31" spans="1:8" s="12" customFormat="1" ht="15" x14ac:dyDescent="0.2">
      <c r="A31" s="82" t="s">
        <v>83</v>
      </c>
      <c r="B31" s="83" t="s">
        <v>84</v>
      </c>
      <c r="C31" s="21"/>
      <c r="D31" s="121"/>
      <c r="E31" s="22"/>
      <c r="F31" s="23"/>
      <c r="G31" s="12">
        <v>3274.7</v>
      </c>
      <c r="H31" s="13"/>
    </row>
    <row r="32" spans="1:8" s="12" customFormat="1" ht="15" x14ac:dyDescent="0.2">
      <c r="A32" s="82" t="s">
        <v>85</v>
      </c>
      <c r="B32" s="83" t="s">
        <v>86</v>
      </c>
      <c r="C32" s="21"/>
      <c r="D32" s="121"/>
      <c r="E32" s="22"/>
      <c r="F32" s="23"/>
      <c r="G32" s="12">
        <v>3274.7</v>
      </c>
      <c r="H32" s="13"/>
    </row>
    <row r="33" spans="1:9" s="12" customFormat="1" ht="15" x14ac:dyDescent="0.2">
      <c r="A33" s="82" t="s">
        <v>18</v>
      </c>
      <c r="B33" s="83" t="s">
        <v>17</v>
      </c>
      <c r="C33" s="21"/>
      <c r="D33" s="121"/>
      <c r="E33" s="22"/>
      <c r="F33" s="23"/>
      <c r="G33" s="12">
        <v>3274.7</v>
      </c>
      <c r="H33" s="13"/>
    </row>
    <row r="34" spans="1:9" s="12" customFormat="1" ht="25.5" x14ac:dyDescent="0.2">
      <c r="A34" s="82" t="s">
        <v>19</v>
      </c>
      <c r="B34" s="83" t="s">
        <v>20</v>
      </c>
      <c r="C34" s="21"/>
      <c r="D34" s="121"/>
      <c r="E34" s="22"/>
      <c r="F34" s="23"/>
      <c r="G34" s="12">
        <v>3274.7</v>
      </c>
      <c r="H34" s="13"/>
    </row>
    <row r="35" spans="1:9" s="12" customFormat="1" ht="15" x14ac:dyDescent="0.2">
      <c r="A35" s="82" t="s">
        <v>87</v>
      </c>
      <c r="B35" s="83" t="s">
        <v>17</v>
      </c>
      <c r="C35" s="21"/>
      <c r="D35" s="121"/>
      <c r="E35" s="22"/>
      <c r="F35" s="23"/>
      <c r="G35" s="12">
        <v>3274.7</v>
      </c>
      <c r="H35" s="13"/>
    </row>
    <row r="36" spans="1:9" s="12" customFormat="1" ht="15" x14ac:dyDescent="0.2">
      <c r="A36" s="82" t="s">
        <v>88</v>
      </c>
      <c r="B36" s="83" t="s">
        <v>17</v>
      </c>
      <c r="C36" s="21"/>
      <c r="D36" s="121"/>
      <c r="E36" s="22"/>
      <c r="F36" s="23"/>
      <c r="G36" s="12">
        <v>3274.7</v>
      </c>
      <c r="H36" s="13"/>
    </row>
    <row r="37" spans="1:9" s="12" customFormat="1" ht="25.5" x14ac:dyDescent="0.2">
      <c r="A37" s="82" t="s">
        <v>89</v>
      </c>
      <c r="B37" s="83" t="s">
        <v>21</v>
      </c>
      <c r="C37" s="21"/>
      <c r="D37" s="121"/>
      <c r="E37" s="22"/>
      <c r="F37" s="23"/>
      <c r="G37" s="12">
        <v>3274.7</v>
      </c>
      <c r="H37" s="13"/>
    </row>
    <row r="38" spans="1:9" s="12" customFormat="1" ht="25.5" x14ac:dyDescent="0.2">
      <c r="A38" s="82" t="s">
        <v>90</v>
      </c>
      <c r="B38" s="83" t="s">
        <v>20</v>
      </c>
      <c r="C38" s="21"/>
      <c r="D38" s="121"/>
      <c r="E38" s="22"/>
      <c r="F38" s="23"/>
      <c r="G38" s="12">
        <v>3274.7</v>
      </c>
      <c r="H38" s="13"/>
    </row>
    <row r="39" spans="1:9" s="12" customFormat="1" ht="25.5" x14ac:dyDescent="0.2">
      <c r="A39" s="82" t="s">
        <v>91</v>
      </c>
      <c r="B39" s="83" t="s">
        <v>17</v>
      </c>
      <c r="C39" s="21"/>
      <c r="D39" s="121"/>
      <c r="E39" s="22"/>
      <c r="F39" s="23"/>
      <c r="G39" s="12">
        <v>3274.7</v>
      </c>
      <c r="H39" s="13"/>
    </row>
    <row r="40" spans="1:9" s="27" customFormat="1" ht="20.25" customHeight="1" x14ac:dyDescent="0.2">
      <c r="A40" s="73" t="s">
        <v>22</v>
      </c>
      <c r="B40" s="74" t="s">
        <v>23</v>
      </c>
      <c r="C40" s="21" t="s">
        <v>118</v>
      </c>
      <c r="D40" s="121">
        <f>E40*G40</f>
        <v>35366.76</v>
      </c>
      <c r="E40" s="22">
        <f t="shared" ref="E40" si="0">F40*12</f>
        <v>10.8</v>
      </c>
      <c r="F40" s="23">
        <v>0.9</v>
      </c>
      <c r="G40" s="12">
        <v>3274.7</v>
      </c>
      <c r="H40" s="13">
        <v>0.6</v>
      </c>
    </row>
    <row r="41" spans="1:9" s="12" customFormat="1" ht="18.75" customHeight="1" x14ac:dyDescent="0.2">
      <c r="A41" s="73" t="s">
        <v>24</v>
      </c>
      <c r="B41" s="74" t="s">
        <v>25</v>
      </c>
      <c r="C41" s="21" t="s">
        <v>118</v>
      </c>
      <c r="D41" s="121">
        <f>E41*G41</f>
        <v>115138.45</v>
      </c>
      <c r="E41" s="22">
        <f>F41*12</f>
        <v>35.159999999999997</v>
      </c>
      <c r="F41" s="23">
        <v>2.93</v>
      </c>
      <c r="G41" s="12">
        <v>3274.7</v>
      </c>
      <c r="H41" s="13">
        <v>1.94</v>
      </c>
    </row>
    <row r="42" spans="1:9" s="12" customFormat="1" ht="18.75" customHeight="1" x14ac:dyDescent="0.2">
      <c r="A42" s="73" t="s">
        <v>92</v>
      </c>
      <c r="B42" s="74" t="s">
        <v>17</v>
      </c>
      <c r="C42" s="21" t="s">
        <v>123</v>
      </c>
      <c r="D42" s="121">
        <f>240272.82*1.086</f>
        <v>260936.28</v>
      </c>
      <c r="E42" s="22">
        <f>D42/G42</f>
        <v>79.680000000000007</v>
      </c>
      <c r="F42" s="23">
        <f>E42/12</f>
        <v>6.64</v>
      </c>
      <c r="G42" s="12">
        <v>3274.7</v>
      </c>
      <c r="H42" s="13"/>
    </row>
    <row r="43" spans="1:9" s="12" customFormat="1" ht="18.75" customHeight="1" x14ac:dyDescent="0.2">
      <c r="A43" s="82" t="s">
        <v>93</v>
      </c>
      <c r="B43" s="83" t="s">
        <v>35</v>
      </c>
      <c r="C43" s="21"/>
      <c r="D43" s="121"/>
      <c r="E43" s="22"/>
      <c r="F43" s="23"/>
      <c r="G43" s="12">
        <v>3274.7</v>
      </c>
      <c r="H43" s="13"/>
    </row>
    <row r="44" spans="1:9" s="12" customFormat="1" ht="18.75" customHeight="1" x14ac:dyDescent="0.2">
      <c r="A44" s="82" t="s">
        <v>94</v>
      </c>
      <c r="B44" s="83" t="s">
        <v>33</v>
      </c>
      <c r="C44" s="21"/>
      <c r="D44" s="121"/>
      <c r="E44" s="22"/>
      <c r="F44" s="23"/>
      <c r="G44" s="12">
        <v>3274.7</v>
      </c>
      <c r="H44" s="13"/>
    </row>
    <row r="45" spans="1:9" s="12" customFormat="1" ht="18.75" customHeight="1" x14ac:dyDescent="0.2">
      <c r="A45" s="82" t="s">
        <v>95</v>
      </c>
      <c r="B45" s="83" t="s">
        <v>96</v>
      </c>
      <c r="C45" s="21"/>
      <c r="D45" s="121"/>
      <c r="E45" s="22"/>
      <c r="F45" s="23"/>
      <c r="G45" s="12">
        <v>3274.7</v>
      </c>
      <c r="H45" s="13"/>
    </row>
    <row r="46" spans="1:9" s="12" customFormat="1" ht="18.75" customHeight="1" x14ac:dyDescent="0.2">
      <c r="A46" s="82" t="s">
        <v>97</v>
      </c>
      <c r="B46" s="83" t="s">
        <v>98</v>
      </c>
      <c r="C46" s="21"/>
      <c r="D46" s="121"/>
      <c r="E46" s="22"/>
      <c r="F46" s="23"/>
      <c r="G46" s="12">
        <v>3274.7</v>
      </c>
      <c r="H46" s="13"/>
    </row>
    <row r="47" spans="1:9" s="12" customFormat="1" ht="18.75" customHeight="1" x14ac:dyDescent="0.2">
      <c r="A47" s="82" t="s">
        <v>99</v>
      </c>
      <c r="B47" s="83" t="s">
        <v>96</v>
      </c>
      <c r="C47" s="21"/>
      <c r="D47" s="121"/>
      <c r="E47" s="22"/>
      <c r="F47" s="23"/>
      <c r="G47" s="12">
        <v>3274.7</v>
      </c>
      <c r="H47" s="13"/>
    </row>
    <row r="48" spans="1:9" s="19" customFormat="1" ht="36.75" customHeight="1" x14ac:dyDescent="0.2">
      <c r="A48" s="73" t="s">
        <v>100</v>
      </c>
      <c r="B48" s="74" t="s">
        <v>26</v>
      </c>
      <c r="C48" s="21" t="s">
        <v>120</v>
      </c>
      <c r="D48" s="121">
        <v>2439.9899999999998</v>
      </c>
      <c r="E48" s="22">
        <f>D48/G48</f>
        <v>0.75</v>
      </c>
      <c r="F48" s="23">
        <f>E48/12</f>
        <v>0.06</v>
      </c>
      <c r="G48" s="12">
        <v>3274.7</v>
      </c>
      <c r="H48" s="13">
        <v>0.04</v>
      </c>
      <c r="I48" s="19">
        <f>E48/12</f>
        <v>6.25E-2</v>
      </c>
    </row>
    <row r="49" spans="1:9" s="19" customFormat="1" ht="38.25" customHeight="1" x14ac:dyDescent="0.2">
      <c r="A49" s="73" t="s">
        <v>101</v>
      </c>
      <c r="B49" s="74" t="s">
        <v>26</v>
      </c>
      <c r="C49" s="21" t="s">
        <v>120</v>
      </c>
      <c r="D49" s="121">
        <v>15405.72</v>
      </c>
      <c r="E49" s="22">
        <f>D49/G49</f>
        <v>4.7</v>
      </c>
      <c r="F49" s="23">
        <f>E49/12</f>
        <v>0.39</v>
      </c>
      <c r="G49" s="12">
        <v>3274.7</v>
      </c>
      <c r="H49" s="13">
        <v>0.26</v>
      </c>
      <c r="I49" s="19">
        <f t="shared" ref="I49:I105" si="1">E49/12</f>
        <v>0.391666666666667</v>
      </c>
    </row>
    <row r="50" spans="1:9" s="12" customFormat="1" ht="24" customHeight="1" x14ac:dyDescent="0.2">
      <c r="A50" s="73" t="s">
        <v>27</v>
      </c>
      <c r="B50" s="74" t="s">
        <v>28</v>
      </c>
      <c r="C50" s="21" t="s">
        <v>124</v>
      </c>
      <c r="D50" s="121">
        <f>E50*G50</f>
        <v>3143.71</v>
      </c>
      <c r="E50" s="22">
        <f>F50*12</f>
        <v>0.96</v>
      </c>
      <c r="F50" s="23">
        <v>0.08</v>
      </c>
      <c r="G50" s="12">
        <v>3274.7</v>
      </c>
      <c r="H50" s="13">
        <v>0.03</v>
      </c>
      <c r="I50" s="19">
        <f t="shared" si="1"/>
        <v>0.08</v>
      </c>
    </row>
    <row r="51" spans="1:9" s="12" customFormat="1" ht="23.25" customHeight="1" x14ac:dyDescent="0.2">
      <c r="A51" s="73" t="s">
        <v>29</v>
      </c>
      <c r="B51" s="75" t="s">
        <v>30</v>
      </c>
      <c r="C51" s="28" t="s">
        <v>124</v>
      </c>
      <c r="D51" s="121">
        <f>E51*G51</f>
        <v>1964.82</v>
      </c>
      <c r="E51" s="22">
        <f>12*F51</f>
        <v>0.6</v>
      </c>
      <c r="F51" s="23">
        <v>0.05</v>
      </c>
      <c r="G51" s="12">
        <v>3274.7</v>
      </c>
      <c r="H51" s="13">
        <v>0.02</v>
      </c>
      <c r="I51" s="19">
        <f t="shared" si="1"/>
        <v>0.05</v>
      </c>
    </row>
    <row r="52" spans="1:9" s="27" customFormat="1" ht="30" x14ac:dyDescent="0.2">
      <c r="A52" s="73" t="s">
        <v>31</v>
      </c>
      <c r="B52" s="74"/>
      <c r="C52" s="28" t="s">
        <v>121</v>
      </c>
      <c r="D52" s="121">
        <v>3535</v>
      </c>
      <c r="E52" s="22">
        <f>D52/G52</f>
        <v>1.08</v>
      </c>
      <c r="F52" s="23">
        <f>E52/12</f>
        <v>0.09</v>
      </c>
      <c r="G52" s="12">
        <v>3274.7</v>
      </c>
      <c r="H52" s="13">
        <v>0.03</v>
      </c>
      <c r="I52" s="19">
        <f t="shared" si="1"/>
        <v>0.09</v>
      </c>
    </row>
    <row r="53" spans="1:9" s="27" customFormat="1" ht="20.25" customHeight="1" x14ac:dyDescent="0.2">
      <c r="A53" s="73" t="s">
        <v>32</v>
      </c>
      <c r="B53" s="74"/>
      <c r="C53" s="22" t="s">
        <v>125</v>
      </c>
      <c r="D53" s="123">
        <f>D54+D55+D56+D57+D58+D59+D60+D61+D62+D64+D65+D67+D66+D63</f>
        <v>27300.14</v>
      </c>
      <c r="E53" s="22">
        <f>D53/G53</f>
        <v>8.34</v>
      </c>
      <c r="F53" s="23">
        <f>E53/12</f>
        <v>0.7</v>
      </c>
      <c r="G53" s="12">
        <v>3274.7</v>
      </c>
      <c r="H53" s="13">
        <v>0.8</v>
      </c>
      <c r="I53" s="19">
        <f t="shared" si="1"/>
        <v>0.69499999999999995</v>
      </c>
    </row>
    <row r="54" spans="1:9" s="19" customFormat="1" ht="27.75" customHeight="1" x14ac:dyDescent="0.2">
      <c r="A54" s="76" t="s">
        <v>70</v>
      </c>
      <c r="B54" s="71" t="s">
        <v>33</v>
      </c>
      <c r="C54" s="31"/>
      <c r="D54" s="124">
        <v>873.77</v>
      </c>
      <c r="E54" s="32"/>
      <c r="F54" s="33"/>
      <c r="G54" s="12">
        <v>3274.7</v>
      </c>
      <c r="H54" s="13">
        <v>0.01</v>
      </c>
      <c r="I54" s="19">
        <f t="shared" si="1"/>
        <v>0</v>
      </c>
    </row>
    <row r="55" spans="1:9" s="19" customFormat="1" ht="24.75" customHeight="1" x14ac:dyDescent="0.2">
      <c r="A55" s="76" t="s">
        <v>34</v>
      </c>
      <c r="B55" s="71" t="s">
        <v>35</v>
      </c>
      <c r="C55" s="31"/>
      <c r="D55" s="124">
        <v>1097.78</v>
      </c>
      <c r="E55" s="32"/>
      <c r="F55" s="33"/>
      <c r="G55" s="12">
        <v>3274.7</v>
      </c>
      <c r="H55" s="13">
        <v>0.02</v>
      </c>
      <c r="I55" s="19">
        <f t="shared" si="1"/>
        <v>0</v>
      </c>
    </row>
    <row r="56" spans="1:9" s="19" customFormat="1" ht="18" customHeight="1" x14ac:dyDescent="0.2">
      <c r="A56" s="76" t="s">
        <v>65</v>
      </c>
      <c r="B56" s="72" t="s">
        <v>33</v>
      </c>
      <c r="C56" s="31"/>
      <c r="D56" s="124">
        <v>1956.15</v>
      </c>
      <c r="E56" s="32"/>
      <c r="F56" s="33"/>
      <c r="G56" s="12">
        <v>3274.7</v>
      </c>
      <c r="H56" s="13"/>
      <c r="I56" s="19">
        <f t="shared" si="1"/>
        <v>0</v>
      </c>
    </row>
    <row r="57" spans="1:9" s="19" customFormat="1" ht="24.75" customHeight="1" x14ac:dyDescent="0.2">
      <c r="A57" s="76" t="s">
        <v>36</v>
      </c>
      <c r="B57" s="71" t="s">
        <v>33</v>
      </c>
      <c r="C57" s="31"/>
      <c r="D57" s="124">
        <v>2092</v>
      </c>
      <c r="E57" s="32"/>
      <c r="F57" s="33"/>
      <c r="G57" s="12">
        <v>3274.7</v>
      </c>
      <c r="H57" s="13">
        <v>0.03</v>
      </c>
      <c r="I57" s="19">
        <f t="shared" si="1"/>
        <v>0</v>
      </c>
    </row>
    <row r="58" spans="1:9" s="19" customFormat="1" ht="20.25" customHeight="1" x14ac:dyDescent="0.2">
      <c r="A58" s="76" t="s">
        <v>37</v>
      </c>
      <c r="B58" s="71" t="s">
        <v>33</v>
      </c>
      <c r="C58" s="31"/>
      <c r="D58" s="124">
        <v>6995.08</v>
      </c>
      <c r="E58" s="32"/>
      <c r="F58" s="33"/>
      <c r="G58" s="12">
        <v>3274.7</v>
      </c>
      <c r="H58" s="13">
        <v>0.12</v>
      </c>
      <c r="I58" s="19">
        <f t="shared" si="1"/>
        <v>0</v>
      </c>
    </row>
    <row r="59" spans="1:9" s="19" customFormat="1" ht="21.75" customHeight="1" x14ac:dyDescent="0.2">
      <c r="A59" s="76" t="s">
        <v>38</v>
      </c>
      <c r="B59" s="71" t="s">
        <v>33</v>
      </c>
      <c r="C59" s="31"/>
      <c r="D59" s="124">
        <v>1097.78</v>
      </c>
      <c r="E59" s="32"/>
      <c r="F59" s="33"/>
      <c r="G59" s="12">
        <v>3274.7</v>
      </c>
      <c r="H59" s="13">
        <v>0.02</v>
      </c>
      <c r="I59" s="19">
        <f t="shared" si="1"/>
        <v>0</v>
      </c>
    </row>
    <row r="60" spans="1:9" s="19" customFormat="1" ht="18" customHeight="1" x14ac:dyDescent="0.2">
      <c r="A60" s="76" t="s">
        <v>39</v>
      </c>
      <c r="B60" s="71" t="s">
        <v>33</v>
      </c>
      <c r="C60" s="31"/>
      <c r="D60" s="124">
        <v>1045.98</v>
      </c>
      <c r="E60" s="32"/>
      <c r="F60" s="33"/>
      <c r="G60" s="12">
        <v>3274.7</v>
      </c>
      <c r="H60" s="13">
        <v>0.02</v>
      </c>
      <c r="I60" s="19">
        <f t="shared" si="1"/>
        <v>0</v>
      </c>
    </row>
    <row r="61" spans="1:9" s="19" customFormat="1" ht="21" customHeight="1" x14ac:dyDescent="0.2">
      <c r="A61" s="76" t="s">
        <v>40</v>
      </c>
      <c r="B61" s="71" t="s">
        <v>35</v>
      </c>
      <c r="C61" s="31"/>
      <c r="D61" s="124">
        <v>0</v>
      </c>
      <c r="E61" s="32"/>
      <c r="F61" s="33"/>
      <c r="G61" s="12">
        <v>3274.7</v>
      </c>
      <c r="H61" s="13">
        <v>7.0000000000000007E-2</v>
      </c>
      <c r="I61" s="19">
        <f t="shared" si="1"/>
        <v>0</v>
      </c>
    </row>
    <row r="62" spans="1:9" s="19" customFormat="1" ht="25.5" x14ac:dyDescent="0.2">
      <c r="A62" s="76" t="s">
        <v>41</v>
      </c>
      <c r="B62" s="71" t="s">
        <v>33</v>
      </c>
      <c r="C62" s="31"/>
      <c r="D62" s="124">
        <v>3488.01</v>
      </c>
      <c r="E62" s="32"/>
      <c r="F62" s="33"/>
      <c r="G62" s="12">
        <v>3274.7</v>
      </c>
      <c r="H62" s="13">
        <v>0.06</v>
      </c>
      <c r="I62" s="19">
        <f t="shared" si="1"/>
        <v>0</v>
      </c>
    </row>
    <row r="63" spans="1:9" s="19" customFormat="1" ht="21.75" customHeight="1" x14ac:dyDescent="0.2">
      <c r="A63" s="76" t="s">
        <v>160</v>
      </c>
      <c r="B63" s="72" t="s">
        <v>33</v>
      </c>
      <c r="C63" s="31"/>
      <c r="D63" s="124">
        <v>932.93</v>
      </c>
      <c r="E63" s="32"/>
      <c r="F63" s="33"/>
      <c r="G63" s="12"/>
      <c r="H63" s="13"/>
      <c r="I63" s="19">
        <f t="shared" si="1"/>
        <v>0</v>
      </c>
    </row>
    <row r="64" spans="1:9" s="19" customFormat="1" ht="29.25" customHeight="1" x14ac:dyDescent="0.2">
      <c r="A64" s="76" t="s">
        <v>71</v>
      </c>
      <c r="B64" s="71" t="s">
        <v>33</v>
      </c>
      <c r="C64" s="31"/>
      <c r="D64" s="124">
        <v>7720.66</v>
      </c>
      <c r="E64" s="32"/>
      <c r="F64" s="33"/>
      <c r="G64" s="12">
        <v>3274.7</v>
      </c>
      <c r="H64" s="13">
        <v>0.01</v>
      </c>
      <c r="I64" s="19">
        <f t="shared" si="1"/>
        <v>0</v>
      </c>
    </row>
    <row r="65" spans="1:9" s="19" customFormat="1" ht="20.25" customHeight="1" x14ac:dyDescent="0.2">
      <c r="A65" s="76" t="s">
        <v>102</v>
      </c>
      <c r="B65" s="43" t="s">
        <v>48</v>
      </c>
      <c r="C65" s="69"/>
      <c r="D65" s="125">
        <v>0</v>
      </c>
      <c r="E65" s="32"/>
      <c r="F65" s="33"/>
      <c r="G65" s="12">
        <v>3274.7</v>
      </c>
      <c r="H65" s="13">
        <v>0.06</v>
      </c>
      <c r="I65" s="19">
        <f t="shared" si="1"/>
        <v>0</v>
      </c>
    </row>
    <row r="66" spans="1:9" s="19" customFormat="1" ht="25.5" x14ac:dyDescent="0.2">
      <c r="A66" s="76" t="s">
        <v>103</v>
      </c>
      <c r="B66" s="72" t="s">
        <v>48</v>
      </c>
      <c r="C66" s="69"/>
      <c r="D66" s="125">
        <v>0</v>
      </c>
      <c r="E66" s="34"/>
      <c r="F66" s="68"/>
      <c r="G66" s="12">
        <v>3274.7</v>
      </c>
      <c r="H66" s="13"/>
      <c r="I66" s="19">
        <f t="shared" si="1"/>
        <v>0</v>
      </c>
    </row>
    <row r="67" spans="1:9" s="19" customFormat="1" ht="30" customHeight="1" x14ac:dyDescent="0.2">
      <c r="A67" s="76" t="s">
        <v>104</v>
      </c>
      <c r="B67" s="78" t="s">
        <v>33</v>
      </c>
      <c r="C67" s="69"/>
      <c r="D67" s="125">
        <v>0</v>
      </c>
      <c r="E67" s="34"/>
      <c r="F67" s="68"/>
      <c r="G67" s="12">
        <v>3274.7</v>
      </c>
      <c r="H67" s="13"/>
      <c r="I67" s="19">
        <f t="shared" si="1"/>
        <v>0</v>
      </c>
    </row>
    <row r="68" spans="1:9" s="27" customFormat="1" ht="30" x14ac:dyDescent="0.2">
      <c r="A68" s="73" t="s">
        <v>42</v>
      </c>
      <c r="B68" s="74"/>
      <c r="C68" s="22" t="s">
        <v>126</v>
      </c>
      <c r="D68" s="123">
        <f>+D69+D70+D71+D72+D73+D74+D75+D76+D77</f>
        <v>21067.78</v>
      </c>
      <c r="E68" s="22">
        <f>D68/G68</f>
        <v>6.43</v>
      </c>
      <c r="F68" s="23">
        <f>E68/12+0.01</f>
        <v>0.55000000000000004</v>
      </c>
      <c r="G68" s="12">
        <v>3274.7</v>
      </c>
      <c r="H68" s="13">
        <v>0.89</v>
      </c>
      <c r="I68" s="19">
        <f t="shared" si="1"/>
        <v>0.53583333333333305</v>
      </c>
    </row>
    <row r="69" spans="1:9" s="19" customFormat="1" ht="21.75" customHeight="1" x14ac:dyDescent="0.2">
      <c r="A69" s="76" t="s">
        <v>43</v>
      </c>
      <c r="B69" s="71" t="s">
        <v>44</v>
      </c>
      <c r="C69" s="31"/>
      <c r="D69" s="124">
        <v>3137.99</v>
      </c>
      <c r="E69" s="32"/>
      <c r="F69" s="33"/>
      <c r="G69" s="12">
        <v>3274.7</v>
      </c>
      <c r="H69" s="13">
        <v>0.05</v>
      </c>
      <c r="I69" s="19">
        <f t="shared" si="1"/>
        <v>0</v>
      </c>
    </row>
    <row r="70" spans="1:9" s="19" customFormat="1" ht="25.5" x14ac:dyDescent="0.2">
      <c r="A70" s="76" t="s">
        <v>45</v>
      </c>
      <c r="B70" s="71" t="s">
        <v>46</v>
      </c>
      <c r="C70" s="31"/>
      <c r="D70" s="124">
        <v>2092.02</v>
      </c>
      <c r="E70" s="32"/>
      <c r="F70" s="33"/>
      <c r="G70" s="12">
        <v>3274.7</v>
      </c>
      <c r="H70" s="13">
        <v>0.03</v>
      </c>
      <c r="I70" s="19">
        <f t="shared" si="1"/>
        <v>0</v>
      </c>
    </row>
    <row r="71" spans="1:9" s="19" customFormat="1" ht="20.25" customHeight="1" x14ac:dyDescent="0.2">
      <c r="A71" s="76" t="s">
        <v>47</v>
      </c>
      <c r="B71" s="71" t="s">
        <v>48</v>
      </c>
      <c r="C71" s="31"/>
      <c r="D71" s="124">
        <v>2195.4899999999998</v>
      </c>
      <c r="E71" s="32"/>
      <c r="F71" s="33"/>
      <c r="G71" s="12">
        <v>3274.7</v>
      </c>
      <c r="H71" s="13">
        <v>0.03</v>
      </c>
      <c r="I71" s="19">
        <f t="shared" si="1"/>
        <v>0</v>
      </c>
    </row>
    <row r="72" spans="1:9" s="19" customFormat="1" ht="25.5" x14ac:dyDescent="0.2">
      <c r="A72" s="76" t="s">
        <v>49</v>
      </c>
      <c r="B72" s="71" t="s">
        <v>50</v>
      </c>
      <c r="C72" s="31"/>
      <c r="D72" s="124">
        <v>0</v>
      </c>
      <c r="E72" s="32"/>
      <c r="F72" s="33"/>
      <c r="G72" s="12">
        <v>3274.7</v>
      </c>
      <c r="H72" s="13">
        <v>0.03</v>
      </c>
      <c r="I72" s="19">
        <f t="shared" si="1"/>
        <v>0</v>
      </c>
    </row>
    <row r="73" spans="1:9" s="19" customFormat="1" ht="20.25" customHeight="1" x14ac:dyDescent="0.2">
      <c r="A73" s="76" t="s">
        <v>51</v>
      </c>
      <c r="B73" s="71" t="s">
        <v>26</v>
      </c>
      <c r="C73" s="67"/>
      <c r="D73" s="124">
        <v>7440.48</v>
      </c>
      <c r="E73" s="32"/>
      <c r="F73" s="33"/>
      <c r="G73" s="12">
        <v>3274.7</v>
      </c>
      <c r="H73" s="13">
        <v>0.13</v>
      </c>
      <c r="I73" s="19">
        <f t="shared" si="1"/>
        <v>0</v>
      </c>
    </row>
    <row r="74" spans="1:9" s="19" customFormat="1" ht="32.25" customHeight="1" x14ac:dyDescent="0.2">
      <c r="A74" s="76" t="s">
        <v>105</v>
      </c>
      <c r="B74" s="72" t="s">
        <v>33</v>
      </c>
      <c r="C74" s="67"/>
      <c r="D74" s="126">
        <v>6201.8</v>
      </c>
      <c r="E74" s="34"/>
      <c r="F74" s="68"/>
      <c r="G74" s="12">
        <v>3274.7</v>
      </c>
      <c r="H74" s="13"/>
      <c r="I74" s="19">
        <f t="shared" si="1"/>
        <v>0</v>
      </c>
    </row>
    <row r="75" spans="1:9" s="19" customFormat="1" ht="31.5" customHeight="1" x14ac:dyDescent="0.2">
      <c r="A75" s="76" t="s">
        <v>103</v>
      </c>
      <c r="B75" s="72" t="s">
        <v>106</v>
      </c>
      <c r="C75" s="67"/>
      <c r="D75" s="126">
        <v>0</v>
      </c>
      <c r="E75" s="34"/>
      <c r="F75" s="68"/>
      <c r="G75" s="12">
        <v>3274.7</v>
      </c>
      <c r="H75" s="13"/>
      <c r="I75" s="19">
        <f t="shared" si="1"/>
        <v>0</v>
      </c>
    </row>
    <row r="76" spans="1:9" s="117" customFormat="1" ht="20.25" customHeight="1" x14ac:dyDescent="0.2">
      <c r="A76" s="76" t="s">
        <v>167</v>
      </c>
      <c r="B76" s="72" t="s">
        <v>48</v>
      </c>
      <c r="C76" s="67"/>
      <c r="D76" s="126">
        <v>0</v>
      </c>
      <c r="E76" s="34"/>
      <c r="F76" s="68"/>
      <c r="G76" s="96">
        <v>3274.7</v>
      </c>
      <c r="H76" s="95"/>
      <c r="I76" s="19">
        <f t="shared" si="1"/>
        <v>0</v>
      </c>
    </row>
    <row r="77" spans="1:9" s="19" customFormat="1" ht="23.25" customHeight="1" x14ac:dyDescent="0.2">
      <c r="A77" s="76" t="s">
        <v>107</v>
      </c>
      <c r="B77" s="72" t="s">
        <v>33</v>
      </c>
      <c r="C77" s="67"/>
      <c r="D77" s="126">
        <v>0</v>
      </c>
      <c r="E77" s="34"/>
      <c r="F77" s="68"/>
      <c r="G77" s="12">
        <v>3274.7</v>
      </c>
      <c r="H77" s="13"/>
      <c r="I77" s="19">
        <f t="shared" si="1"/>
        <v>0</v>
      </c>
    </row>
    <row r="78" spans="1:9" s="19" customFormat="1" ht="30" x14ac:dyDescent="0.2">
      <c r="A78" s="73" t="s">
        <v>52</v>
      </c>
      <c r="B78" s="71"/>
      <c r="C78" s="22" t="s">
        <v>127</v>
      </c>
      <c r="D78" s="123">
        <f>D80+D81+D82+D79</f>
        <v>0</v>
      </c>
      <c r="E78" s="22">
        <f>D78/G78</f>
        <v>0</v>
      </c>
      <c r="F78" s="23">
        <f>E78/12</f>
        <v>0</v>
      </c>
      <c r="G78" s="12">
        <v>3274.7</v>
      </c>
      <c r="H78" s="13">
        <v>0.09</v>
      </c>
      <c r="I78" s="19">
        <f t="shared" si="1"/>
        <v>0</v>
      </c>
    </row>
    <row r="79" spans="1:9" s="19" customFormat="1" ht="15" x14ac:dyDescent="0.2">
      <c r="A79" s="76" t="s">
        <v>108</v>
      </c>
      <c r="B79" s="71" t="s">
        <v>33</v>
      </c>
      <c r="C79" s="34"/>
      <c r="D79" s="83">
        <v>0</v>
      </c>
      <c r="E79" s="22"/>
      <c r="F79" s="23"/>
      <c r="G79" s="12">
        <v>3274.7</v>
      </c>
      <c r="H79" s="13"/>
      <c r="I79" s="19">
        <f t="shared" si="1"/>
        <v>0</v>
      </c>
    </row>
    <row r="80" spans="1:9" s="19" customFormat="1" ht="20.25" customHeight="1" x14ac:dyDescent="0.2">
      <c r="A80" s="77" t="s">
        <v>161</v>
      </c>
      <c r="B80" s="78" t="s">
        <v>48</v>
      </c>
      <c r="C80" s="97"/>
      <c r="D80" s="125">
        <v>0</v>
      </c>
      <c r="E80" s="32"/>
      <c r="F80" s="33"/>
      <c r="G80" s="12">
        <v>3274.7</v>
      </c>
      <c r="H80" s="13">
        <v>0.03</v>
      </c>
      <c r="I80" s="19">
        <f t="shared" si="1"/>
        <v>0</v>
      </c>
    </row>
    <row r="81" spans="1:9" s="19" customFormat="1" ht="15" x14ac:dyDescent="0.2">
      <c r="A81" s="76" t="s">
        <v>109</v>
      </c>
      <c r="B81" s="72" t="s">
        <v>106</v>
      </c>
      <c r="C81" s="31"/>
      <c r="D81" s="124">
        <v>0</v>
      </c>
      <c r="E81" s="32"/>
      <c r="F81" s="33"/>
      <c r="G81" s="12">
        <v>3274.7</v>
      </c>
      <c r="H81" s="13">
        <v>0.05</v>
      </c>
      <c r="I81" s="19">
        <f t="shared" si="1"/>
        <v>0</v>
      </c>
    </row>
    <row r="82" spans="1:9" s="19" customFormat="1" ht="30.75" customHeight="1" x14ac:dyDescent="0.2">
      <c r="A82" s="76" t="s">
        <v>110</v>
      </c>
      <c r="B82" s="72" t="s">
        <v>48</v>
      </c>
      <c r="C82" s="31"/>
      <c r="D82" s="124">
        <f>E82*G82</f>
        <v>0</v>
      </c>
      <c r="E82" s="32"/>
      <c r="F82" s="33"/>
      <c r="G82" s="12">
        <v>3274.7</v>
      </c>
      <c r="H82" s="13">
        <v>0</v>
      </c>
      <c r="I82" s="19">
        <f t="shared" si="1"/>
        <v>0</v>
      </c>
    </row>
    <row r="83" spans="1:9" s="19" customFormat="1" ht="15" x14ac:dyDescent="0.2">
      <c r="A83" s="73" t="s">
        <v>111</v>
      </c>
      <c r="B83" s="71"/>
      <c r="C83" s="22" t="s">
        <v>128</v>
      </c>
      <c r="D83" s="123">
        <f>D84+D85+D88+D89+D86+D87</f>
        <v>65437.68</v>
      </c>
      <c r="E83" s="22">
        <f>D83/G83</f>
        <v>19.98</v>
      </c>
      <c r="F83" s="23">
        <f>E83/12</f>
        <v>1.67</v>
      </c>
      <c r="G83" s="12">
        <v>3274.7</v>
      </c>
      <c r="H83" s="13">
        <v>0.31</v>
      </c>
      <c r="I83" s="19">
        <f t="shared" si="1"/>
        <v>1.665</v>
      </c>
    </row>
    <row r="84" spans="1:9" s="19" customFormat="1" ht="22.5" customHeight="1" x14ac:dyDescent="0.2">
      <c r="A84" s="76" t="s">
        <v>53</v>
      </c>
      <c r="B84" s="71" t="s">
        <v>26</v>
      </c>
      <c r="C84" s="31"/>
      <c r="D84" s="124">
        <v>2915.76</v>
      </c>
      <c r="E84" s="32"/>
      <c r="F84" s="33"/>
      <c r="G84" s="12">
        <v>3274.7</v>
      </c>
      <c r="H84" s="13">
        <v>0.02</v>
      </c>
      <c r="I84" s="19">
        <f t="shared" si="1"/>
        <v>0</v>
      </c>
    </row>
    <row r="85" spans="1:9" s="19" customFormat="1" ht="42" customHeight="1" x14ac:dyDescent="0.2">
      <c r="A85" s="76" t="s">
        <v>112</v>
      </c>
      <c r="B85" s="71" t="s">
        <v>33</v>
      </c>
      <c r="C85" s="31"/>
      <c r="D85" s="124">
        <v>12120.03</v>
      </c>
      <c r="E85" s="32"/>
      <c r="F85" s="33"/>
      <c r="G85" s="12">
        <v>3274.7</v>
      </c>
      <c r="H85" s="13">
        <v>0.2</v>
      </c>
      <c r="I85" s="19">
        <f t="shared" si="1"/>
        <v>0</v>
      </c>
    </row>
    <row r="86" spans="1:9" s="19" customFormat="1" ht="42" customHeight="1" x14ac:dyDescent="0.2">
      <c r="A86" s="76" t="s">
        <v>113</v>
      </c>
      <c r="B86" s="71" t="s">
        <v>33</v>
      </c>
      <c r="C86" s="31"/>
      <c r="D86" s="124">
        <v>1093.4000000000001</v>
      </c>
      <c r="E86" s="32"/>
      <c r="F86" s="33"/>
      <c r="G86" s="12">
        <v>3274.7</v>
      </c>
      <c r="H86" s="13"/>
      <c r="I86" s="19">
        <f t="shared" si="1"/>
        <v>0</v>
      </c>
    </row>
    <row r="87" spans="1:9" s="19" customFormat="1" ht="25.5" x14ac:dyDescent="0.2">
      <c r="A87" s="76" t="s">
        <v>54</v>
      </c>
      <c r="B87" s="71" t="s">
        <v>20</v>
      </c>
      <c r="C87" s="31"/>
      <c r="D87" s="124">
        <v>3669.22</v>
      </c>
      <c r="E87" s="32"/>
      <c r="F87" s="33"/>
      <c r="G87" s="12">
        <v>3274.7</v>
      </c>
      <c r="H87" s="13"/>
      <c r="I87" s="19">
        <f t="shared" si="1"/>
        <v>0</v>
      </c>
    </row>
    <row r="88" spans="1:9" s="19" customFormat="1" ht="15.75" customHeight="1" x14ac:dyDescent="0.2">
      <c r="A88" s="76" t="s">
        <v>114</v>
      </c>
      <c r="B88" s="72" t="s">
        <v>115</v>
      </c>
      <c r="C88" s="31"/>
      <c r="D88" s="124">
        <v>9666.32</v>
      </c>
      <c r="E88" s="32"/>
      <c r="F88" s="33"/>
      <c r="G88" s="12">
        <v>3274.7</v>
      </c>
      <c r="H88" s="13">
        <v>0.02</v>
      </c>
      <c r="I88" s="19">
        <f t="shared" si="1"/>
        <v>0</v>
      </c>
    </row>
    <row r="89" spans="1:9" s="19" customFormat="1" ht="57" customHeight="1" x14ac:dyDescent="0.2">
      <c r="A89" s="76" t="s">
        <v>116</v>
      </c>
      <c r="B89" s="72" t="s">
        <v>66</v>
      </c>
      <c r="C89" s="31"/>
      <c r="D89" s="124">
        <v>35972.949999999997</v>
      </c>
      <c r="E89" s="32"/>
      <c r="F89" s="33"/>
      <c r="G89" s="12">
        <v>3274.7</v>
      </c>
      <c r="H89" s="13">
        <v>0.06</v>
      </c>
      <c r="I89" s="19">
        <f t="shared" si="1"/>
        <v>0</v>
      </c>
    </row>
    <row r="90" spans="1:9" s="19" customFormat="1" ht="15" x14ac:dyDescent="0.2">
      <c r="A90" s="73" t="s">
        <v>55</v>
      </c>
      <c r="B90" s="71"/>
      <c r="C90" s="22" t="s">
        <v>129</v>
      </c>
      <c r="D90" s="123">
        <f>D91</f>
        <v>1311.87</v>
      </c>
      <c r="E90" s="22">
        <f>D90/G90</f>
        <v>0.4</v>
      </c>
      <c r="F90" s="23">
        <f>E90/12</f>
        <v>0.03</v>
      </c>
      <c r="G90" s="12">
        <v>3274.7</v>
      </c>
      <c r="H90" s="13">
        <v>0.13</v>
      </c>
      <c r="I90" s="19">
        <f t="shared" si="1"/>
        <v>3.3333333333333298E-2</v>
      </c>
    </row>
    <row r="91" spans="1:9" s="19" customFormat="1" ht="15" x14ac:dyDescent="0.2">
      <c r="A91" s="76" t="s">
        <v>56</v>
      </c>
      <c r="B91" s="71" t="s">
        <v>33</v>
      </c>
      <c r="C91" s="31"/>
      <c r="D91" s="124">
        <v>1311.87</v>
      </c>
      <c r="E91" s="32"/>
      <c r="F91" s="33"/>
      <c r="G91" s="12">
        <v>3274.7</v>
      </c>
      <c r="H91" s="13">
        <v>0.02</v>
      </c>
      <c r="I91" s="19">
        <f t="shared" si="1"/>
        <v>0</v>
      </c>
    </row>
    <row r="92" spans="1:9" s="12" customFormat="1" ht="30" x14ac:dyDescent="0.2">
      <c r="A92" s="73" t="s">
        <v>57</v>
      </c>
      <c r="B92" s="74"/>
      <c r="C92" s="22" t="s">
        <v>130</v>
      </c>
      <c r="D92" s="123">
        <f>D93+D94</f>
        <v>28373.33</v>
      </c>
      <c r="E92" s="22">
        <f>D92/G92</f>
        <v>8.66</v>
      </c>
      <c r="F92" s="23">
        <f>E92/12</f>
        <v>0.72</v>
      </c>
      <c r="G92" s="12">
        <v>3274.7</v>
      </c>
      <c r="H92" s="13">
        <v>0.32</v>
      </c>
      <c r="I92" s="19">
        <f t="shared" si="1"/>
        <v>0.72166666666666701</v>
      </c>
    </row>
    <row r="93" spans="1:9" s="12" customFormat="1" ht="41.25" customHeight="1" x14ac:dyDescent="0.2">
      <c r="A93" s="77" t="s">
        <v>117</v>
      </c>
      <c r="B93" s="72" t="s">
        <v>35</v>
      </c>
      <c r="C93" s="24"/>
      <c r="D93" s="122">
        <v>16640</v>
      </c>
      <c r="E93" s="22"/>
      <c r="F93" s="23"/>
      <c r="G93" s="12">
        <v>3274.7</v>
      </c>
      <c r="H93" s="13"/>
      <c r="I93" s="19">
        <f t="shared" si="1"/>
        <v>0</v>
      </c>
    </row>
    <row r="94" spans="1:9" s="19" customFormat="1" ht="18" customHeight="1" x14ac:dyDescent="0.2">
      <c r="A94" s="77" t="s">
        <v>162</v>
      </c>
      <c r="B94" s="72" t="s">
        <v>66</v>
      </c>
      <c r="C94" s="31"/>
      <c r="D94" s="124">
        <v>11733.33</v>
      </c>
      <c r="E94" s="32"/>
      <c r="F94" s="33"/>
      <c r="G94" s="12">
        <v>3274.7</v>
      </c>
      <c r="H94" s="13">
        <v>0.03</v>
      </c>
      <c r="I94" s="19">
        <f t="shared" si="1"/>
        <v>0</v>
      </c>
    </row>
    <row r="95" spans="1:9" s="12" customFormat="1" ht="15" x14ac:dyDescent="0.2">
      <c r="A95" s="73" t="s">
        <v>58</v>
      </c>
      <c r="B95" s="74"/>
      <c r="C95" s="22" t="s">
        <v>124</v>
      </c>
      <c r="D95" s="123">
        <f>D96+D97+D98+D99</f>
        <v>4373.6099999999997</v>
      </c>
      <c r="E95" s="22">
        <f>D95/G95</f>
        <v>1.34</v>
      </c>
      <c r="F95" s="23">
        <f>E95/12</f>
        <v>0.11</v>
      </c>
      <c r="G95" s="12">
        <v>3274.7</v>
      </c>
      <c r="H95" s="13">
        <v>0.1</v>
      </c>
      <c r="I95" s="19">
        <f t="shared" si="1"/>
        <v>0.111666666666667</v>
      </c>
    </row>
    <row r="96" spans="1:9" s="12" customFormat="1" ht="15" x14ac:dyDescent="0.2">
      <c r="A96" s="76" t="s">
        <v>59</v>
      </c>
      <c r="B96" s="78" t="s">
        <v>44</v>
      </c>
      <c r="C96" s="21"/>
      <c r="D96" s="124">
        <v>0</v>
      </c>
      <c r="E96" s="25"/>
      <c r="F96" s="26"/>
      <c r="G96" s="12">
        <v>3274.7</v>
      </c>
      <c r="H96" s="13">
        <v>7.0000000000000007E-2</v>
      </c>
      <c r="I96" s="19">
        <f t="shared" si="1"/>
        <v>0</v>
      </c>
    </row>
    <row r="97" spans="1:9" s="19" customFormat="1" ht="15" x14ac:dyDescent="0.2">
      <c r="A97" s="76" t="s">
        <v>68</v>
      </c>
      <c r="B97" s="71" t="s">
        <v>44</v>
      </c>
      <c r="C97" s="31"/>
      <c r="D97" s="124">
        <v>1457.82</v>
      </c>
      <c r="E97" s="32"/>
      <c r="F97" s="33"/>
      <c r="G97" s="12">
        <v>3274.7</v>
      </c>
      <c r="H97" s="13">
        <v>0.02</v>
      </c>
      <c r="I97" s="19">
        <f t="shared" si="1"/>
        <v>0</v>
      </c>
    </row>
    <row r="98" spans="1:9" s="19" customFormat="1" ht="15" x14ac:dyDescent="0.2">
      <c r="A98" s="76" t="s">
        <v>60</v>
      </c>
      <c r="B98" s="72" t="s">
        <v>44</v>
      </c>
      <c r="C98" s="84"/>
      <c r="D98" s="127">
        <v>2915.79</v>
      </c>
      <c r="E98" s="85"/>
      <c r="F98" s="86"/>
      <c r="G98" s="12"/>
      <c r="H98" s="13"/>
      <c r="I98" s="19">
        <f t="shared" si="1"/>
        <v>0</v>
      </c>
    </row>
    <row r="99" spans="1:9" s="19" customFormat="1" ht="21.75" customHeight="1" x14ac:dyDescent="0.2">
      <c r="A99" s="76" t="s">
        <v>122</v>
      </c>
      <c r="B99" s="72" t="s">
        <v>33</v>
      </c>
      <c r="C99" s="84"/>
      <c r="D99" s="127">
        <v>0</v>
      </c>
      <c r="E99" s="85"/>
      <c r="F99" s="86"/>
      <c r="G99" s="12"/>
      <c r="H99" s="13"/>
      <c r="I99" s="19">
        <f t="shared" si="1"/>
        <v>0</v>
      </c>
    </row>
    <row r="100" spans="1:9" s="12" customFormat="1" ht="161.25" x14ac:dyDescent="0.2">
      <c r="A100" s="111" t="s">
        <v>163</v>
      </c>
      <c r="B100" s="75" t="s">
        <v>20</v>
      </c>
      <c r="C100" s="29"/>
      <c r="D100" s="128">
        <v>50000</v>
      </c>
      <c r="E100" s="29">
        <f>D100/G100</f>
        <v>15.27</v>
      </c>
      <c r="F100" s="30">
        <f>E100/12</f>
        <v>1.27</v>
      </c>
      <c r="G100" s="12">
        <v>3274.7</v>
      </c>
      <c r="H100" s="13">
        <v>0.3</v>
      </c>
      <c r="I100" s="19">
        <f t="shared" si="1"/>
        <v>1.2725</v>
      </c>
    </row>
    <row r="101" spans="1:9" s="12" customFormat="1" ht="18.75" x14ac:dyDescent="0.2">
      <c r="A101" s="116" t="s">
        <v>168</v>
      </c>
      <c r="B101" s="74" t="s">
        <v>26</v>
      </c>
      <c r="C101" s="28"/>
      <c r="D101" s="129">
        <f>5838.37+8795.1</f>
        <v>14633.47</v>
      </c>
      <c r="E101" s="28">
        <f>D101/G101</f>
        <v>4.47</v>
      </c>
      <c r="F101" s="28">
        <f>E101/12</f>
        <v>0.37</v>
      </c>
      <c r="G101" s="12">
        <v>3274.7</v>
      </c>
      <c r="H101" s="13"/>
      <c r="I101" s="19">
        <f t="shared" si="1"/>
        <v>0.3725</v>
      </c>
    </row>
    <row r="102" spans="1:9" s="12" customFormat="1" ht="18.75" x14ac:dyDescent="0.2">
      <c r="A102" s="116" t="s">
        <v>169</v>
      </c>
      <c r="B102" s="74" t="s">
        <v>26</v>
      </c>
      <c r="C102" s="28"/>
      <c r="D102" s="129">
        <f>(5838.37+8021.09+13252.65)</f>
        <v>27112.11</v>
      </c>
      <c r="E102" s="28">
        <f t="shared" ref="E102:E105" si="2">D102/G102</f>
        <v>8.2799999999999994</v>
      </c>
      <c r="F102" s="28">
        <f t="shared" ref="F102:F105" si="3">E102/12</f>
        <v>0.69</v>
      </c>
      <c r="G102" s="12">
        <v>3274.7</v>
      </c>
      <c r="H102" s="13"/>
      <c r="I102" s="19">
        <f t="shared" si="1"/>
        <v>0.69</v>
      </c>
    </row>
    <row r="103" spans="1:9" s="12" customFormat="1" ht="18.75" x14ac:dyDescent="0.2">
      <c r="A103" s="116" t="s">
        <v>170</v>
      </c>
      <c r="B103" s="74" t="s">
        <v>26</v>
      </c>
      <c r="C103" s="28"/>
      <c r="D103" s="129">
        <v>33837.49</v>
      </c>
      <c r="E103" s="28">
        <f t="shared" si="2"/>
        <v>10.33</v>
      </c>
      <c r="F103" s="28">
        <f t="shared" si="3"/>
        <v>0.86</v>
      </c>
      <c r="G103" s="12">
        <v>3274.7</v>
      </c>
      <c r="H103" s="13"/>
      <c r="I103" s="19">
        <f t="shared" si="1"/>
        <v>0.86083333333333301</v>
      </c>
    </row>
    <row r="104" spans="1:9" s="12" customFormat="1" ht="18.75" x14ac:dyDescent="0.2">
      <c r="A104" s="116" t="s">
        <v>171</v>
      </c>
      <c r="B104" s="74" t="s">
        <v>26</v>
      </c>
      <c r="C104" s="28"/>
      <c r="D104" s="129">
        <v>20950.46</v>
      </c>
      <c r="E104" s="28">
        <f t="shared" si="2"/>
        <v>6.4</v>
      </c>
      <c r="F104" s="28">
        <f t="shared" si="3"/>
        <v>0.53</v>
      </c>
      <c r="G104" s="12">
        <v>3274.7</v>
      </c>
      <c r="H104" s="13"/>
      <c r="I104" s="19">
        <f t="shared" si="1"/>
        <v>0.53333333333333299</v>
      </c>
    </row>
    <row r="105" spans="1:9" s="12" customFormat="1" ht="30" x14ac:dyDescent="0.2">
      <c r="A105" s="116" t="s">
        <v>164</v>
      </c>
      <c r="B105" s="74" t="s">
        <v>165</v>
      </c>
      <c r="C105" s="28"/>
      <c r="D105" s="129">
        <v>93641.7</v>
      </c>
      <c r="E105" s="28">
        <f t="shared" si="2"/>
        <v>28.6</v>
      </c>
      <c r="F105" s="28">
        <f t="shared" si="3"/>
        <v>2.38</v>
      </c>
      <c r="G105" s="12">
        <v>3274.7</v>
      </c>
      <c r="H105" s="13"/>
      <c r="I105" s="19">
        <f t="shared" si="1"/>
        <v>2.3833333333333302</v>
      </c>
    </row>
    <row r="106" spans="1:9" s="12" customFormat="1" ht="20.25" thickBot="1" x14ac:dyDescent="0.45">
      <c r="A106" s="112" t="s">
        <v>61</v>
      </c>
      <c r="B106" s="113" t="s">
        <v>17</v>
      </c>
      <c r="C106" s="114"/>
      <c r="D106" s="130">
        <f>E106*G106</f>
        <v>80950.58</v>
      </c>
      <c r="E106" s="115">
        <f>F106*12</f>
        <v>24.72</v>
      </c>
      <c r="F106" s="118">
        <v>2.06</v>
      </c>
      <c r="G106" s="12">
        <v>3274.7</v>
      </c>
      <c r="H106" s="13"/>
    </row>
    <row r="107" spans="1:9" s="37" customFormat="1" ht="20.25" thickBot="1" x14ac:dyDescent="0.45">
      <c r="A107" s="35" t="s">
        <v>62</v>
      </c>
      <c r="B107" s="36"/>
      <c r="C107" s="81"/>
      <c r="D107" s="119">
        <f>D100+D95+D92+D90+D83+D78+D68+D53+D52+D51+D50+D49+D48+D41+D40+D29+D15+D106+D42+D105+D104+D103+D102+D101</f>
        <v>1186318.3600000001</v>
      </c>
      <c r="E107" s="119">
        <f>E100+E95+E92+E90+E83+E78+E68+E53+E52+E51+E50+E49+E48+E41+E40+E29+E15+E106+E42+E105+E104+E103+E102+E101</f>
        <v>362.27</v>
      </c>
      <c r="F107" s="119">
        <f>F100+F95+F92+F90+F83+F78+F68+F53+F52+F51+F50+F49+F48+F41+F40+F29+F15+F106+F42+F105+F104+F103+F102+F101</f>
        <v>30.19</v>
      </c>
      <c r="G107" s="12">
        <v>3274.7</v>
      </c>
      <c r="H107" s="38"/>
    </row>
    <row r="108" spans="1:9" s="37" customFormat="1" ht="20.25" thickBot="1" x14ac:dyDescent="0.45">
      <c r="A108" s="39"/>
      <c r="B108" s="40"/>
      <c r="C108" s="41"/>
      <c r="D108" s="42"/>
      <c r="E108" s="42"/>
      <c r="F108" s="42"/>
      <c r="G108" s="12">
        <v>3274.7</v>
      </c>
      <c r="H108" s="38"/>
    </row>
    <row r="109" spans="1:9" s="94" customFormat="1" ht="38.25" thickBot="1" x14ac:dyDescent="0.25">
      <c r="A109" s="63" t="s">
        <v>131</v>
      </c>
      <c r="B109" s="87"/>
      <c r="C109" s="88"/>
      <c r="D109" s="89">
        <f>SUM(D110:D134)</f>
        <v>2289820.7400000002</v>
      </c>
      <c r="E109" s="89">
        <f>SUM(E110:E134)</f>
        <v>699.25</v>
      </c>
      <c r="F109" s="89">
        <f>SUM(F110:F134)</f>
        <v>58.26</v>
      </c>
      <c r="G109" s="92">
        <v>3274.7</v>
      </c>
      <c r="H109" s="93"/>
    </row>
    <row r="110" spans="1:9" s="96" customFormat="1" ht="15" x14ac:dyDescent="0.2">
      <c r="A110" s="99" t="s">
        <v>135</v>
      </c>
      <c r="B110" s="100"/>
      <c r="C110" s="101"/>
      <c r="D110" s="105">
        <v>205534.88</v>
      </c>
      <c r="E110" s="105">
        <f>D110/G110</f>
        <v>62.76</v>
      </c>
      <c r="F110" s="106">
        <f>E110/12</f>
        <v>5.23</v>
      </c>
      <c r="G110" s="12">
        <v>3274.7</v>
      </c>
      <c r="H110" s="95"/>
    </row>
    <row r="111" spans="1:9" s="96" customFormat="1" ht="15" x14ac:dyDescent="0.2">
      <c r="A111" s="77" t="s">
        <v>136</v>
      </c>
      <c r="B111" s="65"/>
      <c r="C111" s="25"/>
      <c r="D111" s="107">
        <v>16502.439999999999</v>
      </c>
      <c r="E111" s="107">
        <f t="shared" ref="E111:E134" si="4">D111/G111</f>
        <v>5.04</v>
      </c>
      <c r="F111" s="108">
        <f t="shared" ref="F111:F134" si="5">E111/12</f>
        <v>0.42</v>
      </c>
      <c r="G111" s="12">
        <v>3274.7</v>
      </c>
      <c r="H111" s="95"/>
    </row>
    <row r="112" spans="1:9" s="96" customFormat="1" ht="15" x14ac:dyDescent="0.2">
      <c r="A112" s="77" t="s">
        <v>137</v>
      </c>
      <c r="B112" s="65"/>
      <c r="C112" s="25"/>
      <c r="D112" s="107">
        <v>7199.32</v>
      </c>
      <c r="E112" s="107">
        <f t="shared" si="4"/>
        <v>2.2000000000000002</v>
      </c>
      <c r="F112" s="108">
        <f t="shared" si="5"/>
        <v>0.18</v>
      </c>
      <c r="G112" s="12">
        <v>3274.7</v>
      </c>
      <c r="H112" s="95"/>
    </row>
    <row r="113" spans="1:8" s="96" customFormat="1" ht="15" x14ac:dyDescent="0.2">
      <c r="A113" s="77" t="s">
        <v>138</v>
      </c>
      <c r="B113" s="78"/>
      <c r="C113" s="97"/>
      <c r="D113" s="98">
        <v>214475.23</v>
      </c>
      <c r="E113" s="107">
        <f t="shared" si="4"/>
        <v>65.489999999999995</v>
      </c>
      <c r="F113" s="108">
        <f t="shared" si="5"/>
        <v>5.46</v>
      </c>
      <c r="G113" s="12">
        <v>3274.7</v>
      </c>
      <c r="H113" s="95"/>
    </row>
    <row r="114" spans="1:8" s="96" customFormat="1" ht="15" x14ac:dyDescent="0.2">
      <c r="A114" s="77" t="s">
        <v>139</v>
      </c>
      <c r="B114" s="78"/>
      <c r="C114" s="97"/>
      <c r="D114" s="98">
        <v>225093.02</v>
      </c>
      <c r="E114" s="107">
        <f t="shared" si="4"/>
        <v>68.739999999999995</v>
      </c>
      <c r="F114" s="108">
        <f t="shared" si="5"/>
        <v>5.73</v>
      </c>
      <c r="G114" s="12">
        <v>3274.7</v>
      </c>
      <c r="H114" s="95"/>
    </row>
    <row r="115" spans="1:8" s="96" customFormat="1" ht="15" x14ac:dyDescent="0.2">
      <c r="A115" s="77" t="s">
        <v>140</v>
      </c>
      <c r="B115" s="78"/>
      <c r="C115" s="97"/>
      <c r="D115" s="98">
        <v>39149.15</v>
      </c>
      <c r="E115" s="107">
        <f t="shared" si="4"/>
        <v>11.96</v>
      </c>
      <c r="F115" s="108">
        <f t="shared" si="5"/>
        <v>1</v>
      </c>
      <c r="G115" s="12">
        <v>3274.7</v>
      </c>
      <c r="H115" s="95"/>
    </row>
    <row r="116" spans="1:8" s="96" customFormat="1" ht="15" x14ac:dyDescent="0.2">
      <c r="A116" s="77" t="s">
        <v>141</v>
      </c>
      <c r="B116" s="78"/>
      <c r="C116" s="97"/>
      <c r="D116" s="98">
        <v>22678.01</v>
      </c>
      <c r="E116" s="107">
        <f t="shared" si="4"/>
        <v>6.93</v>
      </c>
      <c r="F116" s="108">
        <f t="shared" si="5"/>
        <v>0.57999999999999996</v>
      </c>
      <c r="G116" s="12">
        <v>3274.7</v>
      </c>
      <c r="H116" s="95"/>
    </row>
    <row r="117" spans="1:8" s="96" customFormat="1" ht="15" x14ac:dyDescent="0.2">
      <c r="A117" s="77" t="s">
        <v>142</v>
      </c>
      <c r="B117" s="78"/>
      <c r="C117" s="97"/>
      <c r="D117" s="98">
        <v>4793.72</v>
      </c>
      <c r="E117" s="107">
        <f t="shared" si="4"/>
        <v>1.46</v>
      </c>
      <c r="F117" s="108">
        <f t="shared" si="5"/>
        <v>0.12</v>
      </c>
      <c r="G117" s="12">
        <v>3274.7</v>
      </c>
      <c r="H117" s="95"/>
    </row>
    <row r="118" spans="1:8" s="96" customFormat="1" ht="15" x14ac:dyDescent="0.2">
      <c r="A118" s="77" t="s">
        <v>143</v>
      </c>
      <c r="B118" s="78"/>
      <c r="C118" s="97"/>
      <c r="D118" s="98">
        <v>6271.45</v>
      </c>
      <c r="E118" s="107">
        <f t="shared" si="4"/>
        <v>1.92</v>
      </c>
      <c r="F118" s="108">
        <f t="shared" si="5"/>
        <v>0.16</v>
      </c>
      <c r="G118" s="12">
        <v>3274.7</v>
      </c>
      <c r="H118" s="95"/>
    </row>
    <row r="119" spans="1:8" s="96" customFormat="1" ht="15" x14ac:dyDescent="0.2">
      <c r="A119" s="77" t="s">
        <v>144</v>
      </c>
      <c r="B119" s="78"/>
      <c r="C119" s="97"/>
      <c r="D119" s="98">
        <v>4985.2700000000004</v>
      </c>
      <c r="E119" s="107">
        <f t="shared" si="4"/>
        <v>1.52</v>
      </c>
      <c r="F119" s="108">
        <f t="shared" si="5"/>
        <v>0.13</v>
      </c>
      <c r="G119" s="12">
        <v>3274.7</v>
      </c>
      <c r="H119" s="95"/>
    </row>
    <row r="120" spans="1:8" s="96" customFormat="1" ht="15" x14ac:dyDescent="0.2">
      <c r="A120" s="77" t="s">
        <v>145</v>
      </c>
      <c r="B120" s="78"/>
      <c r="C120" s="97"/>
      <c r="D120" s="98">
        <v>6463.08</v>
      </c>
      <c r="E120" s="107">
        <f t="shared" si="4"/>
        <v>1.97</v>
      </c>
      <c r="F120" s="108">
        <f t="shared" si="5"/>
        <v>0.16</v>
      </c>
      <c r="G120" s="12">
        <v>3274.7</v>
      </c>
      <c r="H120" s="95"/>
    </row>
    <row r="121" spans="1:8" s="96" customFormat="1" ht="15" x14ac:dyDescent="0.2">
      <c r="A121" s="77" t="s">
        <v>146</v>
      </c>
      <c r="B121" s="78"/>
      <c r="C121" s="97"/>
      <c r="D121" s="98">
        <v>6045.6</v>
      </c>
      <c r="E121" s="107">
        <f t="shared" si="4"/>
        <v>1.85</v>
      </c>
      <c r="F121" s="108">
        <f t="shared" si="5"/>
        <v>0.15</v>
      </c>
      <c r="G121" s="12">
        <v>3274.7</v>
      </c>
      <c r="H121" s="95"/>
    </row>
    <row r="122" spans="1:8" s="96" customFormat="1" ht="15" x14ac:dyDescent="0.2">
      <c r="A122" s="77" t="s">
        <v>147</v>
      </c>
      <c r="B122" s="78"/>
      <c r="C122" s="97"/>
      <c r="D122" s="98">
        <v>35816.18</v>
      </c>
      <c r="E122" s="107">
        <f t="shared" si="4"/>
        <v>10.94</v>
      </c>
      <c r="F122" s="108">
        <f t="shared" si="5"/>
        <v>0.91</v>
      </c>
      <c r="G122" s="12">
        <v>3274.7</v>
      </c>
      <c r="H122" s="95"/>
    </row>
    <row r="123" spans="1:8" s="96" customFormat="1" ht="15" x14ac:dyDescent="0.2">
      <c r="A123" s="76" t="s">
        <v>166</v>
      </c>
      <c r="B123" s="72"/>
      <c r="C123" s="67"/>
      <c r="D123" s="67">
        <v>5227.96</v>
      </c>
      <c r="E123" s="107">
        <f t="shared" si="4"/>
        <v>1.6</v>
      </c>
      <c r="F123" s="108">
        <f t="shared" si="5"/>
        <v>0.13</v>
      </c>
      <c r="G123" s="12">
        <v>3274.7</v>
      </c>
      <c r="H123" s="95"/>
    </row>
    <row r="124" spans="1:8" s="96" customFormat="1" ht="15" x14ac:dyDescent="0.2">
      <c r="A124" s="77" t="s">
        <v>148</v>
      </c>
      <c r="B124" s="78"/>
      <c r="C124" s="97"/>
      <c r="D124" s="98">
        <v>28861.41</v>
      </c>
      <c r="E124" s="107">
        <f t="shared" si="4"/>
        <v>8.81</v>
      </c>
      <c r="F124" s="108">
        <f t="shared" si="5"/>
        <v>0.73</v>
      </c>
      <c r="G124" s="12">
        <v>3274.7</v>
      </c>
      <c r="H124" s="95"/>
    </row>
    <row r="125" spans="1:8" s="96" customFormat="1" ht="15" x14ac:dyDescent="0.2">
      <c r="A125" s="77" t="s">
        <v>149</v>
      </c>
      <c r="B125" s="78"/>
      <c r="C125" s="97"/>
      <c r="D125" s="98">
        <v>869.91</v>
      </c>
      <c r="E125" s="107">
        <f t="shared" si="4"/>
        <v>0.27</v>
      </c>
      <c r="F125" s="108">
        <f t="shared" si="5"/>
        <v>0.02</v>
      </c>
      <c r="G125" s="12">
        <v>3274.7</v>
      </c>
      <c r="H125" s="95"/>
    </row>
    <row r="126" spans="1:8" s="96" customFormat="1" ht="15" x14ac:dyDescent="0.2">
      <c r="A126" s="77" t="s">
        <v>150</v>
      </c>
      <c r="B126" s="78"/>
      <c r="C126" s="97"/>
      <c r="D126" s="98">
        <v>42248.58</v>
      </c>
      <c r="E126" s="107">
        <f t="shared" si="4"/>
        <v>12.9</v>
      </c>
      <c r="F126" s="108">
        <f t="shared" si="5"/>
        <v>1.08</v>
      </c>
      <c r="G126" s="12">
        <v>3274.7</v>
      </c>
      <c r="H126" s="95"/>
    </row>
    <row r="127" spans="1:8" s="96" customFormat="1" ht="15" x14ac:dyDescent="0.2">
      <c r="A127" s="77" t="s">
        <v>151</v>
      </c>
      <c r="B127" s="78"/>
      <c r="C127" s="97"/>
      <c r="D127" s="98">
        <v>23699.42</v>
      </c>
      <c r="E127" s="107">
        <f t="shared" si="4"/>
        <v>7.24</v>
      </c>
      <c r="F127" s="108">
        <f t="shared" si="5"/>
        <v>0.6</v>
      </c>
      <c r="G127" s="12">
        <v>3274.7</v>
      </c>
      <c r="H127" s="95"/>
    </row>
    <row r="128" spans="1:8" s="96" customFormat="1" ht="15" x14ac:dyDescent="0.2">
      <c r="A128" s="77" t="s">
        <v>152</v>
      </c>
      <c r="B128" s="78"/>
      <c r="C128" s="97"/>
      <c r="D128" s="98">
        <v>78623.23</v>
      </c>
      <c r="E128" s="107">
        <f t="shared" si="4"/>
        <v>24.01</v>
      </c>
      <c r="F128" s="108">
        <f t="shared" si="5"/>
        <v>2</v>
      </c>
      <c r="G128" s="12">
        <v>3274.7</v>
      </c>
      <c r="H128" s="95"/>
    </row>
    <row r="129" spans="1:8" s="96" customFormat="1" ht="15" x14ac:dyDescent="0.2">
      <c r="A129" s="77" t="s">
        <v>153</v>
      </c>
      <c r="B129" s="78"/>
      <c r="C129" s="97"/>
      <c r="D129" s="98">
        <v>4324.32</v>
      </c>
      <c r="E129" s="107">
        <f t="shared" si="4"/>
        <v>1.32</v>
      </c>
      <c r="F129" s="108">
        <f t="shared" si="5"/>
        <v>0.11</v>
      </c>
      <c r="G129" s="12">
        <v>3274.7</v>
      </c>
      <c r="H129" s="95"/>
    </row>
    <row r="130" spans="1:8" s="96" customFormat="1" ht="15" x14ac:dyDescent="0.2">
      <c r="A130" s="77" t="s">
        <v>154</v>
      </c>
      <c r="B130" s="78"/>
      <c r="C130" s="97"/>
      <c r="D130" s="98">
        <v>87327.35</v>
      </c>
      <c r="E130" s="107">
        <f t="shared" si="4"/>
        <v>26.67</v>
      </c>
      <c r="F130" s="108">
        <f t="shared" si="5"/>
        <v>2.2200000000000002</v>
      </c>
      <c r="G130" s="12">
        <v>3274.7</v>
      </c>
      <c r="H130" s="95"/>
    </row>
    <row r="131" spans="1:8" s="96" customFormat="1" ht="15" x14ac:dyDescent="0.2">
      <c r="A131" s="77" t="s">
        <v>155</v>
      </c>
      <c r="B131" s="78"/>
      <c r="C131" s="97"/>
      <c r="D131" s="98">
        <v>133843.21</v>
      </c>
      <c r="E131" s="107">
        <f t="shared" si="4"/>
        <v>40.869999999999997</v>
      </c>
      <c r="F131" s="108">
        <f t="shared" si="5"/>
        <v>3.41</v>
      </c>
      <c r="G131" s="12">
        <v>3274.7</v>
      </c>
      <c r="H131" s="95"/>
    </row>
    <row r="132" spans="1:8" s="96" customFormat="1" ht="15" x14ac:dyDescent="0.2">
      <c r="A132" s="77" t="s">
        <v>132</v>
      </c>
      <c r="B132" s="78"/>
      <c r="C132" s="97"/>
      <c r="D132" s="98">
        <f>81.6*2400</f>
        <v>195840</v>
      </c>
      <c r="E132" s="107">
        <f t="shared" si="4"/>
        <v>59.8</v>
      </c>
      <c r="F132" s="108">
        <f t="shared" si="5"/>
        <v>4.9800000000000004</v>
      </c>
      <c r="G132" s="12">
        <v>3274.7</v>
      </c>
      <c r="H132" s="95"/>
    </row>
    <row r="133" spans="1:8" s="96" customFormat="1" ht="15" x14ac:dyDescent="0.2">
      <c r="A133" s="77" t="s">
        <v>133</v>
      </c>
      <c r="B133" s="78"/>
      <c r="C133" s="97"/>
      <c r="D133" s="98">
        <v>101618</v>
      </c>
      <c r="E133" s="107">
        <f t="shared" si="4"/>
        <v>31.03</v>
      </c>
      <c r="F133" s="108">
        <f t="shared" si="5"/>
        <v>2.59</v>
      </c>
      <c r="G133" s="12">
        <v>3274.7</v>
      </c>
      <c r="H133" s="95"/>
    </row>
    <row r="134" spans="1:8" s="96" customFormat="1" ht="15.75" thickBot="1" x14ac:dyDescent="0.25">
      <c r="A134" s="102" t="s">
        <v>134</v>
      </c>
      <c r="B134" s="103"/>
      <c r="C134" s="104"/>
      <c r="D134" s="120">
        <v>792330</v>
      </c>
      <c r="E134" s="109">
        <f t="shared" si="4"/>
        <v>241.95</v>
      </c>
      <c r="F134" s="110">
        <f t="shared" si="5"/>
        <v>20.16</v>
      </c>
      <c r="G134" s="12">
        <v>3274.7</v>
      </c>
      <c r="H134" s="95"/>
    </row>
    <row r="135" spans="1:8" s="37" customFormat="1" ht="20.25" thickBot="1" x14ac:dyDescent="0.45">
      <c r="A135" s="39"/>
      <c r="B135" s="40"/>
      <c r="C135" s="41"/>
      <c r="D135" s="90"/>
      <c r="E135" s="90"/>
      <c r="F135" s="90"/>
      <c r="H135" s="38"/>
    </row>
    <row r="136" spans="1:8" s="37" customFormat="1" ht="20.25" thickBot="1" x14ac:dyDescent="0.45">
      <c r="A136" s="45" t="s">
        <v>63</v>
      </c>
      <c r="B136" s="46"/>
      <c r="C136" s="47"/>
      <c r="D136" s="91">
        <f>D107+D109</f>
        <v>3476139.1</v>
      </c>
      <c r="E136" s="91">
        <f>E107+E109</f>
        <v>1061.52</v>
      </c>
      <c r="F136" s="91">
        <f>F107+F109</f>
        <v>88.45</v>
      </c>
      <c r="H136" s="38"/>
    </row>
    <row r="137" spans="1:8" s="37" customFormat="1" ht="19.5" x14ac:dyDescent="0.4">
      <c r="A137" s="39"/>
      <c r="B137" s="40"/>
      <c r="C137" s="41"/>
      <c r="D137" s="44"/>
      <c r="E137" s="44"/>
      <c r="F137" s="44"/>
      <c r="H137" s="38"/>
    </row>
    <row r="138" spans="1:8" s="37" customFormat="1" ht="19.5" x14ac:dyDescent="0.4">
      <c r="A138" s="39"/>
      <c r="B138" s="40"/>
      <c r="C138" s="41"/>
      <c r="D138" s="44"/>
      <c r="E138" s="44"/>
      <c r="F138" s="44"/>
      <c r="H138" s="38"/>
    </row>
    <row r="139" spans="1:8" s="37" customFormat="1" ht="19.5" x14ac:dyDescent="0.4">
      <c r="A139" s="39"/>
      <c r="B139" s="40"/>
      <c r="C139" s="41"/>
      <c r="D139" s="44"/>
      <c r="E139" s="44"/>
      <c r="F139" s="44"/>
      <c r="H139" s="38"/>
    </row>
    <row r="140" spans="1:8" s="48" customFormat="1" ht="14.25" x14ac:dyDescent="0.2">
      <c r="A140" s="79" t="s">
        <v>73</v>
      </c>
      <c r="B140" s="79"/>
      <c r="C140" s="79"/>
      <c r="D140" s="79"/>
      <c r="H140" s="49"/>
    </row>
    <row r="141" spans="1:8" s="54" customFormat="1" ht="19.5" x14ac:dyDescent="0.4">
      <c r="A141" s="50"/>
      <c r="B141" s="51"/>
      <c r="C141" s="52"/>
      <c r="D141" s="52"/>
      <c r="E141" s="52"/>
      <c r="F141" s="53"/>
      <c r="H141" s="55"/>
    </row>
    <row r="142" spans="1:8" s="54" customFormat="1" ht="19.5" x14ac:dyDescent="0.4">
      <c r="A142" s="50"/>
      <c r="B142" s="51"/>
      <c r="C142" s="52"/>
      <c r="D142" s="52"/>
      <c r="E142" s="52"/>
      <c r="F142" s="53"/>
      <c r="H142" s="55"/>
    </row>
    <row r="143" spans="1:8" s="37" customFormat="1" ht="19.5" x14ac:dyDescent="0.4">
      <c r="A143" s="39"/>
      <c r="B143" s="40"/>
      <c r="C143" s="41"/>
      <c r="D143" s="44"/>
      <c r="E143" s="44"/>
      <c r="F143" s="44"/>
      <c r="H143" s="38"/>
    </row>
    <row r="144" spans="1:8" s="59" customFormat="1" ht="19.5" x14ac:dyDescent="0.2">
      <c r="A144" s="56"/>
      <c r="B144" s="52"/>
      <c r="C144" s="57"/>
      <c r="D144" s="57"/>
      <c r="E144" s="57"/>
      <c r="F144" s="58"/>
      <c r="H144" s="60"/>
    </row>
    <row r="145" spans="1:8" s="48" customFormat="1" ht="14.25" x14ac:dyDescent="0.2">
      <c r="A145" s="146"/>
      <c r="B145" s="146"/>
      <c r="C145" s="146"/>
      <c r="D145" s="146"/>
      <c r="H145" s="49"/>
    </row>
    <row r="146" spans="1:8" s="48" customFormat="1" x14ac:dyDescent="0.2">
      <c r="F146" s="61"/>
      <c r="H146" s="49"/>
    </row>
    <row r="147" spans="1:8" s="48" customFormat="1" x14ac:dyDescent="0.2">
      <c r="F147" s="61"/>
      <c r="H147" s="49"/>
    </row>
    <row r="148" spans="1:8" s="48" customFormat="1" x14ac:dyDescent="0.2">
      <c r="F148" s="61"/>
      <c r="H148" s="49"/>
    </row>
    <row r="149" spans="1:8" s="48" customFormat="1" x14ac:dyDescent="0.2">
      <c r="F149" s="61"/>
      <c r="H149" s="49"/>
    </row>
    <row r="150" spans="1:8" s="48" customFormat="1" x14ac:dyDescent="0.2">
      <c r="F150" s="61"/>
      <c r="H150" s="49"/>
    </row>
    <row r="151" spans="1:8" s="48" customFormat="1" x14ac:dyDescent="0.2">
      <c r="F151" s="61"/>
      <c r="H151" s="49"/>
    </row>
    <row r="152" spans="1:8" s="48" customFormat="1" x14ac:dyDescent="0.2">
      <c r="F152" s="61"/>
      <c r="H152" s="49"/>
    </row>
    <row r="153" spans="1:8" s="48" customFormat="1" x14ac:dyDescent="0.2">
      <c r="F153" s="61"/>
      <c r="H153" s="49"/>
    </row>
    <row r="154" spans="1:8" s="48" customFormat="1" x14ac:dyDescent="0.2">
      <c r="F154" s="61"/>
      <c r="H154" s="49"/>
    </row>
    <row r="155" spans="1:8" s="48" customFormat="1" x14ac:dyDescent="0.2">
      <c r="F155" s="61"/>
      <c r="H155" s="49"/>
    </row>
    <row r="156" spans="1:8" s="48" customFormat="1" x14ac:dyDescent="0.2">
      <c r="F156" s="61"/>
      <c r="H156" s="49"/>
    </row>
    <row r="157" spans="1:8" s="48" customFormat="1" x14ac:dyDescent="0.2">
      <c r="F157" s="61"/>
      <c r="H157" s="49"/>
    </row>
    <row r="158" spans="1:8" s="48" customFormat="1" x14ac:dyDescent="0.2">
      <c r="F158" s="61"/>
      <c r="H158" s="49"/>
    </row>
    <row r="159" spans="1:8" s="48" customFormat="1" x14ac:dyDescent="0.2">
      <c r="F159" s="61"/>
      <c r="H159" s="49"/>
    </row>
    <row r="160" spans="1:8" s="48" customFormat="1" x14ac:dyDescent="0.2">
      <c r="F160" s="61"/>
      <c r="H160" s="49"/>
    </row>
    <row r="161" spans="6:8" s="48" customFormat="1" x14ac:dyDescent="0.2">
      <c r="F161" s="61"/>
      <c r="H161" s="49"/>
    </row>
    <row r="162" spans="6:8" s="48" customFormat="1" x14ac:dyDescent="0.2">
      <c r="F162" s="61"/>
      <c r="H162" s="49"/>
    </row>
    <row r="163" spans="6:8" s="48" customFormat="1" x14ac:dyDescent="0.2">
      <c r="F163" s="61"/>
      <c r="H163" s="49"/>
    </row>
    <row r="164" spans="6:8" s="48" customFormat="1" x14ac:dyDescent="0.2">
      <c r="F164" s="61"/>
      <c r="H164" s="49"/>
    </row>
  </sheetData>
  <mergeCells count="13">
    <mergeCell ref="A1:F1"/>
    <mergeCell ref="B2:F2"/>
    <mergeCell ref="B3:F3"/>
    <mergeCell ref="B4:F4"/>
    <mergeCell ref="A5:F5"/>
    <mergeCell ref="A145:D145"/>
    <mergeCell ref="A6:F6"/>
    <mergeCell ref="A9:F9"/>
    <mergeCell ref="A10:F10"/>
    <mergeCell ref="A11:F11"/>
    <mergeCell ref="A14:F14"/>
    <mergeCell ref="A8:F8"/>
    <mergeCell ref="A7:F7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rowBreaks count="1" manualBreakCount="1">
    <brk id="142" max="7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8"/>
  <sheetViews>
    <sheetView topLeftCell="A94" zoomScaleNormal="100" workbookViewId="0">
      <selection activeCell="D108" sqref="D108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9.140625" style="1" customWidth="1"/>
    <col min="5" max="5" width="13.85546875" style="1" customWidth="1"/>
    <col min="6" max="6" width="20.85546875" style="62" customWidth="1"/>
    <col min="7" max="7" width="15.42578125" style="1" customWidth="1"/>
    <col min="8" max="8" width="15.42578125" style="2" hidden="1" customWidth="1"/>
    <col min="9" max="11" width="15.42578125" style="1" customWidth="1"/>
    <col min="12" max="16384" width="9.140625" style="1"/>
  </cols>
  <sheetData>
    <row r="1" spans="1:8" ht="16.5" customHeight="1" x14ac:dyDescent="0.2">
      <c r="A1" s="159" t="s">
        <v>0</v>
      </c>
      <c r="B1" s="160"/>
      <c r="C1" s="160"/>
      <c r="D1" s="160"/>
      <c r="E1" s="160"/>
      <c r="F1" s="160"/>
    </row>
    <row r="2" spans="1:8" ht="12.75" customHeight="1" x14ac:dyDescent="0.3">
      <c r="B2" s="161" t="s">
        <v>1</v>
      </c>
      <c r="C2" s="161"/>
      <c r="D2" s="161"/>
      <c r="E2" s="160"/>
      <c r="F2" s="160"/>
    </row>
    <row r="3" spans="1:8" ht="19.5" customHeight="1" x14ac:dyDescent="0.3">
      <c r="A3" s="3" t="s">
        <v>156</v>
      </c>
      <c r="B3" s="161" t="s">
        <v>2</v>
      </c>
      <c r="C3" s="161"/>
      <c r="D3" s="161"/>
      <c r="E3" s="160"/>
      <c r="F3" s="160"/>
    </row>
    <row r="4" spans="1:8" ht="14.25" customHeight="1" x14ac:dyDescent="0.3">
      <c r="B4" s="161" t="s">
        <v>3</v>
      </c>
      <c r="C4" s="161"/>
      <c r="D4" s="161"/>
      <c r="E4" s="160"/>
      <c r="F4" s="160"/>
    </row>
    <row r="5" spans="1:8" ht="39.75" customHeight="1" x14ac:dyDescent="0.25">
      <c r="A5" s="147"/>
      <c r="B5" s="162"/>
      <c r="C5" s="162"/>
      <c r="D5" s="162"/>
      <c r="E5" s="162"/>
      <c r="F5" s="162"/>
      <c r="H5" s="1"/>
    </row>
    <row r="6" spans="1:8" ht="21.75" customHeight="1" x14ac:dyDescent="0.25">
      <c r="A6" s="147"/>
      <c r="B6" s="147"/>
      <c r="C6" s="147"/>
      <c r="D6" s="147"/>
      <c r="E6" s="147"/>
      <c r="F6" s="147"/>
      <c r="H6" s="1"/>
    </row>
    <row r="7" spans="1:8" ht="21.75" customHeight="1" x14ac:dyDescent="0.2">
      <c r="A7" s="158" t="s">
        <v>157</v>
      </c>
      <c r="B7" s="158"/>
      <c r="C7" s="158"/>
      <c r="D7" s="158"/>
      <c r="E7" s="158"/>
      <c r="F7" s="158"/>
      <c r="H7" s="1"/>
    </row>
    <row r="8" spans="1:8" s="4" customFormat="1" ht="22.5" customHeight="1" x14ac:dyDescent="0.4">
      <c r="A8" s="148" t="s">
        <v>4</v>
      </c>
      <c r="B8" s="148"/>
      <c r="C8" s="148"/>
      <c r="D8" s="148"/>
      <c r="E8" s="149"/>
      <c r="F8" s="149"/>
      <c r="H8" s="5"/>
    </row>
    <row r="9" spans="1:8" s="6" customFormat="1" ht="18.75" customHeight="1" x14ac:dyDescent="0.4">
      <c r="A9" s="148" t="s">
        <v>74</v>
      </c>
      <c r="B9" s="148"/>
      <c r="C9" s="148"/>
      <c r="D9" s="148"/>
      <c r="E9" s="149"/>
      <c r="F9" s="149"/>
    </row>
    <row r="10" spans="1:8" s="7" customFormat="1" ht="17.25" customHeight="1" x14ac:dyDescent="0.2">
      <c r="A10" s="150" t="s">
        <v>5</v>
      </c>
      <c r="B10" s="150"/>
      <c r="C10" s="150"/>
      <c r="D10" s="150"/>
      <c r="E10" s="151"/>
      <c r="F10" s="151"/>
    </row>
    <row r="11" spans="1:8" s="6" customFormat="1" ht="30" customHeight="1" thickBot="1" x14ac:dyDescent="0.25">
      <c r="A11" s="152" t="s">
        <v>6</v>
      </c>
      <c r="B11" s="152"/>
      <c r="C11" s="152"/>
      <c r="D11" s="152"/>
      <c r="E11" s="153"/>
      <c r="F11" s="153"/>
    </row>
    <row r="12" spans="1:8" s="12" customFormat="1" ht="139.5" customHeight="1" thickBot="1" x14ac:dyDescent="0.25">
      <c r="A12" s="8" t="s">
        <v>7</v>
      </c>
      <c r="B12" s="9" t="s">
        <v>8</v>
      </c>
      <c r="C12" s="10" t="s">
        <v>75</v>
      </c>
      <c r="D12" s="10" t="s">
        <v>10</v>
      </c>
      <c r="E12" s="10" t="s">
        <v>9</v>
      </c>
      <c r="F12" s="11" t="s">
        <v>11</v>
      </c>
      <c r="H12" s="13"/>
    </row>
    <row r="13" spans="1:8" s="19" customFormat="1" x14ac:dyDescent="0.2">
      <c r="A13" s="14">
        <v>1</v>
      </c>
      <c r="B13" s="15">
        <v>2</v>
      </c>
      <c r="C13" s="16"/>
      <c r="D13" s="16"/>
      <c r="E13" s="17">
        <v>3</v>
      </c>
      <c r="F13" s="18">
        <v>4</v>
      </c>
      <c r="H13" s="20"/>
    </row>
    <row r="14" spans="1:8" s="19" customFormat="1" ht="49.5" customHeight="1" x14ac:dyDescent="0.2">
      <c r="A14" s="154" t="s">
        <v>12</v>
      </c>
      <c r="B14" s="155"/>
      <c r="C14" s="155"/>
      <c r="D14" s="155"/>
      <c r="E14" s="156"/>
      <c r="F14" s="157"/>
      <c r="H14" s="20"/>
    </row>
    <row r="15" spans="1:8" s="12" customFormat="1" ht="15" x14ac:dyDescent="0.2">
      <c r="A15" s="64" t="s">
        <v>69</v>
      </c>
      <c r="B15" s="74" t="s">
        <v>26</v>
      </c>
      <c r="C15" s="80" t="s">
        <v>118</v>
      </c>
      <c r="D15" s="121">
        <f>E15*G15</f>
        <v>141860</v>
      </c>
      <c r="E15" s="22">
        <f>F15*12</f>
        <v>43.32</v>
      </c>
      <c r="F15" s="23">
        <f>F26+F28</f>
        <v>3.61</v>
      </c>
      <c r="G15" s="12">
        <v>3274.7</v>
      </c>
      <c r="H15" s="13">
        <v>2.2400000000000002</v>
      </c>
    </row>
    <row r="16" spans="1:8" s="12" customFormat="1" ht="29.25" customHeight="1" x14ac:dyDescent="0.2">
      <c r="A16" s="82" t="s">
        <v>13</v>
      </c>
      <c r="B16" s="83" t="s">
        <v>14</v>
      </c>
      <c r="C16" s="80"/>
      <c r="D16" s="121"/>
      <c r="E16" s="22"/>
      <c r="F16" s="23"/>
      <c r="G16" s="12">
        <v>3274.7</v>
      </c>
      <c r="H16" s="13"/>
    </row>
    <row r="17" spans="1:8" s="12" customFormat="1" ht="15" x14ac:dyDescent="0.2">
      <c r="A17" s="82" t="s">
        <v>15</v>
      </c>
      <c r="B17" s="83" t="s">
        <v>14</v>
      </c>
      <c r="C17" s="80"/>
      <c r="D17" s="121"/>
      <c r="E17" s="22"/>
      <c r="F17" s="23"/>
      <c r="G17" s="12">
        <v>3274.7</v>
      </c>
      <c r="H17" s="13"/>
    </row>
    <row r="18" spans="1:8" s="12" customFormat="1" ht="117.75" customHeight="1" x14ac:dyDescent="0.2">
      <c r="A18" s="82" t="s">
        <v>76</v>
      </c>
      <c r="B18" s="83" t="s">
        <v>35</v>
      </c>
      <c r="C18" s="80"/>
      <c r="D18" s="121"/>
      <c r="E18" s="22"/>
      <c r="F18" s="23"/>
      <c r="G18" s="12">
        <v>3274.7</v>
      </c>
      <c r="H18" s="13"/>
    </row>
    <row r="19" spans="1:8" s="12" customFormat="1" ht="15" x14ac:dyDescent="0.2">
      <c r="A19" s="82" t="s">
        <v>77</v>
      </c>
      <c r="B19" s="83" t="s">
        <v>14</v>
      </c>
      <c r="C19" s="80"/>
      <c r="D19" s="121"/>
      <c r="E19" s="22"/>
      <c r="F19" s="23"/>
      <c r="G19" s="12">
        <v>3274.7</v>
      </c>
      <c r="H19" s="13"/>
    </row>
    <row r="20" spans="1:8" s="12" customFormat="1" ht="15" x14ac:dyDescent="0.2">
      <c r="A20" s="82" t="s">
        <v>78</v>
      </c>
      <c r="B20" s="83" t="s">
        <v>14</v>
      </c>
      <c r="C20" s="80"/>
      <c r="D20" s="121"/>
      <c r="E20" s="22"/>
      <c r="F20" s="23"/>
      <c r="G20" s="12">
        <v>3274.7</v>
      </c>
      <c r="H20" s="13"/>
    </row>
    <row r="21" spans="1:8" s="12" customFormat="1" ht="29.25" customHeight="1" x14ac:dyDescent="0.2">
      <c r="A21" s="82" t="s">
        <v>79</v>
      </c>
      <c r="B21" s="83" t="s">
        <v>20</v>
      </c>
      <c r="C21" s="24"/>
      <c r="D21" s="122"/>
      <c r="E21" s="25"/>
      <c r="F21" s="26"/>
      <c r="G21" s="12">
        <v>3274.7</v>
      </c>
      <c r="H21" s="13"/>
    </row>
    <row r="22" spans="1:8" s="12" customFormat="1" ht="15" x14ac:dyDescent="0.2">
      <c r="A22" s="82" t="s">
        <v>80</v>
      </c>
      <c r="B22" s="83" t="s">
        <v>23</v>
      </c>
      <c r="C22" s="24"/>
      <c r="D22" s="122"/>
      <c r="E22" s="25"/>
      <c r="F22" s="26"/>
      <c r="G22" s="12">
        <v>3274.7</v>
      </c>
      <c r="H22" s="13"/>
    </row>
    <row r="23" spans="1:8" s="12" customFormat="1" ht="15" x14ac:dyDescent="0.2">
      <c r="A23" s="82" t="s">
        <v>158</v>
      </c>
      <c r="B23" s="83" t="s">
        <v>14</v>
      </c>
      <c r="C23" s="24"/>
      <c r="D23" s="122"/>
      <c r="E23" s="25"/>
      <c r="F23" s="26"/>
      <c r="G23" s="12">
        <v>3274.7</v>
      </c>
      <c r="H23" s="13"/>
    </row>
    <row r="24" spans="1:8" s="12" customFormat="1" ht="15" x14ac:dyDescent="0.2">
      <c r="A24" s="82" t="s">
        <v>159</v>
      </c>
      <c r="B24" s="83" t="s">
        <v>14</v>
      </c>
      <c r="C24" s="24"/>
      <c r="D24" s="122"/>
      <c r="E24" s="25"/>
      <c r="F24" s="26"/>
      <c r="H24" s="13"/>
    </row>
    <row r="25" spans="1:8" s="12" customFormat="1" ht="15" x14ac:dyDescent="0.2">
      <c r="A25" s="82" t="s">
        <v>81</v>
      </c>
      <c r="B25" s="83" t="s">
        <v>33</v>
      </c>
      <c r="C25" s="24"/>
      <c r="D25" s="122"/>
      <c r="E25" s="25"/>
      <c r="F25" s="26"/>
      <c r="G25" s="12">
        <v>3274.7</v>
      </c>
      <c r="H25" s="13"/>
    </row>
    <row r="26" spans="1:8" s="12" customFormat="1" ht="15" x14ac:dyDescent="0.2">
      <c r="A26" s="64" t="s">
        <v>67</v>
      </c>
      <c r="B26" s="65"/>
      <c r="C26" s="24"/>
      <c r="D26" s="122"/>
      <c r="E26" s="25"/>
      <c r="F26" s="23">
        <v>3.61</v>
      </c>
      <c r="G26" s="12">
        <v>3274.7</v>
      </c>
      <c r="H26" s="13"/>
    </row>
    <row r="27" spans="1:8" s="12" customFormat="1" ht="15" x14ac:dyDescent="0.2">
      <c r="A27" s="66" t="s">
        <v>64</v>
      </c>
      <c r="B27" s="65" t="s">
        <v>14</v>
      </c>
      <c r="C27" s="24"/>
      <c r="D27" s="122"/>
      <c r="E27" s="25"/>
      <c r="F27" s="26">
        <v>0</v>
      </c>
      <c r="G27" s="12">
        <v>3274.7</v>
      </c>
      <c r="H27" s="13"/>
    </row>
    <row r="28" spans="1:8" s="12" customFormat="1" ht="15" x14ac:dyDescent="0.2">
      <c r="A28" s="64" t="s">
        <v>67</v>
      </c>
      <c r="B28" s="65"/>
      <c r="C28" s="24"/>
      <c r="D28" s="122"/>
      <c r="E28" s="25"/>
      <c r="F28" s="23">
        <f>F27</f>
        <v>0</v>
      </c>
      <c r="G28" s="12">
        <v>3274.7</v>
      </c>
      <c r="H28" s="13"/>
    </row>
    <row r="29" spans="1:8" s="12" customFormat="1" ht="30" x14ac:dyDescent="0.2">
      <c r="A29" s="64" t="s">
        <v>16</v>
      </c>
      <c r="B29" s="70" t="s">
        <v>17</v>
      </c>
      <c r="C29" s="21" t="s">
        <v>119</v>
      </c>
      <c r="D29" s="121">
        <f>E29*G29</f>
        <v>132428.87</v>
      </c>
      <c r="E29" s="22">
        <f>F29*12</f>
        <v>40.44</v>
      </c>
      <c r="F29" s="23">
        <v>3.37</v>
      </c>
      <c r="G29" s="12">
        <v>3274.7</v>
      </c>
      <c r="H29" s="13">
        <v>2.84</v>
      </c>
    </row>
    <row r="30" spans="1:8" s="12" customFormat="1" ht="15" x14ac:dyDescent="0.2">
      <c r="A30" s="82" t="s">
        <v>82</v>
      </c>
      <c r="B30" s="83" t="s">
        <v>17</v>
      </c>
      <c r="C30" s="21"/>
      <c r="D30" s="121"/>
      <c r="E30" s="22"/>
      <c r="F30" s="23"/>
      <c r="G30" s="12">
        <v>3274.7</v>
      </c>
      <c r="H30" s="13"/>
    </row>
    <row r="31" spans="1:8" s="12" customFormat="1" ht="15" x14ac:dyDescent="0.2">
      <c r="A31" s="82" t="s">
        <v>83</v>
      </c>
      <c r="B31" s="83" t="s">
        <v>84</v>
      </c>
      <c r="C31" s="21"/>
      <c r="D31" s="121"/>
      <c r="E31" s="22"/>
      <c r="F31" s="23"/>
      <c r="G31" s="12">
        <v>3274.7</v>
      </c>
      <c r="H31" s="13"/>
    </row>
    <row r="32" spans="1:8" s="12" customFormat="1" ht="15" x14ac:dyDescent="0.2">
      <c r="A32" s="82" t="s">
        <v>85</v>
      </c>
      <c r="B32" s="83" t="s">
        <v>86</v>
      </c>
      <c r="C32" s="21"/>
      <c r="D32" s="121"/>
      <c r="E32" s="22"/>
      <c r="F32" s="23"/>
      <c r="G32" s="12">
        <v>3274.7</v>
      </c>
      <c r="H32" s="13"/>
    </row>
    <row r="33" spans="1:9" s="12" customFormat="1" ht="15" x14ac:dyDescent="0.2">
      <c r="A33" s="82" t="s">
        <v>18</v>
      </c>
      <c r="B33" s="83" t="s">
        <v>17</v>
      </c>
      <c r="C33" s="21"/>
      <c r="D33" s="121"/>
      <c r="E33" s="22"/>
      <c r="F33" s="23"/>
      <c r="G33" s="12">
        <v>3274.7</v>
      </c>
      <c r="H33" s="13"/>
    </row>
    <row r="34" spans="1:9" s="12" customFormat="1" ht="25.5" x14ac:dyDescent="0.2">
      <c r="A34" s="82" t="s">
        <v>19</v>
      </c>
      <c r="B34" s="83" t="s">
        <v>20</v>
      </c>
      <c r="C34" s="21"/>
      <c r="D34" s="121"/>
      <c r="E34" s="22"/>
      <c r="F34" s="23"/>
      <c r="G34" s="12">
        <v>3274.7</v>
      </c>
      <c r="H34" s="13"/>
    </row>
    <row r="35" spans="1:9" s="12" customFormat="1" ht="15" x14ac:dyDescent="0.2">
      <c r="A35" s="82" t="s">
        <v>87</v>
      </c>
      <c r="B35" s="83" t="s">
        <v>17</v>
      </c>
      <c r="C35" s="21"/>
      <c r="D35" s="121"/>
      <c r="E35" s="22"/>
      <c r="F35" s="23"/>
      <c r="G35" s="12">
        <v>3274.7</v>
      </c>
      <c r="H35" s="13"/>
    </row>
    <row r="36" spans="1:9" s="12" customFormat="1" ht="15" x14ac:dyDescent="0.2">
      <c r="A36" s="82" t="s">
        <v>88</v>
      </c>
      <c r="B36" s="83" t="s">
        <v>17</v>
      </c>
      <c r="C36" s="21"/>
      <c r="D36" s="121"/>
      <c r="E36" s="22"/>
      <c r="F36" s="23"/>
      <c r="G36" s="12">
        <v>3274.7</v>
      </c>
      <c r="H36" s="13"/>
    </row>
    <row r="37" spans="1:9" s="12" customFormat="1" ht="25.5" x14ac:dyDescent="0.2">
      <c r="A37" s="82" t="s">
        <v>89</v>
      </c>
      <c r="B37" s="83" t="s">
        <v>21</v>
      </c>
      <c r="C37" s="21"/>
      <c r="D37" s="121"/>
      <c r="E37" s="22"/>
      <c r="F37" s="23"/>
      <c r="G37" s="12">
        <v>3274.7</v>
      </c>
      <c r="H37" s="13"/>
    </row>
    <row r="38" spans="1:9" s="12" customFormat="1" ht="25.5" x14ac:dyDescent="0.2">
      <c r="A38" s="82" t="s">
        <v>90</v>
      </c>
      <c r="B38" s="83" t="s">
        <v>20</v>
      </c>
      <c r="C38" s="21"/>
      <c r="D38" s="121"/>
      <c r="E38" s="22"/>
      <c r="F38" s="23"/>
      <c r="G38" s="12">
        <v>3274.7</v>
      </c>
      <c r="H38" s="13"/>
    </row>
    <row r="39" spans="1:9" s="12" customFormat="1" ht="25.5" x14ac:dyDescent="0.2">
      <c r="A39" s="82" t="s">
        <v>91</v>
      </c>
      <c r="B39" s="83" t="s">
        <v>17</v>
      </c>
      <c r="C39" s="21"/>
      <c r="D39" s="121"/>
      <c r="E39" s="22"/>
      <c r="F39" s="23"/>
      <c r="G39" s="12">
        <v>3274.7</v>
      </c>
      <c r="H39" s="13"/>
    </row>
    <row r="40" spans="1:9" s="27" customFormat="1" ht="20.25" customHeight="1" x14ac:dyDescent="0.2">
      <c r="A40" s="73" t="s">
        <v>22</v>
      </c>
      <c r="B40" s="74" t="s">
        <v>23</v>
      </c>
      <c r="C40" s="21" t="s">
        <v>118</v>
      </c>
      <c r="D40" s="121">
        <f>E40*G40</f>
        <v>35366.76</v>
      </c>
      <c r="E40" s="22">
        <f t="shared" ref="E40" si="0">F40*12</f>
        <v>10.8</v>
      </c>
      <c r="F40" s="23">
        <v>0.9</v>
      </c>
      <c r="G40" s="12">
        <v>3274.7</v>
      </c>
      <c r="H40" s="13">
        <v>0.6</v>
      </c>
    </row>
    <row r="41" spans="1:9" s="12" customFormat="1" ht="18.75" customHeight="1" x14ac:dyDescent="0.2">
      <c r="A41" s="73" t="s">
        <v>24</v>
      </c>
      <c r="B41" s="74" t="s">
        <v>25</v>
      </c>
      <c r="C41" s="21" t="s">
        <v>118</v>
      </c>
      <c r="D41" s="121">
        <f>E41*G41</f>
        <v>115138.45</v>
      </c>
      <c r="E41" s="22">
        <f>F41*12</f>
        <v>35.159999999999997</v>
      </c>
      <c r="F41" s="23">
        <v>2.93</v>
      </c>
      <c r="G41" s="12">
        <v>3274.7</v>
      </c>
      <c r="H41" s="13">
        <v>1.94</v>
      </c>
    </row>
    <row r="42" spans="1:9" s="12" customFormat="1" ht="18.75" customHeight="1" x14ac:dyDescent="0.2">
      <c r="A42" s="73" t="s">
        <v>92</v>
      </c>
      <c r="B42" s="74" t="s">
        <v>17</v>
      </c>
      <c r="C42" s="21" t="s">
        <v>123</v>
      </c>
      <c r="D42" s="121">
        <v>0</v>
      </c>
      <c r="E42" s="22">
        <f>D42/G42</f>
        <v>0</v>
      </c>
      <c r="F42" s="23">
        <f>E42/12</f>
        <v>0</v>
      </c>
      <c r="G42" s="12">
        <v>3274.7</v>
      </c>
      <c r="H42" s="13"/>
    </row>
    <row r="43" spans="1:9" s="12" customFormat="1" ht="18.75" customHeight="1" x14ac:dyDescent="0.2">
      <c r="A43" s="82" t="s">
        <v>93</v>
      </c>
      <c r="B43" s="83" t="s">
        <v>35</v>
      </c>
      <c r="C43" s="21"/>
      <c r="D43" s="121"/>
      <c r="E43" s="22"/>
      <c r="F43" s="23"/>
      <c r="G43" s="12">
        <v>3274.7</v>
      </c>
      <c r="H43" s="13"/>
    </row>
    <row r="44" spans="1:9" s="12" customFormat="1" ht="18.75" customHeight="1" x14ac:dyDescent="0.2">
      <c r="A44" s="82" t="s">
        <v>94</v>
      </c>
      <c r="B44" s="83" t="s">
        <v>33</v>
      </c>
      <c r="C44" s="21"/>
      <c r="D44" s="121"/>
      <c r="E44" s="22"/>
      <c r="F44" s="23"/>
      <c r="G44" s="12">
        <v>3274.7</v>
      </c>
      <c r="H44" s="13"/>
    </row>
    <row r="45" spans="1:9" s="12" customFormat="1" ht="18.75" customHeight="1" x14ac:dyDescent="0.2">
      <c r="A45" s="82" t="s">
        <v>95</v>
      </c>
      <c r="B45" s="83" t="s">
        <v>96</v>
      </c>
      <c r="C45" s="21"/>
      <c r="D45" s="121"/>
      <c r="E45" s="22"/>
      <c r="F45" s="23"/>
      <c r="G45" s="12">
        <v>3274.7</v>
      </c>
      <c r="H45" s="13"/>
    </row>
    <row r="46" spans="1:9" s="12" customFormat="1" ht="18.75" customHeight="1" x14ac:dyDescent="0.2">
      <c r="A46" s="82" t="s">
        <v>97</v>
      </c>
      <c r="B46" s="83" t="s">
        <v>98</v>
      </c>
      <c r="C46" s="21"/>
      <c r="D46" s="121"/>
      <c r="E46" s="22"/>
      <c r="F46" s="23"/>
      <c r="G46" s="12">
        <v>3274.7</v>
      </c>
      <c r="H46" s="13"/>
    </row>
    <row r="47" spans="1:9" s="12" customFormat="1" ht="18.75" customHeight="1" x14ac:dyDescent="0.2">
      <c r="A47" s="82" t="s">
        <v>99</v>
      </c>
      <c r="B47" s="83" t="s">
        <v>96</v>
      </c>
      <c r="C47" s="21"/>
      <c r="D47" s="121"/>
      <c r="E47" s="22"/>
      <c r="F47" s="23"/>
      <c r="G47" s="12">
        <v>3274.7</v>
      </c>
      <c r="H47" s="13"/>
    </row>
    <row r="48" spans="1:9" s="19" customFormat="1" ht="36.75" customHeight="1" x14ac:dyDescent="0.2">
      <c r="A48" s="73" t="s">
        <v>100</v>
      </c>
      <c r="B48" s="74" t="s">
        <v>26</v>
      </c>
      <c r="C48" s="21" t="s">
        <v>120</v>
      </c>
      <c r="D48" s="121">
        <v>2439.9899999999998</v>
      </c>
      <c r="E48" s="22">
        <f>D48/G48</f>
        <v>0.75</v>
      </c>
      <c r="F48" s="23">
        <f>E48/12</f>
        <v>0.06</v>
      </c>
      <c r="G48" s="12">
        <v>3274.7</v>
      </c>
      <c r="H48" s="13">
        <v>0.04</v>
      </c>
      <c r="I48" s="19">
        <f>E48/12</f>
        <v>6.25E-2</v>
      </c>
    </row>
    <row r="49" spans="1:9" s="19" customFormat="1" ht="38.25" customHeight="1" x14ac:dyDescent="0.2">
      <c r="A49" s="73" t="s">
        <v>101</v>
      </c>
      <c r="B49" s="74" t="s">
        <v>26</v>
      </c>
      <c r="C49" s="21" t="s">
        <v>120</v>
      </c>
      <c r="D49" s="121">
        <v>15405.72</v>
      </c>
      <c r="E49" s="22">
        <f>D49/G49</f>
        <v>4.7</v>
      </c>
      <c r="F49" s="23">
        <f>E49/12</f>
        <v>0.39</v>
      </c>
      <c r="G49" s="12">
        <v>3274.7</v>
      </c>
      <c r="H49" s="13">
        <v>0.26</v>
      </c>
      <c r="I49" s="19">
        <f t="shared" ref="I49:I105" si="1">E49/12</f>
        <v>0.391666666666667</v>
      </c>
    </row>
    <row r="50" spans="1:9" s="12" customFormat="1" ht="24" customHeight="1" x14ac:dyDescent="0.2">
      <c r="A50" s="73" t="s">
        <v>27</v>
      </c>
      <c r="B50" s="74" t="s">
        <v>28</v>
      </c>
      <c r="C50" s="21" t="s">
        <v>124</v>
      </c>
      <c r="D50" s="121">
        <f>E50*G50</f>
        <v>3143.71</v>
      </c>
      <c r="E50" s="22">
        <f>F50*12</f>
        <v>0.96</v>
      </c>
      <c r="F50" s="23">
        <v>0.08</v>
      </c>
      <c r="G50" s="12">
        <v>3274.7</v>
      </c>
      <c r="H50" s="13">
        <v>0.03</v>
      </c>
      <c r="I50" s="19">
        <f t="shared" si="1"/>
        <v>0.08</v>
      </c>
    </row>
    <row r="51" spans="1:9" s="12" customFormat="1" ht="23.25" customHeight="1" x14ac:dyDescent="0.2">
      <c r="A51" s="73" t="s">
        <v>29</v>
      </c>
      <c r="B51" s="75" t="s">
        <v>30</v>
      </c>
      <c r="C51" s="28" t="s">
        <v>124</v>
      </c>
      <c r="D51" s="121">
        <f>E51*G51</f>
        <v>1964.82</v>
      </c>
      <c r="E51" s="22">
        <f>12*F51</f>
        <v>0.6</v>
      </c>
      <c r="F51" s="23">
        <v>0.05</v>
      </c>
      <c r="G51" s="12">
        <v>3274.7</v>
      </c>
      <c r="H51" s="13">
        <v>0.02</v>
      </c>
      <c r="I51" s="19">
        <f t="shared" si="1"/>
        <v>0.05</v>
      </c>
    </row>
    <row r="52" spans="1:9" s="27" customFormat="1" ht="30" x14ac:dyDescent="0.2">
      <c r="A52" s="73" t="s">
        <v>31</v>
      </c>
      <c r="B52" s="74"/>
      <c r="C52" s="28" t="s">
        <v>121</v>
      </c>
      <c r="D52" s="121">
        <v>3535</v>
      </c>
      <c r="E52" s="22">
        <f>D52/G52</f>
        <v>1.08</v>
      </c>
      <c r="F52" s="23">
        <f>E52/12</f>
        <v>0.09</v>
      </c>
      <c r="G52" s="12">
        <v>3274.7</v>
      </c>
      <c r="H52" s="13">
        <v>0.03</v>
      </c>
      <c r="I52" s="19">
        <f t="shared" si="1"/>
        <v>0.09</v>
      </c>
    </row>
    <row r="53" spans="1:9" s="27" customFormat="1" ht="20.25" customHeight="1" x14ac:dyDescent="0.2">
      <c r="A53" s="73" t="s">
        <v>32</v>
      </c>
      <c r="B53" s="74"/>
      <c r="C53" s="22" t="s">
        <v>125</v>
      </c>
      <c r="D53" s="123">
        <f>D54+D55+D56+D57+D58+D59+D60+D61+D62+D64+D65+D67+D66+D63</f>
        <v>27300.14</v>
      </c>
      <c r="E53" s="22">
        <f>D53/G53</f>
        <v>8.34</v>
      </c>
      <c r="F53" s="23">
        <f>E53/12</f>
        <v>0.7</v>
      </c>
      <c r="G53" s="12">
        <v>3274.7</v>
      </c>
      <c r="H53" s="13">
        <v>0.8</v>
      </c>
      <c r="I53" s="19">
        <f t="shared" si="1"/>
        <v>0.69499999999999995</v>
      </c>
    </row>
    <row r="54" spans="1:9" s="19" customFormat="1" ht="27.75" customHeight="1" x14ac:dyDescent="0.2">
      <c r="A54" s="76" t="s">
        <v>70</v>
      </c>
      <c r="B54" s="71" t="s">
        <v>33</v>
      </c>
      <c r="C54" s="31"/>
      <c r="D54" s="124">
        <v>873.77</v>
      </c>
      <c r="E54" s="32"/>
      <c r="F54" s="33"/>
      <c r="G54" s="12">
        <v>3274.7</v>
      </c>
      <c r="H54" s="13">
        <v>0.01</v>
      </c>
      <c r="I54" s="19">
        <f t="shared" si="1"/>
        <v>0</v>
      </c>
    </row>
    <row r="55" spans="1:9" s="19" customFormat="1" ht="24.75" customHeight="1" x14ac:dyDescent="0.2">
      <c r="A55" s="76" t="s">
        <v>34</v>
      </c>
      <c r="B55" s="71" t="s">
        <v>35</v>
      </c>
      <c r="C55" s="31"/>
      <c r="D55" s="124">
        <v>1097.78</v>
      </c>
      <c r="E55" s="32"/>
      <c r="F55" s="33"/>
      <c r="G55" s="12">
        <v>3274.7</v>
      </c>
      <c r="H55" s="13">
        <v>0.02</v>
      </c>
      <c r="I55" s="19">
        <f t="shared" si="1"/>
        <v>0</v>
      </c>
    </row>
    <row r="56" spans="1:9" s="19" customFormat="1" ht="18" customHeight="1" x14ac:dyDescent="0.2">
      <c r="A56" s="76" t="s">
        <v>65</v>
      </c>
      <c r="B56" s="72" t="s">
        <v>33</v>
      </c>
      <c r="C56" s="31"/>
      <c r="D56" s="124">
        <v>1956.15</v>
      </c>
      <c r="E56" s="32"/>
      <c r="F56" s="33"/>
      <c r="G56" s="12">
        <v>3274.7</v>
      </c>
      <c r="H56" s="13"/>
      <c r="I56" s="19">
        <f t="shared" si="1"/>
        <v>0</v>
      </c>
    </row>
    <row r="57" spans="1:9" s="19" customFormat="1" ht="24.75" customHeight="1" x14ac:dyDescent="0.2">
      <c r="A57" s="76" t="s">
        <v>36</v>
      </c>
      <c r="B57" s="71" t="s">
        <v>33</v>
      </c>
      <c r="C57" s="31"/>
      <c r="D57" s="124">
        <v>2092</v>
      </c>
      <c r="E57" s="32"/>
      <c r="F57" s="33"/>
      <c r="G57" s="12">
        <v>3274.7</v>
      </c>
      <c r="H57" s="13">
        <v>0.03</v>
      </c>
      <c r="I57" s="19">
        <f t="shared" si="1"/>
        <v>0</v>
      </c>
    </row>
    <row r="58" spans="1:9" s="19" customFormat="1" ht="20.25" customHeight="1" x14ac:dyDescent="0.2">
      <c r="A58" s="76" t="s">
        <v>37</v>
      </c>
      <c r="B58" s="71" t="s">
        <v>33</v>
      </c>
      <c r="C58" s="31"/>
      <c r="D58" s="124">
        <v>6995.08</v>
      </c>
      <c r="E58" s="32"/>
      <c r="F58" s="33"/>
      <c r="G58" s="12">
        <v>3274.7</v>
      </c>
      <c r="H58" s="13">
        <v>0.12</v>
      </c>
      <c r="I58" s="19">
        <f t="shared" si="1"/>
        <v>0</v>
      </c>
    </row>
    <row r="59" spans="1:9" s="19" customFormat="1" ht="21.75" customHeight="1" x14ac:dyDescent="0.2">
      <c r="A59" s="76" t="s">
        <v>38</v>
      </c>
      <c r="B59" s="71" t="s">
        <v>33</v>
      </c>
      <c r="C59" s="31"/>
      <c r="D59" s="124">
        <v>1097.78</v>
      </c>
      <c r="E59" s="32"/>
      <c r="F59" s="33"/>
      <c r="G59" s="12">
        <v>3274.7</v>
      </c>
      <c r="H59" s="13">
        <v>0.02</v>
      </c>
      <c r="I59" s="19">
        <f t="shared" si="1"/>
        <v>0</v>
      </c>
    </row>
    <row r="60" spans="1:9" s="19" customFormat="1" ht="18" customHeight="1" x14ac:dyDescent="0.2">
      <c r="A60" s="76" t="s">
        <v>39</v>
      </c>
      <c r="B60" s="71" t="s">
        <v>33</v>
      </c>
      <c r="C60" s="31"/>
      <c r="D60" s="124">
        <v>1045.98</v>
      </c>
      <c r="E60" s="32"/>
      <c r="F60" s="33"/>
      <c r="G60" s="12">
        <v>3274.7</v>
      </c>
      <c r="H60" s="13">
        <v>0.02</v>
      </c>
      <c r="I60" s="19">
        <f t="shared" si="1"/>
        <v>0</v>
      </c>
    </row>
    <row r="61" spans="1:9" s="19" customFormat="1" ht="21" customHeight="1" x14ac:dyDescent="0.2">
      <c r="A61" s="76" t="s">
        <v>40</v>
      </c>
      <c r="B61" s="71" t="s">
        <v>35</v>
      </c>
      <c r="C61" s="31"/>
      <c r="D61" s="124">
        <v>0</v>
      </c>
      <c r="E61" s="32"/>
      <c r="F61" s="33"/>
      <c r="G61" s="12">
        <v>3274.7</v>
      </c>
      <c r="H61" s="13">
        <v>7.0000000000000007E-2</v>
      </c>
      <c r="I61" s="19">
        <f t="shared" si="1"/>
        <v>0</v>
      </c>
    </row>
    <row r="62" spans="1:9" s="19" customFormat="1" ht="25.5" x14ac:dyDescent="0.2">
      <c r="A62" s="76" t="s">
        <v>41</v>
      </c>
      <c r="B62" s="71" t="s">
        <v>33</v>
      </c>
      <c r="C62" s="31"/>
      <c r="D62" s="124">
        <v>3488.01</v>
      </c>
      <c r="E62" s="32"/>
      <c r="F62" s="33"/>
      <c r="G62" s="12">
        <v>3274.7</v>
      </c>
      <c r="H62" s="13">
        <v>0.06</v>
      </c>
      <c r="I62" s="19">
        <f t="shared" si="1"/>
        <v>0</v>
      </c>
    </row>
    <row r="63" spans="1:9" s="19" customFormat="1" ht="21.75" customHeight="1" x14ac:dyDescent="0.2">
      <c r="A63" s="76" t="s">
        <v>160</v>
      </c>
      <c r="B63" s="72" t="s">
        <v>33</v>
      </c>
      <c r="C63" s="31"/>
      <c r="D63" s="124">
        <v>932.93</v>
      </c>
      <c r="E63" s="32"/>
      <c r="F63" s="33"/>
      <c r="G63" s="12"/>
      <c r="H63" s="13"/>
      <c r="I63" s="19">
        <f t="shared" si="1"/>
        <v>0</v>
      </c>
    </row>
    <row r="64" spans="1:9" s="19" customFormat="1" ht="29.25" customHeight="1" x14ac:dyDescent="0.2">
      <c r="A64" s="76" t="s">
        <v>71</v>
      </c>
      <c r="B64" s="71" t="s">
        <v>33</v>
      </c>
      <c r="C64" s="31"/>
      <c r="D64" s="124">
        <v>7720.66</v>
      </c>
      <c r="E64" s="32"/>
      <c r="F64" s="33"/>
      <c r="G64" s="12">
        <v>3274.7</v>
      </c>
      <c r="H64" s="13">
        <v>0.01</v>
      </c>
      <c r="I64" s="19">
        <f t="shared" si="1"/>
        <v>0</v>
      </c>
    </row>
    <row r="65" spans="1:9" s="19" customFormat="1" ht="20.25" customHeight="1" x14ac:dyDescent="0.2">
      <c r="A65" s="76" t="s">
        <v>102</v>
      </c>
      <c r="B65" s="43" t="s">
        <v>48</v>
      </c>
      <c r="C65" s="69"/>
      <c r="D65" s="125">
        <v>0</v>
      </c>
      <c r="E65" s="32"/>
      <c r="F65" s="33"/>
      <c r="G65" s="12">
        <v>3274.7</v>
      </c>
      <c r="H65" s="13">
        <v>0.06</v>
      </c>
      <c r="I65" s="19">
        <f t="shared" si="1"/>
        <v>0</v>
      </c>
    </row>
    <row r="66" spans="1:9" s="19" customFormat="1" ht="25.5" x14ac:dyDescent="0.2">
      <c r="A66" s="76" t="s">
        <v>103</v>
      </c>
      <c r="B66" s="72" t="s">
        <v>48</v>
      </c>
      <c r="C66" s="69"/>
      <c r="D66" s="125">
        <v>0</v>
      </c>
      <c r="E66" s="34"/>
      <c r="F66" s="68"/>
      <c r="G66" s="12">
        <v>3274.7</v>
      </c>
      <c r="H66" s="13"/>
      <c r="I66" s="19">
        <f t="shared" si="1"/>
        <v>0</v>
      </c>
    </row>
    <row r="67" spans="1:9" s="19" customFormat="1" ht="30" customHeight="1" x14ac:dyDescent="0.2">
      <c r="A67" s="76" t="s">
        <v>104</v>
      </c>
      <c r="B67" s="78" t="s">
        <v>33</v>
      </c>
      <c r="C67" s="69"/>
      <c r="D67" s="125">
        <v>0</v>
      </c>
      <c r="E67" s="34"/>
      <c r="F67" s="68"/>
      <c r="G67" s="12">
        <v>3274.7</v>
      </c>
      <c r="H67" s="13"/>
      <c r="I67" s="19">
        <f t="shared" si="1"/>
        <v>0</v>
      </c>
    </row>
    <row r="68" spans="1:9" s="27" customFormat="1" ht="30" x14ac:dyDescent="0.2">
      <c r="A68" s="73" t="s">
        <v>42</v>
      </c>
      <c r="B68" s="74"/>
      <c r="C68" s="22" t="s">
        <v>126</v>
      </c>
      <c r="D68" s="123">
        <f>+D69+D70+D71+D72+D73+D74+D75+D76+D77</f>
        <v>21067.78</v>
      </c>
      <c r="E68" s="22">
        <f>D68/G68</f>
        <v>6.43</v>
      </c>
      <c r="F68" s="23">
        <f>E68/12+0.01</f>
        <v>0.55000000000000004</v>
      </c>
      <c r="G68" s="12">
        <v>3274.7</v>
      </c>
      <c r="H68" s="13">
        <v>0.89</v>
      </c>
      <c r="I68" s="19">
        <f t="shared" si="1"/>
        <v>0.53583333333333305</v>
      </c>
    </row>
    <row r="69" spans="1:9" s="19" customFormat="1" ht="21.75" customHeight="1" x14ac:dyDescent="0.2">
      <c r="A69" s="76" t="s">
        <v>43</v>
      </c>
      <c r="B69" s="71" t="s">
        <v>44</v>
      </c>
      <c r="C69" s="31"/>
      <c r="D69" s="124">
        <v>3137.99</v>
      </c>
      <c r="E69" s="32"/>
      <c r="F69" s="33"/>
      <c r="G69" s="12">
        <v>3274.7</v>
      </c>
      <c r="H69" s="13">
        <v>0.05</v>
      </c>
      <c r="I69" s="19">
        <f t="shared" si="1"/>
        <v>0</v>
      </c>
    </row>
    <row r="70" spans="1:9" s="19" customFormat="1" ht="25.5" x14ac:dyDescent="0.2">
      <c r="A70" s="76" t="s">
        <v>45</v>
      </c>
      <c r="B70" s="71" t="s">
        <v>46</v>
      </c>
      <c r="C70" s="31"/>
      <c r="D70" s="124">
        <v>2092.02</v>
      </c>
      <c r="E70" s="32"/>
      <c r="F70" s="33"/>
      <c r="G70" s="12">
        <v>3274.7</v>
      </c>
      <c r="H70" s="13">
        <v>0.03</v>
      </c>
      <c r="I70" s="19">
        <f t="shared" si="1"/>
        <v>0</v>
      </c>
    </row>
    <row r="71" spans="1:9" s="19" customFormat="1" ht="20.25" customHeight="1" x14ac:dyDescent="0.2">
      <c r="A71" s="76" t="s">
        <v>47</v>
      </c>
      <c r="B71" s="71" t="s">
        <v>48</v>
      </c>
      <c r="C71" s="31"/>
      <c r="D71" s="124">
        <v>2195.4899999999998</v>
      </c>
      <c r="E71" s="32"/>
      <c r="F71" s="33"/>
      <c r="G71" s="12">
        <v>3274.7</v>
      </c>
      <c r="H71" s="13">
        <v>0.03</v>
      </c>
      <c r="I71" s="19">
        <f t="shared" si="1"/>
        <v>0</v>
      </c>
    </row>
    <row r="72" spans="1:9" s="19" customFormat="1" ht="25.5" x14ac:dyDescent="0.2">
      <c r="A72" s="76" t="s">
        <v>49</v>
      </c>
      <c r="B72" s="71" t="s">
        <v>50</v>
      </c>
      <c r="C72" s="31"/>
      <c r="D72" s="124">
        <v>0</v>
      </c>
      <c r="E72" s="32"/>
      <c r="F72" s="33"/>
      <c r="G72" s="12">
        <v>3274.7</v>
      </c>
      <c r="H72" s="13">
        <v>0.03</v>
      </c>
      <c r="I72" s="19">
        <f t="shared" si="1"/>
        <v>0</v>
      </c>
    </row>
    <row r="73" spans="1:9" s="19" customFormat="1" ht="20.25" customHeight="1" x14ac:dyDescent="0.2">
      <c r="A73" s="76" t="s">
        <v>51</v>
      </c>
      <c r="B73" s="71" t="s">
        <v>26</v>
      </c>
      <c r="C73" s="67"/>
      <c r="D73" s="124">
        <v>7440.48</v>
      </c>
      <c r="E73" s="32"/>
      <c r="F73" s="33"/>
      <c r="G73" s="12">
        <v>3274.7</v>
      </c>
      <c r="H73" s="13">
        <v>0.13</v>
      </c>
      <c r="I73" s="19">
        <f t="shared" si="1"/>
        <v>0</v>
      </c>
    </row>
    <row r="74" spans="1:9" s="19" customFormat="1" ht="32.25" customHeight="1" x14ac:dyDescent="0.2">
      <c r="A74" s="76" t="s">
        <v>105</v>
      </c>
      <c r="B74" s="72" t="s">
        <v>33</v>
      </c>
      <c r="C74" s="67"/>
      <c r="D74" s="126">
        <v>6201.8</v>
      </c>
      <c r="E74" s="34"/>
      <c r="F74" s="68"/>
      <c r="G74" s="12">
        <v>3274.7</v>
      </c>
      <c r="H74" s="13"/>
      <c r="I74" s="19">
        <f t="shared" si="1"/>
        <v>0</v>
      </c>
    </row>
    <row r="75" spans="1:9" s="19" customFormat="1" ht="31.5" customHeight="1" x14ac:dyDescent="0.2">
      <c r="A75" s="76" t="s">
        <v>103</v>
      </c>
      <c r="B75" s="72" t="s">
        <v>106</v>
      </c>
      <c r="C75" s="67"/>
      <c r="D75" s="126">
        <v>0</v>
      </c>
      <c r="E75" s="34"/>
      <c r="F75" s="68"/>
      <c r="G75" s="12">
        <v>3274.7</v>
      </c>
      <c r="H75" s="13"/>
      <c r="I75" s="19">
        <f t="shared" si="1"/>
        <v>0</v>
      </c>
    </row>
    <row r="76" spans="1:9" s="117" customFormat="1" ht="20.25" customHeight="1" x14ac:dyDescent="0.2">
      <c r="A76" s="76" t="s">
        <v>167</v>
      </c>
      <c r="B76" s="72" t="s">
        <v>48</v>
      </c>
      <c r="C76" s="67"/>
      <c r="D76" s="126">
        <v>0</v>
      </c>
      <c r="E76" s="34"/>
      <c r="F76" s="68"/>
      <c r="G76" s="96">
        <v>3274.7</v>
      </c>
      <c r="H76" s="95"/>
      <c r="I76" s="19">
        <f t="shared" si="1"/>
        <v>0</v>
      </c>
    </row>
    <row r="77" spans="1:9" s="19" customFormat="1" ht="23.25" customHeight="1" x14ac:dyDescent="0.2">
      <c r="A77" s="76" t="s">
        <v>107</v>
      </c>
      <c r="B77" s="72" t="s">
        <v>33</v>
      </c>
      <c r="C77" s="67"/>
      <c r="D77" s="126">
        <v>0</v>
      </c>
      <c r="E77" s="34"/>
      <c r="F77" s="68"/>
      <c r="G77" s="12">
        <v>3274.7</v>
      </c>
      <c r="H77" s="13"/>
      <c r="I77" s="19">
        <f t="shared" si="1"/>
        <v>0</v>
      </c>
    </row>
    <row r="78" spans="1:9" s="19" customFormat="1" ht="30" x14ac:dyDescent="0.2">
      <c r="A78" s="73" t="s">
        <v>52</v>
      </c>
      <c r="B78" s="71"/>
      <c r="C78" s="22" t="s">
        <v>127</v>
      </c>
      <c r="D78" s="123">
        <f>D80+D81+D82+D79</f>
        <v>0</v>
      </c>
      <c r="E78" s="22">
        <f>D78/G78</f>
        <v>0</v>
      </c>
      <c r="F78" s="23">
        <f>E78/12</f>
        <v>0</v>
      </c>
      <c r="G78" s="12">
        <v>3274.7</v>
      </c>
      <c r="H78" s="13">
        <v>0.09</v>
      </c>
      <c r="I78" s="19">
        <f t="shared" si="1"/>
        <v>0</v>
      </c>
    </row>
    <row r="79" spans="1:9" s="19" customFormat="1" ht="15" x14ac:dyDescent="0.2">
      <c r="A79" s="76" t="s">
        <v>108</v>
      </c>
      <c r="B79" s="71" t="s">
        <v>33</v>
      </c>
      <c r="C79" s="34"/>
      <c r="D79" s="83">
        <v>0</v>
      </c>
      <c r="E79" s="22"/>
      <c r="F79" s="23"/>
      <c r="G79" s="12">
        <v>3274.7</v>
      </c>
      <c r="H79" s="13"/>
      <c r="I79" s="19">
        <f t="shared" si="1"/>
        <v>0</v>
      </c>
    </row>
    <row r="80" spans="1:9" s="19" customFormat="1" ht="20.25" customHeight="1" x14ac:dyDescent="0.2">
      <c r="A80" s="77" t="s">
        <v>161</v>
      </c>
      <c r="B80" s="78" t="s">
        <v>48</v>
      </c>
      <c r="C80" s="97"/>
      <c r="D80" s="125">
        <v>0</v>
      </c>
      <c r="E80" s="32"/>
      <c r="F80" s="33"/>
      <c r="G80" s="12">
        <v>3274.7</v>
      </c>
      <c r="H80" s="13">
        <v>0.03</v>
      </c>
      <c r="I80" s="19">
        <f t="shared" si="1"/>
        <v>0</v>
      </c>
    </row>
    <row r="81" spans="1:9" s="19" customFormat="1" ht="15" x14ac:dyDescent="0.2">
      <c r="A81" s="76" t="s">
        <v>109</v>
      </c>
      <c r="B81" s="72" t="s">
        <v>106</v>
      </c>
      <c r="C81" s="31"/>
      <c r="D81" s="124">
        <v>0</v>
      </c>
      <c r="E81" s="32"/>
      <c r="F81" s="33"/>
      <c r="G81" s="12">
        <v>3274.7</v>
      </c>
      <c r="H81" s="13">
        <v>0.05</v>
      </c>
      <c r="I81" s="19">
        <f t="shared" si="1"/>
        <v>0</v>
      </c>
    </row>
    <row r="82" spans="1:9" s="19" customFormat="1" ht="30.75" customHeight="1" x14ac:dyDescent="0.2">
      <c r="A82" s="76" t="s">
        <v>110</v>
      </c>
      <c r="B82" s="72" t="s">
        <v>48</v>
      </c>
      <c r="C82" s="31"/>
      <c r="D82" s="124">
        <f>E82*G82</f>
        <v>0</v>
      </c>
      <c r="E82" s="32"/>
      <c r="F82" s="33"/>
      <c r="G82" s="12">
        <v>3274.7</v>
      </c>
      <c r="H82" s="13">
        <v>0</v>
      </c>
      <c r="I82" s="19">
        <f t="shared" si="1"/>
        <v>0</v>
      </c>
    </row>
    <row r="83" spans="1:9" s="19" customFormat="1" ht="15" x14ac:dyDescent="0.2">
      <c r="A83" s="73" t="s">
        <v>111</v>
      </c>
      <c r="B83" s="71"/>
      <c r="C83" s="22" t="s">
        <v>128</v>
      </c>
      <c r="D83" s="123">
        <f>D84+D85+D88+D89+D86+D87</f>
        <v>65437.68</v>
      </c>
      <c r="E83" s="22">
        <f>D83/G83</f>
        <v>19.98</v>
      </c>
      <c r="F83" s="23">
        <f>E83/12</f>
        <v>1.67</v>
      </c>
      <c r="G83" s="12">
        <v>3274.7</v>
      </c>
      <c r="H83" s="13">
        <v>0.31</v>
      </c>
      <c r="I83" s="19">
        <f t="shared" si="1"/>
        <v>1.665</v>
      </c>
    </row>
    <row r="84" spans="1:9" s="19" customFormat="1" ht="22.5" customHeight="1" x14ac:dyDescent="0.2">
      <c r="A84" s="76" t="s">
        <v>53</v>
      </c>
      <c r="B84" s="71" t="s">
        <v>26</v>
      </c>
      <c r="C84" s="31"/>
      <c r="D84" s="124">
        <v>2915.76</v>
      </c>
      <c r="E84" s="32"/>
      <c r="F84" s="33"/>
      <c r="G84" s="12">
        <v>3274.7</v>
      </c>
      <c r="H84" s="13">
        <v>0.02</v>
      </c>
      <c r="I84" s="19">
        <f t="shared" si="1"/>
        <v>0</v>
      </c>
    </row>
    <row r="85" spans="1:9" s="19" customFormat="1" ht="42" customHeight="1" x14ac:dyDescent="0.2">
      <c r="A85" s="76" t="s">
        <v>112</v>
      </c>
      <c r="B85" s="71" t="s">
        <v>33</v>
      </c>
      <c r="C85" s="31"/>
      <c r="D85" s="124">
        <v>12120.03</v>
      </c>
      <c r="E85" s="32"/>
      <c r="F85" s="33"/>
      <c r="G85" s="12">
        <v>3274.7</v>
      </c>
      <c r="H85" s="13">
        <v>0.2</v>
      </c>
      <c r="I85" s="19">
        <f t="shared" si="1"/>
        <v>0</v>
      </c>
    </row>
    <row r="86" spans="1:9" s="19" customFormat="1" ht="42" customHeight="1" x14ac:dyDescent="0.2">
      <c r="A86" s="76" t="s">
        <v>113</v>
      </c>
      <c r="B86" s="71" t="s">
        <v>33</v>
      </c>
      <c r="C86" s="31"/>
      <c r="D86" s="124">
        <v>1093.4000000000001</v>
      </c>
      <c r="E86" s="32"/>
      <c r="F86" s="33"/>
      <c r="G86" s="12">
        <v>3274.7</v>
      </c>
      <c r="H86" s="13"/>
      <c r="I86" s="19">
        <f t="shared" si="1"/>
        <v>0</v>
      </c>
    </row>
    <row r="87" spans="1:9" s="19" customFormat="1" ht="25.5" x14ac:dyDescent="0.2">
      <c r="A87" s="76" t="s">
        <v>54</v>
      </c>
      <c r="B87" s="71" t="s">
        <v>20</v>
      </c>
      <c r="C87" s="31"/>
      <c r="D87" s="124">
        <v>3669.22</v>
      </c>
      <c r="E87" s="32"/>
      <c r="F87" s="33"/>
      <c r="G87" s="12">
        <v>3274.7</v>
      </c>
      <c r="H87" s="13"/>
      <c r="I87" s="19">
        <f t="shared" si="1"/>
        <v>0</v>
      </c>
    </row>
    <row r="88" spans="1:9" s="19" customFormat="1" ht="15.75" customHeight="1" x14ac:dyDescent="0.2">
      <c r="A88" s="76" t="s">
        <v>114</v>
      </c>
      <c r="B88" s="72" t="s">
        <v>115</v>
      </c>
      <c r="C88" s="31"/>
      <c r="D88" s="124">
        <v>9666.32</v>
      </c>
      <c r="E88" s="32"/>
      <c r="F88" s="33"/>
      <c r="G88" s="12">
        <v>3274.7</v>
      </c>
      <c r="H88" s="13">
        <v>0.02</v>
      </c>
      <c r="I88" s="19">
        <f t="shared" si="1"/>
        <v>0</v>
      </c>
    </row>
    <row r="89" spans="1:9" s="19" customFormat="1" ht="57" customHeight="1" x14ac:dyDescent="0.2">
      <c r="A89" s="76" t="s">
        <v>116</v>
      </c>
      <c r="B89" s="72" t="s">
        <v>66</v>
      </c>
      <c r="C89" s="31"/>
      <c r="D89" s="124">
        <v>35972.949999999997</v>
      </c>
      <c r="E89" s="32"/>
      <c r="F89" s="33"/>
      <c r="G89" s="12">
        <v>3274.7</v>
      </c>
      <c r="H89" s="13">
        <v>0.06</v>
      </c>
      <c r="I89" s="19">
        <f t="shared" si="1"/>
        <v>0</v>
      </c>
    </row>
    <row r="90" spans="1:9" s="19" customFormat="1" ht="15" x14ac:dyDescent="0.2">
      <c r="A90" s="73" t="s">
        <v>55</v>
      </c>
      <c r="B90" s="71"/>
      <c r="C90" s="22" t="s">
        <v>129</v>
      </c>
      <c r="D90" s="123">
        <f>D91</f>
        <v>1311.87</v>
      </c>
      <c r="E90" s="22">
        <f>D90/G90</f>
        <v>0.4</v>
      </c>
      <c r="F90" s="23">
        <f>E90/12</f>
        <v>0.03</v>
      </c>
      <c r="G90" s="12">
        <v>3274.7</v>
      </c>
      <c r="H90" s="13">
        <v>0.13</v>
      </c>
      <c r="I90" s="19">
        <f t="shared" si="1"/>
        <v>3.3333333333333298E-2</v>
      </c>
    </row>
    <row r="91" spans="1:9" s="19" customFormat="1" ht="15" x14ac:dyDescent="0.2">
      <c r="A91" s="76" t="s">
        <v>56</v>
      </c>
      <c r="B91" s="71" t="s">
        <v>33</v>
      </c>
      <c r="C91" s="31"/>
      <c r="D91" s="124">
        <v>1311.87</v>
      </c>
      <c r="E91" s="32"/>
      <c r="F91" s="33"/>
      <c r="G91" s="12">
        <v>3274.7</v>
      </c>
      <c r="H91" s="13">
        <v>0.02</v>
      </c>
      <c r="I91" s="19">
        <f t="shared" si="1"/>
        <v>0</v>
      </c>
    </row>
    <row r="92" spans="1:9" s="12" customFormat="1" ht="30" x14ac:dyDescent="0.2">
      <c r="A92" s="73" t="s">
        <v>57</v>
      </c>
      <c r="B92" s="74"/>
      <c r="C92" s="22" t="s">
        <v>130</v>
      </c>
      <c r="D92" s="123">
        <f>D93+D94</f>
        <v>0</v>
      </c>
      <c r="E92" s="22">
        <f>D92/G92</f>
        <v>0</v>
      </c>
      <c r="F92" s="23">
        <f>E92/12</f>
        <v>0</v>
      </c>
      <c r="G92" s="12">
        <v>3274.7</v>
      </c>
      <c r="H92" s="13">
        <v>0.32</v>
      </c>
      <c r="I92" s="19">
        <f t="shared" si="1"/>
        <v>0</v>
      </c>
    </row>
    <row r="93" spans="1:9" s="12" customFormat="1" ht="41.25" customHeight="1" x14ac:dyDescent="0.2">
      <c r="A93" s="77" t="s">
        <v>117</v>
      </c>
      <c r="B93" s="72" t="s">
        <v>35</v>
      </c>
      <c r="C93" s="24"/>
      <c r="D93" s="122">
        <v>0</v>
      </c>
      <c r="E93" s="22"/>
      <c r="F93" s="23"/>
      <c r="G93" s="12">
        <v>3274.7</v>
      </c>
      <c r="H93" s="13"/>
      <c r="I93" s="19">
        <f t="shared" si="1"/>
        <v>0</v>
      </c>
    </row>
    <row r="94" spans="1:9" s="19" customFormat="1" ht="18" customHeight="1" x14ac:dyDescent="0.2">
      <c r="A94" s="77" t="s">
        <v>162</v>
      </c>
      <c r="B94" s="72" t="s">
        <v>66</v>
      </c>
      <c r="C94" s="31"/>
      <c r="D94" s="124">
        <v>0</v>
      </c>
      <c r="E94" s="32"/>
      <c r="F94" s="33"/>
      <c r="G94" s="12">
        <v>3274.7</v>
      </c>
      <c r="H94" s="13">
        <v>0.03</v>
      </c>
      <c r="I94" s="19">
        <f t="shared" si="1"/>
        <v>0</v>
      </c>
    </row>
    <row r="95" spans="1:9" s="12" customFormat="1" ht="15" x14ac:dyDescent="0.2">
      <c r="A95" s="73" t="s">
        <v>58</v>
      </c>
      <c r="B95" s="74"/>
      <c r="C95" s="22" t="s">
        <v>124</v>
      </c>
      <c r="D95" s="123">
        <f>D96+D97+D98+D99</f>
        <v>0</v>
      </c>
      <c r="E95" s="22">
        <f>D95/G95</f>
        <v>0</v>
      </c>
      <c r="F95" s="23">
        <f>E95/12</f>
        <v>0</v>
      </c>
      <c r="G95" s="12">
        <v>3274.7</v>
      </c>
      <c r="H95" s="13">
        <v>0.1</v>
      </c>
      <c r="I95" s="19">
        <f t="shared" si="1"/>
        <v>0</v>
      </c>
    </row>
    <row r="96" spans="1:9" s="12" customFormat="1" ht="15" x14ac:dyDescent="0.2">
      <c r="A96" s="76" t="s">
        <v>59</v>
      </c>
      <c r="B96" s="78" t="s">
        <v>44</v>
      </c>
      <c r="C96" s="21"/>
      <c r="D96" s="124">
        <v>0</v>
      </c>
      <c r="E96" s="25"/>
      <c r="F96" s="26"/>
      <c r="G96" s="12">
        <v>3274.7</v>
      </c>
      <c r="H96" s="13">
        <v>7.0000000000000007E-2</v>
      </c>
      <c r="I96" s="19">
        <f t="shared" si="1"/>
        <v>0</v>
      </c>
    </row>
    <row r="97" spans="1:9" s="19" customFormat="1" ht="15" x14ac:dyDescent="0.2">
      <c r="A97" s="76" t="s">
        <v>68</v>
      </c>
      <c r="B97" s="71" t="s">
        <v>44</v>
      </c>
      <c r="C97" s="31"/>
      <c r="D97" s="124">
        <v>0</v>
      </c>
      <c r="E97" s="32"/>
      <c r="F97" s="33"/>
      <c r="G97" s="12">
        <v>3274.7</v>
      </c>
      <c r="H97" s="13">
        <v>0.02</v>
      </c>
      <c r="I97" s="19">
        <f t="shared" si="1"/>
        <v>0</v>
      </c>
    </row>
    <row r="98" spans="1:9" s="19" customFormat="1" ht="15" x14ac:dyDescent="0.2">
      <c r="A98" s="76" t="s">
        <v>60</v>
      </c>
      <c r="B98" s="72" t="s">
        <v>44</v>
      </c>
      <c r="C98" s="84"/>
      <c r="D98" s="127">
        <v>0</v>
      </c>
      <c r="E98" s="85"/>
      <c r="F98" s="86"/>
      <c r="G98" s="12"/>
      <c r="H98" s="13"/>
      <c r="I98" s="19">
        <f t="shared" si="1"/>
        <v>0</v>
      </c>
    </row>
    <row r="99" spans="1:9" s="19" customFormat="1" ht="21.75" customHeight="1" x14ac:dyDescent="0.2">
      <c r="A99" s="76" t="s">
        <v>122</v>
      </c>
      <c r="B99" s="72" t="s">
        <v>33</v>
      </c>
      <c r="C99" s="84"/>
      <c r="D99" s="127">
        <v>0</v>
      </c>
      <c r="E99" s="85"/>
      <c r="F99" s="86"/>
      <c r="G99" s="12"/>
      <c r="H99" s="13"/>
      <c r="I99" s="19">
        <f t="shared" si="1"/>
        <v>0</v>
      </c>
    </row>
    <row r="100" spans="1:9" s="12" customFormat="1" ht="180.75" x14ac:dyDescent="0.2">
      <c r="A100" s="144" t="s">
        <v>174</v>
      </c>
      <c r="B100" s="75" t="s">
        <v>20</v>
      </c>
      <c r="C100" s="29"/>
      <c r="D100" s="128">
        <v>50000</v>
      </c>
      <c r="E100" s="29">
        <f>D100/G100</f>
        <v>15.27</v>
      </c>
      <c r="F100" s="30">
        <f>E100/12</f>
        <v>1.27</v>
      </c>
      <c r="G100" s="12">
        <v>3274.7</v>
      </c>
      <c r="H100" s="13">
        <v>0.3</v>
      </c>
      <c r="I100" s="19">
        <f t="shared" si="1"/>
        <v>1.2725</v>
      </c>
    </row>
    <row r="101" spans="1:9" s="12" customFormat="1" ht="18.75" x14ac:dyDescent="0.2">
      <c r="A101" s="116" t="s">
        <v>168</v>
      </c>
      <c r="B101" s="74" t="s">
        <v>26</v>
      </c>
      <c r="C101" s="28"/>
      <c r="D101" s="129">
        <f>5838.37+8795.1</f>
        <v>14633.47</v>
      </c>
      <c r="E101" s="28">
        <f>D101/G101</f>
        <v>4.47</v>
      </c>
      <c r="F101" s="28">
        <f>E101/12</f>
        <v>0.37</v>
      </c>
      <c r="G101" s="12">
        <v>3274.7</v>
      </c>
      <c r="H101" s="13"/>
      <c r="I101" s="19">
        <f t="shared" si="1"/>
        <v>0.3725</v>
      </c>
    </row>
    <row r="102" spans="1:9" s="12" customFormat="1" ht="18.75" x14ac:dyDescent="0.2">
      <c r="A102" s="116" t="s">
        <v>169</v>
      </c>
      <c r="B102" s="74" t="s">
        <v>26</v>
      </c>
      <c r="C102" s="28"/>
      <c r="D102" s="129">
        <f>(5838.37+8021.09+13252.65)</f>
        <v>27112.11</v>
      </c>
      <c r="E102" s="28">
        <f t="shared" ref="E102:E105" si="2">D102/G102</f>
        <v>8.2799999999999994</v>
      </c>
      <c r="F102" s="28">
        <f t="shared" ref="F102:F105" si="3">E102/12</f>
        <v>0.69</v>
      </c>
      <c r="G102" s="12">
        <v>3274.7</v>
      </c>
      <c r="H102" s="13"/>
      <c r="I102" s="19">
        <f t="shared" si="1"/>
        <v>0.69</v>
      </c>
    </row>
    <row r="103" spans="1:9" s="12" customFormat="1" ht="18.75" x14ac:dyDescent="0.2">
      <c r="A103" s="116" t="s">
        <v>170</v>
      </c>
      <c r="B103" s="74" t="s">
        <v>26</v>
      </c>
      <c r="C103" s="28"/>
      <c r="D103" s="129">
        <v>33837.49</v>
      </c>
      <c r="E103" s="28">
        <f t="shared" si="2"/>
        <v>10.33</v>
      </c>
      <c r="F103" s="28">
        <f t="shared" si="3"/>
        <v>0.86</v>
      </c>
      <c r="G103" s="12">
        <v>3274.7</v>
      </c>
      <c r="H103" s="13"/>
      <c r="I103" s="19">
        <f t="shared" si="1"/>
        <v>0.86083333333333301</v>
      </c>
    </row>
    <row r="104" spans="1:9" s="12" customFormat="1" ht="18.75" x14ac:dyDescent="0.2">
      <c r="A104" s="116" t="s">
        <v>171</v>
      </c>
      <c r="B104" s="74" t="s">
        <v>26</v>
      </c>
      <c r="C104" s="28"/>
      <c r="D104" s="129">
        <v>20950.46</v>
      </c>
      <c r="E104" s="28">
        <f t="shared" si="2"/>
        <v>6.4</v>
      </c>
      <c r="F104" s="28">
        <f t="shared" si="3"/>
        <v>0.53</v>
      </c>
      <c r="G104" s="12">
        <v>3274.7</v>
      </c>
      <c r="H104" s="13"/>
      <c r="I104" s="19">
        <f t="shared" si="1"/>
        <v>0.53333333333333299</v>
      </c>
    </row>
    <row r="105" spans="1:9" s="12" customFormat="1" ht="30" x14ac:dyDescent="0.2">
      <c r="A105" s="116" t="s">
        <v>164</v>
      </c>
      <c r="B105" s="74" t="s">
        <v>165</v>
      </c>
      <c r="C105" s="28"/>
      <c r="D105" s="129">
        <v>93641.7</v>
      </c>
      <c r="E105" s="28">
        <f t="shared" si="2"/>
        <v>28.6</v>
      </c>
      <c r="F105" s="28">
        <f t="shared" si="3"/>
        <v>2.38</v>
      </c>
      <c r="G105" s="12">
        <v>3274.7</v>
      </c>
      <c r="H105" s="13"/>
      <c r="I105" s="19">
        <f t="shared" si="1"/>
        <v>2.3833333333333302</v>
      </c>
    </row>
    <row r="106" spans="1:9" s="12" customFormat="1" ht="20.25" thickBot="1" x14ac:dyDescent="0.45">
      <c r="A106" s="112" t="s">
        <v>61</v>
      </c>
      <c r="B106" s="113" t="s">
        <v>17</v>
      </c>
      <c r="C106" s="114"/>
      <c r="D106" s="130">
        <f>E106*G106</f>
        <v>80950.58</v>
      </c>
      <c r="E106" s="115">
        <f>F106*12</f>
        <v>24.72</v>
      </c>
      <c r="F106" s="118">
        <v>2.06</v>
      </c>
      <c r="G106" s="12">
        <v>3274.7</v>
      </c>
      <c r="H106" s="13"/>
    </row>
    <row r="107" spans="1:9" s="37" customFormat="1" ht="20.25" thickBot="1" x14ac:dyDescent="0.45">
      <c r="A107" s="35" t="s">
        <v>62</v>
      </c>
      <c r="B107" s="36"/>
      <c r="C107" s="81"/>
      <c r="D107" s="119">
        <f>D100+D95+D92+D90+D83+D78+D68+D53+D52+D51+D50+D49+D48+D41+D40+D29+D15+D106+D42+D105+D104+D103+D102+D101</f>
        <v>887526.6</v>
      </c>
      <c r="E107" s="119">
        <f>E100+E95+E92+E90+E83+E78+E68+E53+E52+E51+E50+E49+E48+E41+E40+E29+E15+E106+E42+E105+E104+E103+E102+E101</f>
        <v>271.02999999999997</v>
      </c>
      <c r="F107" s="119">
        <f>F100+F95+F92+F90+F83+F78+F68+F53+F52+F51+F50+F49+F48+F41+F40+F29+F15+F106+F42+F105+F104+F103+F102+F101</f>
        <v>22.59</v>
      </c>
      <c r="G107" s="12">
        <v>3274.7</v>
      </c>
      <c r="H107" s="38"/>
    </row>
    <row r="108" spans="1:9" s="37" customFormat="1" ht="20.25" thickBot="1" x14ac:dyDescent="0.45">
      <c r="A108" s="39"/>
      <c r="B108" s="40"/>
      <c r="C108" s="41"/>
      <c r="D108" s="42"/>
      <c r="E108" s="42"/>
      <c r="F108" s="42"/>
      <c r="G108" s="12">
        <v>3274.7</v>
      </c>
      <c r="H108" s="38"/>
    </row>
    <row r="109" spans="1:9" s="94" customFormat="1" ht="38.25" thickBot="1" x14ac:dyDescent="0.25">
      <c r="A109" s="63" t="s">
        <v>131</v>
      </c>
      <c r="B109" s="87"/>
      <c r="C109" s="88"/>
      <c r="D109" s="89">
        <f>SUM(D110:D110)</f>
        <v>108000</v>
      </c>
      <c r="E109" s="89">
        <f>SUM(E110:E110)</f>
        <v>32.979999999999997</v>
      </c>
      <c r="F109" s="89">
        <f>SUM(F110:F110)</f>
        <v>2.75</v>
      </c>
      <c r="G109" s="92">
        <v>3274.7</v>
      </c>
      <c r="H109" s="93"/>
    </row>
    <row r="110" spans="1:9" s="96" customFormat="1" ht="15" x14ac:dyDescent="0.2">
      <c r="A110" s="77" t="s">
        <v>175</v>
      </c>
      <c r="B110" s="78"/>
      <c r="C110" s="97"/>
      <c r="D110" s="98">
        <f>45*2400</f>
        <v>108000</v>
      </c>
      <c r="E110" s="107">
        <f t="shared" ref="E110" si="4">D110/G110</f>
        <v>32.979999999999997</v>
      </c>
      <c r="F110" s="108">
        <f t="shared" ref="F110" si="5">E110/12</f>
        <v>2.75</v>
      </c>
      <c r="G110" s="12">
        <v>3274.7</v>
      </c>
      <c r="H110" s="95"/>
    </row>
    <row r="111" spans="1:9" s="37" customFormat="1" ht="20.25" thickBot="1" x14ac:dyDescent="0.45">
      <c r="A111" s="39"/>
      <c r="B111" s="40"/>
      <c r="C111" s="41"/>
      <c r="D111" s="90"/>
      <c r="E111" s="90"/>
      <c r="F111" s="90"/>
      <c r="H111" s="38"/>
    </row>
    <row r="112" spans="1:9" s="137" customFormat="1" ht="20.25" thickBot="1" x14ac:dyDescent="0.25">
      <c r="A112" s="131" t="s">
        <v>172</v>
      </c>
      <c r="B112" s="134"/>
      <c r="C112" s="135"/>
      <c r="D112" s="136">
        <f>D107+D109</f>
        <v>995526.6</v>
      </c>
      <c r="E112" s="136">
        <f>E107+E109</f>
        <v>304.01</v>
      </c>
      <c r="F112" s="136">
        <f>F107+F109</f>
        <v>25.34</v>
      </c>
      <c r="I112" s="138"/>
    </row>
    <row r="113" spans="1:9" s="61" customFormat="1" x14ac:dyDescent="0.2">
      <c r="A113" s="132"/>
      <c r="I113" s="139"/>
    </row>
    <row r="114" spans="1:9" s="61" customFormat="1" ht="13.5" thickBot="1" x14ac:dyDescent="0.25">
      <c r="A114" s="132"/>
      <c r="I114" s="139"/>
    </row>
    <row r="115" spans="1:9" s="61" customFormat="1" ht="22.5" customHeight="1" thickBot="1" x14ac:dyDescent="0.25">
      <c r="A115" s="133" t="s">
        <v>92</v>
      </c>
      <c r="B115" s="140" t="s">
        <v>17</v>
      </c>
      <c r="C115" s="141" t="s">
        <v>123</v>
      </c>
      <c r="D115" s="145">
        <f>240272.82*1.086</f>
        <v>260936.28</v>
      </c>
      <c r="E115" s="142">
        <f>D115/G115</f>
        <v>79.680000000000007</v>
      </c>
      <c r="F115" s="143">
        <f>E115/12</f>
        <v>6.64</v>
      </c>
      <c r="G115" s="12">
        <v>3274.7</v>
      </c>
      <c r="I115" s="139"/>
    </row>
    <row r="116" spans="1:9" s="61" customFormat="1" x14ac:dyDescent="0.2">
      <c r="A116" s="132"/>
      <c r="I116" s="139"/>
    </row>
    <row r="117" spans="1:9" s="61" customFormat="1" ht="13.5" thickBot="1" x14ac:dyDescent="0.25">
      <c r="A117" s="132"/>
      <c r="I117" s="139"/>
    </row>
    <row r="118" spans="1:9" s="61" customFormat="1" ht="20.25" thickBot="1" x14ac:dyDescent="0.25">
      <c r="A118" s="131" t="s">
        <v>173</v>
      </c>
      <c r="B118" s="134"/>
      <c r="C118" s="135"/>
      <c r="D118" s="136">
        <f>D112+D115</f>
        <v>1256462.8799999999</v>
      </c>
      <c r="E118" s="136">
        <f t="shared" ref="E118:F118" si="6">E112+E115</f>
        <v>383.69</v>
      </c>
      <c r="F118" s="136">
        <f t="shared" si="6"/>
        <v>31.98</v>
      </c>
      <c r="I118" s="139"/>
    </row>
    <row r="119" spans="1:9" s="37" customFormat="1" ht="19.5" x14ac:dyDescent="0.4">
      <c r="A119" s="39"/>
      <c r="B119" s="40"/>
      <c r="C119" s="41"/>
      <c r="D119" s="44"/>
      <c r="E119" s="44"/>
      <c r="F119" s="44"/>
      <c r="H119" s="38"/>
    </row>
    <row r="120" spans="1:9" s="37" customFormat="1" ht="19.5" x14ac:dyDescent="0.4">
      <c r="A120" s="39"/>
      <c r="B120" s="40"/>
      <c r="C120" s="41"/>
      <c r="D120" s="44"/>
      <c r="E120" s="44"/>
      <c r="F120" s="44"/>
      <c r="H120" s="38"/>
    </row>
    <row r="121" spans="1:9" s="37" customFormat="1" ht="19.5" x14ac:dyDescent="0.4">
      <c r="A121" s="39"/>
      <c r="B121" s="40"/>
      <c r="C121" s="41"/>
      <c r="D121" s="44"/>
      <c r="E121" s="44"/>
      <c r="F121" s="44"/>
      <c r="H121" s="38"/>
    </row>
    <row r="122" spans="1:9" s="37" customFormat="1" ht="19.5" x14ac:dyDescent="0.4">
      <c r="A122" s="39"/>
      <c r="B122" s="40"/>
      <c r="C122" s="41"/>
      <c r="D122" s="44"/>
      <c r="E122" s="44"/>
      <c r="F122" s="44"/>
      <c r="H122" s="38"/>
    </row>
    <row r="123" spans="1:9" s="37" customFormat="1" ht="19.5" x14ac:dyDescent="0.4">
      <c r="A123" s="39"/>
      <c r="B123" s="40"/>
      <c r="C123" s="41"/>
      <c r="D123" s="44"/>
      <c r="E123" s="44"/>
      <c r="F123" s="44"/>
      <c r="H123" s="38"/>
    </row>
    <row r="124" spans="1:9" s="48" customFormat="1" ht="14.25" x14ac:dyDescent="0.2">
      <c r="A124" s="79" t="s">
        <v>73</v>
      </c>
      <c r="B124" s="79"/>
      <c r="C124" s="79"/>
      <c r="D124" s="79"/>
      <c r="H124" s="49"/>
    </row>
    <row r="125" spans="1:9" s="54" customFormat="1" ht="19.5" x14ac:dyDescent="0.4">
      <c r="A125" s="50"/>
      <c r="B125" s="51"/>
      <c r="C125" s="52"/>
      <c r="D125" s="52"/>
      <c r="E125" s="52"/>
      <c r="F125" s="53"/>
      <c r="H125" s="55"/>
    </row>
    <row r="126" spans="1:9" s="54" customFormat="1" ht="19.5" x14ac:dyDescent="0.4">
      <c r="A126" s="50"/>
      <c r="B126" s="51"/>
      <c r="C126" s="52"/>
      <c r="D126" s="52"/>
      <c r="E126" s="52"/>
      <c r="F126" s="53"/>
      <c r="H126" s="55"/>
    </row>
    <row r="127" spans="1:9" s="37" customFormat="1" ht="19.5" x14ac:dyDescent="0.4">
      <c r="A127" s="39"/>
      <c r="B127" s="40"/>
      <c r="C127" s="41"/>
      <c r="D127" s="44"/>
      <c r="E127" s="44"/>
      <c r="F127" s="44"/>
      <c r="H127" s="38"/>
    </row>
    <row r="128" spans="1:9" s="59" customFormat="1" ht="19.5" x14ac:dyDescent="0.2">
      <c r="A128" s="56"/>
      <c r="B128" s="52"/>
      <c r="C128" s="57"/>
      <c r="D128" s="57"/>
      <c r="E128" s="57"/>
      <c r="F128" s="58"/>
      <c r="H128" s="60"/>
    </row>
    <row r="129" spans="1:8" s="48" customFormat="1" ht="14.25" x14ac:dyDescent="0.2">
      <c r="A129" s="146"/>
      <c r="B129" s="146"/>
      <c r="C129" s="146"/>
      <c r="D129" s="146"/>
      <c r="H129" s="49"/>
    </row>
    <row r="130" spans="1:8" s="48" customFormat="1" x14ac:dyDescent="0.2">
      <c r="F130" s="61"/>
      <c r="H130" s="49"/>
    </row>
    <row r="131" spans="1:8" s="48" customFormat="1" x14ac:dyDescent="0.2">
      <c r="F131" s="61"/>
      <c r="H131" s="49"/>
    </row>
    <row r="132" spans="1:8" s="48" customFormat="1" x14ac:dyDescent="0.2">
      <c r="F132" s="61"/>
      <c r="H132" s="49"/>
    </row>
    <row r="133" spans="1:8" s="48" customFormat="1" x14ac:dyDescent="0.2">
      <c r="F133" s="61"/>
      <c r="H133" s="49"/>
    </row>
    <row r="134" spans="1:8" s="48" customFormat="1" x14ac:dyDescent="0.2">
      <c r="F134" s="61"/>
      <c r="H134" s="49"/>
    </row>
    <row r="135" spans="1:8" s="48" customFormat="1" x14ac:dyDescent="0.2">
      <c r="F135" s="61"/>
      <c r="H135" s="49"/>
    </row>
    <row r="136" spans="1:8" s="48" customFormat="1" x14ac:dyDescent="0.2">
      <c r="F136" s="61"/>
      <c r="H136" s="49"/>
    </row>
    <row r="137" spans="1:8" s="48" customFormat="1" x14ac:dyDescent="0.2">
      <c r="F137" s="61"/>
      <c r="H137" s="49"/>
    </row>
    <row r="138" spans="1:8" s="48" customFormat="1" x14ac:dyDescent="0.2">
      <c r="F138" s="61"/>
      <c r="H138" s="49"/>
    </row>
    <row r="139" spans="1:8" s="48" customFormat="1" x14ac:dyDescent="0.2">
      <c r="F139" s="61"/>
      <c r="H139" s="49"/>
    </row>
    <row r="140" spans="1:8" s="48" customFormat="1" x14ac:dyDescent="0.2">
      <c r="F140" s="61"/>
      <c r="H140" s="49"/>
    </row>
    <row r="141" spans="1:8" s="48" customFormat="1" x14ac:dyDescent="0.2">
      <c r="F141" s="61"/>
      <c r="H141" s="49"/>
    </row>
    <row r="142" spans="1:8" s="48" customFormat="1" x14ac:dyDescent="0.2">
      <c r="F142" s="61"/>
      <c r="H142" s="49"/>
    </row>
    <row r="143" spans="1:8" s="48" customFormat="1" x14ac:dyDescent="0.2">
      <c r="F143" s="61"/>
      <c r="H143" s="49"/>
    </row>
    <row r="144" spans="1:8" s="48" customFormat="1" x14ac:dyDescent="0.2">
      <c r="F144" s="61"/>
      <c r="H144" s="49"/>
    </row>
    <row r="145" spans="6:8" s="48" customFormat="1" x14ac:dyDescent="0.2">
      <c r="F145" s="61"/>
      <c r="H145" s="49"/>
    </row>
    <row r="146" spans="6:8" s="48" customFormat="1" x14ac:dyDescent="0.2">
      <c r="F146" s="61"/>
      <c r="H146" s="49"/>
    </row>
    <row r="147" spans="6:8" s="48" customFormat="1" x14ac:dyDescent="0.2">
      <c r="F147" s="61"/>
      <c r="H147" s="49"/>
    </row>
    <row r="148" spans="6:8" s="48" customFormat="1" x14ac:dyDescent="0.2">
      <c r="F148" s="61"/>
      <c r="H148" s="49"/>
    </row>
  </sheetData>
  <mergeCells count="13">
    <mergeCell ref="A129:D129"/>
    <mergeCell ref="A7:F7"/>
    <mergeCell ref="A8:F8"/>
    <mergeCell ref="A9:F9"/>
    <mergeCell ref="A10:F10"/>
    <mergeCell ref="A11:F11"/>
    <mergeCell ref="A14:F14"/>
    <mergeCell ref="A6:F6"/>
    <mergeCell ref="A1:F1"/>
    <mergeCell ref="B2:F2"/>
    <mergeCell ref="B3:F3"/>
    <mergeCell ref="B4:F4"/>
    <mergeCell ref="A5:F5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rowBreaks count="1" manualBreakCount="1">
    <brk id="12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I143"/>
  <sheetViews>
    <sheetView tabSelected="1" topLeftCell="A103" zoomScaleNormal="100" workbookViewId="0">
      <selection activeCell="C130" sqref="C130"/>
    </sheetView>
  </sheetViews>
  <sheetFormatPr defaultRowHeight="12.75" x14ac:dyDescent="0.2"/>
  <cols>
    <col min="1" max="1" width="72.7109375" style="1" customWidth="1"/>
    <col min="2" max="2" width="19.140625" style="1" customWidth="1"/>
    <col min="3" max="3" width="13.85546875" style="1" customWidth="1"/>
    <col min="4" max="4" width="19.140625" style="1" customWidth="1"/>
    <col min="5" max="5" width="13.85546875" style="1" customWidth="1"/>
    <col min="6" max="6" width="20.85546875" style="62" customWidth="1"/>
    <col min="7" max="7" width="15.42578125" style="1" customWidth="1"/>
    <col min="8" max="8" width="15.42578125" style="2" hidden="1" customWidth="1"/>
    <col min="9" max="11" width="15.42578125" style="1" customWidth="1"/>
    <col min="12" max="16384" width="9.140625" style="1"/>
  </cols>
  <sheetData>
    <row r="1" spans="1:8" ht="16.5" customHeight="1" x14ac:dyDescent="0.2">
      <c r="A1" s="159" t="s">
        <v>0</v>
      </c>
      <c r="B1" s="160"/>
      <c r="C1" s="160"/>
      <c r="D1" s="160"/>
      <c r="E1" s="160"/>
      <c r="F1" s="160"/>
    </row>
    <row r="2" spans="1:8" ht="12.75" customHeight="1" x14ac:dyDescent="0.3">
      <c r="B2" s="161" t="s">
        <v>1</v>
      </c>
      <c r="C2" s="161"/>
      <c r="D2" s="161"/>
      <c r="E2" s="160"/>
      <c r="F2" s="160"/>
    </row>
    <row r="3" spans="1:8" ht="19.5" customHeight="1" x14ac:dyDescent="0.3">
      <c r="A3" s="3" t="s">
        <v>156</v>
      </c>
      <c r="B3" s="161" t="s">
        <v>2</v>
      </c>
      <c r="C3" s="161"/>
      <c r="D3" s="161"/>
      <c r="E3" s="160"/>
      <c r="F3" s="160"/>
    </row>
    <row r="4" spans="1:8" ht="14.25" customHeight="1" x14ac:dyDescent="0.3">
      <c r="B4" s="161" t="s">
        <v>3</v>
      </c>
      <c r="C4" s="161"/>
      <c r="D4" s="161"/>
      <c r="E4" s="160"/>
      <c r="F4" s="160"/>
    </row>
    <row r="5" spans="1:8" ht="39.75" customHeight="1" x14ac:dyDescent="0.25">
      <c r="A5" s="147"/>
      <c r="B5" s="162"/>
      <c r="C5" s="162"/>
      <c r="D5" s="162"/>
      <c r="E5" s="162"/>
      <c r="F5" s="162"/>
      <c r="H5" s="1"/>
    </row>
    <row r="6" spans="1:8" ht="21.75" customHeight="1" x14ac:dyDescent="0.25">
      <c r="A6" s="147"/>
      <c r="B6" s="147"/>
      <c r="C6" s="147"/>
      <c r="D6" s="147"/>
      <c r="E6" s="147"/>
      <c r="F6" s="147"/>
      <c r="H6" s="1"/>
    </row>
    <row r="7" spans="1:8" ht="21.75" customHeight="1" x14ac:dyDescent="0.2">
      <c r="A7" s="158" t="s">
        <v>157</v>
      </c>
      <c r="B7" s="158"/>
      <c r="C7" s="158"/>
      <c r="D7" s="158"/>
      <c r="E7" s="158"/>
      <c r="F7" s="158"/>
      <c r="H7" s="1"/>
    </row>
    <row r="8" spans="1:8" s="4" customFormat="1" ht="22.5" customHeight="1" x14ac:dyDescent="0.4">
      <c r="A8" s="148" t="s">
        <v>4</v>
      </c>
      <c r="B8" s="148"/>
      <c r="C8" s="148"/>
      <c r="D8" s="148"/>
      <c r="E8" s="149"/>
      <c r="F8" s="149"/>
      <c r="H8" s="5"/>
    </row>
    <row r="9" spans="1:8" s="6" customFormat="1" ht="18.75" customHeight="1" x14ac:dyDescent="0.4">
      <c r="A9" s="148" t="s">
        <v>74</v>
      </c>
      <c r="B9" s="148"/>
      <c r="C9" s="148"/>
      <c r="D9" s="148"/>
      <c r="E9" s="149"/>
      <c r="F9" s="149"/>
    </row>
    <row r="10" spans="1:8" s="7" customFormat="1" ht="17.25" customHeight="1" x14ac:dyDescent="0.2">
      <c r="A10" s="150" t="s">
        <v>5</v>
      </c>
      <c r="B10" s="150"/>
      <c r="C10" s="150"/>
      <c r="D10" s="150"/>
      <c r="E10" s="151"/>
      <c r="F10" s="151"/>
    </row>
    <row r="11" spans="1:8" s="6" customFormat="1" ht="30" customHeight="1" thickBot="1" x14ac:dyDescent="0.25">
      <c r="A11" s="152" t="s">
        <v>6</v>
      </c>
      <c r="B11" s="152"/>
      <c r="C11" s="152"/>
      <c r="D11" s="152"/>
      <c r="E11" s="153"/>
      <c r="F11" s="153"/>
    </row>
    <row r="12" spans="1:8" s="12" customFormat="1" ht="139.5" customHeight="1" thickBot="1" x14ac:dyDescent="0.25">
      <c r="A12" s="8" t="s">
        <v>7</v>
      </c>
      <c r="B12" s="9" t="s">
        <v>8</v>
      </c>
      <c r="C12" s="10" t="s">
        <v>75</v>
      </c>
      <c r="D12" s="10" t="s">
        <v>10</v>
      </c>
      <c r="E12" s="10" t="s">
        <v>9</v>
      </c>
      <c r="F12" s="11" t="s">
        <v>11</v>
      </c>
      <c r="H12" s="13"/>
    </row>
    <row r="13" spans="1:8" s="19" customFormat="1" x14ac:dyDescent="0.2">
      <c r="A13" s="14">
        <v>1</v>
      </c>
      <c r="B13" s="15">
        <v>2</v>
      </c>
      <c r="C13" s="16"/>
      <c r="D13" s="16"/>
      <c r="E13" s="17">
        <v>3</v>
      </c>
      <c r="F13" s="18">
        <v>4</v>
      </c>
      <c r="H13" s="20"/>
    </row>
    <row r="14" spans="1:8" s="19" customFormat="1" ht="49.5" customHeight="1" x14ac:dyDescent="0.2">
      <c r="A14" s="154" t="s">
        <v>12</v>
      </c>
      <c r="B14" s="155"/>
      <c r="C14" s="155"/>
      <c r="D14" s="155"/>
      <c r="E14" s="156"/>
      <c r="F14" s="157"/>
      <c r="H14" s="20"/>
    </row>
    <row r="15" spans="1:8" s="12" customFormat="1" ht="15" x14ac:dyDescent="0.2">
      <c r="A15" s="64" t="s">
        <v>69</v>
      </c>
      <c r="B15" s="74" t="s">
        <v>26</v>
      </c>
      <c r="C15" s="80" t="s">
        <v>118</v>
      </c>
      <c r="D15" s="121">
        <f>E15*G15</f>
        <v>141860</v>
      </c>
      <c r="E15" s="22">
        <f>F15*12</f>
        <v>43.32</v>
      </c>
      <c r="F15" s="23">
        <f>F26+F28</f>
        <v>3.61</v>
      </c>
      <c r="G15" s="12">
        <v>3274.7</v>
      </c>
      <c r="H15" s="13">
        <v>2.2400000000000002</v>
      </c>
    </row>
    <row r="16" spans="1:8" s="12" customFormat="1" ht="29.25" customHeight="1" x14ac:dyDescent="0.2">
      <c r="A16" s="82" t="s">
        <v>13</v>
      </c>
      <c r="B16" s="83" t="s">
        <v>14</v>
      </c>
      <c r="C16" s="80"/>
      <c r="D16" s="121"/>
      <c r="E16" s="22"/>
      <c r="F16" s="23"/>
      <c r="G16" s="12">
        <v>3274.7</v>
      </c>
      <c r="H16" s="13"/>
    </row>
    <row r="17" spans="1:8" s="12" customFormat="1" ht="15" x14ac:dyDescent="0.2">
      <c r="A17" s="82" t="s">
        <v>15</v>
      </c>
      <c r="B17" s="83" t="s">
        <v>14</v>
      </c>
      <c r="C17" s="80"/>
      <c r="D17" s="121"/>
      <c r="E17" s="22"/>
      <c r="F17" s="23"/>
      <c r="G17" s="12">
        <v>3274.7</v>
      </c>
      <c r="H17" s="13"/>
    </row>
    <row r="18" spans="1:8" s="12" customFormat="1" ht="117.75" customHeight="1" x14ac:dyDescent="0.2">
      <c r="A18" s="82" t="s">
        <v>76</v>
      </c>
      <c r="B18" s="83" t="s">
        <v>35</v>
      </c>
      <c r="C18" s="80"/>
      <c r="D18" s="121"/>
      <c r="E18" s="22"/>
      <c r="F18" s="23"/>
      <c r="G18" s="12">
        <v>3274.7</v>
      </c>
      <c r="H18" s="13"/>
    </row>
    <row r="19" spans="1:8" s="12" customFormat="1" ht="15" x14ac:dyDescent="0.2">
      <c r="A19" s="82" t="s">
        <v>77</v>
      </c>
      <c r="B19" s="83" t="s">
        <v>14</v>
      </c>
      <c r="C19" s="80"/>
      <c r="D19" s="121"/>
      <c r="E19" s="22"/>
      <c r="F19" s="23"/>
      <c r="G19" s="12">
        <v>3274.7</v>
      </c>
      <c r="H19" s="13"/>
    </row>
    <row r="20" spans="1:8" s="12" customFormat="1" ht="15" x14ac:dyDescent="0.2">
      <c r="A20" s="82" t="s">
        <v>78</v>
      </c>
      <c r="B20" s="83" t="s">
        <v>14</v>
      </c>
      <c r="C20" s="80"/>
      <c r="D20" s="121"/>
      <c r="E20" s="22"/>
      <c r="F20" s="23"/>
      <c r="G20" s="12">
        <v>3274.7</v>
      </c>
      <c r="H20" s="13"/>
    </row>
    <row r="21" spans="1:8" s="12" customFormat="1" ht="29.25" customHeight="1" x14ac:dyDescent="0.2">
      <c r="A21" s="82" t="s">
        <v>79</v>
      </c>
      <c r="B21" s="83" t="s">
        <v>20</v>
      </c>
      <c r="C21" s="24"/>
      <c r="D21" s="122"/>
      <c r="E21" s="25"/>
      <c r="F21" s="26"/>
      <c r="G21" s="12">
        <v>3274.7</v>
      </c>
      <c r="H21" s="13"/>
    </row>
    <row r="22" spans="1:8" s="12" customFormat="1" ht="15" x14ac:dyDescent="0.2">
      <c r="A22" s="82" t="s">
        <v>80</v>
      </c>
      <c r="B22" s="83" t="s">
        <v>23</v>
      </c>
      <c r="C22" s="24"/>
      <c r="D22" s="122"/>
      <c r="E22" s="25"/>
      <c r="F22" s="26"/>
      <c r="G22" s="12">
        <v>3274.7</v>
      </c>
      <c r="H22" s="13"/>
    </row>
    <row r="23" spans="1:8" s="12" customFormat="1" ht="15" x14ac:dyDescent="0.2">
      <c r="A23" s="82" t="s">
        <v>158</v>
      </c>
      <c r="B23" s="83" t="s">
        <v>14</v>
      </c>
      <c r="C23" s="24"/>
      <c r="D23" s="122"/>
      <c r="E23" s="25"/>
      <c r="F23" s="26"/>
      <c r="G23" s="12">
        <v>3274.7</v>
      </c>
      <c r="H23" s="13"/>
    </row>
    <row r="24" spans="1:8" s="12" customFormat="1" ht="15" x14ac:dyDescent="0.2">
      <c r="A24" s="82" t="s">
        <v>159</v>
      </c>
      <c r="B24" s="83" t="s">
        <v>14</v>
      </c>
      <c r="C24" s="24"/>
      <c r="D24" s="122"/>
      <c r="E24" s="25"/>
      <c r="F24" s="26"/>
      <c r="H24" s="13"/>
    </row>
    <row r="25" spans="1:8" s="12" customFormat="1" ht="15" x14ac:dyDescent="0.2">
      <c r="A25" s="82" t="s">
        <v>81</v>
      </c>
      <c r="B25" s="83" t="s">
        <v>33</v>
      </c>
      <c r="C25" s="24"/>
      <c r="D25" s="122"/>
      <c r="E25" s="25"/>
      <c r="F25" s="26"/>
      <c r="G25" s="12">
        <v>3274.7</v>
      </c>
      <c r="H25" s="13"/>
    </row>
    <row r="26" spans="1:8" s="12" customFormat="1" ht="15" x14ac:dyDescent="0.2">
      <c r="A26" s="64" t="s">
        <v>67</v>
      </c>
      <c r="B26" s="65"/>
      <c r="C26" s="24"/>
      <c r="D26" s="122"/>
      <c r="E26" s="25"/>
      <c r="F26" s="23">
        <v>3.61</v>
      </c>
      <c r="G26" s="12">
        <v>3274.7</v>
      </c>
      <c r="H26" s="13"/>
    </row>
    <row r="27" spans="1:8" s="12" customFormat="1" ht="15" x14ac:dyDescent="0.2">
      <c r="A27" s="66" t="s">
        <v>64</v>
      </c>
      <c r="B27" s="65" t="s">
        <v>14</v>
      </c>
      <c r="C27" s="24"/>
      <c r="D27" s="122"/>
      <c r="E27" s="25"/>
      <c r="F27" s="26">
        <v>0</v>
      </c>
      <c r="G27" s="12">
        <v>3274.7</v>
      </c>
      <c r="H27" s="13"/>
    </row>
    <row r="28" spans="1:8" s="12" customFormat="1" ht="15" x14ac:dyDescent="0.2">
      <c r="A28" s="64" t="s">
        <v>67</v>
      </c>
      <c r="B28" s="65"/>
      <c r="C28" s="24"/>
      <c r="D28" s="122"/>
      <c r="E28" s="25"/>
      <c r="F28" s="23">
        <f>F27</f>
        <v>0</v>
      </c>
      <c r="G28" s="12">
        <v>3274.7</v>
      </c>
      <c r="H28" s="13"/>
    </row>
    <row r="29" spans="1:8" s="12" customFormat="1" ht="30" x14ac:dyDescent="0.2">
      <c r="A29" s="64" t="s">
        <v>16</v>
      </c>
      <c r="B29" s="70" t="s">
        <v>17</v>
      </c>
      <c r="C29" s="21" t="s">
        <v>119</v>
      </c>
      <c r="D29" s="121">
        <f>E29*G29</f>
        <v>132428.87</v>
      </c>
      <c r="E29" s="22">
        <f>F29*12</f>
        <v>40.44</v>
      </c>
      <c r="F29" s="23">
        <v>3.37</v>
      </c>
      <c r="G29" s="12">
        <v>3274.7</v>
      </c>
      <c r="H29" s="13">
        <v>2.84</v>
      </c>
    </row>
    <row r="30" spans="1:8" s="12" customFormat="1" ht="15" x14ac:dyDescent="0.2">
      <c r="A30" s="82" t="s">
        <v>82</v>
      </c>
      <c r="B30" s="83" t="s">
        <v>17</v>
      </c>
      <c r="C30" s="21"/>
      <c r="D30" s="121"/>
      <c r="E30" s="22"/>
      <c r="F30" s="23"/>
      <c r="G30" s="12">
        <v>3274.7</v>
      </c>
      <c r="H30" s="13"/>
    </row>
    <row r="31" spans="1:8" s="12" customFormat="1" ht="15" x14ac:dyDescent="0.2">
      <c r="A31" s="82" t="s">
        <v>83</v>
      </c>
      <c r="B31" s="83" t="s">
        <v>84</v>
      </c>
      <c r="C31" s="21"/>
      <c r="D31" s="121"/>
      <c r="E31" s="22"/>
      <c r="F31" s="23"/>
      <c r="G31" s="12">
        <v>3274.7</v>
      </c>
      <c r="H31" s="13"/>
    </row>
    <row r="32" spans="1:8" s="12" customFormat="1" ht="15" x14ac:dyDescent="0.2">
      <c r="A32" s="82" t="s">
        <v>85</v>
      </c>
      <c r="B32" s="83" t="s">
        <v>86</v>
      </c>
      <c r="C32" s="21"/>
      <c r="D32" s="121"/>
      <c r="E32" s="22"/>
      <c r="F32" s="23"/>
      <c r="G32" s="12">
        <v>3274.7</v>
      </c>
      <c r="H32" s="13"/>
    </row>
    <row r="33" spans="1:9" s="12" customFormat="1" ht="15" x14ac:dyDescent="0.2">
      <c r="A33" s="82" t="s">
        <v>18</v>
      </c>
      <c r="B33" s="83" t="s">
        <v>17</v>
      </c>
      <c r="C33" s="21"/>
      <c r="D33" s="121"/>
      <c r="E33" s="22"/>
      <c r="F33" s="23"/>
      <c r="G33" s="12">
        <v>3274.7</v>
      </c>
      <c r="H33" s="13"/>
    </row>
    <row r="34" spans="1:9" s="12" customFormat="1" ht="25.5" x14ac:dyDescent="0.2">
      <c r="A34" s="82" t="s">
        <v>19</v>
      </c>
      <c r="B34" s="83" t="s">
        <v>20</v>
      </c>
      <c r="C34" s="21"/>
      <c r="D34" s="121"/>
      <c r="E34" s="22"/>
      <c r="F34" s="23"/>
      <c r="G34" s="12">
        <v>3274.7</v>
      </c>
      <c r="H34" s="13"/>
    </row>
    <row r="35" spans="1:9" s="12" customFormat="1" ht="15" x14ac:dyDescent="0.2">
      <c r="A35" s="82" t="s">
        <v>87</v>
      </c>
      <c r="B35" s="83" t="s">
        <v>17</v>
      </c>
      <c r="C35" s="21"/>
      <c r="D35" s="121"/>
      <c r="E35" s="22"/>
      <c r="F35" s="23"/>
      <c r="G35" s="12">
        <v>3274.7</v>
      </c>
      <c r="H35" s="13"/>
    </row>
    <row r="36" spans="1:9" s="12" customFormat="1" ht="15" x14ac:dyDescent="0.2">
      <c r="A36" s="82" t="s">
        <v>88</v>
      </c>
      <c r="B36" s="83" t="s">
        <v>17</v>
      </c>
      <c r="C36" s="21"/>
      <c r="D36" s="121"/>
      <c r="E36" s="22"/>
      <c r="F36" s="23"/>
      <c r="G36" s="12">
        <v>3274.7</v>
      </c>
      <c r="H36" s="13"/>
    </row>
    <row r="37" spans="1:9" s="12" customFormat="1" ht="25.5" x14ac:dyDescent="0.2">
      <c r="A37" s="82" t="s">
        <v>89</v>
      </c>
      <c r="B37" s="83" t="s">
        <v>21</v>
      </c>
      <c r="C37" s="21"/>
      <c r="D37" s="121"/>
      <c r="E37" s="22"/>
      <c r="F37" s="23"/>
      <c r="G37" s="12">
        <v>3274.7</v>
      </c>
      <c r="H37" s="13"/>
    </row>
    <row r="38" spans="1:9" s="12" customFormat="1" ht="25.5" x14ac:dyDescent="0.2">
      <c r="A38" s="82" t="s">
        <v>90</v>
      </c>
      <c r="B38" s="83" t="s">
        <v>20</v>
      </c>
      <c r="C38" s="21"/>
      <c r="D38" s="121"/>
      <c r="E38" s="22"/>
      <c r="F38" s="23"/>
      <c r="G38" s="12">
        <v>3274.7</v>
      </c>
      <c r="H38" s="13"/>
    </row>
    <row r="39" spans="1:9" s="12" customFormat="1" ht="25.5" x14ac:dyDescent="0.2">
      <c r="A39" s="82" t="s">
        <v>91</v>
      </c>
      <c r="B39" s="83" t="s">
        <v>17</v>
      </c>
      <c r="C39" s="21"/>
      <c r="D39" s="121"/>
      <c r="E39" s="22"/>
      <c r="F39" s="23"/>
      <c r="G39" s="12">
        <v>3274.7</v>
      </c>
      <c r="H39" s="13"/>
    </row>
    <row r="40" spans="1:9" s="27" customFormat="1" ht="20.25" customHeight="1" x14ac:dyDescent="0.2">
      <c r="A40" s="73" t="s">
        <v>22</v>
      </c>
      <c r="B40" s="74" t="s">
        <v>23</v>
      </c>
      <c r="C40" s="21" t="s">
        <v>118</v>
      </c>
      <c r="D40" s="121">
        <f>E40*G40</f>
        <v>35366.76</v>
      </c>
      <c r="E40" s="22">
        <f t="shared" ref="E40" si="0">F40*12</f>
        <v>10.8</v>
      </c>
      <c r="F40" s="23">
        <v>0.9</v>
      </c>
      <c r="G40" s="12">
        <v>3274.7</v>
      </c>
      <c r="H40" s="13">
        <v>0.6</v>
      </c>
    </row>
    <row r="41" spans="1:9" s="12" customFormat="1" ht="18.75" customHeight="1" x14ac:dyDescent="0.2">
      <c r="A41" s="73" t="s">
        <v>24</v>
      </c>
      <c r="B41" s="74" t="s">
        <v>25</v>
      </c>
      <c r="C41" s="21" t="s">
        <v>118</v>
      </c>
      <c r="D41" s="121">
        <f>E41*G41</f>
        <v>115138.45</v>
      </c>
      <c r="E41" s="22">
        <f>F41*12</f>
        <v>35.159999999999997</v>
      </c>
      <c r="F41" s="23">
        <v>2.93</v>
      </c>
      <c r="G41" s="12">
        <v>3274.7</v>
      </c>
      <c r="H41" s="13">
        <v>1.94</v>
      </c>
    </row>
    <row r="42" spans="1:9" s="12" customFormat="1" ht="18.75" customHeight="1" x14ac:dyDescent="0.2">
      <c r="A42" s="73" t="s">
        <v>92</v>
      </c>
      <c r="B42" s="74" t="s">
        <v>17</v>
      </c>
      <c r="C42" s="21" t="s">
        <v>123</v>
      </c>
      <c r="D42" s="121">
        <v>0</v>
      </c>
      <c r="E42" s="22">
        <f>D42/G42</f>
        <v>0</v>
      </c>
      <c r="F42" s="23">
        <f>E42/12</f>
        <v>0</v>
      </c>
      <c r="G42" s="12">
        <v>3274.7</v>
      </c>
      <c r="H42" s="13"/>
    </row>
    <row r="43" spans="1:9" s="12" customFormat="1" ht="18.75" customHeight="1" x14ac:dyDescent="0.2">
      <c r="A43" s="82" t="s">
        <v>93</v>
      </c>
      <c r="B43" s="83" t="s">
        <v>35</v>
      </c>
      <c r="C43" s="21"/>
      <c r="D43" s="121"/>
      <c r="E43" s="22"/>
      <c r="F43" s="23"/>
      <c r="G43" s="12">
        <v>3274.7</v>
      </c>
      <c r="H43" s="13"/>
    </row>
    <row r="44" spans="1:9" s="12" customFormat="1" ht="18.75" customHeight="1" x14ac:dyDescent="0.2">
      <c r="A44" s="82" t="s">
        <v>94</v>
      </c>
      <c r="B44" s="83" t="s">
        <v>33</v>
      </c>
      <c r="C44" s="21"/>
      <c r="D44" s="121"/>
      <c r="E44" s="22"/>
      <c r="F44" s="23"/>
      <c r="G44" s="12">
        <v>3274.7</v>
      </c>
      <c r="H44" s="13"/>
    </row>
    <row r="45" spans="1:9" s="12" customFormat="1" ht="18.75" customHeight="1" x14ac:dyDescent="0.2">
      <c r="A45" s="82" t="s">
        <v>95</v>
      </c>
      <c r="B45" s="83" t="s">
        <v>96</v>
      </c>
      <c r="C45" s="21"/>
      <c r="D45" s="121"/>
      <c r="E45" s="22"/>
      <c r="F45" s="23"/>
      <c r="G45" s="12">
        <v>3274.7</v>
      </c>
      <c r="H45" s="13"/>
    </row>
    <row r="46" spans="1:9" s="12" customFormat="1" ht="18.75" customHeight="1" x14ac:dyDescent="0.2">
      <c r="A46" s="82" t="s">
        <v>97</v>
      </c>
      <c r="B46" s="83" t="s">
        <v>98</v>
      </c>
      <c r="C46" s="21"/>
      <c r="D46" s="121"/>
      <c r="E46" s="22"/>
      <c r="F46" s="23"/>
      <c r="G46" s="12">
        <v>3274.7</v>
      </c>
      <c r="H46" s="13"/>
    </row>
    <row r="47" spans="1:9" s="12" customFormat="1" ht="18.75" customHeight="1" x14ac:dyDescent="0.2">
      <c r="A47" s="82" t="s">
        <v>99</v>
      </c>
      <c r="B47" s="83" t="s">
        <v>96</v>
      </c>
      <c r="C47" s="21"/>
      <c r="D47" s="121"/>
      <c r="E47" s="22"/>
      <c r="F47" s="23"/>
      <c r="G47" s="12">
        <v>3274.7</v>
      </c>
      <c r="H47" s="13"/>
    </row>
    <row r="48" spans="1:9" s="19" customFormat="1" ht="36.75" customHeight="1" x14ac:dyDescent="0.2">
      <c r="A48" s="73" t="s">
        <v>100</v>
      </c>
      <c r="B48" s="74" t="s">
        <v>26</v>
      </c>
      <c r="C48" s="21" t="s">
        <v>120</v>
      </c>
      <c r="D48" s="121">
        <v>2439.9899999999998</v>
      </c>
      <c r="E48" s="22">
        <f>D48/G48</f>
        <v>0.75</v>
      </c>
      <c r="F48" s="23">
        <f>E48/12</f>
        <v>0.06</v>
      </c>
      <c r="G48" s="12">
        <v>3274.7</v>
      </c>
      <c r="H48" s="13">
        <v>0.04</v>
      </c>
      <c r="I48" s="19">
        <f>E48/12</f>
        <v>6.25E-2</v>
      </c>
    </row>
    <row r="49" spans="1:9" s="19" customFormat="1" ht="38.25" customHeight="1" x14ac:dyDescent="0.2">
      <c r="A49" s="73" t="s">
        <v>101</v>
      </c>
      <c r="B49" s="74" t="s">
        <v>26</v>
      </c>
      <c r="C49" s="21" t="s">
        <v>120</v>
      </c>
      <c r="D49" s="121">
        <v>15405.72</v>
      </c>
      <c r="E49" s="22">
        <f>D49/G49</f>
        <v>4.7</v>
      </c>
      <c r="F49" s="23">
        <f>E49/12</f>
        <v>0.39</v>
      </c>
      <c r="G49" s="12">
        <v>3274.7</v>
      </c>
      <c r="H49" s="13">
        <v>0.26</v>
      </c>
      <c r="I49" s="19">
        <f t="shared" ref="I49:I105" si="1">E49/12</f>
        <v>0.391666666666667</v>
      </c>
    </row>
    <row r="50" spans="1:9" s="12" customFormat="1" ht="24" customHeight="1" x14ac:dyDescent="0.2">
      <c r="A50" s="73" t="s">
        <v>27</v>
      </c>
      <c r="B50" s="74" t="s">
        <v>28</v>
      </c>
      <c r="C50" s="21" t="s">
        <v>124</v>
      </c>
      <c r="D50" s="121">
        <f>E50*G50</f>
        <v>3143.71</v>
      </c>
      <c r="E50" s="22">
        <f>F50*12</f>
        <v>0.96</v>
      </c>
      <c r="F50" s="23">
        <v>0.08</v>
      </c>
      <c r="G50" s="12">
        <v>3274.7</v>
      </c>
      <c r="H50" s="13">
        <v>0.03</v>
      </c>
      <c r="I50" s="19">
        <f t="shared" si="1"/>
        <v>0.08</v>
      </c>
    </row>
    <row r="51" spans="1:9" s="12" customFormat="1" ht="23.25" customHeight="1" x14ac:dyDescent="0.2">
      <c r="A51" s="73" t="s">
        <v>29</v>
      </c>
      <c r="B51" s="75" t="s">
        <v>30</v>
      </c>
      <c r="C51" s="28" t="s">
        <v>124</v>
      </c>
      <c r="D51" s="121">
        <f>E51*G51</f>
        <v>1964.82</v>
      </c>
      <c r="E51" s="22">
        <f>12*F51</f>
        <v>0.6</v>
      </c>
      <c r="F51" s="23">
        <v>0.05</v>
      </c>
      <c r="G51" s="12">
        <v>3274.7</v>
      </c>
      <c r="H51" s="13">
        <v>0.02</v>
      </c>
      <c r="I51" s="19">
        <f t="shared" si="1"/>
        <v>0.05</v>
      </c>
    </row>
    <row r="52" spans="1:9" s="27" customFormat="1" ht="30" x14ac:dyDescent="0.2">
      <c r="A52" s="73" t="s">
        <v>31</v>
      </c>
      <c r="B52" s="74"/>
      <c r="C52" s="28" t="s">
        <v>121</v>
      </c>
      <c r="D52" s="121">
        <v>3535</v>
      </c>
      <c r="E52" s="22">
        <f>D52/G52</f>
        <v>1.08</v>
      </c>
      <c r="F52" s="23">
        <f>E52/12</f>
        <v>0.09</v>
      </c>
      <c r="G52" s="12">
        <v>3274.7</v>
      </c>
      <c r="H52" s="13">
        <v>0.03</v>
      </c>
      <c r="I52" s="19">
        <f t="shared" si="1"/>
        <v>0.09</v>
      </c>
    </row>
    <row r="53" spans="1:9" s="27" customFormat="1" ht="20.25" customHeight="1" x14ac:dyDescent="0.2">
      <c r="A53" s="73" t="s">
        <v>32</v>
      </c>
      <c r="B53" s="74"/>
      <c r="C53" s="22" t="s">
        <v>125</v>
      </c>
      <c r="D53" s="123">
        <f>D54+D55+D56+D57+D58+D59+D60+D61+D62+D64+D65+D67+D66+D63</f>
        <v>27300.14</v>
      </c>
      <c r="E53" s="22">
        <f>D53/G53</f>
        <v>8.34</v>
      </c>
      <c r="F53" s="23">
        <f>E53/12</f>
        <v>0.7</v>
      </c>
      <c r="G53" s="12">
        <v>3274.7</v>
      </c>
      <c r="H53" s="13">
        <v>0.8</v>
      </c>
      <c r="I53" s="19">
        <f t="shared" si="1"/>
        <v>0.69499999999999995</v>
      </c>
    </row>
    <row r="54" spans="1:9" s="19" customFormat="1" ht="27.75" customHeight="1" x14ac:dyDescent="0.2">
      <c r="A54" s="76" t="s">
        <v>70</v>
      </c>
      <c r="B54" s="71" t="s">
        <v>33</v>
      </c>
      <c r="C54" s="31"/>
      <c r="D54" s="124">
        <v>873.77</v>
      </c>
      <c r="E54" s="32"/>
      <c r="F54" s="33"/>
      <c r="G54" s="12">
        <v>3274.7</v>
      </c>
      <c r="H54" s="13">
        <v>0.01</v>
      </c>
      <c r="I54" s="19">
        <f t="shared" si="1"/>
        <v>0</v>
      </c>
    </row>
    <row r="55" spans="1:9" s="19" customFormat="1" ht="24.75" customHeight="1" x14ac:dyDescent="0.2">
      <c r="A55" s="76" t="s">
        <v>34</v>
      </c>
      <c r="B55" s="71" t="s">
        <v>35</v>
      </c>
      <c r="C55" s="31"/>
      <c r="D55" s="124">
        <v>1097.78</v>
      </c>
      <c r="E55" s="32"/>
      <c r="F55" s="33"/>
      <c r="G55" s="12">
        <v>3274.7</v>
      </c>
      <c r="H55" s="13">
        <v>0.02</v>
      </c>
      <c r="I55" s="19">
        <f t="shared" si="1"/>
        <v>0</v>
      </c>
    </row>
    <row r="56" spans="1:9" s="19" customFormat="1" ht="18" customHeight="1" x14ac:dyDescent="0.2">
      <c r="A56" s="76" t="s">
        <v>65</v>
      </c>
      <c r="B56" s="72" t="s">
        <v>33</v>
      </c>
      <c r="C56" s="31"/>
      <c r="D56" s="124">
        <v>1956.15</v>
      </c>
      <c r="E56" s="32"/>
      <c r="F56" s="33"/>
      <c r="G56" s="12">
        <v>3274.7</v>
      </c>
      <c r="H56" s="13"/>
      <c r="I56" s="19">
        <f t="shared" si="1"/>
        <v>0</v>
      </c>
    </row>
    <row r="57" spans="1:9" s="19" customFormat="1" ht="24.75" customHeight="1" x14ac:dyDescent="0.2">
      <c r="A57" s="76" t="s">
        <v>36</v>
      </c>
      <c r="B57" s="71" t="s">
        <v>33</v>
      </c>
      <c r="C57" s="31"/>
      <c r="D57" s="124">
        <v>2092</v>
      </c>
      <c r="E57" s="32"/>
      <c r="F57" s="33"/>
      <c r="G57" s="12">
        <v>3274.7</v>
      </c>
      <c r="H57" s="13">
        <v>0.03</v>
      </c>
      <c r="I57" s="19">
        <f t="shared" si="1"/>
        <v>0</v>
      </c>
    </row>
    <row r="58" spans="1:9" s="19" customFormat="1" ht="20.25" customHeight="1" x14ac:dyDescent="0.2">
      <c r="A58" s="76" t="s">
        <v>37</v>
      </c>
      <c r="B58" s="71" t="s">
        <v>33</v>
      </c>
      <c r="C58" s="31"/>
      <c r="D58" s="124">
        <v>6995.08</v>
      </c>
      <c r="E58" s="32"/>
      <c r="F58" s="33"/>
      <c r="G58" s="12">
        <v>3274.7</v>
      </c>
      <c r="H58" s="13">
        <v>0.12</v>
      </c>
      <c r="I58" s="19">
        <f t="shared" si="1"/>
        <v>0</v>
      </c>
    </row>
    <row r="59" spans="1:9" s="19" customFormat="1" ht="21.75" customHeight="1" x14ac:dyDescent="0.2">
      <c r="A59" s="76" t="s">
        <v>38</v>
      </c>
      <c r="B59" s="71" t="s">
        <v>33</v>
      </c>
      <c r="C59" s="31"/>
      <c r="D59" s="124">
        <v>1097.78</v>
      </c>
      <c r="E59" s="32"/>
      <c r="F59" s="33"/>
      <c r="G59" s="12">
        <v>3274.7</v>
      </c>
      <c r="H59" s="13">
        <v>0.02</v>
      </c>
      <c r="I59" s="19">
        <f t="shared" si="1"/>
        <v>0</v>
      </c>
    </row>
    <row r="60" spans="1:9" s="19" customFormat="1" ht="18" customHeight="1" x14ac:dyDescent="0.2">
      <c r="A60" s="76" t="s">
        <v>39</v>
      </c>
      <c r="B60" s="71" t="s">
        <v>33</v>
      </c>
      <c r="C60" s="31"/>
      <c r="D60" s="124">
        <v>1045.98</v>
      </c>
      <c r="E60" s="32"/>
      <c r="F60" s="33"/>
      <c r="G60" s="12">
        <v>3274.7</v>
      </c>
      <c r="H60" s="13">
        <v>0.02</v>
      </c>
      <c r="I60" s="19">
        <f t="shared" si="1"/>
        <v>0</v>
      </c>
    </row>
    <row r="61" spans="1:9" s="19" customFormat="1" ht="21" customHeight="1" x14ac:dyDescent="0.2">
      <c r="A61" s="76" t="s">
        <v>40</v>
      </c>
      <c r="B61" s="71" t="s">
        <v>35</v>
      </c>
      <c r="C61" s="31"/>
      <c r="D61" s="124">
        <v>0</v>
      </c>
      <c r="E61" s="32"/>
      <c r="F61" s="33"/>
      <c r="G61" s="12">
        <v>3274.7</v>
      </c>
      <c r="H61" s="13">
        <v>7.0000000000000007E-2</v>
      </c>
      <c r="I61" s="19">
        <f t="shared" si="1"/>
        <v>0</v>
      </c>
    </row>
    <row r="62" spans="1:9" s="19" customFormat="1" ht="25.5" x14ac:dyDescent="0.2">
      <c r="A62" s="76" t="s">
        <v>41</v>
      </c>
      <c r="B62" s="71" t="s">
        <v>33</v>
      </c>
      <c r="C62" s="31"/>
      <c r="D62" s="124">
        <v>3488.01</v>
      </c>
      <c r="E62" s="32"/>
      <c r="F62" s="33"/>
      <c r="G62" s="12">
        <v>3274.7</v>
      </c>
      <c r="H62" s="13">
        <v>0.06</v>
      </c>
      <c r="I62" s="19">
        <f t="shared" si="1"/>
        <v>0</v>
      </c>
    </row>
    <row r="63" spans="1:9" s="19" customFormat="1" ht="21.75" customHeight="1" x14ac:dyDescent="0.2">
      <c r="A63" s="76" t="s">
        <v>160</v>
      </c>
      <c r="B63" s="72" t="s">
        <v>33</v>
      </c>
      <c r="C63" s="31"/>
      <c r="D63" s="124">
        <v>932.93</v>
      </c>
      <c r="E63" s="32"/>
      <c r="F63" s="33"/>
      <c r="G63" s="12"/>
      <c r="H63" s="13"/>
      <c r="I63" s="19">
        <f t="shared" si="1"/>
        <v>0</v>
      </c>
    </row>
    <row r="64" spans="1:9" s="19" customFormat="1" ht="29.25" customHeight="1" x14ac:dyDescent="0.2">
      <c r="A64" s="76" t="s">
        <v>71</v>
      </c>
      <c r="B64" s="71" t="s">
        <v>33</v>
      </c>
      <c r="C64" s="31"/>
      <c r="D64" s="124">
        <v>7720.66</v>
      </c>
      <c r="E64" s="32"/>
      <c r="F64" s="33"/>
      <c r="G64" s="12">
        <v>3274.7</v>
      </c>
      <c r="H64" s="13">
        <v>0.01</v>
      </c>
      <c r="I64" s="19">
        <f t="shared" si="1"/>
        <v>0</v>
      </c>
    </row>
    <row r="65" spans="1:9" s="19" customFormat="1" ht="20.25" customHeight="1" x14ac:dyDescent="0.2">
      <c r="A65" s="76" t="s">
        <v>102</v>
      </c>
      <c r="B65" s="43" t="s">
        <v>48</v>
      </c>
      <c r="C65" s="69"/>
      <c r="D65" s="125">
        <v>0</v>
      </c>
      <c r="E65" s="32"/>
      <c r="F65" s="33"/>
      <c r="G65" s="12">
        <v>3274.7</v>
      </c>
      <c r="H65" s="13">
        <v>0.06</v>
      </c>
      <c r="I65" s="19">
        <f t="shared" si="1"/>
        <v>0</v>
      </c>
    </row>
    <row r="66" spans="1:9" s="19" customFormat="1" ht="25.5" x14ac:dyDescent="0.2">
      <c r="A66" s="76" t="s">
        <v>103</v>
      </c>
      <c r="B66" s="72" t="s">
        <v>48</v>
      </c>
      <c r="C66" s="69"/>
      <c r="D66" s="125">
        <v>0</v>
      </c>
      <c r="E66" s="34"/>
      <c r="F66" s="68"/>
      <c r="G66" s="12">
        <v>3274.7</v>
      </c>
      <c r="H66" s="13"/>
      <c r="I66" s="19">
        <f t="shared" si="1"/>
        <v>0</v>
      </c>
    </row>
    <row r="67" spans="1:9" s="19" customFormat="1" ht="30" customHeight="1" x14ac:dyDescent="0.2">
      <c r="A67" s="76" t="s">
        <v>104</v>
      </c>
      <c r="B67" s="78" t="s">
        <v>33</v>
      </c>
      <c r="C67" s="69"/>
      <c r="D67" s="125">
        <v>0</v>
      </c>
      <c r="E67" s="34"/>
      <c r="F67" s="68"/>
      <c r="G67" s="12">
        <v>3274.7</v>
      </c>
      <c r="H67" s="13"/>
      <c r="I67" s="19">
        <f t="shared" si="1"/>
        <v>0</v>
      </c>
    </row>
    <row r="68" spans="1:9" s="27" customFormat="1" ht="30" x14ac:dyDescent="0.2">
      <c r="A68" s="73" t="s">
        <v>42</v>
      </c>
      <c r="B68" s="74"/>
      <c r="C68" s="22" t="s">
        <v>126</v>
      </c>
      <c r="D68" s="123">
        <f>+D69+D70+D71+D72+D73+D74+D75+D76+D77</f>
        <v>21067.78</v>
      </c>
      <c r="E68" s="22">
        <f>D68/G68</f>
        <v>6.43</v>
      </c>
      <c r="F68" s="23">
        <f>E68/12+0.01</f>
        <v>0.55000000000000004</v>
      </c>
      <c r="G68" s="12">
        <v>3274.7</v>
      </c>
      <c r="H68" s="13">
        <v>0.89</v>
      </c>
      <c r="I68" s="19">
        <f t="shared" si="1"/>
        <v>0.53583333333333305</v>
      </c>
    </row>
    <row r="69" spans="1:9" s="19" customFormat="1" ht="21.75" customHeight="1" x14ac:dyDescent="0.2">
      <c r="A69" s="76" t="s">
        <v>43</v>
      </c>
      <c r="B69" s="71" t="s">
        <v>44</v>
      </c>
      <c r="C69" s="31"/>
      <c r="D69" s="124">
        <v>3137.99</v>
      </c>
      <c r="E69" s="32"/>
      <c r="F69" s="33"/>
      <c r="G69" s="12">
        <v>3274.7</v>
      </c>
      <c r="H69" s="13">
        <v>0.05</v>
      </c>
      <c r="I69" s="19">
        <f t="shared" si="1"/>
        <v>0</v>
      </c>
    </row>
    <row r="70" spans="1:9" s="19" customFormat="1" ht="25.5" x14ac:dyDescent="0.2">
      <c r="A70" s="76" t="s">
        <v>45</v>
      </c>
      <c r="B70" s="71" t="s">
        <v>46</v>
      </c>
      <c r="C70" s="31"/>
      <c r="D70" s="124">
        <v>2092.02</v>
      </c>
      <c r="E70" s="32"/>
      <c r="F70" s="33"/>
      <c r="G70" s="12">
        <v>3274.7</v>
      </c>
      <c r="H70" s="13">
        <v>0.03</v>
      </c>
      <c r="I70" s="19">
        <f t="shared" si="1"/>
        <v>0</v>
      </c>
    </row>
    <row r="71" spans="1:9" s="19" customFormat="1" ht="20.25" customHeight="1" x14ac:dyDescent="0.2">
      <c r="A71" s="76" t="s">
        <v>47</v>
      </c>
      <c r="B71" s="71" t="s">
        <v>48</v>
      </c>
      <c r="C71" s="31"/>
      <c r="D71" s="124">
        <v>2195.4899999999998</v>
      </c>
      <c r="E71" s="32"/>
      <c r="F71" s="33"/>
      <c r="G71" s="12">
        <v>3274.7</v>
      </c>
      <c r="H71" s="13">
        <v>0.03</v>
      </c>
      <c r="I71" s="19">
        <f t="shared" si="1"/>
        <v>0</v>
      </c>
    </row>
    <row r="72" spans="1:9" s="19" customFormat="1" ht="25.5" x14ac:dyDescent="0.2">
      <c r="A72" s="76" t="s">
        <v>49</v>
      </c>
      <c r="B72" s="71" t="s">
        <v>50</v>
      </c>
      <c r="C72" s="31"/>
      <c r="D72" s="124">
        <v>0</v>
      </c>
      <c r="E72" s="32"/>
      <c r="F72" s="33"/>
      <c r="G72" s="12">
        <v>3274.7</v>
      </c>
      <c r="H72" s="13">
        <v>0.03</v>
      </c>
      <c r="I72" s="19">
        <f t="shared" si="1"/>
        <v>0</v>
      </c>
    </row>
    <row r="73" spans="1:9" s="19" customFormat="1" ht="20.25" customHeight="1" x14ac:dyDescent="0.2">
      <c r="A73" s="76" t="s">
        <v>51</v>
      </c>
      <c r="B73" s="71" t="s">
        <v>26</v>
      </c>
      <c r="C73" s="67"/>
      <c r="D73" s="124">
        <v>7440.48</v>
      </c>
      <c r="E73" s="32"/>
      <c r="F73" s="33"/>
      <c r="G73" s="12">
        <v>3274.7</v>
      </c>
      <c r="H73" s="13">
        <v>0.13</v>
      </c>
      <c r="I73" s="19">
        <f t="shared" si="1"/>
        <v>0</v>
      </c>
    </row>
    <row r="74" spans="1:9" s="19" customFormat="1" ht="32.25" customHeight="1" x14ac:dyDescent="0.2">
      <c r="A74" s="76" t="s">
        <v>105</v>
      </c>
      <c r="B74" s="72" t="s">
        <v>33</v>
      </c>
      <c r="C74" s="67"/>
      <c r="D74" s="126">
        <v>6201.8</v>
      </c>
      <c r="E74" s="34"/>
      <c r="F74" s="68"/>
      <c r="G74" s="12">
        <v>3274.7</v>
      </c>
      <c r="H74" s="13"/>
      <c r="I74" s="19">
        <f t="shared" si="1"/>
        <v>0</v>
      </c>
    </row>
    <row r="75" spans="1:9" s="19" customFormat="1" ht="31.5" customHeight="1" x14ac:dyDescent="0.2">
      <c r="A75" s="76" t="s">
        <v>103</v>
      </c>
      <c r="B75" s="72" t="s">
        <v>106</v>
      </c>
      <c r="C75" s="67"/>
      <c r="D75" s="126">
        <v>0</v>
      </c>
      <c r="E75" s="34"/>
      <c r="F75" s="68"/>
      <c r="G75" s="12">
        <v>3274.7</v>
      </c>
      <c r="H75" s="13"/>
      <c r="I75" s="19">
        <f t="shared" si="1"/>
        <v>0</v>
      </c>
    </row>
    <row r="76" spans="1:9" s="117" customFormat="1" ht="20.25" customHeight="1" x14ac:dyDescent="0.2">
      <c r="A76" s="76" t="s">
        <v>167</v>
      </c>
      <c r="B76" s="72" t="s">
        <v>48</v>
      </c>
      <c r="C76" s="67"/>
      <c r="D76" s="126">
        <v>0</v>
      </c>
      <c r="E76" s="34"/>
      <c r="F76" s="68"/>
      <c r="G76" s="96">
        <v>3274.7</v>
      </c>
      <c r="H76" s="95"/>
      <c r="I76" s="19">
        <f t="shared" si="1"/>
        <v>0</v>
      </c>
    </row>
    <row r="77" spans="1:9" s="19" customFormat="1" ht="23.25" customHeight="1" x14ac:dyDescent="0.2">
      <c r="A77" s="76" t="s">
        <v>107</v>
      </c>
      <c r="B77" s="72" t="s">
        <v>33</v>
      </c>
      <c r="C77" s="67"/>
      <c r="D77" s="126">
        <v>0</v>
      </c>
      <c r="E77" s="34"/>
      <c r="F77" s="68"/>
      <c r="G77" s="12">
        <v>3274.7</v>
      </c>
      <c r="H77" s="13"/>
      <c r="I77" s="19">
        <f t="shared" si="1"/>
        <v>0</v>
      </c>
    </row>
    <row r="78" spans="1:9" s="19" customFormat="1" ht="30" x14ac:dyDescent="0.2">
      <c r="A78" s="73" t="s">
        <v>52</v>
      </c>
      <c r="B78" s="71"/>
      <c r="C78" s="22" t="s">
        <v>127</v>
      </c>
      <c r="D78" s="123">
        <f>D80+D81+D82+D79</f>
        <v>0</v>
      </c>
      <c r="E78" s="22">
        <f>D78/G78</f>
        <v>0</v>
      </c>
      <c r="F78" s="23">
        <f>E78/12</f>
        <v>0</v>
      </c>
      <c r="G78" s="12">
        <v>3274.7</v>
      </c>
      <c r="H78" s="13">
        <v>0.09</v>
      </c>
      <c r="I78" s="19">
        <f t="shared" si="1"/>
        <v>0</v>
      </c>
    </row>
    <row r="79" spans="1:9" s="19" customFormat="1" ht="15" x14ac:dyDescent="0.2">
      <c r="A79" s="76" t="s">
        <v>108</v>
      </c>
      <c r="B79" s="71" t="s">
        <v>33</v>
      </c>
      <c r="C79" s="34"/>
      <c r="D79" s="83">
        <v>0</v>
      </c>
      <c r="E79" s="22"/>
      <c r="F79" s="23"/>
      <c r="G79" s="12">
        <v>3274.7</v>
      </c>
      <c r="H79" s="13"/>
      <c r="I79" s="19">
        <f t="shared" si="1"/>
        <v>0</v>
      </c>
    </row>
    <row r="80" spans="1:9" s="19" customFormat="1" ht="20.25" customHeight="1" x14ac:dyDescent="0.2">
      <c r="A80" s="77" t="s">
        <v>161</v>
      </c>
      <c r="B80" s="78" t="s">
        <v>48</v>
      </c>
      <c r="C80" s="97"/>
      <c r="D80" s="125">
        <v>0</v>
      </c>
      <c r="E80" s="32"/>
      <c r="F80" s="33"/>
      <c r="G80" s="12">
        <v>3274.7</v>
      </c>
      <c r="H80" s="13">
        <v>0.03</v>
      </c>
      <c r="I80" s="19">
        <f t="shared" si="1"/>
        <v>0</v>
      </c>
    </row>
    <row r="81" spans="1:9" s="19" customFormat="1" ht="15" x14ac:dyDescent="0.2">
      <c r="A81" s="76" t="s">
        <v>109</v>
      </c>
      <c r="B81" s="72" t="s">
        <v>106</v>
      </c>
      <c r="C81" s="31"/>
      <c r="D81" s="124">
        <v>0</v>
      </c>
      <c r="E81" s="32"/>
      <c r="F81" s="33"/>
      <c r="G81" s="12">
        <v>3274.7</v>
      </c>
      <c r="H81" s="13">
        <v>0.05</v>
      </c>
      <c r="I81" s="19">
        <f t="shared" si="1"/>
        <v>0</v>
      </c>
    </row>
    <row r="82" spans="1:9" s="19" customFormat="1" ht="30.75" customHeight="1" x14ac:dyDescent="0.2">
      <c r="A82" s="76" t="s">
        <v>110</v>
      </c>
      <c r="B82" s="72" t="s">
        <v>48</v>
      </c>
      <c r="C82" s="31"/>
      <c r="D82" s="124">
        <f>E82*G82</f>
        <v>0</v>
      </c>
      <c r="E82" s="32"/>
      <c r="F82" s="33"/>
      <c r="G82" s="12">
        <v>3274.7</v>
      </c>
      <c r="H82" s="13">
        <v>0</v>
      </c>
      <c r="I82" s="19">
        <f t="shared" si="1"/>
        <v>0</v>
      </c>
    </row>
    <row r="83" spans="1:9" s="19" customFormat="1" ht="15" x14ac:dyDescent="0.2">
      <c r="A83" s="73" t="s">
        <v>111</v>
      </c>
      <c r="B83" s="71"/>
      <c r="C83" s="22" t="s">
        <v>128</v>
      </c>
      <c r="D83" s="123">
        <f>D84+D85+D88+D89+D86+D87</f>
        <v>65437.68</v>
      </c>
      <c r="E83" s="22">
        <f>D83/G83</f>
        <v>19.98</v>
      </c>
      <c r="F83" s="23">
        <f>E83/12</f>
        <v>1.67</v>
      </c>
      <c r="G83" s="12">
        <v>3274.7</v>
      </c>
      <c r="H83" s="13">
        <v>0.31</v>
      </c>
      <c r="I83" s="19">
        <f t="shared" si="1"/>
        <v>1.665</v>
      </c>
    </row>
    <row r="84" spans="1:9" s="19" customFormat="1" ht="22.5" customHeight="1" x14ac:dyDescent="0.2">
      <c r="A84" s="76" t="s">
        <v>53</v>
      </c>
      <c r="B84" s="71" t="s">
        <v>26</v>
      </c>
      <c r="C84" s="31"/>
      <c r="D84" s="124">
        <v>2915.76</v>
      </c>
      <c r="E84" s="32"/>
      <c r="F84" s="33"/>
      <c r="G84" s="12">
        <v>3274.7</v>
      </c>
      <c r="H84" s="13">
        <v>0.02</v>
      </c>
      <c r="I84" s="19">
        <f t="shared" si="1"/>
        <v>0</v>
      </c>
    </row>
    <row r="85" spans="1:9" s="19" customFormat="1" ht="42" customHeight="1" x14ac:dyDescent="0.2">
      <c r="A85" s="76" t="s">
        <v>112</v>
      </c>
      <c r="B85" s="71" t="s">
        <v>33</v>
      </c>
      <c r="C85" s="31"/>
      <c r="D85" s="124">
        <v>12120.03</v>
      </c>
      <c r="E85" s="32"/>
      <c r="F85" s="33"/>
      <c r="G85" s="12">
        <v>3274.7</v>
      </c>
      <c r="H85" s="13">
        <v>0.2</v>
      </c>
      <c r="I85" s="19">
        <f t="shared" si="1"/>
        <v>0</v>
      </c>
    </row>
    <row r="86" spans="1:9" s="19" customFormat="1" ht="42" customHeight="1" x14ac:dyDescent="0.2">
      <c r="A86" s="76" t="s">
        <v>113</v>
      </c>
      <c r="B86" s="71" t="s">
        <v>33</v>
      </c>
      <c r="C86" s="31"/>
      <c r="D86" s="124">
        <v>1093.4000000000001</v>
      </c>
      <c r="E86" s="32"/>
      <c r="F86" s="33"/>
      <c r="G86" s="12">
        <v>3274.7</v>
      </c>
      <c r="H86" s="13"/>
      <c r="I86" s="19">
        <f t="shared" si="1"/>
        <v>0</v>
      </c>
    </row>
    <row r="87" spans="1:9" s="19" customFormat="1" ht="25.5" x14ac:dyDescent="0.2">
      <c r="A87" s="76" t="s">
        <v>54</v>
      </c>
      <c r="B87" s="71" t="s">
        <v>20</v>
      </c>
      <c r="C87" s="31"/>
      <c r="D87" s="124">
        <v>3669.22</v>
      </c>
      <c r="E87" s="32"/>
      <c r="F87" s="33"/>
      <c r="G87" s="12">
        <v>3274.7</v>
      </c>
      <c r="H87" s="13"/>
      <c r="I87" s="19">
        <f t="shared" si="1"/>
        <v>0</v>
      </c>
    </row>
    <row r="88" spans="1:9" s="19" customFormat="1" ht="15.75" customHeight="1" x14ac:dyDescent="0.2">
      <c r="A88" s="76" t="s">
        <v>114</v>
      </c>
      <c r="B88" s="72" t="s">
        <v>115</v>
      </c>
      <c r="C88" s="31"/>
      <c r="D88" s="124">
        <v>9666.32</v>
      </c>
      <c r="E88" s="32"/>
      <c r="F88" s="33"/>
      <c r="G88" s="12">
        <v>3274.7</v>
      </c>
      <c r="H88" s="13">
        <v>0.02</v>
      </c>
      <c r="I88" s="19">
        <f t="shared" si="1"/>
        <v>0</v>
      </c>
    </row>
    <row r="89" spans="1:9" s="19" customFormat="1" ht="57" customHeight="1" x14ac:dyDescent="0.2">
      <c r="A89" s="76" t="s">
        <v>116</v>
      </c>
      <c r="B89" s="72" t="s">
        <v>66</v>
      </c>
      <c r="C89" s="31"/>
      <c r="D89" s="124">
        <v>35972.949999999997</v>
      </c>
      <c r="E89" s="32"/>
      <c r="F89" s="33"/>
      <c r="G89" s="12">
        <v>3274.7</v>
      </c>
      <c r="H89" s="13">
        <v>0.06</v>
      </c>
      <c r="I89" s="19">
        <f t="shared" si="1"/>
        <v>0</v>
      </c>
    </row>
    <row r="90" spans="1:9" s="19" customFormat="1" ht="15" x14ac:dyDescent="0.2">
      <c r="A90" s="73" t="s">
        <v>55</v>
      </c>
      <c r="B90" s="71"/>
      <c r="C90" s="22" t="s">
        <v>129</v>
      </c>
      <c r="D90" s="123">
        <f>D91</f>
        <v>1311.87</v>
      </c>
      <c r="E90" s="22">
        <f>D90/G90</f>
        <v>0.4</v>
      </c>
      <c r="F90" s="23">
        <f>E90/12</f>
        <v>0.03</v>
      </c>
      <c r="G90" s="12">
        <v>3274.7</v>
      </c>
      <c r="H90" s="13">
        <v>0.13</v>
      </c>
      <c r="I90" s="19">
        <f t="shared" si="1"/>
        <v>3.3333333333333298E-2</v>
      </c>
    </row>
    <row r="91" spans="1:9" s="19" customFormat="1" ht="15" x14ac:dyDescent="0.2">
      <c r="A91" s="76" t="s">
        <v>56</v>
      </c>
      <c r="B91" s="71" t="s">
        <v>33</v>
      </c>
      <c r="C91" s="31"/>
      <c r="D91" s="124">
        <v>1311.87</v>
      </c>
      <c r="E91" s="32"/>
      <c r="F91" s="33"/>
      <c r="G91" s="12">
        <v>3274.7</v>
      </c>
      <c r="H91" s="13">
        <v>0.02</v>
      </c>
      <c r="I91" s="19">
        <f t="shared" si="1"/>
        <v>0</v>
      </c>
    </row>
    <row r="92" spans="1:9" s="12" customFormat="1" ht="30" x14ac:dyDescent="0.2">
      <c r="A92" s="73" t="s">
        <v>57</v>
      </c>
      <c r="B92" s="74"/>
      <c r="C92" s="22" t="s">
        <v>130</v>
      </c>
      <c r="D92" s="123">
        <f>D93+D94</f>
        <v>0</v>
      </c>
      <c r="E92" s="22">
        <f>D92/G92</f>
        <v>0</v>
      </c>
      <c r="F92" s="23">
        <f>E92/12</f>
        <v>0</v>
      </c>
      <c r="G92" s="12">
        <v>3274.7</v>
      </c>
      <c r="H92" s="13">
        <v>0.32</v>
      </c>
      <c r="I92" s="19">
        <f t="shared" si="1"/>
        <v>0</v>
      </c>
    </row>
    <row r="93" spans="1:9" s="12" customFormat="1" ht="41.25" customHeight="1" x14ac:dyDescent="0.2">
      <c r="A93" s="77" t="s">
        <v>117</v>
      </c>
      <c r="B93" s="72" t="s">
        <v>35</v>
      </c>
      <c r="C93" s="24"/>
      <c r="D93" s="122">
        <v>0</v>
      </c>
      <c r="E93" s="22"/>
      <c r="F93" s="23"/>
      <c r="G93" s="12">
        <v>3274.7</v>
      </c>
      <c r="H93" s="13"/>
      <c r="I93" s="19">
        <f t="shared" si="1"/>
        <v>0</v>
      </c>
    </row>
    <row r="94" spans="1:9" s="19" customFormat="1" ht="18" customHeight="1" x14ac:dyDescent="0.2">
      <c r="A94" s="77" t="s">
        <v>162</v>
      </c>
      <c r="B94" s="72" t="s">
        <v>66</v>
      </c>
      <c r="C94" s="31"/>
      <c r="D94" s="124">
        <v>0</v>
      </c>
      <c r="E94" s="32"/>
      <c r="F94" s="33"/>
      <c r="G94" s="12">
        <v>3274.7</v>
      </c>
      <c r="H94" s="13">
        <v>0.03</v>
      </c>
      <c r="I94" s="19">
        <f t="shared" si="1"/>
        <v>0</v>
      </c>
    </row>
    <row r="95" spans="1:9" s="12" customFormat="1" ht="15" x14ac:dyDescent="0.2">
      <c r="A95" s="73" t="s">
        <v>58</v>
      </c>
      <c r="B95" s="74"/>
      <c r="C95" s="22" t="s">
        <v>124</v>
      </c>
      <c r="D95" s="123">
        <f>D96+D97+D98+D99</f>
        <v>0</v>
      </c>
      <c r="E95" s="22">
        <f>D95/G95</f>
        <v>0</v>
      </c>
      <c r="F95" s="23">
        <f>E95/12</f>
        <v>0</v>
      </c>
      <c r="G95" s="12">
        <v>3274.7</v>
      </c>
      <c r="H95" s="13">
        <v>0.1</v>
      </c>
      <c r="I95" s="19">
        <f t="shared" si="1"/>
        <v>0</v>
      </c>
    </row>
    <row r="96" spans="1:9" s="12" customFormat="1" ht="15" x14ac:dyDescent="0.2">
      <c r="A96" s="76" t="s">
        <v>59</v>
      </c>
      <c r="B96" s="78" t="s">
        <v>44</v>
      </c>
      <c r="C96" s="21"/>
      <c r="D96" s="124">
        <v>0</v>
      </c>
      <c r="E96" s="25"/>
      <c r="F96" s="26"/>
      <c r="G96" s="12">
        <v>3274.7</v>
      </c>
      <c r="H96" s="13">
        <v>7.0000000000000007E-2</v>
      </c>
      <c r="I96" s="19">
        <f t="shared" si="1"/>
        <v>0</v>
      </c>
    </row>
    <row r="97" spans="1:9" s="19" customFormat="1" ht="15" x14ac:dyDescent="0.2">
      <c r="A97" s="76" t="s">
        <v>68</v>
      </c>
      <c r="B97" s="71" t="s">
        <v>44</v>
      </c>
      <c r="C97" s="31"/>
      <c r="D97" s="124">
        <v>0</v>
      </c>
      <c r="E97" s="32"/>
      <c r="F97" s="33"/>
      <c r="G97" s="12">
        <v>3274.7</v>
      </c>
      <c r="H97" s="13">
        <v>0.02</v>
      </c>
      <c r="I97" s="19">
        <f t="shared" si="1"/>
        <v>0</v>
      </c>
    </row>
    <row r="98" spans="1:9" s="19" customFormat="1" ht="15" x14ac:dyDescent="0.2">
      <c r="A98" s="76" t="s">
        <v>60</v>
      </c>
      <c r="B98" s="72" t="s">
        <v>44</v>
      </c>
      <c r="C98" s="84"/>
      <c r="D98" s="127">
        <v>0</v>
      </c>
      <c r="E98" s="85"/>
      <c r="F98" s="86"/>
      <c r="G98" s="12"/>
      <c r="H98" s="13"/>
      <c r="I98" s="19">
        <f t="shared" si="1"/>
        <v>0</v>
      </c>
    </row>
    <row r="99" spans="1:9" s="19" customFormat="1" ht="21.75" customHeight="1" x14ac:dyDescent="0.2">
      <c r="A99" s="76" t="s">
        <v>122</v>
      </c>
      <c r="B99" s="72" t="s">
        <v>33</v>
      </c>
      <c r="C99" s="84"/>
      <c r="D99" s="127">
        <v>0</v>
      </c>
      <c r="E99" s="85"/>
      <c r="F99" s="86"/>
      <c r="G99" s="12"/>
      <c r="H99" s="13"/>
      <c r="I99" s="19">
        <f t="shared" si="1"/>
        <v>0</v>
      </c>
    </row>
    <row r="100" spans="1:9" s="12" customFormat="1" ht="180.75" x14ac:dyDescent="0.2">
      <c r="A100" s="144" t="s">
        <v>174</v>
      </c>
      <c r="B100" s="75" t="s">
        <v>20</v>
      </c>
      <c r="C100" s="29"/>
      <c r="D100" s="128">
        <v>50000</v>
      </c>
      <c r="E100" s="29">
        <f>D100/G100</f>
        <v>15.27</v>
      </c>
      <c r="F100" s="30">
        <f>E100/12</f>
        <v>1.27</v>
      </c>
      <c r="G100" s="12">
        <v>3274.7</v>
      </c>
      <c r="H100" s="13">
        <v>0.3</v>
      </c>
      <c r="I100" s="19">
        <f t="shared" si="1"/>
        <v>1.2725</v>
      </c>
    </row>
    <row r="101" spans="1:9" s="12" customFormat="1" ht="18.75" x14ac:dyDescent="0.2">
      <c r="A101" s="116" t="s">
        <v>168</v>
      </c>
      <c r="B101" s="74" t="s">
        <v>26</v>
      </c>
      <c r="C101" s="28"/>
      <c r="D101" s="129">
        <f>5838.37+8795.1</f>
        <v>14633.47</v>
      </c>
      <c r="E101" s="28">
        <f>D101/G101</f>
        <v>4.47</v>
      </c>
      <c r="F101" s="28">
        <f>E101/12</f>
        <v>0.37</v>
      </c>
      <c r="G101" s="12">
        <v>3274.7</v>
      </c>
      <c r="H101" s="13"/>
      <c r="I101" s="19">
        <f t="shared" si="1"/>
        <v>0.3725</v>
      </c>
    </row>
    <row r="102" spans="1:9" s="12" customFormat="1" ht="18.75" x14ac:dyDescent="0.2">
      <c r="A102" s="116" t="s">
        <v>169</v>
      </c>
      <c r="B102" s="74" t="s">
        <v>26</v>
      </c>
      <c r="C102" s="28"/>
      <c r="D102" s="129">
        <f>(5838.37+8021.09+13252.65)</f>
        <v>27112.11</v>
      </c>
      <c r="E102" s="28">
        <f t="shared" ref="E102:E105" si="2">D102/G102</f>
        <v>8.2799999999999994</v>
      </c>
      <c r="F102" s="28">
        <f t="shared" ref="F102:F105" si="3">E102/12</f>
        <v>0.69</v>
      </c>
      <c r="G102" s="12">
        <v>3274.7</v>
      </c>
      <c r="H102" s="13"/>
      <c r="I102" s="19">
        <f t="shared" si="1"/>
        <v>0.69</v>
      </c>
    </row>
    <row r="103" spans="1:9" s="12" customFormat="1" ht="18.75" x14ac:dyDescent="0.2">
      <c r="A103" s="116" t="s">
        <v>170</v>
      </c>
      <c r="B103" s="74" t="s">
        <v>26</v>
      </c>
      <c r="C103" s="28"/>
      <c r="D103" s="129">
        <v>33837.49</v>
      </c>
      <c r="E103" s="28">
        <f t="shared" si="2"/>
        <v>10.33</v>
      </c>
      <c r="F103" s="28">
        <f t="shared" si="3"/>
        <v>0.86</v>
      </c>
      <c r="G103" s="12">
        <v>3274.7</v>
      </c>
      <c r="H103" s="13"/>
      <c r="I103" s="19">
        <f t="shared" si="1"/>
        <v>0.86083333333333301</v>
      </c>
    </row>
    <row r="104" spans="1:9" s="12" customFormat="1" ht="18.75" x14ac:dyDescent="0.2">
      <c r="A104" s="116" t="s">
        <v>171</v>
      </c>
      <c r="B104" s="74" t="s">
        <v>26</v>
      </c>
      <c r="C104" s="28"/>
      <c r="D104" s="129">
        <v>20950.46</v>
      </c>
      <c r="E104" s="28">
        <f t="shared" si="2"/>
        <v>6.4</v>
      </c>
      <c r="F104" s="28">
        <f t="shared" si="3"/>
        <v>0.53</v>
      </c>
      <c r="G104" s="12">
        <v>3274.7</v>
      </c>
      <c r="H104" s="13"/>
      <c r="I104" s="19">
        <f t="shared" si="1"/>
        <v>0.53333333333333299</v>
      </c>
    </row>
    <row r="105" spans="1:9" s="12" customFormat="1" ht="30" x14ac:dyDescent="0.2">
      <c r="A105" s="116" t="s">
        <v>164</v>
      </c>
      <c r="B105" s="74" t="s">
        <v>165</v>
      </c>
      <c r="C105" s="28"/>
      <c r="D105" s="129">
        <v>93641.7</v>
      </c>
      <c r="E105" s="28">
        <f t="shared" si="2"/>
        <v>28.6</v>
      </c>
      <c r="F105" s="28">
        <f t="shared" si="3"/>
        <v>2.38</v>
      </c>
      <c r="G105" s="12">
        <v>3274.7</v>
      </c>
      <c r="H105" s="13"/>
      <c r="I105" s="19">
        <f t="shared" si="1"/>
        <v>2.3833333333333302</v>
      </c>
    </row>
    <row r="106" spans="1:9" s="12" customFormat="1" ht="20.25" thickBot="1" x14ac:dyDescent="0.45">
      <c r="A106" s="112" t="s">
        <v>61</v>
      </c>
      <c r="B106" s="113" t="s">
        <v>17</v>
      </c>
      <c r="C106" s="114"/>
      <c r="D106" s="130">
        <f>E106*G106</f>
        <v>80950.58</v>
      </c>
      <c r="E106" s="115">
        <f>F106*12</f>
        <v>24.72</v>
      </c>
      <c r="F106" s="118">
        <v>2.06</v>
      </c>
      <c r="G106" s="12">
        <v>3274.7</v>
      </c>
      <c r="H106" s="13"/>
    </row>
    <row r="107" spans="1:9" s="37" customFormat="1" ht="20.25" thickBot="1" x14ac:dyDescent="0.45">
      <c r="A107" s="35" t="s">
        <v>62</v>
      </c>
      <c r="B107" s="36"/>
      <c r="C107" s="81"/>
      <c r="D107" s="119">
        <f>D100+D95+D92+D90+D83+D78+D68+D53+D52+D51+D50+D49+D48+D41+D40+D29+D15+D106+D42+D105+D104+D103+D102+D101</f>
        <v>887526.6</v>
      </c>
      <c r="E107" s="119">
        <f>E100+E95+E92+E90+E83+E78+E68+E53+E52+E51+E50+E49+E48+E41+E40+E29+E15+E106+E42+E105+E104+E103+E102+E101</f>
        <v>271.02999999999997</v>
      </c>
      <c r="F107" s="119">
        <f>F100+F95+F92+F90+F83+F78+F68+F53+F52+F51+F50+F49+F48+F41+F40+F29+F15+F106+F42+F105+F104+F103+F102+F101</f>
        <v>22.59</v>
      </c>
      <c r="G107" s="12">
        <v>3274.7</v>
      </c>
      <c r="H107" s="38"/>
    </row>
    <row r="108" spans="1:9" s="37" customFormat="1" ht="20.25" thickBot="1" x14ac:dyDescent="0.45">
      <c r="A108" s="39"/>
      <c r="B108" s="40"/>
      <c r="C108" s="41"/>
      <c r="D108" s="42"/>
      <c r="E108" s="42"/>
      <c r="F108" s="42"/>
      <c r="G108" s="12">
        <v>3274.7</v>
      </c>
      <c r="H108" s="38"/>
    </row>
    <row r="109" spans="1:9" s="94" customFormat="1" ht="38.25" thickBot="1" x14ac:dyDescent="0.25">
      <c r="A109" s="63" t="s">
        <v>131</v>
      </c>
      <c r="B109" s="87"/>
      <c r="C109" s="88"/>
      <c r="D109" s="89">
        <v>0</v>
      </c>
      <c r="E109" s="89">
        <v>0</v>
      </c>
      <c r="F109" s="89">
        <v>0</v>
      </c>
      <c r="G109" s="92">
        <v>3274.7</v>
      </c>
      <c r="H109" s="93"/>
    </row>
    <row r="110" spans="1:9" s="37" customFormat="1" ht="20.25" thickBot="1" x14ac:dyDescent="0.45">
      <c r="A110" s="39"/>
      <c r="B110" s="40"/>
      <c r="C110" s="41"/>
      <c r="D110" s="90"/>
      <c r="E110" s="90"/>
      <c r="F110" s="90"/>
      <c r="H110" s="38"/>
    </row>
    <row r="111" spans="1:9" s="137" customFormat="1" ht="20.25" thickBot="1" x14ac:dyDescent="0.25">
      <c r="A111" s="131" t="s">
        <v>172</v>
      </c>
      <c r="B111" s="134"/>
      <c r="C111" s="135"/>
      <c r="D111" s="136">
        <f>D107+D109</f>
        <v>887526.6</v>
      </c>
      <c r="E111" s="136">
        <f>E107+E109</f>
        <v>271.02999999999997</v>
      </c>
      <c r="F111" s="136">
        <f>F107+F109</f>
        <v>22.59</v>
      </c>
      <c r="I111" s="138"/>
    </row>
    <row r="112" spans="1:9" s="61" customFormat="1" x14ac:dyDescent="0.2">
      <c r="A112" s="132"/>
      <c r="I112" s="139"/>
    </row>
    <row r="113" spans="1:9" s="61" customFormat="1" x14ac:dyDescent="0.2">
      <c r="A113" s="132"/>
      <c r="I113" s="139"/>
    </row>
    <row r="114" spans="1:9" s="37" customFormat="1" ht="19.5" x14ac:dyDescent="0.4">
      <c r="A114" s="39"/>
      <c r="B114" s="40"/>
      <c r="C114" s="41"/>
      <c r="D114" s="44"/>
      <c r="E114" s="44"/>
      <c r="F114" s="44"/>
      <c r="H114" s="38"/>
    </row>
    <row r="115" spans="1:9" s="37" customFormat="1" ht="19.5" x14ac:dyDescent="0.4">
      <c r="A115" s="39"/>
      <c r="B115" s="40"/>
      <c r="C115" s="41"/>
      <c r="D115" s="44"/>
      <c r="E115" s="44"/>
      <c r="F115" s="44"/>
      <c r="H115" s="38"/>
    </row>
    <row r="116" spans="1:9" s="37" customFormat="1" ht="19.5" x14ac:dyDescent="0.4">
      <c r="A116" s="39"/>
      <c r="B116" s="40"/>
      <c r="C116" s="41"/>
      <c r="D116" s="44"/>
      <c r="E116" s="44"/>
      <c r="F116" s="44"/>
      <c r="H116" s="38"/>
    </row>
    <row r="117" spans="1:9" s="37" customFormat="1" ht="19.5" x14ac:dyDescent="0.4">
      <c r="A117" s="39"/>
      <c r="B117" s="40"/>
      <c r="C117" s="41"/>
      <c r="D117" s="44"/>
      <c r="E117" s="44"/>
      <c r="F117" s="44"/>
      <c r="H117" s="38"/>
    </row>
    <row r="118" spans="1:9" s="37" customFormat="1" ht="19.5" x14ac:dyDescent="0.4">
      <c r="A118" s="39"/>
      <c r="B118" s="40"/>
      <c r="C118" s="41"/>
      <c r="D118" s="44"/>
      <c r="E118" s="44"/>
      <c r="F118" s="44"/>
      <c r="H118" s="38"/>
    </row>
    <row r="119" spans="1:9" s="48" customFormat="1" ht="14.25" x14ac:dyDescent="0.2">
      <c r="A119" s="79" t="s">
        <v>73</v>
      </c>
      <c r="B119" s="79"/>
      <c r="C119" s="79"/>
      <c r="D119" s="79"/>
      <c r="H119" s="49"/>
    </row>
    <row r="120" spans="1:9" s="54" customFormat="1" ht="19.5" x14ac:dyDescent="0.4">
      <c r="A120" s="50"/>
      <c r="B120" s="51"/>
      <c r="C120" s="52"/>
      <c r="D120" s="52"/>
      <c r="E120" s="52"/>
      <c r="F120" s="53"/>
      <c r="H120" s="55"/>
    </row>
    <row r="121" spans="1:9" s="54" customFormat="1" ht="19.5" x14ac:dyDescent="0.4">
      <c r="A121" s="50"/>
      <c r="B121" s="51"/>
      <c r="C121" s="52"/>
      <c r="D121" s="52"/>
      <c r="E121" s="52"/>
      <c r="F121" s="53"/>
      <c r="H121" s="55"/>
    </row>
    <row r="122" spans="1:9" s="37" customFormat="1" ht="19.5" x14ac:dyDescent="0.4">
      <c r="A122" s="39"/>
      <c r="B122" s="40"/>
      <c r="C122" s="41"/>
      <c r="D122" s="44"/>
      <c r="E122" s="44"/>
      <c r="F122" s="44"/>
      <c r="H122" s="38"/>
    </row>
    <row r="123" spans="1:9" s="59" customFormat="1" ht="19.5" x14ac:dyDescent="0.2">
      <c r="A123" s="56"/>
      <c r="B123" s="52"/>
      <c r="C123" s="57"/>
      <c r="D123" s="57"/>
      <c r="E123" s="57"/>
      <c r="F123" s="58"/>
      <c r="H123" s="60"/>
    </row>
    <row r="124" spans="1:9" s="48" customFormat="1" ht="14.25" x14ac:dyDescent="0.2">
      <c r="A124" s="146"/>
      <c r="B124" s="146"/>
      <c r="C124" s="146"/>
      <c r="D124" s="146"/>
      <c r="H124" s="49"/>
    </row>
    <row r="125" spans="1:9" s="48" customFormat="1" x14ac:dyDescent="0.2">
      <c r="F125" s="61"/>
      <c r="H125" s="49"/>
    </row>
    <row r="126" spans="1:9" s="48" customFormat="1" x14ac:dyDescent="0.2">
      <c r="F126" s="61"/>
      <c r="H126" s="49"/>
    </row>
    <row r="127" spans="1:9" s="48" customFormat="1" x14ac:dyDescent="0.2">
      <c r="F127" s="61"/>
      <c r="H127" s="49"/>
    </row>
    <row r="128" spans="1:9" s="48" customFormat="1" x14ac:dyDescent="0.2">
      <c r="F128" s="61"/>
      <c r="H128" s="49"/>
    </row>
    <row r="129" spans="6:8" s="48" customFormat="1" x14ac:dyDescent="0.2">
      <c r="F129" s="61"/>
      <c r="H129" s="49"/>
    </row>
    <row r="130" spans="6:8" s="48" customFormat="1" x14ac:dyDescent="0.2">
      <c r="F130" s="61"/>
      <c r="H130" s="49"/>
    </row>
    <row r="131" spans="6:8" s="48" customFormat="1" x14ac:dyDescent="0.2">
      <c r="F131" s="61"/>
      <c r="H131" s="49"/>
    </row>
    <row r="132" spans="6:8" s="48" customFormat="1" x14ac:dyDescent="0.2">
      <c r="F132" s="61"/>
      <c r="H132" s="49"/>
    </row>
    <row r="133" spans="6:8" s="48" customFormat="1" x14ac:dyDescent="0.2">
      <c r="F133" s="61"/>
      <c r="H133" s="49"/>
    </row>
    <row r="134" spans="6:8" s="48" customFormat="1" x14ac:dyDescent="0.2">
      <c r="F134" s="61"/>
      <c r="H134" s="49"/>
    </row>
    <row r="135" spans="6:8" s="48" customFormat="1" x14ac:dyDescent="0.2">
      <c r="F135" s="61"/>
      <c r="H135" s="49"/>
    </row>
    <row r="136" spans="6:8" s="48" customFormat="1" x14ac:dyDescent="0.2">
      <c r="F136" s="61"/>
      <c r="H136" s="49"/>
    </row>
    <row r="137" spans="6:8" s="48" customFormat="1" x14ac:dyDescent="0.2">
      <c r="F137" s="61"/>
      <c r="H137" s="49"/>
    </row>
    <row r="138" spans="6:8" s="48" customFormat="1" x14ac:dyDescent="0.2">
      <c r="F138" s="61"/>
      <c r="H138" s="49"/>
    </row>
    <row r="139" spans="6:8" s="48" customFormat="1" x14ac:dyDescent="0.2">
      <c r="F139" s="61"/>
      <c r="H139" s="49"/>
    </row>
    <row r="140" spans="6:8" s="48" customFormat="1" x14ac:dyDescent="0.2">
      <c r="F140" s="61"/>
      <c r="H140" s="49"/>
    </row>
    <row r="141" spans="6:8" s="48" customFormat="1" x14ac:dyDescent="0.2">
      <c r="F141" s="61"/>
      <c r="H141" s="49"/>
    </row>
    <row r="142" spans="6:8" s="48" customFormat="1" x14ac:dyDescent="0.2">
      <c r="F142" s="61"/>
      <c r="H142" s="49"/>
    </row>
    <row r="143" spans="6:8" s="48" customFormat="1" x14ac:dyDescent="0.2">
      <c r="F143" s="61"/>
      <c r="H143" s="49"/>
    </row>
  </sheetData>
  <mergeCells count="13">
    <mergeCell ref="A124:D124"/>
    <mergeCell ref="A7:F7"/>
    <mergeCell ref="A8:F8"/>
    <mergeCell ref="A9:F9"/>
    <mergeCell ref="A10:F10"/>
    <mergeCell ref="A11:F11"/>
    <mergeCell ref="A14:F14"/>
    <mergeCell ref="A1:F1"/>
    <mergeCell ref="B2:F2"/>
    <mergeCell ref="B3:F3"/>
    <mergeCell ref="B4:F4"/>
    <mergeCell ref="A5:F5"/>
    <mergeCell ref="A6:F6"/>
  </mergeCells>
  <printOptions horizontalCentered="1"/>
  <pageMargins left="0.2" right="0.2" top="0.19685039370078741" bottom="0.2" header="0.2" footer="0.2"/>
  <pageSetup paperSize="9" scale="64" orientation="portrait" r:id="rId1"/>
  <headerFooter alignWithMargins="0"/>
  <rowBreaks count="1" manualBreakCount="1">
    <brk id="121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проект 290 Пост.</vt:lpstr>
      <vt:lpstr>по заявлению</vt:lpstr>
      <vt:lpstr>по голосованию</vt:lpstr>
      <vt:lpstr>'по голосованию'!Область_печати</vt:lpstr>
      <vt:lpstr>'по заявлению'!Область_печати</vt:lpstr>
      <vt:lpstr>'проект 290 Пост.'!Область_печати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WinHome</dc:creator>
  <cp:lastModifiedBy>user</cp:lastModifiedBy>
  <cp:lastPrinted>2017-05-12T07:58:58Z</cp:lastPrinted>
  <dcterms:created xsi:type="dcterms:W3CDTF">2014-01-29T09:24:15Z</dcterms:created>
  <dcterms:modified xsi:type="dcterms:W3CDTF">2017-05-12T07:59:35Z</dcterms:modified>
</cp:coreProperties>
</file>