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205" activeTab="2"/>
  </bookViews>
  <sheets>
    <sheet name="проект- 1 290 Пост. " sheetId="1" r:id="rId1"/>
    <sheet name="по заявлению" sheetId="2" r:id="rId2"/>
    <sheet name="по голосованию" sheetId="3" r:id="rId3"/>
  </sheets>
  <definedNames>
    <definedName name="_xlnm.Print_Area" localSheetId="2">'по голосованию'!$A$1:$F$137</definedName>
    <definedName name="_xlnm.Print_Area" localSheetId="1">'по заявлению'!$A$1:$F$143</definedName>
    <definedName name="_xlnm.Print_Area" localSheetId="0">'проект- 1 290 Пост. '!$A$1:$F$155</definedName>
  </definedNames>
  <calcPr fullCalcOnLoad="1" fullPrecision="0"/>
</workbook>
</file>

<file path=xl/sharedStrings.xml><?xml version="1.0" encoding="utf-8"?>
<sst xmlns="http://schemas.openxmlformats.org/spreadsheetml/2006/main" count="746" uniqueCount="188">
  <si>
    <t>к договору управления многоквартирным домом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</si>
  <si>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</si>
  <si>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</si>
  <si>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</si>
  <si>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</si>
  <si>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</si>
  <si>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</si>
  <si>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</si>
  <si>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</si>
  <si>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</si>
  <si>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</si>
  <si>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</si>
  <si>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</si>
  <si>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</si>
  <si>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</si>
  <si>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</si>
  <si>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</si>
  <si>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</si>
  <si>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</si>
  <si>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</si>
  <si>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</si>
  <si>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</si>
  <si>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</si>
  <si>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</si>
  <si>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</si>
  <si>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</si>
  <si>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</si>
  <si>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</si>
  <si>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ИТОГО: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</si>
  <si>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</si>
  <si>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</si>
  <si>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</si>
  <si>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</si>
  <si>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</si>
  <si>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</si>
  <si>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</si>
  <si>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</si>
  <si>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</si>
  <si>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</si>
  <si>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1 ра в год</t>
  </si>
  <si>
    <t>замена трансформатора тока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</si>
  <si>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</si>
  <si>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</si>
  <si>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</si>
  <si>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</si>
  <si>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</si>
  <si>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</si>
  <si>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</si>
  <si>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</si>
  <si>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</si>
  <si>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</si>
  <si>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</si>
  <si>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</si>
  <si>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очистка кровли от снега и скалывание сосулек</t>
  </si>
  <si>
    <t>восстановление общедомового уличного освещения</t>
  </si>
  <si>
    <t>(многоквартирный дом с газовыми плитами )</t>
  </si>
  <si>
    <t>очистка от снега и наледи подъездных козырьков</t>
  </si>
  <si>
    <t>ВСЕГО: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</si>
  <si>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</si>
  <si>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</si>
  <si>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</si>
  <si>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ревизия задвижек  ХВС (д.80мм-3шт.)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</si>
  <si>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</si>
  <si>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</si>
  <si>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</si>
  <si>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</si>
  <si>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</si>
  <si>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</si>
  <si>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Расчет размера платы за содержание и ремонт общего имущества в многоквартирном доме</t>
  </si>
  <si>
    <t>Проект</t>
  </si>
  <si>
    <t>замена  КИП манометр 4 шт.,термометр 4 шт.</t>
  </si>
  <si>
    <t>1 раз в 4 года</t>
  </si>
  <si>
    <t>1 раз в 3 года</t>
  </si>
  <si>
    <t>Сбор, вывоз и утилизация ТБО, руб/м2</t>
  </si>
  <si>
    <t>учет работ по кап.ремонту</t>
  </si>
  <si>
    <t>гидравлическое испытание эл.узлов и запорной арматуры</t>
  </si>
  <si>
    <t>отключение системы отопления с переводом системы ГВС на летнюю схему</t>
  </si>
  <si>
    <t>подключение системы отопления с регулировкой и переводом ситемы ГВС на зимнюю схему</t>
  </si>
  <si>
    <t>по адресу: ул. Набережная, д.38 (S жилые + нежилые = 3277,7м2; S придом.тер.=2224,79м2)</t>
  </si>
  <si>
    <t>Управление многоквартирным домом, всего в т.ч.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</si>
  <si>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</si>
  <si>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</si>
  <si>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</si>
  <si>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</si>
  <si>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</si>
  <si>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предоставление отчета по состоянию лицевого счета</t>
  </si>
  <si>
    <t>объем работ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</si>
  <si>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</si>
  <si>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</si>
  <si>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</si>
  <si>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</si>
  <si>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</si>
  <si>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</si>
  <si>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</si>
  <si>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</si>
  <si>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</si>
  <si>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</si>
  <si>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</si>
  <si>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</si>
  <si>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</si>
  <si>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</si>
  <si>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</si>
  <si>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</si>
  <si>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</si>
  <si>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</si>
  <si>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</si>
  <si>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</si>
  <si>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</si>
  <si>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</si>
  <si>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</si>
  <si>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</si>
  <si>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</si>
  <si>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</si>
  <si>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 xml:space="preserve"> замена неисправных контрольно-измерительных прибоов (манометров, термометров и т.д)</t>
  </si>
  <si>
    <t>замена насоса гвс / резерв /</t>
  </si>
  <si>
    <t>работа по очистке водяного подогревателя для удаления накипи-коррозийных отложений</t>
  </si>
  <si>
    <t xml:space="preserve">ревизия  задвижек  ХВС </t>
  </si>
  <si>
    <t>замена насоса хвс / резерв /</t>
  </si>
  <si>
    <t xml:space="preserve"> замена неисправных контрольно-измерительных приборов (манометров, термометров и т.д)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</si>
  <si>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</si>
  <si>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</si>
  <si>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</si>
  <si>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</si>
  <si>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Перечень работ и услуг по содержанию и ремонту общего имущества в многоквартирном доме</t>
  </si>
  <si>
    <t>3277,7 м2</t>
  </si>
  <si>
    <t>2224,79 м2</t>
  </si>
  <si>
    <t>1 шт</t>
  </si>
  <si>
    <t>2 пробы</t>
  </si>
  <si>
    <t>ревизия задвижек ГВС</t>
  </si>
  <si>
    <t>307,9 м2</t>
  </si>
  <si>
    <t>415 м</t>
  </si>
  <si>
    <t>857,1 м2</t>
  </si>
  <si>
    <t>1625 м</t>
  </si>
  <si>
    <t>758 м</t>
  </si>
  <si>
    <t>378 м</t>
  </si>
  <si>
    <t>490 м</t>
  </si>
  <si>
    <t>356 м</t>
  </si>
  <si>
    <t>150 каналов</t>
  </si>
  <si>
    <t>884 м2</t>
  </si>
  <si>
    <t>Приложение № 3</t>
  </si>
  <si>
    <t xml:space="preserve">от _____________ 2016 г </t>
  </si>
  <si>
    <t>Предлагаемый перечень работ по текущему ремонту                                       (на выбор собственников)</t>
  </si>
  <si>
    <t>Погодное регулирование системы отопления (ориентировочная стоимость)</t>
  </si>
  <si>
    <t>Установка электронного регулятора на ВВП</t>
  </si>
  <si>
    <t>Разработка проектно - сметной документации на перевод полотенцесушителей с системы отопления на систему горячего водоснабжения</t>
  </si>
  <si>
    <t>Ремонт козырьков над входом в подъезд (5 шт)</t>
  </si>
  <si>
    <t>Ремонт входов в подъезд - 5шт.</t>
  </si>
  <si>
    <t>Утепление стен по технологии "Вентилируемый фасад" - 174 м2</t>
  </si>
  <si>
    <t>Устройство мягкой кровли в 1 слой - 50м2</t>
  </si>
  <si>
    <t>Замена оконного блока  подъезд №1 (выход на кровлю)</t>
  </si>
  <si>
    <t>Ремонт канализационных вытяжек - 8шт.</t>
  </si>
  <si>
    <t>Косметический ремонт подъездов - 4шт.</t>
  </si>
  <si>
    <t>Замена почтовых ящиков - 60 шт.</t>
  </si>
  <si>
    <t>Установка фильтра на ввод ГВС на ВВП д. 50мм - 1шт.</t>
  </si>
  <si>
    <t>Установка фильтра на ввод ХВС д.50мм. 1шт.</t>
  </si>
  <si>
    <t>Установка обратного клапана на ввод ХВС д.50мм - 1шт.</t>
  </si>
  <si>
    <t>Смена шарового крана на вводе ХВС на ВВП (под промывку) д. 32 мм - 1 шт.</t>
  </si>
  <si>
    <t>Изготовление кронштейна под трубопровод (обратка с ВВП в Т.У.)</t>
  </si>
  <si>
    <t>Установка шарового крана (спускника) по стоякам на СТС  диам.15мм -14 шт.</t>
  </si>
  <si>
    <t>Изоляция трубопроводов СТС "Корунд" - 60м.</t>
  </si>
  <si>
    <t>Изоляция трубопровода СТС "К-флекс" - 32м.п.</t>
  </si>
  <si>
    <t>Ремонт освещения подвала</t>
  </si>
  <si>
    <t>смена задвижек на СТС на элеваторе диам.100мм-2 шт</t>
  </si>
  <si>
    <t>смена задвижек на ХВС диам 80мм - 3 шт.</t>
  </si>
  <si>
    <t>смена задвижек на ХВС на ВВП  (д.80мм-1шт.,д.50мм-2шт.)</t>
  </si>
  <si>
    <t xml:space="preserve">Перенос ТСП  на границу балансовой принадлежности </t>
  </si>
  <si>
    <t>Переврезка колбы РТДО на выход ГВС</t>
  </si>
  <si>
    <t>(стоимость услуг увеличена на 8,6 % в соответствии с уровнем инфляции 2016 г.)</t>
  </si>
  <si>
    <t>рассмотрение обращений граждан</t>
  </si>
  <si>
    <t>информационное сообщение (ГИС ЖКХ)</t>
  </si>
  <si>
    <t>Техническое диагностирование внутридомового газового оборудования (ВГДО)</t>
  </si>
  <si>
    <t>объем теплоносителя на наполнение системы теплоснабжения (договор с ТПК)</t>
  </si>
  <si>
    <t>Поверка   приборов учета теплоэнергии</t>
  </si>
  <si>
    <t>1 шт.</t>
  </si>
  <si>
    <t>Проект-1 с учетом поверки общедомового прибора учета теплоэнергии</t>
  </si>
  <si>
    <t xml:space="preserve">ревизия задвижек на СТС </t>
  </si>
  <si>
    <t xml:space="preserve"> дезинфекция вентканалов</t>
  </si>
  <si>
    <t>прочистка вентиляционных каналов кв.24,27,37,42,45,47,50,62,73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</si>
  <si>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запирающихся устройств, очистка от снега и наледи подъездных козырьков)</t>
    </r>
  </si>
  <si>
    <t xml:space="preserve"> ХВС на содержание общего имущества</t>
  </si>
  <si>
    <t xml:space="preserve"> ГВС на содержание общего имущества</t>
  </si>
  <si>
    <t xml:space="preserve"> Электроэнергия  на содержание общего имущества</t>
  </si>
  <si>
    <t xml:space="preserve"> Водоотведение на содержание общего имущества</t>
  </si>
  <si>
    <t>2017 - 2018 гг.</t>
  </si>
  <si>
    <t>ВСЕГО (без содержания лестничных клеток)</t>
  </si>
  <si>
    <t>ВСЕГО (с содержанием лестничных клеток)</t>
  </si>
  <si>
    <t>ревизия  задвижек  ХВС на ХВС диам 80мм - 3 шт.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</si>
  <si>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запирающихся устройств, очистка от снега и наледи подъездных козырьков, прочистка вентиляционных каналов кв.24,27,37,42,45,47,50,62,73,  дезинфекция вентканалов, очистка кровли от снега и скалывание сосулек)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</si>
</sst>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#,##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"/>
    <numFmt numFmtId="181" formatCode="0.000000000"/>
    <numFmt numFmtId="182" formatCode="0.00000000"/>
    <numFmt numFmtId="183" formatCode="0.0000000"/>
    <numFmt numFmtId="184" formatCode="0.000000"/>
    <numFmt numFmtId="185" formatCode="0.0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4"/>
      <name val="Arial Cyr"/>
      <family val="0"/>
    </font>
    <font>
      <b/>
      <sz val="10"/>
      <name val="Arial Black"/>
      <family val="2"/>
    </font>
    <font>
      <b/>
      <sz val="10"/>
      <name val="Arial Cyr"/>
      <family val="0"/>
    </font>
    <font>
      <sz val="11"/>
      <name val="Arial"/>
      <family val="2"/>
    </font>
    <font>
      <b/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textRotation="90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8" xfId="0" applyFont="1" applyFill="1" applyBorder="1" applyAlignment="1">
      <alignment horizontal="left" vertical="center" wrapText="1"/>
    </xf>
    <xf numFmtId="0" fontId="18" fillId="24" borderId="19" xfId="0" applyFont="1" applyFill="1" applyBorder="1" applyAlignment="1">
      <alignment horizontal="center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4" fontId="24" fillId="24" borderId="18" xfId="0" applyNumberFormat="1" applyFont="1" applyFill="1" applyBorder="1" applyAlignment="1">
      <alignment horizontal="left" vertical="center" wrapText="1"/>
    </xf>
    <xf numFmtId="4" fontId="24" fillId="24" borderId="20" xfId="0" applyNumberFormat="1" applyFont="1" applyFill="1" applyBorder="1" applyAlignment="1">
      <alignment horizontal="center" vertical="center" wrapText="1"/>
    </xf>
    <xf numFmtId="2" fontId="24" fillId="24" borderId="20" xfId="0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2" fontId="24" fillId="24" borderId="0" xfId="0" applyNumberFormat="1" applyFont="1" applyFill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19" xfId="0" applyNumberFormat="1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left" vertical="center" wrapText="1"/>
    </xf>
    <xf numFmtId="0" fontId="0" fillId="24" borderId="19" xfId="0" applyFont="1" applyFill="1" applyBorder="1" applyAlignment="1">
      <alignment horizontal="center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2" fontId="18" fillId="24" borderId="11" xfId="0" applyNumberFormat="1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left" vertical="center" wrapText="1"/>
    </xf>
    <xf numFmtId="0" fontId="18" fillId="24" borderId="24" xfId="0" applyFont="1" applyFill="1" applyBorder="1" applyAlignment="1">
      <alignment horizontal="center" vertical="center" wrapText="1"/>
    </xf>
    <xf numFmtId="2" fontId="19" fillId="24" borderId="25" xfId="0" applyNumberFormat="1" applyFont="1" applyFill="1" applyBorder="1" applyAlignment="1">
      <alignment horizontal="center"/>
    </xf>
    <xf numFmtId="0" fontId="23" fillId="24" borderId="0" xfId="0" applyFont="1" applyFill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0" fontId="19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2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left" vertical="center" wrapText="1"/>
    </xf>
    <xf numFmtId="0" fontId="24" fillId="24" borderId="20" xfId="0" applyFont="1" applyFill="1" applyBorder="1" applyAlignment="1">
      <alignment horizontal="center" vertical="center" wrapText="1"/>
    </xf>
    <xf numFmtId="2" fontId="22" fillId="24" borderId="0" xfId="0" applyNumberFormat="1" applyFont="1" applyFill="1" applyAlignment="1">
      <alignment horizontal="center" vertical="center" wrapText="1"/>
    </xf>
    <xf numFmtId="0" fontId="26" fillId="24" borderId="18" xfId="0" applyFont="1" applyFill="1" applyBorder="1" applyAlignment="1">
      <alignment horizontal="left" vertical="center" wrapText="1"/>
    </xf>
    <xf numFmtId="0" fontId="0" fillId="24" borderId="19" xfId="0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4" fontId="24" fillId="24" borderId="26" xfId="0" applyNumberFormat="1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 wrapText="1"/>
    </xf>
    <xf numFmtId="0" fontId="18" fillId="24" borderId="28" xfId="0" applyFont="1" applyFill="1" applyBorder="1" applyAlignment="1">
      <alignment horizontal="center" vertical="center"/>
    </xf>
    <xf numFmtId="0" fontId="18" fillId="24" borderId="28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left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2" fontId="19" fillId="0" borderId="0" xfId="0" applyNumberFormat="1" applyFont="1" applyFill="1" applyAlignment="1">
      <alignment horizontal="center" vertical="center" wrapText="1"/>
    </xf>
    <xf numFmtId="0" fontId="0" fillId="24" borderId="29" xfId="0" applyFont="1" applyFill="1" applyBorder="1" applyAlignment="1">
      <alignment horizontal="left" vertical="center" wrapText="1"/>
    </xf>
    <xf numFmtId="4" fontId="24" fillId="24" borderId="17" xfId="0" applyNumberFormat="1" applyFont="1" applyFill="1" applyBorder="1" applyAlignment="1">
      <alignment horizontal="center" vertical="center" wrapText="1"/>
    </xf>
    <xf numFmtId="4" fontId="24" fillId="24" borderId="30" xfId="0" applyNumberFormat="1" applyFont="1" applyFill="1" applyBorder="1" applyAlignment="1">
      <alignment horizontal="center" vertical="center" wrapText="1"/>
    </xf>
    <xf numFmtId="4" fontId="24" fillId="24" borderId="25" xfId="0" applyNumberFormat="1" applyFont="1" applyFill="1" applyBorder="1" applyAlignment="1">
      <alignment horizontal="center" vertical="center" wrapText="1"/>
    </xf>
    <xf numFmtId="4" fontId="0" fillId="24" borderId="0" xfId="0" applyNumberFormat="1" applyFill="1" applyAlignment="1">
      <alignment horizontal="center" vertical="center"/>
    </xf>
    <xf numFmtId="0" fontId="23" fillId="24" borderId="10" xfId="0" applyFont="1" applyFill="1" applyBorder="1" applyAlignment="1">
      <alignment horizontal="left" vertical="center"/>
    </xf>
    <xf numFmtId="0" fontId="23" fillId="24" borderId="11" xfId="0" applyFont="1" applyFill="1" applyBorder="1" applyAlignment="1">
      <alignment horizontal="center" vertical="center"/>
    </xf>
    <xf numFmtId="4" fontId="23" fillId="24" borderId="11" xfId="0" applyNumberFormat="1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 wrapText="1"/>
    </xf>
    <xf numFmtId="0" fontId="0" fillId="24" borderId="32" xfId="0" applyFont="1" applyFill="1" applyBorder="1" applyAlignment="1">
      <alignment horizontal="center" vertical="center" wrapText="1"/>
    </xf>
    <xf numFmtId="4" fontId="0" fillId="24" borderId="32" xfId="0" applyNumberFormat="1" applyFont="1" applyFill="1" applyBorder="1" applyAlignment="1">
      <alignment horizontal="center" vertical="center" wrapText="1"/>
    </xf>
    <xf numFmtId="4" fontId="0" fillId="24" borderId="31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4" fontId="0" fillId="24" borderId="27" xfId="0" applyNumberFormat="1" applyFont="1" applyFill="1" applyBorder="1" applyAlignment="1">
      <alignment horizontal="center" vertical="center" wrapText="1"/>
    </xf>
    <xf numFmtId="4" fontId="0" fillId="24" borderId="19" xfId="0" applyNumberFormat="1" applyFont="1" applyFill="1" applyBorder="1" applyAlignment="1">
      <alignment horizontal="center" vertical="center" wrapText="1"/>
    </xf>
    <xf numFmtId="0" fontId="0" fillId="24" borderId="33" xfId="0" applyFont="1" applyFill="1" applyBorder="1" applyAlignment="1">
      <alignment horizontal="left" vertical="center" wrapText="1"/>
    </xf>
    <xf numFmtId="0" fontId="0" fillId="24" borderId="34" xfId="0" applyFont="1" applyFill="1" applyBorder="1" applyAlignment="1">
      <alignment horizontal="center" vertical="center"/>
    </xf>
    <xf numFmtId="4" fontId="0" fillId="24" borderId="34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/>
    </xf>
    <xf numFmtId="2" fontId="0" fillId="24" borderId="0" xfId="0" applyNumberFormat="1" applyFont="1" applyFill="1" applyAlignment="1">
      <alignment horizontal="center" vertical="center"/>
    </xf>
    <xf numFmtId="0" fontId="19" fillId="24" borderId="35" xfId="0" applyFont="1" applyFill="1" applyBorder="1" applyAlignment="1">
      <alignment horizontal="left" vertical="center" wrapText="1"/>
    </xf>
    <xf numFmtId="0" fontId="18" fillId="24" borderId="24" xfId="0" applyFont="1" applyFill="1" applyBorder="1" applyAlignment="1">
      <alignment horizontal="center" vertical="center"/>
    </xf>
    <xf numFmtId="0" fontId="19" fillId="24" borderId="19" xfId="0" applyFont="1" applyFill="1" applyBorder="1" applyAlignment="1">
      <alignment horizontal="left" vertical="center" wrapText="1"/>
    </xf>
    <xf numFmtId="4" fontId="19" fillId="24" borderId="25" xfId="0" applyNumberFormat="1" applyFont="1" applyFill="1" applyBorder="1" applyAlignment="1">
      <alignment horizontal="center"/>
    </xf>
    <xf numFmtId="180" fontId="0" fillId="24" borderId="0" xfId="0" applyNumberFormat="1" applyFont="1" applyFill="1" applyAlignment="1">
      <alignment horizontal="center" vertical="center" wrapText="1"/>
    </xf>
    <xf numFmtId="4" fontId="0" fillId="24" borderId="34" xfId="0" applyNumberFormat="1" applyFont="1" applyFill="1" applyBorder="1" applyAlignment="1">
      <alignment horizontal="center" vertical="center"/>
    </xf>
    <xf numFmtId="0" fontId="29" fillId="25" borderId="0" xfId="0" applyFont="1" applyFill="1" applyAlignment="1">
      <alignment horizontal="center"/>
    </xf>
    <xf numFmtId="4" fontId="18" fillId="24" borderId="26" xfId="0" applyNumberFormat="1" applyFont="1" applyFill="1" applyBorder="1" applyAlignment="1">
      <alignment horizontal="center" vertical="center" wrapText="1"/>
    </xf>
    <xf numFmtId="4" fontId="26" fillId="24" borderId="20" xfId="0" applyNumberFormat="1" applyFont="1" applyFill="1" applyBorder="1" applyAlignment="1">
      <alignment horizontal="center" vertical="center" wrapText="1"/>
    </xf>
    <xf numFmtId="4" fontId="0" fillId="24" borderId="27" xfId="0" applyNumberFormat="1" applyFont="1" applyFill="1" applyBorder="1" applyAlignment="1">
      <alignment horizontal="center" vertical="center" wrapText="1"/>
    </xf>
    <xf numFmtId="4" fontId="27" fillId="24" borderId="26" xfId="0" applyNumberFormat="1" applyFont="1" applyFill="1" applyBorder="1" applyAlignment="1">
      <alignment horizontal="center" vertical="center" wrapText="1"/>
    </xf>
    <xf numFmtId="4" fontId="18" fillId="24" borderId="20" xfId="0" applyNumberFormat="1" applyFont="1" applyFill="1" applyBorder="1" applyAlignment="1">
      <alignment horizontal="center" vertical="center" wrapText="1"/>
    </xf>
    <xf numFmtId="4" fontId="19" fillId="24" borderId="28" xfId="0" applyNumberFormat="1" applyFont="1" applyFill="1" applyBorder="1" applyAlignment="1">
      <alignment horizontal="center"/>
    </xf>
    <xf numFmtId="4" fontId="0" fillId="25" borderId="27" xfId="0" applyNumberFormat="1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 wrapText="1"/>
    </xf>
    <xf numFmtId="4" fontId="0" fillId="24" borderId="37" xfId="0" applyNumberFormat="1" applyFont="1" applyFill="1" applyBorder="1" applyAlignment="1">
      <alignment horizontal="center" vertical="center" wrapText="1"/>
    </xf>
    <xf numFmtId="2" fontId="0" fillId="24" borderId="22" xfId="0" applyNumberFormat="1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33" xfId="0" applyFont="1" applyFill="1" applyBorder="1" applyAlignment="1">
      <alignment horizontal="left" vertical="center" wrapText="1"/>
    </xf>
    <xf numFmtId="0" fontId="0" fillId="24" borderId="34" xfId="0" applyFont="1" applyFill="1" applyBorder="1" applyAlignment="1">
      <alignment horizontal="center" vertical="center" wrapText="1"/>
    </xf>
    <xf numFmtId="0" fontId="0" fillId="24" borderId="38" xfId="0" applyFont="1" applyFill="1" applyBorder="1" applyAlignment="1">
      <alignment horizontal="center" vertical="center" wrapText="1"/>
    </xf>
    <xf numFmtId="4" fontId="0" fillId="24" borderId="38" xfId="0" applyNumberFormat="1" applyFont="1" applyFill="1" applyBorder="1" applyAlignment="1">
      <alignment horizontal="center" vertical="center" wrapText="1"/>
    </xf>
    <xf numFmtId="2" fontId="0" fillId="24" borderId="34" xfId="0" applyNumberFormat="1" applyFont="1" applyFill="1" applyBorder="1" applyAlignment="1">
      <alignment horizontal="center" vertical="center" wrapText="1"/>
    </xf>
    <xf numFmtId="0" fontId="19" fillId="24" borderId="18" xfId="0" applyFont="1" applyFill="1" applyBorder="1" applyAlignment="1">
      <alignment horizontal="left" vertical="center" wrapText="1"/>
    </xf>
    <xf numFmtId="2" fontId="18" fillId="24" borderId="39" xfId="0" applyNumberFormat="1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4" fontId="0" fillId="24" borderId="38" xfId="0" applyNumberFormat="1" applyFont="1" applyFill="1" applyBorder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wrapText="1"/>
    </xf>
    <xf numFmtId="4" fontId="18" fillId="24" borderId="39" xfId="0" applyNumberFormat="1" applyFont="1" applyFill="1" applyBorder="1" applyAlignment="1">
      <alignment horizontal="center" vertical="center" wrapText="1"/>
    </xf>
    <xf numFmtId="4" fontId="18" fillId="24" borderId="19" xfId="0" applyNumberFormat="1" applyFont="1" applyFill="1" applyBorder="1" applyAlignment="1">
      <alignment horizontal="center" vertical="center" wrapText="1"/>
    </xf>
    <xf numFmtId="2" fontId="18" fillId="24" borderId="34" xfId="0" applyNumberFormat="1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center" vertical="center"/>
    </xf>
    <xf numFmtId="4" fontId="23" fillId="0" borderId="19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4" fontId="0" fillId="0" borderId="27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 wrapText="1"/>
    </xf>
    <xf numFmtId="0" fontId="18" fillId="24" borderId="40" xfId="0" applyFont="1" applyFill="1" applyBorder="1" applyAlignment="1">
      <alignment horizontal="center" vertical="center" wrapText="1"/>
    </xf>
    <xf numFmtId="4" fontId="18" fillId="24" borderId="40" xfId="0" applyNumberFormat="1" applyFont="1" applyFill="1" applyBorder="1" applyAlignment="1">
      <alignment horizontal="center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 vertical="center"/>
    </xf>
    <xf numFmtId="4" fontId="23" fillId="0" borderId="11" xfId="0" applyNumberFormat="1" applyFont="1" applyFill="1" applyBorder="1" applyAlignment="1">
      <alignment horizontal="center" vertical="center"/>
    </xf>
    <xf numFmtId="0" fontId="19" fillId="24" borderId="0" xfId="0" applyFont="1" applyFill="1" applyAlignment="1">
      <alignment horizontal="center"/>
    </xf>
    <xf numFmtId="0" fontId="25" fillId="24" borderId="0" xfId="0" applyFont="1" applyFill="1" applyAlignment="1">
      <alignment horizontal="center"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41" xfId="0" applyNumberFormat="1" applyFont="1" applyFill="1" applyBorder="1" applyAlignment="1">
      <alignment horizontal="center" vertical="center" wrapText="1"/>
    </xf>
    <xf numFmtId="0" fontId="0" fillId="24" borderId="41" xfId="0" applyFill="1" applyBorder="1" applyAlignment="1">
      <alignment horizontal="center" vertical="center" wrapText="1"/>
    </xf>
    <xf numFmtId="0" fontId="19" fillId="24" borderId="42" xfId="0" applyFont="1" applyFill="1" applyBorder="1" applyAlignment="1">
      <alignment horizontal="center" vertical="center" wrapText="1"/>
    </xf>
    <xf numFmtId="0" fontId="19" fillId="24" borderId="43" xfId="0" applyFont="1" applyFill="1" applyBorder="1" applyAlignment="1">
      <alignment horizontal="center" vertical="center" wrapText="1"/>
    </xf>
    <xf numFmtId="0" fontId="0" fillId="24" borderId="43" xfId="0" applyFill="1" applyBorder="1" applyAlignment="1">
      <alignment horizontal="center" vertical="center" wrapText="1"/>
    </xf>
    <xf numFmtId="0" fontId="0" fillId="24" borderId="44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0" fontId="0" fillId="24" borderId="0" xfId="0" applyFont="1" applyFill="1" applyBorder="1" applyAlignment="1">
      <alignment horizontal="center" vertical="center" wrapText="1"/>
    </xf>
    <xf numFmtId="4" fontId="0" fillId="24" borderId="0" xfId="0" applyNumberFormat="1" applyFont="1" applyFill="1" applyBorder="1" applyAlignment="1">
      <alignment horizontal="center" vertical="center" wrapText="1"/>
    </xf>
    <xf numFmtId="4" fontId="24" fillId="24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71"/>
  <sheetViews>
    <sheetView zoomScalePageLayoutView="0" workbookViewId="0" topLeftCell="A114">
      <selection activeCell="D124" sqref="D124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6.125" style="1" customWidth="1"/>
    <col min="4" max="4" width="20.25390625" style="1" customWidth="1"/>
    <col min="5" max="5" width="13.875" style="1" customWidth="1"/>
    <col min="6" max="6" width="20.875" style="1" customWidth="1"/>
    <col min="7" max="7" width="15.375" style="1" customWidth="1"/>
    <col min="8" max="8" width="15.375" style="1" hidden="1" customWidth="1"/>
    <col min="9" max="9" width="15.375" style="2" hidden="1" customWidth="1"/>
    <col min="10" max="12" width="15.375" style="1" customWidth="1"/>
    <col min="13" max="16384" width="9.125" style="1" customWidth="1"/>
  </cols>
  <sheetData>
    <row r="1" spans="1:6" ht="16.5" customHeight="1">
      <c r="A1" s="164" t="s">
        <v>139</v>
      </c>
      <c r="B1" s="165"/>
      <c r="C1" s="165"/>
      <c r="D1" s="165"/>
      <c r="E1" s="165"/>
      <c r="F1" s="165"/>
    </row>
    <row r="2" spans="2:6" ht="12.75" customHeight="1">
      <c r="B2" s="166"/>
      <c r="C2" s="166"/>
      <c r="D2" s="166"/>
      <c r="E2" s="165"/>
      <c r="F2" s="165"/>
    </row>
    <row r="3" spans="1:6" ht="24" customHeight="1">
      <c r="A3" s="105" t="s">
        <v>183</v>
      </c>
      <c r="B3" s="166" t="s">
        <v>0</v>
      </c>
      <c r="C3" s="166"/>
      <c r="D3" s="166"/>
      <c r="E3" s="165"/>
      <c r="F3" s="165"/>
    </row>
    <row r="4" spans="2:6" ht="14.25" customHeight="1">
      <c r="B4" s="166" t="s">
        <v>140</v>
      </c>
      <c r="C4" s="166"/>
      <c r="D4" s="166"/>
      <c r="E4" s="165"/>
      <c r="F4" s="165"/>
    </row>
    <row r="5" spans="1:9" ht="39.75" customHeight="1" hidden="1">
      <c r="A5" s="154" t="s">
        <v>69</v>
      </c>
      <c r="B5" s="154"/>
      <c r="C5" s="154"/>
      <c r="D5" s="154"/>
      <c r="E5" s="154"/>
      <c r="F5" s="154"/>
      <c r="I5" s="1"/>
    </row>
    <row r="6" spans="1:9" ht="24.75" customHeight="1">
      <c r="A6" s="154" t="s">
        <v>174</v>
      </c>
      <c r="B6" s="154"/>
      <c r="C6" s="154"/>
      <c r="D6" s="154"/>
      <c r="E6" s="154"/>
      <c r="F6" s="154"/>
      <c r="I6" s="1"/>
    </row>
    <row r="7" spans="1:9" ht="33" customHeight="1">
      <c r="A7" s="167" t="s">
        <v>167</v>
      </c>
      <c r="B7" s="167"/>
      <c r="C7" s="167"/>
      <c r="D7" s="167"/>
      <c r="E7" s="167"/>
      <c r="F7" s="167"/>
      <c r="I7" s="1"/>
    </row>
    <row r="8" spans="1:9" ht="21" customHeight="1">
      <c r="A8" s="153" t="s">
        <v>123</v>
      </c>
      <c r="B8" s="153"/>
      <c r="C8" s="153"/>
      <c r="D8" s="153"/>
      <c r="E8" s="153"/>
      <c r="F8" s="153"/>
      <c r="I8" s="1"/>
    </row>
    <row r="9" spans="1:6" s="3" customFormat="1" ht="18.75" customHeight="1">
      <c r="A9" s="168" t="s">
        <v>78</v>
      </c>
      <c r="B9" s="168"/>
      <c r="C9" s="168"/>
      <c r="D9" s="168"/>
      <c r="E9" s="169"/>
      <c r="F9" s="169"/>
    </row>
    <row r="10" spans="1:6" s="4" customFormat="1" ht="17.25" customHeight="1">
      <c r="A10" s="155" t="s">
        <v>55</v>
      </c>
      <c r="B10" s="155"/>
      <c r="C10" s="155"/>
      <c r="D10" s="155"/>
      <c r="E10" s="156"/>
      <c r="F10" s="156"/>
    </row>
    <row r="11" spans="1:6" s="3" customFormat="1" ht="30" customHeight="1" thickBot="1">
      <c r="A11" s="157" t="s">
        <v>68</v>
      </c>
      <c r="B11" s="157"/>
      <c r="C11" s="157"/>
      <c r="D11" s="157"/>
      <c r="E11" s="158"/>
      <c r="F11" s="158"/>
    </row>
    <row r="12" spans="1:9" s="9" customFormat="1" ht="139.5" customHeight="1" thickBot="1">
      <c r="A12" s="5" t="s">
        <v>1</v>
      </c>
      <c r="B12" s="6" t="s">
        <v>2</v>
      </c>
      <c r="C12" s="6" t="s">
        <v>86</v>
      </c>
      <c r="D12" s="7" t="s">
        <v>29</v>
      </c>
      <c r="E12" s="7" t="s">
        <v>3</v>
      </c>
      <c r="F12" s="8" t="s">
        <v>4</v>
      </c>
      <c r="I12" s="10"/>
    </row>
    <row r="13" spans="1:9" s="16" customFormat="1" ht="12.75">
      <c r="A13" s="11">
        <v>1</v>
      </c>
      <c r="B13" s="12">
        <v>2</v>
      </c>
      <c r="C13" s="13">
        <v>3</v>
      </c>
      <c r="D13" s="13">
        <v>4</v>
      </c>
      <c r="E13" s="14">
        <v>5</v>
      </c>
      <c r="F13" s="15">
        <v>6</v>
      </c>
      <c r="I13" s="17"/>
    </row>
    <row r="14" spans="1:9" s="16" customFormat="1" ht="49.5" customHeight="1">
      <c r="A14" s="159" t="s">
        <v>5</v>
      </c>
      <c r="B14" s="160"/>
      <c r="C14" s="160"/>
      <c r="D14" s="160"/>
      <c r="E14" s="161"/>
      <c r="F14" s="162"/>
      <c r="I14" s="17"/>
    </row>
    <row r="15" spans="1:9" s="9" customFormat="1" ht="23.25" customHeight="1">
      <c r="A15" s="18" t="s">
        <v>79</v>
      </c>
      <c r="B15" s="19" t="s">
        <v>6</v>
      </c>
      <c r="C15" s="60" t="s">
        <v>124</v>
      </c>
      <c r="D15" s="106">
        <f>E15*G15</f>
        <v>147103.18</v>
      </c>
      <c r="E15" s="20">
        <f>F15*12</f>
        <v>44.88</v>
      </c>
      <c r="F15" s="20">
        <f>F26+F28</f>
        <v>3.74</v>
      </c>
      <c r="G15" s="9">
        <v>3277.7</v>
      </c>
      <c r="H15" s="9">
        <v>1.07</v>
      </c>
      <c r="I15" s="10">
        <v>2.24</v>
      </c>
    </row>
    <row r="16" spans="1:9" s="9" customFormat="1" ht="32.25" customHeight="1">
      <c r="A16" s="21" t="s">
        <v>62</v>
      </c>
      <c r="B16" s="22" t="s">
        <v>63</v>
      </c>
      <c r="C16" s="61"/>
      <c r="D16" s="106"/>
      <c r="E16" s="20"/>
      <c r="F16" s="20"/>
      <c r="I16" s="10"/>
    </row>
    <row r="17" spans="1:9" s="9" customFormat="1" ht="15">
      <c r="A17" s="21" t="s">
        <v>64</v>
      </c>
      <c r="B17" s="22" t="s">
        <v>63</v>
      </c>
      <c r="C17" s="61"/>
      <c r="D17" s="106"/>
      <c r="E17" s="20"/>
      <c r="F17" s="20"/>
      <c r="I17" s="10"/>
    </row>
    <row r="18" spans="1:9" s="9" customFormat="1" ht="126.75" customHeight="1">
      <c r="A18" s="21" t="s">
        <v>80</v>
      </c>
      <c r="B18" s="22" t="s">
        <v>19</v>
      </c>
      <c r="C18" s="61"/>
      <c r="D18" s="106"/>
      <c r="E18" s="20"/>
      <c r="F18" s="20"/>
      <c r="I18" s="10"/>
    </row>
    <row r="19" spans="1:9" s="9" customFormat="1" ht="21.75" customHeight="1">
      <c r="A19" s="21" t="s">
        <v>81</v>
      </c>
      <c r="B19" s="22" t="s">
        <v>63</v>
      </c>
      <c r="C19" s="61"/>
      <c r="D19" s="106"/>
      <c r="E19" s="20"/>
      <c r="F19" s="20"/>
      <c r="I19" s="10"/>
    </row>
    <row r="20" spans="1:9" s="9" customFormat="1" ht="15">
      <c r="A20" s="21" t="s">
        <v>82</v>
      </c>
      <c r="B20" s="22" t="s">
        <v>63</v>
      </c>
      <c r="C20" s="61"/>
      <c r="D20" s="106"/>
      <c r="E20" s="20"/>
      <c r="F20" s="20"/>
      <c r="I20" s="10"/>
    </row>
    <row r="21" spans="1:9" s="24" customFormat="1" ht="27" customHeight="1">
      <c r="A21" s="21" t="s">
        <v>83</v>
      </c>
      <c r="B21" s="22" t="s">
        <v>9</v>
      </c>
      <c r="C21" s="61"/>
      <c r="D21" s="61"/>
      <c r="E21" s="23"/>
      <c r="F21" s="23"/>
      <c r="G21" s="9"/>
      <c r="I21" s="25"/>
    </row>
    <row r="22" spans="1:9" s="24" customFormat="1" ht="15">
      <c r="A22" s="21" t="s">
        <v>84</v>
      </c>
      <c r="B22" s="22" t="s">
        <v>11</v>
      </c>
      <c r="C22" s="61"/>
      <c r="D22" s="61"/>
      <c r="E22" s="23"/>
      <c r="F22" s="23"/>
      <c r="G22" s="9"/>
      <c r="I22" s="25"/>
    </row>
    <row r="23" spans="1:9" s="24" customFormat="1" ht="15" customHeight="1">
      <c r="A23" s="21" t="s">
        <v>168</v>
      </c>
      <c r="B23" s="22" t="s">
        <v>63</v>
      </c>
      <c r="C23" s="61"/>
      <c r="D23" s="61"/>
      <c r="E23" s="23"/>
      <c r="F23" s="23"/>
      <c r="G23" s="9"/>
      <c r="I23" s="25"/>
    </row>
    <row r="24" spans="1:9" s="24" customFormat="1" ht="15" customHeight="1">
      <c r="A24" s="21" t="s">
        <v>169</v>
      </c>
      <c r="B24" s="22" t="s">
        <v>63</v>
      </c>
      <c r="C24" s="61"/>
      <c r="D24" s="61"/>
      <c r="E24" s="23"/>
      <c r="F24" s="23"/>
      <c r="G24" s="9"/>
      <c r="I24" s="25"/>
    </row>
    <row r="25" spans="1:9" s="24" customFormat="1" ht="15">
      <c r="A25" s="21" t="s">
        <v>85</v>
      </c>
      <c r="B25" s="22" t="s">
        <v>14</v>
      </c>
      <c r="C25" s="61"/>
      <c r="D25" s="61"/>
      <c r="E25" s="23"/>
      <c r="F25" s="23"/>
      <c r="G25" s="9"/>
      <c r="I25" s="25"/>
    </row>
    <row r="26" spans="1:9" s="24" customFormat="1" ht="15">
      <c r="A26" s="58" t="s">
        <v>28</v>
      </c>
      <c r="B26" s="56"/>
      <c r="C26" s="62"/>
      <c r="D26" s="61"/>
      <c r="E26" s="23"/>
      <c r="F26" s="20">
        <v>3.61</v>
      </c>
      <c r="G26" s="9">
        <v>3277.7</v>
      </c>
      <c r="I26" s="25"/>
    </row>
    <row r="27" spans="1:9" s="24" customFormat="1" ht="15" customHeight="1">
      <c r="A27" s="55" t="s">
        <v>74</v>
      </c>
      <c r="B27" s="56" t="s">
        <v>63</v>
      </c>
      <c r="C27" s="62"/>
      <c r="D27" s="61"/>
      <c r="E27" s="23"/>
      <c r="F27" s="23">
        <v>0.13</v>
      </c>
      <c r="G27" s="9">
        <v>3277.7</v>
      </c>
      <c r="I27" s="25"/>
    </row>
    <row r="28" spans="1:9" s="24" customFormat="1" ht="15">
      <c r="A28" s="58" t="s">
        <v>28</v>
      </c>
      <c r="B28" s="56"/>
      <c r="C28" s="62"/>
      <c r="D28" s="61"/>
      <c r="E28" s="23"/>
      <c r="F28" s="20">
        <f>F27</f>
        <v>0.13</v>
      </c>
      <c r="G28" s="9">
        <v>3277.7</v>
      </c>
      <c r="I28" s="25"/>
    </row>
    <row r="29" spans="1:9" s="9" customFormat="1" ht="30">
      <c r="A29" s="18" t="s">
        <v>7</v>
      </c>
      <c r="B29" s="26" t="s">
        <v>8</v>
      </c>
      <c r="C29" s="60" t="s">
        <v>125</v>
      </c>
      <c r="D29" s="106">
        <f>E29*G29</f>
        <v>116817.23</v>
      </c>
      <c r="E29" s="20">
        <f>F29*12</f>
        <v>35.64</v>
      </c>
      <c r="F29" s="20">
        <v>2.97</v>
      </c>
      <c r="G29" s="9">
        <v>3277.7</v>
      </c>
      <c r="H29" s="9">
        <v>1.07</v>
      </c>
      <c r="I29" s="10">
        <v>1.96</v>
      </c>
    </row>
    <row r="30" spans="1:9" s="9" customFormat="1" ht="15">
      <c r="A30" s="21" t="s">
        <v>87</v>
      </c>
      <c r="B30" s="22" t="s">
        <v>8</v>
      </c>
      <c r="C30" s="61"/>
      <c r="D30" s="106"/>
      <c r="E30" s="20"/>
      <c r="F30" s="20"/>
      <c r="G30" s="9">
        <v>3277.7</v>
      </c>
      <c r="I30" s="10"/>
    </row>
    <row r="31" spans="1:9" s="9" customFormat="1" ht="15">
      <c r="A31" s="21" t="s">
        <v>88</v>
      </c>
      <c r="B31" s="22" t="s">
        <v>89</v>
      </c>
      <c r="C31" s="61"/>
      <c r="D31" s="106"/>
      <c r="E31" s="20"/>
      <c r="F31" s="20"/>
      <c r="G31" s="9">
        <v>3277.7</v>
      </c>
      <c r="I31" s="10"/>
    </row>
    <row r="32" spans="1:9" s="9" customFormat="1" ht="15">
      <c r="A32" s="21" t="s">
        <v>90</v>
      </c>
      <c r="B32" s="22" t="s">
        <v>91</v>
      </c>
      <c r="C32" s="61"/>
      <c r="D32" s="106"/>
      <c r="E32" s="20"/>
      <c r="F32" s="20"/>
      <c r="G32" s="9">
        <v>3277.7</v>
      </c>
      <c r="I32" s="10"/>
    </row>
    <row r="33" spans="1:9" s="9" customFormat="1" ht="15">
      <c r="A33" s="21" t="s">
        <v>58</v>
      </c>
      <c r="B33" s="22" t="s">
        <v>8</v>
      </c>
      <c r="C33" s="61"/>
      <c r="D33" s="106"/>
      <c r="E33" s="20"/>
      <c r="F33" s="20"/>
      <c r="G33" s="9">
        <v>3277.7</v>
      </c>
      <c r="I33" s="10"/>
    </row>
    <row r="34" spans="1:9" s="9" customFormat="1" ht="25.5">
      <c r="A34" s="21" t="s">
        <v>59</v>
      </c>
      <c r="B34" s="22" t="s">
        <v>9</v>
      </c>
      <c r="C34" s="61"/>
      <c r="D34" s="106"/>
      <c r="E34" s="20"/>
      <c r="F34" s="20"/>
      <c r="G34" s="9">
        <v>3277.7</v>
      </c>
      <c r="I34" s="10"/>
    </row>
    <row r="35" spans="1:9" s="9" customFormat="1" ht="15">
      <c r="A35" s="21" t="s">
        <v>65</v>
      </c>
      <c r="B35" s="22" t="s">
        <v>8</v>
      </c>
      <c r="C35" s="61"/>
      <c r="D35" s="106"/>
      <c r="E35" s="20"/>
      <c r="F35" s="20"/>
      <c r="G35" s="9">
        <v>3277.7</v>
      </c>
      <c r="I35" s="10"/>
    </row>
    <row r="36" spans="1:9" s="9" customFormat="1" ht="15">
      <c r="A36" s="21" t="s">
        <v>66</v>
      </c>
      <c r="B36" s="22" t="s">
        <v>8</v>
      </c>
      <c r="C36" s="61"/>
      <c r="D36" s="106"/>
      <c r="E36" s="20"/>
      <c r="F36" s="20"/>
      <c r="G36" s="9">
        <v>3277.7</v>
      </c>
      <c r="I36" s="10"/>
    </row>
    <row r="37" spans="1:9" s="9" customFormat="1" ht="25.5">
      <c r="A37" s="21" t="s">
        <v>67</v>
      </c>
      <c r="B37" s="22" t="s">
        <v>60</v>
      </c>
      <c r="C37" s="61"/>
      <c r="D37" s="106"/>
      <c r="E37" s="20"/>
      <c r="F37" s="20"/>
      <c r="G37" s="9">
        <v>3277.7</v>
      </c>
      <c r="I37" s="10"/>
    </row>
    <row r="38" spans="1:9" s="9" customFormat="1" ht="25.5">
      <c r="A38" s="21" t="s">
        <v>92</v>
      </c>
      <c r="B38" s="22" t="s">
        <v>9</v>
      </c>
      <c r="C38" s="61"/>
      <c r="D38" s="106"/>
      <c r="E38" s="20"/>
      <c r="F38" s="20"/>
      <c r="G38" s="9">
        <v>3277.7</v>
      </c>
      <c r="I38" s="10"/>
    </row>
    <row r="39" spans="1:9" s="9" customFormat="1" ht="29.25" customHeight="1">
      <c r="A39" s="21" t="s">
        <v>93</v>
      </c>
      <c r="B39" s="22" t="s">
        <v>8</v>
      </c>
      <c r="C39" s="61"/>
      <c r="D39" s="106"/>
      <c r="E39" s="20"/>
      <c r="F39" s="20"/>
      <c r="G39" s="9">
        <v>3277.7</v>
      </c>
      <c r="I39" s="10"/>
    </row>
    <row r="40" spans="1:9" s="28" customFormat="1" ht="18.75" customHeight="1">
      <c r="A40" s="27" t="s">
        <v>10</v>
      </c>
      <c r="B40" s="19" t="s">
        <v>11</v>
      </c>
      <c r="C40" s="60" t="s">
        <v>124</v>
      </c>
      <c r="D40" s="106">
        <f>E40*G40</f>
        <v>35399.16</v>
      </c>
      <c r="E40" s="20">
        <f>F40*12</f>
        <v>10.8</v>
      </c>
      <c r="F40" s="20">
        <v>0.9</v>
      </c>
      <c r="G40" s="9">
        <v>3277.7</v>
      </c>
      <c r="H40" s="9">
        <v>1.07</v>
      </c>
      <c r="I40" s="10">
        <v>0.6</v>
      </c>
    </row>
    <row r="41" spans="1:9" s="9" customFormat="1" ht="18.75" customHeight="1">
      <c r="A41" s="27" t="s">
        <v>12</v>
      </c>
      <c r="B41" s="19" t="s">
        <v>13</v>
      </c>
      <c r="C41" s="60" t="s">
        <v>124</v>
      </c>
      <c r="D41" s="106">
        <f>E41*G41</f>
        <v>115243.93</v>
      </c>
      <c r="E41" s="20">
        <f>F41*12</f>
        <v>35.16</v>
      </c>
      <c r="F41" s="20">
        <v>2.93</v>
      </c>
      <c r="G41" s="9">
        <v>3277.7</v>
      </c>
      <c r="H41" s="9">
        <v>1.07</v>
      </c>
      <c r="I41" s="10">
        <v>1.94</v>
      </c>
    </row>
    <row r="42" spans="1:9" s="9" customFormat="1" ht="18.75" customHeight="1">
      <c r="A42" s="27" t="s">
        <v>94</v>
      </c>
      <c r="B42" s="19" t="s">
        <v>8</v>
      </c>
      <c r="C42" s="60" t="s">
        <v>129</v>
      </c>
      <c r="D42" s="106">
        <f>161295.08*1.086</f>
        <v>175166.46</v>
      </c>
      <c r="E42" s="20">
        <f>D42/G42</f>
        <v>53.44</v>
      </c>
      <c r="F42" s="20">
        <f>E42/12</f>
        <v>4.45</v>
      </c>
      <c r="G42" s="9">
        <v>3277.7</v>
      </c>
      <c r="I42" s="10"/>
    </row>
    <row r="43" spans="1:9" s="9" customFormat="1" ht="18.75" customHeight="1">
      <c r="A43" s="21" t="s">
        <v>95</v>
      </c>
      <c r="B43" s="22" t="s">
        <v>19</v>
      </c>
      <c r="C43" s="60"/>
      <c r="D43" s="106"/>
      <c r="E43" s="20"/>
      <c r="F43" s="20"/>
      <c r="G43" s="9">
        <v>3277.7</v>
      </c>
      <c r="I43" s="10"/>
    </row>
    <row r="44" spans="1:9" s="9" customFormat="1" ht="18.75" customHeight="1">
      <c r="A44" s="21" t="s">
        <v>96</v>
      </c>
      <c r="B44" s="22" t="s">
        <v>14</v>
      </c>
      <c r="C44" s="60"/>
      <c r="D44" s="106"/>
      <c r="E44" s="20"/>
      <c r="F44" s="20"/>
      <c r="G44" s="9">
        <v>3277.7</v>
      </c>
      <c r="I44" s="10"/>
    </row>
    <row r="45" spans="1:9" s="9" customFormat="1" ht="18.75" customHeight="1">
      <c r="A45" s="21" t="s">
        <v>97</v>
      </c>
      <c r="B45" s="22" t="s">
        <v>98</v>
      </c>
      <c r="C45" s="60"/>
      <c r="D45" s="106"/>
      <c r="E45" s="20"/>
      <c r="F45" s="20"/>
      <c r="G45" s="9">
        <v>3277.7</v>
      </c>
      <c r="I45" s="10"/>
    </row>
    <row r="46" spans="1:9" s="9" customFormat="1" ht="18.75" customHeight="1">
      <c r="A46" s="21" t="s">
        <v>99</v>
      </c>
      <c r="B46" s="22" t="s">
        <v>100</v>
      </c>
      <c r="C46" s="60"/>
      <c r="D46" s="106"/>
      <c r="E46" s="20"/>
      <c r="F46" s="20"/>
      <c r="G46" s="9">
        <v>3277.7</v>
      </c>
      <c r="I46" s="10"/>
    </row>
    <row r="47" spans="1:9" s="9" customFormat="1" ht="18.75" customHeight="1">
      <c r="A47" s="21" t="s">
        <v>101</v>
      </c>
      <c r="B47" s="22" t="s">
        <v>98</v>
      </c>
      <c r="C47" s="60"/>
      <c r="D47" s="106"/>
      <c r="E47" s="20"/>
      <c r="F47" s="20"/>
      <c r="G47" s="9">
        <v>3277.7</v>
      </c>
      <c r="I47" s="10"/>
    </row>
    <row r="48" spans="1:9" s="16" customFormat="1" ht="33" customHeight="1">
      <c r="A48" s="27" t="s">
        <v>102</v>
      </c>
      <c r="B48" s="19" t="s">
        <v>6</v>
      </c>
      <c r="C48" s="60" t="s">
        <v>126</v>
      </c>
      <c r="D48" s="106">
        <v>2439.99</v>
      </c>
      <c r="E48" s="20">
        <f>D48/G48</f>
        <v>0.74</v>
      </c>
      <c r="F48" s="20">
        <f>E48/12</f>
        <v>0.06</v>
      </c>
      <c r="G48" s="9">
        <v>3277.7</v>
      </c>
      <c r="H48" s="9">
        <v>1.07</v>
      </c>
      <c r="I48" s="10">
        <v>0.04</v>
      </c>
    </row>
    <row r="49" spans="1:9" s="16" customFormat="1" ht="33" customHeight="1">
      <c r="A49" s="27" t="s">
        <v>103</v>
      </c>
      <c r="B49" s="19" t="s">
        <v>6</v>
      </c>
      <c r="C49" s="60" t="s">
        <v>126</v>
      </c>
      <c r="D49" s="106">
        <v>15405.72</v>
      </c>
      <c r="E49" s="20">
        <f>D49/G49</f>
        <v>4.7</v>
      </c>
      <c r="F49" s="20">
        <f>E49/12</f>
        <v>0.39</v>
      </c>
      <c r="G49" s="9">
        <v>3277.7</v>
      </c>
      <c r="H49" s="9">
        <v>1.07</v>
      </c>
      <c r="I49" s="10">
        <v>0.26</v>
      </c>
    </row>
    <row r="50" spans="1:9" s="16" customFormat="1" ht="24.75" customHeight="1">
      <c r="A50" s="27" t="s">
        <v>172</v>
      </c>
      <c r="B50" s="19" t="s">
        <v>51</v>
      </c>
      <c r="C50" s="60" t="s">
        <v>173</v>
      </c>
      <c r="D50" s="106">
        <v>15405.68</v>
      </c>
      <c r="E50" s="20">
        <f>D50/G50</f>
        <v>4.7</v>
      </c>
      <c r="F50" s="20">
        <f>E50/12</f>
        <v>0.39</v>
      </c>
      <c r="G50" s="9">
        <v>3277.7</v>
      </c>
      <c r="H50" s="9"/>
      <c r="I50" s="10"/>
    </row>
    <row r="51" spans="1:9" s="16" customFormat="1" ht="30">
      <c r="A51" s="27" t="s">
        <v>20</v>
      </c>
      <c r="B51" s="19"/>
      <c r="C51" s="60" t="s">
        <v>130</v>
      </c>
      <c r="D51" s="106">
        <f>E51*G51</f>
        <v>8653.13</v>
      </c>
      <c r="E51" s="20">
        <f>F51*12</f>
        <v>2.64</v>
      </c>
      <c r="F51" s="20">
        <v>0.22</v>
      </c>
      <c r="G51" s="9">
        <v>3277.7</v>
      </c>
      <c r="H51" s="9">
        <v>1.07</v>
      </c>
      <c r="I51" s="10">
        <v>0.14</v>
      </c>
    </row>
    <row r="52" spans="1:9" s="16" customFormat="1" ht="30.75" customHeight="1">
      <c r="A52" s="70" t="s">
        <v>104</v>
      </c>
      <c r="B52" s="71" t="s">
        <v>72</v>
      </c>
      <c r="C52" s="60"/>
      <c r="D52" s="106"/>
      <c r="E52" s="20"/>
      <c r="F52" s="20"/>
      <c r="G52" s="9">
        <v>3277.7</v>
      </c>
      <c r="H52" s="9"/>
      <c r="I52" s="10"/>
    </row>
    <row r="53" spans="1:9" s="16" customFormat="1" ht="31.5" customHeight="1">
      <c r="A53" s="70" t="s">
        <v>105</v>
      </c>
      <c r="B53" s="71" t="s">
        <v>72</v>
      </c>
      <c r="C53" s="60"/>
      <c r="D53" s="106"/>
      <c r="E53" s="20"/>
      <c r="F53" s="20"/>
      <c r="G53" s="9">
        <v>3277.7</v>
      </c>
      <c r="H53" s="9"/>
      <c r="I53" s="10"/>
    </row>
    <row r="54" spans="1:9" s="16" customFormat="1" ht="17.25" customHeight="1">
      <c r="A54" s="70" t="s">
        <v>106</v>
      </c>
      <c r="B54" s="71" t="s">
        <v>63</v>
      </c>
      <c r="C54" s="60"/>
      <c r="D54" s="106"/>
      <c r="E54" s="20"/>
      <c r="F54" s="20"/>
      <c r="G54" s="9">
        <v>3277.7</v>
      </c>
      <c r="H54" s="9"/>
      <c r="I54" s="10"/>
    </row>
    <row r="55" spans="1:9" s="16" customFormat="1" ht="21" customHeight="1">
      <c r="A55" s="70" t="s">
        <v>107</v>
      </c>
      <c r="B55" s="71" t="s">
        <v>72</v>
      </c>
      <c r="C55" s="60"/>
      <c r="D55" s="106"/>
      <c r="E55" s="20"/>
      <c r="F55" s="20"/>
      <c r="G55" s="9">
        <v>3277.7</v>
      </c>
      <c r="H55" s="9"/>
      <c r="I55" s="10"/>
    </row>
    <row r="56" spans="1:9" s="16" customFormat="1" ht="25.5">
      <c r="A56" s="70" t="s">
        <v>108</v>
      </c>
      <c r="B56" s="71" t="s">
        <v>72</v>
      </c>
      <c r="C56" s="60"/>
      <c r="D56" s="106"/>
      <c r="E56" s="20"/>
      <c r="F56" s="20"/>
      <c r="G56" s="9">
        <v>3277.7</v>
      </c>
      <c r="H56" s="9"/>
      <c r="I56" s="10"/>
    </row>
    <row r="57" spans="1:9" s="16" customFormat="1" ht="15">
      <c r="A57" s="70" t="s">
        <v>109</v>
      </c>
      <c r="B57" s="71" t="s">
        <v>72</v>
      </c>
      <c r="C57" s="60"/>
      <c r="D57" s="106"/>
      <c r="E57" s="20"/>
      <c r="F57" s="20"/>
      <c r="G57" s="9">
        <v>3277.7</v>
      </c>
      <c r="H57" s="9"/>
      <c r="I57" s="10"/>
    </row>
    <row r="58" spans="1:9" s="16" customFormat="1" ht="25.5">
      <c r="A58" s="70" t="s">
        <v>110</v>
      </c>
      <c r="B58" s="71" t="s">
        <v>72</v>
      </c>
      <c r="C58" s="60"/>
      <c r="D58" s="106"/>
      <c r="E58" s="20"/>
      <c r="F58" s="20"/>
      <c r="G58" s="9">
        <v>3277.7</v>
      </c>
      <c r="H58" s="9"/>
      <c r="I58" s="10"/>
    </row>
    <row r="59" spans="1:9" s="16" customFormat="1" ht="20.25" customHeight="1">
      <c r="A59" s="70" t="s">
        <v>111</v>
      </c>
      <c r="B59" s="71" t="s">
        <v>72</v>
      </c>
      <c r="C59" s="60"/>
      <c r="D59" s="106"/>
      <c r="E59" s="20"/>
      <c r="F59" s="20"/>
      <c r="G59" s="9">
        <v>3277.7</v>
      </c>
      <c r="H59" s="9"/>
      <c r="I59" s="10"/>
    </row>
    <row r="60" spans="1:9" s="16" customFormat="1" ht="24.75" customHeight="1">
      <c r="A60" s="70" t="s">
        <v>112</v>
      </c>
      <c r="B60" s="71" t="s">
        <v>72</v>
      </c>
      <c r="C60" s="60"/>
      <c r="D60" s="106"/>
      <c r="E60" s="20"/>
      <c r="F60" s="20"/>
      <c r="G60" s="9">
        <v>3277.7</v>
      </c>
      <c r="H60" s="9"/>
      <c r="I60" s="10"/>
    </row>
    <row r="61" spans="1:10" s="16" customFormat="1" ht="30" customHeight="1">
      <c r="A61" s="27" t="s">
        <v>170</v>
      </c>
      <c r="B61" s="71"/>
      <c r="C61" s="60"/>
      <c r="D61" s="106">
        <v>64500</v>
      </c>
      <c r="E61" s="20">
        <f>D61/G61</f>
        <v>19.68</v>
      </c>
      <c r="F61" s="20">
        <f>E61/12</f>
        <v>1.64</v>
      </c>
      <c r="G61" s="9">
        <v>3277.7</v>
      </c>
      <c r="H61" s="9"/>
      <c r="I61" s="10"/>
      <c r="J61" s="103">
        <f>E61/12</f>
        <v>1.64</v>
      </c>
    </row>
    <row r="62" spans="1:10" s="9" customFormat="1" ht="17.25" customHeight="1">
      <c r="A62" s="27" t="s">
        <v>22</v>
      </c>
      <c r="B62" s="19" t="s">
        <v>23</v>
      </c>
      <c r="C62" s="60" t="s">
        <v>131</v>
      </c>
      <c r="D62" s="106">
        <f>E62*G62</f>
        <v>3146.59</v>
      </c>
      <c r="E62" s="20">
        <f>F62*12</f>
        <v>0.96</v>
      </c>
      <c r="F62" s="20">
        <v>0.08</v>
      </c>
      <c r="G62" s="9">
        <v>3277.7</v>
      </c>
      <c r="H62" s="9">
        <v>1.07</v>
      </c>
      <c r="I62" s="10">
        <v>0.03</v>
      </c>
      <c r="J62" s="16">
        <f aca="true" t="shared" si="0" ref="J62:J118">E62/12</f>
        <v>0.08</v>
      </c>
    </row>
    <row r="63" spans="1:10" s="9" customFormat="1" ht="21" customHeight="1">
      <c r="A63" s="27" t="s">
        <v>24</v>
      </c>
      <c r="B63" s="30" t="s">
        <v>25</v>
      </c>
      <c r="C63" s="19" t="s">
        <v>131</v>
      </c>
      <c r="D63" s="106">
        <f>E63*G63</f>
        <v>1966.62</v>
      </c>
      <c r="E63" s="20">
        <f>12*F63</f>
        <v>0.6</v>
      </c>
      <c r="F63" s="20">
        <v>0.05</v>
      </c>
      <c r="G63" s="9">
        <v>3277.7</v>
      </c>
      <c r="H63" s="9">
        <v>1.07</v>
      </c>
      <c r="I63" s="10">
        <v>0.02</v>
      </c>
      <c r="J63" s="16">
        <f t="shared" si="0"/>
        <v>0.05</v>
      </c>
    </row>
    <row r="64" spans="1:10" s="28" customFormat="1" ht="30">
      <c r="A64" s="27" t="s">
        <v>21</v>
      </c>
      <c r="B64" s="19"/>
      <c r="C64" s="19" t="s">
        <v>127</v>
      </c>
      <c r="D64" s="106">
        <v>3535</v>
      </c>
      <c r="E64" s="20">
        <f>D64/G64</f>
        <v>1.08</v>
      </c>
      <c r="F64" s="20">
        <f>E64/12</f>
        <v>0.09</v>
      </c>
      <c r="G64" s="9">
        <v>3277.7</v>
      </c>
      <c r="H64" s="9">
        <v>1.07</v>
      </c>
      <c r="I64" s="10">
        <v>0.03</v>
      </c>
      <c r="J64" s="16">
        <f t="shared" si="0"/>
        <v>0.09</v>
      </c>
    </row>
    <row r="65" spans="1:10" s="28" customFormat="1" ht="18.75" customHeight="1">
      <c r="A65" s="27" t="s">
        <v>30</v>
      </c>
      <c r="B65" s="19"/>
      <c r="C65" s="26" t="s">
        <v>132</v>
      </c>
      <c r="D65" s="107">
        <f>D66+D67+D68+D69+D70+D71+D72+D73+D74+D75+D78+D76+D79+D77</f>
        <v>37665.51</v>
      </c>
      <c r="E65" s="20">
        <f>D65/G65</f>
        <v>11.49</v>
      </c>
      <c r="F65" s="20">
        <f>E65/12</f>
        <v>0.96</v>
      </c>
      <c r="G65" s="9">
        <v>3277.7</v>
      </c>
      <c r="H65" s="9">
        <v>1.07</v>
      </c>
      <c r="I65" s="10">
        <v>0.59</v>
      </c>
      <c r="J65" s="16">
        <f t="shared" si="0"/>
        <v>0.9575</v>
      </c>
    </row>
    <row r="66" spans="1:11" s="16" customFormat="1" ht="18.75" customHeight="1">
      <c r="A66" s="31" t="s">
        <v>76</v>
      </c>
      <c r="B66" s="32" t="s">
        <v>14</v>
      </c>
      <c r="C66" s="63"/>
      <c r="D66" s="92">
        <v>743.92</v>
      </c>
      <c r="E66" s="33"/>
      <c r="F66" s="33"/>
      <c r="G66" s="9">
        <v>3277.7</v>
      </c>
      <c r="H66" s="9">
        <v>1.07</v>
      </c>
      <c r="I66" s="10">
        <v>0.01</v>
      </c>
      <c r="J66" s="16">
        <f t="shared" si="0"/>
        <v>0</v>
      </c>
      <c r="K66" s="17"/>
    </row>
    <row r="67" spans="1:10" s="16" customFormat="1" ht="15">
      <c r="A67" s="31" t="s">
        <v>15</v>
      </c>
      <c r="B67" s="32" t="s">
        <v>19</v>
      </c>
      <c r="C67" s="63"/>
      <c r="D67" s="92">
        <v>548.89</v>
      </c>
      <c r="E67" s="33"/>
      <c r="F67" s="33"/>
      <c r="G67" s="9">
        <v>3277.7</v>
      </c>
      <c r="H67" s="9">
        <v>1.07</v>
      </c>
      <c r="I67" s="10">
        <v>0.01</v>
      </c>
      <c r="J67" s="16">
        <f t="shared" si="0"/>
        <v>0</v>
      </c>
    </row>
    <row r="68" spans="1:10" s="16" customFormat="1" ht="15">
      <c r="A68" s="31" t="s">
        <v>75</v>
      </c>
      <c r="B68" s="35" t="s">
        <v>14</v>
      </c>
      <c r="C68" s="64"/>
      <c r="D68" s="92">
        <v>978.07</v>
      </c>
      <c r="E68" s="33"/>
      <c r="F68" s="33"/>
      <c r="G68" s="9">
        <v>3277.7</v>
      </c>
      <c r="H68" s="9"/>
      <c r="I68" s="10"/>
      <c r="J68" s="16">
        <f t="shared" si="0"/>
        <v>0</v>
      </c>
    </row>
    <row r="69" spans="1:10" s="16" customFormat="1" ht="15">
      <c r="A69" s="31" t="s">
        <v>162</v>
      </c>
      <c r="B69" s="35" t="s">
        <v>51</v>
      </c>
      <c r="C69" s="63"/>
      <c r="D69" s="112">
        <v>19626.25</v>
      </c>
      <c r="E69" s="33"/>
      <c r="F69" s="33"/>
      <c r="G69" s="9">
        <v>3277.7</v>
      </c>
      <c r="H69" s="9">
        <v>1.07</v>
      </c>
      <c r="I69" s="10">
        <v>0.18</v>
      </c>
      <c r="J69" s="16">
        <f t="shared" si="0"/>
        <v>0</v>
      </c>
    </row>
    <row r="70" spans="1:10" s="16" customFormat="1" ht="15">
      <c r="A70" s="31" t="s">
        <v>175</v>
      </c>
      <c r="B70" s="59" t="s">
        <v>14</v>
      </c>
      <c r="C70" s="65"/>
      <c r="D70" s="92">
        <v>0</v>
      </c>
      <c r="E70" s="33"/>
      <c r="F70" s="33"/>
      <c r="G70" s="9">
        <v>3277.7</v>
      </c>
      <c r="H70" s="9"/>
      <c r="I70" s="10"/>
      <c r="J70" s="16">
        <f t="shared" si="0"/>
        <v>0</v>
      </c>
    </row>
    <row r="71" spans="1:10" s="16" customFormat="1" ht="15">
      <c r="A71" s="31" t="s">
        <v>46</v>
      </c>
      <c r="B71" s="32" t="s">
        <v>14</v>
      </c>
      <c r="C71" s="63"/>
      <c r="D71" s="92">
        <v>1046</v>
      </c>
      <c r="E71" s="33"/>
      <c r="F71" s="33"/>
      <c r="G71" s="9">
        <v>3277.7</v>
      </c>
      <c r="H71" s="9">
        <v>1.07</v>
      </c>
      <c r="I71" s="10">
        <v>0.02</v>
      </c>
      <c r="J71" s="16">
        <f t="shared" si="0"/>
        <v>0</v>
      </c>
    </row>
    <row r="72" spans="1:10" s="16" customFormat="1" ht="15">
      <c r="A72" s="31" t="s">
        <v>16</v>
      </c>
      <c r="B72" s="32" t="s">
        <v>14</v>
      </c>
      <c r="C72" s="63"/>
      <c r="D72" s="92">
        <v>4663.38</v>
      </c>
      <c r="E72" s="33"/>
      <c r="F72" s="33"/>
      <c r="G72" s="9">
        <v>3277.7</v>
      </c>
      <c r="H72" s="9">
        <v>1.07</v>
      </c>
      <c r="I72" s="10">
        <v>0.07</v>
      </c>
      <c r="J72" s="16">
        <f t="shared" si="0"/>
        <v>0</v>
      </c>
    </row>
    <row r="73" spans="1:10" s="16" customFormat="1" ht="15">
      <c r="A73" s="31" t="s">
        <v>17</v>
      </c>
      <c r="B73" s="32" t="s">
        <v>14</v>
      </c>
      <c r="C73" s="63"/>
      <c r="D73" s="92">
        <v>1097.78</v>
      </c>
      <c r="E73" s="33"/>
      <c r="F73" s="33"/>
      <c r="G73" s="9">
        <v>3277.7</v>
      </c>
      <c r="H73" s="9">
        <v>1.07</v>
      </c>
      <c r="I73" s="10">
        <v>0.02</v>
      </c>
      <c r="J73" s="16">
        <f t="shared" si="0"/>
        <v>0</v>
      </c>
    </row>
    <row r="74" spans="1:10" s="16" customFormat="1" ht="15">
      <c r="A74" s="31" t="s">
        <v>43</v>
      </c>
      <c r="B74" s="32" t="s">
        <v>14</v>
      </c>
      <c r="C74" s="63"/>
      <c r="D74" s="92">
        <v>522.99</v>
      </c>
      <c r="E74" s="33"/>
      <c r="F74" s="33"/>
      <c r="G74" s="9">
        <v>3277.7</v>
      </c>
      <c r="H74" s="9">
        <v>1.07</v>
      </c>
      <c r="I74" s="10">
        <v>0.01</v>
      </c>
      <c r="J74" s="16">
        <f t="shared" si="0"/>
        <v>0</v>
      </c>
    </row>
    <row r="75" spans="1:10" s="16" customFormat="1" ht="15">
      <c r="A75" s="31" t="s">
        <v>44</v>
      </c>
      <c r="B75" s="32" t="s">
        <v>19</v>
      </c>
      <c r="C75" s="63"/>
      <c r="D75" s="92">
        <v>0</v>
      </c>
      <c r="E75" s="33"/>
      <c r="F75" s="33"/>
      <c r="G75" s="9">
        <v>3277.7</v>
      </c>
      <c r="H75" s="9">
        <v>1.07</v>
      </c>
      <c r="I75" s="10">
        <v>0.03</v>
      </c>
      <c r="J75" s="16">
        <f t="shared" si="0"/>
        <v>0</v>
      </c>
    </row>
    <row r="76" spans="1:10" s="16" customFormat="1" ht="25.5">
      <c r="A76" s="31" t="s">
        <v>18</v>
      </c>
      <c r="B76" s="32" t="s">
        <v>14</v>
      </c>
      <c r="C76" s="63"/>
      <c r="D76" s="92">
        <v>3407.7</v>
      </c>
      <c r="E76" s="33"/>
      <c r="F76" s="33"/>
      <c r="G76" s="9">
        <v>3277.7</v>
      </c>
      <c r="H76" s="9">
        <v>1.07</v>
      </c>
      <c r="I76" s="10">
        <v>0.05</v>
      </c>
      <c r="J76" s="16">
        <f t="shared" si="0"/>
        <v>0</v>
      </c>
    </row>
    <row r="77" spans="1:10" s="16" customFormat="1" ht="20.25" customHeight="1">
      <c r="A77" s="31" t="s">
        <v>171</v>
      </c>
      <c r="B77" s="35" t="s">
        <v>14</v>
      </c>
      <c r="C77" s="63"/>
      <c r="D77" s="92">
        <v>863.07</v>
      </c>
      <c r="E77" s="33"/>
      <c r="F77" s="33"/>
      <c r="G77" s="9"/>
      <c r="H77" s="9"/>
      <c r="I77" s="10"/>
      <c r="J77" s="16">
        <f t="shared" si="0"/>
        <v>0</v>
      </c>
    </row>
    <row r="78" spans="1:10" s="16" customFormat="1" ht="25.5">
      <c r="A78" s="113" t="s">
        <v>77</v>
      </c>
      <c r="B78" s="114" t="s">
        <v>14</v>
      </c>
      <c r="C78" s="115"/>
      <c r="D78" s="116">
        <v>4167.46</v>
      </c>
      <c r="E78" s="117"/>
      <c r="F78" s="117"/>
      <c r="G78" s="9">
        <v>3277.7</v>
      </c>
      <c r="H78" s="9">
        <v>1.07</v>
      </c>
      <c r="I78" s="10">
        <v>0.01</v>
      </c>
      <c r="J78" s="16">
        <f t="shared" si="0"/>
        <v>0</v>
      </c>
    </row>
    <row r="79" spans="1:10" s="16" customFormat="1" ht="24.75" customHeight="1">
      <c r="A79" s="121" t="s">
        <v>113</v>
      </c>
      <c r="B79" s="35" t="s">
        <v>51</v>
      </c>
      <c r="C79" s="32"/>
      <c r="D79" s="93">
        <v>0</v>
      </c>
      <c r="E79" s="33"/>
      <c r="F79" s="33"/>
      <c r="G79" s="9">
        <v>3277.7</v>
      </c>
      <c r="H79" s="9"/>
      <c r="I79" s="10"/>
      <c r="J79" s="16">
        <f t="shared" si="0"/>
        <v>0</v>
      </c>
    </row>
    <row r="80" spans="1:10" s="16" customFormat="1" ht="0.75" customHeight="1">
      <c r="A80" s="118" t="s">
        <v>70</v>
      </c>
      <c r="B80" s="119" t="s">
        <v>9</v>
      </c>
      <c r="C80" s="120"/>
      <c r="D80" s="109">
        <v>0</v>
      </c>
      <c r="E80" s="34"/>
      <c r="F80" s="34"/>
      <c r="G80" s="9">
        <v>3277.7</v>
      </c>
      <c r="H80" s="9">
        <v>1.07</v>
      </c>
      <c r="I80" s="10">
        <v>0.03</v>
      </c>
      <c r="J80" s="16">
        <f t="shared" si="0"/>
        <v>0</v>
      </c>
    </row>
    <row r="81" spans="1:11" s="28" customFormat="1" ht="30">
      <c r="A81" s="27" t="s">
        <v>35</v>
      </c>
      <c r="B81" s="19"/>
      <c r="C81" s="26" t="s">
        <v>133</v>
      </c>
      <c r="D81" s="107">
        <f>D82+D83+D85+D86+D87+D88+D89+D90+D91</f>
        <v>39699.14</v>
      </c>
      <c r="E81" s="20">
        <f>D81/G81</f>
        <v>12.11</v>
      </c>
      <c r="F81" s="20">
        <f>E81/12</f>
        <v>1.01</v>
      </c>
      <c r="G81" s="9">
        <v>3277.7</v>
      </c>
      <c r="H81" s="9">
        <v>1.07</v>
      </c>
      <c r="I81" s="10">
        <v>0.65</v>
      </c>
      <c r="J81" s="16">
        <f t="shared" si="0"/>
        <v>1.00916666666667</v>
      </c>
      <c r="K81" s="57"/>
    </row>
    <row r="82" spans="1:10" s="16" customFormat="1" ht="15">
      <c r="A82" s="31" t="s">
        <v>31</v>
      </c>
      <c r="B82" s="32" t="s">
        <v>47</v>
      </c>
      <c r="C82" s="63"/>
      <c r="D82" s="92">
        <v>3137.9</v>
      </c>
      <c r="E82" s="33"/>
      <c r="F82" s="33"/>
      <c r="G82" s="9">
        <v>3277.7</v>
      </c>
      <c r="H82" s="9">
        <v>1.07</v>
      </c>
      <c r="I82" s="10">
        <v>0.05</v>
      </c>
      <c r="J82" s="16">
        <f t="shared" si="0"/>
        <v>0</v>
      </c>
    </row>
    <row r="83" spans="1:10" s="16" customFormat="1" ht="25.5">
      <c r="A83" s="31" t="s">
        <v>32</v>
      </c>
      <c r="B83" s="32" t="s">
        <v>39</v>
      </c>
      <c r="C83" s="63"/>
      <c r="D83" s="92">
        <v>2092.02</v>
      </c>
      <c r="E83" s="33"/>
      <c r="F83" s="33"/>
      <c r="G83" s="9">
        <v>3277.7</v>
      </c>
      <c r="H83" s="9">
        <v>1.07</v>
      </c>
      <c r="I83" s="10">
        <v>0.03</v>
      </c>
      <c r="J83" s="16">
        <f t="shared" si="0"/>
        <v>0</v>
      </c>
    </row>
    <row r="84" spans="1:10" s="16" customFormat="1" ht="15">
      <c r="A84" s="31" t="s">
        <v>114</v>
      </c>
      <c r="B84" s="35" t="s">
        <v>14</v>
      </c>
      <c r="C84" s="63"/>
      <c r="D84" s="92">
        <v>0</v>
      </c>
      <c r="E84" s="33"/>
      <c r="F84" s="33"/>
      <c r="G84" s="9">
        <v>3277.7</v>
      </c>
      <c r="H84" s="9">
        <v>1.07</v>
      </c>
      <c r="I84" s="10">
        <v>0</v>
      </c>
      <c r="J84" s="16">
        <f t="shared" si="0"/>
        <v>0</v>
      </c>
    </row>
    <row r="85" spans="1:10" s="16" customFormat="1" ht="15">
      <c r="A85" s="31" t="s">
        <v>52</v>
      </c>
      <c r="B85" s="32" t="s">
        <v>51</v>
      </c>
      <c r="C85" s="63"/>
      <c r="D85" s="92">
        <v>2195.49</v>
      </c>
      <c r="E85" s="33"/>
      <c r="F85" s="33"/>
      <c r="G85" s="9">
        <v>3277.7</v>
      </c>
      <c r="H85" s="9">
        <v>1.07</v>
      </c>
      <c r="I85" s="10">
        <v>0.03</v>
      </c>
      <c r="J85" s="16">
        <f t="shared" si="0"/>
        <v>0</v>
      </c>
    </row>
    <row r="86" spans="1:10" s="16" customFormat="1" ht="25.5">
      <c r="A86" s="31" t="s">
        <v>48</v>
      </c>
      <c r="B86" s="32" t="s">
        <v>49</v>
      </c>
      <c r="C86" s="63"/>
      <c r="D86" s="92">
        <v>0</v>
      </c>
      <c r="E86" s="33"/>
      <c r="F86" s="33"/>
      <c r="G86" s="9">
        <v>3277.7</v>
      </c>
      <c r="H86" s="9">
        <v>1.07</v>
      </c>
      <c r="I86" s="10">
        <v>0.03</v>
      </c>
      <c r="J86" s="16">
        <f t="shared" si="0"/>
        <v>0</v>
      </c>
    </row>
    <row r="87" spans="1:10" s="16" customFormat="1" ht="15">
      <c r="A87" s="31" t="s">
        <v>128</v>
      </c>
      <c r="B87" s="32" t="s">
        <v>14</v>
      </c>
      <c r="C87" s="63"/>
      <c r="D87" s="92">
        <v>0</v>
      </c>
      <c r="E87" s="33"/>
      <c r="F87" s="33"/>
      <c r="G87" s="9">
        <v>3277.7</v>
      </c>
      <c r="H87" s="9">
        <v>1.07</v>
      </c>
      <c r="I87" s="10">
        <v>0.04</v>
      </c>
      <c r="J87" s="16">
        <f t="shared" si="0"/>
        <v>0</v>
      </c>
    </row>
    <row r="88" spans="1:10" s="16" customFormat="1" ht="15">
      <c r="A88" s="31" t="s">
        <v>164</v>
      </c>
      <c r="B88" s="35" t="s">
        <v>51</v>
      </c>
      <c r="C88" s="69"/>
      <c r="D88" s="112">
        <v>18384.95</v>
      </c>
      <c r="E88" s="33"/>
      <c r="F88" s="33"/>
      <c r="G88" s="9">
        <v>3277.7</v>
      </c>
      <c r="H88" s="9">
        <v>1.07</v>
      </c>
      <c r="I88" s="10">
        <v>0</v>
      </c>
      <c r="J88" s="16">
        <f t="shared" si="0"/>
        <v>0</v>
      </c>
    </row>
    <row r="89" spans="1:10" s="16" customFormat="1" ht="18" customHeight="1">
      <c r="A89" s="31" t="s">
        <v>45</v>
      </c>
      <c r="B89" s="32" t="s">
        <v>6</v>
      </c>
      <c r="C89" s="63"/>
      <c r="D89" s="92">
        <v>7440.48</v>
      </c>
      <c r="E89" s="33"/>
      <c r="F89" s="33"/>
      <c r="G89" s="9">
        <v>3277.7</v>
      </c>
      <c r="H89" s="9">
        <v>1.07</v>
      </c>
      <c r="I89" s="10">
        <v>0.13</v>
      </c>
      <c r="J89" s="16">
        <f t="shared" si="0"/>
        <v>0</v>
      </c>
    </row>
    <row r="90" spans="1:10" s="16" customFormat="1" ht="25.5">
      <c r="A90" s="31" t="s">
        <v>115</v>
      </c>
      <c r="B90" s="35" t="s">
        <v>14</v>
      </c>
      <c r="C90" s="69"/>
      <c r="D90" s="92">
        <v>6448.3</v>
      </c>
      <c r="E90" s="34"/>
      <c r="F90" s="34"/>
      <c r="G90" s="9">
        <v>3277.7</v>
      </c>
      <c r="H90" s="9"/>
      <c r="I90" s="10"/>
      <c r="J90" s="16">
        <f t="shared" si="0"/>
        <v>0</v>
      </c>
    </row>
    <row r="91" spans="1:10" s="16" customFormat="1" ht="26.25" thickBot="1">
      <c r="A91" s="123" t="s">
        <v>113</v>
      </c>
      <c r="B91" s="124" t="s">
        <v>50</v>
      </c>
      <c r="C91" s="125"/>
      <c r="D91" s="126">
        <v>0</v>
      </c>
      <c r="E91" s="127"/>
      <c r="F91" s="127"/>
      <c r="G91" s="9">
        <v>3277.7</v>
      </c>
      <c r="H91" s="9"/>
      <c r="I91" s="10"/>
      <c r="J91" s="16">
        <f t="shared" si="0"/>
        <v>0</v>
      </c>
    </row>
    <row r="92" spans="1:10" s="16" customFormat="1" ht="30">
      <c r="A92" s="18" t="s">
        <v>36</v>
      </c>
      <c r="B92" s="122"/>
      <c r="C92" s="26" t="s">
        <v>134</v>
      </c>
      <c r="D92" s="110">
        <f>D93+D94+D95+D96</f>
        <v>23133.93</v>
      </c>
      <c r="E92" s="20">
        <f>D92/G92</f>
        <v>7.06</v>
      </c>
      <c r="F92" s="20">
        <f>E92/12</f>
        <v>0.59</v>
      </c>
      <c r="G92" s="9">
        <v>3277.7</v>
      </c>
      <c r="H92" s="9">
        <v>1.07</v>
      </c>
      <c r="I92" s="10">
        <v>0.08</v>
      </c>
      <c r="J92" s="16">
        <f t="shared" si="0"/>
        <v>0.588333333333333</v>
      </c>
    </row>
    <row r="93" spans="1:10" s="16" customFormat="1" ht="15">
      <c r="A93" s="31" t="s">
        <v>116</v>
      </c>
      <c r="B93" s="32" t="s">
        <v>14</v>
      </c>
      <c r="C93" s="69"/>
      <c r="D93" s="61">
        <v>0</v>
      </c>
      <c r="E93" s="20"/>
      <c r="F93" s="20"/>
      <c r="G93" s="9">
        <v>3277.7</v>
      </c>
      <c r="H93" s="9"/>
      <c r="I93" s="10"/>
      <c r="J93" s="16">
        <f t="shared" si="0"/>
        <v>0</v>
      </c>
    </row>
    <row r="94" spans="1:10" s="16" customFormat="1" ht="15">
      <c r="A94" s="31" t="s">
        <v>163</v>
      </c>
      <c r="B94" s="35" t="s">
        <v>51</v>
      </c>
      <c r="C94" s="63"/>
      <c r="D94" s="112">
        <v>23133.93</v>
      </c>
      <c r="E94" s="20"/>
      <c r="F94" s="20"/>
      <c r="G94" s="9">
        <v>3277.7</v>
      </c>
      <c r="H94" s="9"/>
      <c r="I94" s="10"/>
      <c r="J94" s="16">
        <f t="shared" si="0"/>
        <v>0</v>
      </c>
    </row>
    <row r="95" spans="1:10" s="16" customFormat="1" ht="15">
      <c r="A95" s="31" t="s">
        <v>117</v>
      </c>
      <c r="B95" s="35" t="s">
        <v>50</v>
      </c>
      <c r="C95" s="66"/>
      <c r="D95" s="61">
        <v>0</v>
      </c>
      <c r="E95" s="20"/>
      <c r="F95" s="20"/>
      <c r="G95" s="9">
        <v>3277.7</v>
      </c>
      <c r="H95" s="9"/>
      <c r="I95" s="10"/>
      <c r="J95" s="16">
        <f t="shared" si="0"/>
        <v>0</v>
      </c>
    </row>
    <row r="96" spans="1:10" s="16" customFormat="1" ht="27.75" customHeight="1">
      <c r="A96" s="31" t="s">
        <v>118</v>
      </c>
      <c r="B96" s="35" t="s">
        <v>51</v>
      </c>
      <c r="C96" s="65"/>
      <c r="D96" s="108">
        <v>0</v>
      </c>
      <c r="E96" s="33"/>
      <c r="F96" s="33"/>
      <c r="G96" s="9">
        <v>3277.7</v>
      </c>
      <c r="H96" s="9">
        <v>1.07</v>
      </c>
      <c r="I96" s="10">
        <v>0.02</v>
      </c>
      <c r="J96" s="16">
        <f t="shared" si="0"/>
        <v>0</v>
      </c>
    </row>
    <row r="97" spans="1:10" s="16" customFormat="1" ht="0.75" customHeight="1">
      <c r="A97" s="31" t="s">
        <v>61</v>
      </c>
      <c r="B97" s="32" t="s">
        <v>14</v>
      </c>
      <c r="C97" s="63"/>
      <c r="D97" s="108">
        <v>0</v>
      </c>
      <c r="E97" s="33"/>
      <c r="F97" s="33"/>
      <c r="G97" s="9">
        <v>3277.7</v>
      </c>
      <c r="H97" s="9">
        <v>1.07</v>
      </c>
      <c r="I97" s="10">
        <v>0.05</v>
      </c>
      <c r="J97" s="16">
        <f t="shared" si="0"/>
        <v>0</v>
      </c>
    </row>
    <row r="98" spans="1:10" s="16" customFormat="1" ht="21.75" customHeight="1">
      <c r="A98" s="27" t="s">
        <v>37</v>
      </c>
      <c r="B98" s="32"/>
      <c r="C98" s="26" t="s">
        <v>135</v>
      </c>
      <c r="D98" s="110">
        <f>D100+D101+D99+D102+D103+D104</f>
        <v>18439.72</v>
      </c>
      <c r="E98" s="20">
        <f>D98/G98</f>
        <v>5.63</v>
      </c>
      <c r="F98" s="20">
        <f>E98/12</f>
        <v>0.47</v>
      </c>
      <c r="G98" s="9">
        <v>3277.7</v>
      </c>
      <c r="H98" s="9">
        <v>1.07</v>
      </c>
      <c r="I98" s="10">
        <v>0.24</v>
      </c>
      <c r="J98" s="16">
        <f t="shared" si="0"/>
        <v>0.469166666666667</v>
      </c>
    </row>
    <row r="99" spans="1:10" s="16" customFormat="1" ht="18" customHeight="1">
      <c r="A99" s="31" t="s">
        <v>33</v>
      </c>
      <c r="B99" s="32" t="s">
        <v>6</v>
      </c>
      <c r="C99" s="63"/>
      <c r="D99" s="108">
        <f>E99*G99</f>
        <v>0</v>
      </c>
      <c r="E99" s="33"/>
      <c r="F99" s="33"/>
      <c r="G99" s="9">
        <v>3277.7</v>
      </c>
      <c r="H99" s="9">
        <v>1.07</v>
      </c>
      <c r="I99" s="10">
        <v>0</v>
      </c>
      <c r="J99" s="16">
        <f t="shared" si="0"/>
        <v>0</v>
      </c>
    </row>
    <row r="100" spans="1:10" s="16" customFormat="1" ht="42" customHeight="1">
      <c r="A100" s="31" t="s">
        <v>119</v>
      </c>
      <c r="B100" s="32" t="s">
        <v>14</v>
      </c>
      <c r="C100" s="63"/>
      <c r="D100" s="108">
        <v>12513.16</v>
      </c>
      <c r="E100" s="33"/>
      <c r="F100" s="33"/>
      <c r="G100" s="9">
        <v>3277.7</v>
      </c>
      <c r="H100" s="9">
        <v>1.07</v>
      </c>
      <c r="I100" s="10">
        <v>0.21</v>
      </c>
      <c r="J100" s="16">
        <f t="shared" si="0"/>
        <v>0</v>
      </c>
    </row>
    <row r="101" spans="1:10" s="16" customFormat="1" ht="47.25" customHeight="1">
      <c r="A101" s="31" t="s">
        <v>120</v>
      </c>
      <c r="B101" s="32" t="s">
        <v>14</v>
      </c>
      <c r="C101" s="63"/>
      <c r="D101" s="108">
        <v>1093.4</v>
      </c>
      <c r="E101" s="33"/>
      <c r="F101" s="33"/>
      <c r="G101" s="9">
        <v>3277.7</v>
      </c>
      <c r="H101" s="9">
        <v>1.07</v>
      </c>
      <c r="I101" s="10">
        <v>0.02</v>
      </c>
      <c r="J101" s="16">
        <f t="shared" si="0"/>
        <v>0</v>
      </c>
    </row>
    <row r="102" spans="1:10" s="16" customFormat="1" ht="27.75" customHeight="1">
      <c r="A102" s="31" t="s">
        <v>54</v>
      </c>
      <c r="B102" s="32" t="s">
        <v>9</v>
      </c>
      <c r="C102" s="63"/>
      <c r="D102" s="108">
        <f>E102*G102</f>
        <v>0</v>
      </c>
      <c r="E102" s="33"/>
      <c r="F102" s="33"/>
      <c r="G102" s="9">
        <v>3277.7</v>
      </c>
      <c r="H102" s="9">
        <v>1.07</v>
      </c>
      <c r="I102" s="10">
        <v>0</v>
      </c>
      <c r="J102" s="16">
        <f t="shared" si="0"/>
        <v>0</v>
      </c>
    </row>
    <row r="103" spans="1:10" s="16" customFormat="1" ht="27.75" customHeight="1">
      <c r="A103" s="31" t="s">
        <v>40</v>
      </c>
      <c r="B103" s="35" t="s">
        <v>71</v>
      </c>
      <c r="C103" s="63"/>
      <c r="D103" s="108">
        <v>4833.16</v>
      </c>
      <c r="E103" s="33"/>
      <c r="F103" s="33"/>
      <c r="G103" s="9">
        <v>3277.7</v>
      </c>
      <c r="H103" s="9"/>
      <c r="I103" s="10"/>
      <c r="J103" s="16">
        <f t="shared" si="0"/>
        <v>0</v>
      </c>
    </row>
    <row r="104" spans="1:10" s="16" customFormat="1" ht="57.75" customHeight="1">
      <c r="A104" s="31" t="s">
        <v>121</v>
      </c>
      <c r="B104" s="35" t="s">
        <v>72</v>
      </c>
      <c r="C104" s="63"/>
      <c r="D104" s="108">
        <v>0</v>
      </c>
      <c r="E104" s="33"/>
      <c r="F104" s="33"/>
      <c r="G104" s="9">
        <v>3277.7</v>
      </c>
      <c r="H104" s="9">
        <v>1.07</v>
      </c>
      <c r="I104" s="10">
        <v>0</v>
      </c>
      <c r="J104" s="16">
        <f t="shared" si="0"/>
        <v>0</v>
      </c>
    </row>
    <row r="105" spans="1:10" s="16" customFormat="1" ht="18.75" customHeight="1">
      <c r="A105" s="27" t="s">
        <v>38</v>
      </c>
      <c r="B105" s="32"/>
      <c r="C105" s="26" t="s">
        <v>136</v>
      </c>
      <c r="D105" s="110">
        <f>D106</f>
        <v>1311.87</v>
      </c>
      <c r="E105" s="20">
        <f>D105/G105</f>
        <v>0.4</v>
      </c>
      <c r="F105" s="20">
        <f>E105/12</f>
        <v>0.03</v>
      </c>
      <c r="G105" s="9">
        <v>3277.7</v>
      </c>
      <c r="H105" s="9">
        <v>1.07</v>
      </c>
      <c r="I105" s="10">
        <v>0.14</v>
      </c>
      <c r="J105" s="16">
        <f t="shared" si="0"/>
        <v>0.0333333333333333</v>
      </c>
    </row>
    <row r="106" spans="1:10" s="16" customFormat="1" ht="20.25" customHeight="1">
      <c r="A106" s="31" t="s">
        <v>34</v>
      </c>
      <c r="B106" s="32" t="s">
        <v>14</v>
      </c>
      <c r="C106" s="63"/>
      <c r="D106" s="108">
        <v>1311.87</v>
      </c>
      <c r="E106" s="33"/>
      <c r="F106" s="33"/>
      <c r="G106" s="9">
        <v>3277.7</v>
      </c>
      <c r="H106" s="9">
        <v>1.07</v>
      </c>
      <c r="I106" s="10">
        <v>0.02</v>
      </c>
      <c r="J106" s="16">
        <f t="shared" si="0"/>
        <v>0</v>
      </c>
    </row>
    <row r="107" spans="1:10" s="9" customFormat="1" ht="24" customHeight="1">
      <c r="A107" s="27" t="s">
        <v>42</v>
      </c>
      <c r="B107" s="19"/>
      <c r="C107" s="26" t="s">
        <v>137</v>
      </c>
      <c r="D107" s="110">
        <f>D108+D110+D109</f>
        <v>38200</v>
      </c>
      <c r="E107" s="20">
        <f>D107/G107</f>
        <v>11.65</v>
      </c>
      <c r="F107" s="20">
        <f>E107/12</f>
        <v>0.97</v>
      </c>
      <c r="G107" s="9">
        <v>3277.7</v>
      </c>
      <c r="H107" s="9">
        <v>1.07</v>
      </c>
      <c r="I107" s="10">
        <v>0.37</v>
      </c>
      <c r="J107" s="16">
        <f t="shared" si="0"/>
        <v>0.970833333333333</v>
      </c>
    </row>
    <row r="108" spans="1:10" s="16" customFormat="1" ht="54" customHeight="1">
      <c r="A108" s="70" t="s">
        <v>122</v>
      </c>
      <c r="B108" s="35" t="s">
        <v>19</v>
      </c>
      <c r="C108" s="64"/>
      <c r="D108" s="108">
        <v>19500</v>
      </c>
      <c r="E108" s="33"/>
      <c r="F108" s="33"/>
      <c r="G108" s="9">
        <v>3277.7</v>
      </c>
      <c r="H108" s="9">
        <v>1.07</v>
      </c>
      <c r="I108" s="10">
        <v>0.03</v>
      </c>
      <c r="J108" s="16">
        <f t="shared" si="0"/>
        <v>0</v>
      </c>
    </row>
    <row r="109" spans="1:10" s="16" customFormat="1" ht="21.75" customHeight="1">
      <c r="A109" s="70" t="s">
        <v>177</v>
      </c>
      <c r="B109" s="35" t="s">
        <v>51</v>
      </c>
      <c r="C109" s="64"/>
      <c r="D109" s="108">
        <v>4950</v>
      </c>
      <c r="E109" s="33"/>
      <c r="F109" s="33"/>
      <c r="G109" s="9"/>
      <c r="H109" s="9"/>
      <c r="I109" s="10"/>
      <c r="J109" s="16">
        <f t="shared" si="0"/>
        <v>0</v>
      </c>
    </row>
    <row r="110" spans="1:10" s="16" customFormat="1" ht="18" customHeight="1">
      <c r="A110" s="70" t="s">
        <v>176</v>
      </c>
      <c r="B110" s="35" t="s">
        <v>72</v>
      </c>
      <c r="C110" s="64"/>
      <c r="D110" s="108">
        <v>13750</v>
      </c>
      <c r="E110" s="33"/>
      <c r="F110" s="33"/>
      <c r="G110" s="9">
        <v>3277.7</v>
      </c>
      <c r="H110" s="9">
        <v>1.07</v>
      </c>
      <c r="I110" s="10">
        <v>0.34</v>
      </c>
      <c r="J110" s="16">
        <f t="shared" si="0"/>
        <v>0</v>
      </c>
    </row>
    <row r="111" spans="1:10" s="9" customFormat="1" ht="15">
      <c r="A111" s="27" t="s">
        <v>41</v>
      </c>
      <c r="B111" s="19"/>
      <c r="C111" s="26" t="s">
        <v>138</v>
      </c>
      <c r="D111" s="110">
        <f>D112+D113</f>
        <v>20728.44</v>
      </c>
      <c r="E111" s="20">
        <f>D111/G111</f>
        <v>6.32</v>
      </c>
      <c r="F111" s="20">
        <f>E111/12</f>
        <v>0.53</v>
      </c>
      <c r="G111" s="9">
        <v>3277.7</v>
      </c>
      <c r="H111" s="9">
        <v>1.07</v>
      </c>
      <c r="I111" s="10">
        <v>0.47</v>
      </c>
      <c r="J111" s="16">
        <f t="shared" si="0"/>
        <v>0.526666666666667</v>
      </c>
    </row>
    <row r="112" spans="1:10" s="16" customFormat="1" ht="21" customHeight="1">
      <c r="A112" s="31" t="s">
        <v>53</v>
      </c>
      <c r="B112" s="32" t="s">
        <v>47</v>
      </c>
      <c r="C112" s="63"/>
      <c r="D112" s="108">
        <v>20728.44</v>
      </c>
      <c r="E112" s="33"/>
      <c r="F112" s="33"/>
      <c r="G112" s="9">
        <v>3277.7</v>
      </c>
      <c r="H112" s="9">
        <v>1.07</v>
      </c>
      <c r="I112" s="10">
        <v>0.35</v>
      </c>
      <c r="J112" s="16">
        <f t="shared" si="0"/>
        <v>0</v>
      </c>
    </row>
    <row r="113" spans="1:10" s="16" customFormat="1" ht="15.75" thickBot="1">
      <c r="A113" s="123" t="s">
        <v>56</v>
      </c>
      <c r="B113" s="130" t="s">
        <v>47</v>
      </c>
      <c r="C113" s="125"/>
      <c r="D113" s="131">
        <v>0</v>
      </c>
      <c r="E113" s="127"/>
      <c r="F113" s="127"/>
      <c r="G113" s="9">
        <v>3277.7</v>
      </c>
      <c r="H113" s="9">
        <v>1.07</v>
      </c>
      <c r="I113" s="10">
        <v>0.12</v>
      </c>
      <c r="J113" s="16">
        <f t="shared" si="0"/>
        <v>0</v>
      </c>
    </row>
    <row r="114" spans="1:11" s="9" customFormat="1" ht="132.75">
      <c r="A114" s="128" t="s">
        <v>178</v>
      </c>
      <c r="B114" s="26" t="s">
        <v>9</v>
      </c>
      <c r="C114" s="132"/>
      <c r="D114" s="133">
        <v>50000</v>
      </c>
      <c r="E114" s="129">
        <f>D114/G114</f>
        <v>15.25</v>
      </c>
      <c r="F114" s="129">
        <f>E114/12</f>
        <v>1.27</v>
      </c>
      <c r="G114" s="9">
        <v>3277.7</v>
      </c>
      <c r="H114" s="9">
        <v>1.07</v>
      </c>
      <c r="I114" s="10">
        <v>0.3</v>
      </c>
      <c r="J114" s="16">
        <f t="shared" si="0"/>
        <v>1.27083333333333</v>
      </c>
      <c r="K114" s="10"/>
    </row>
    <row r="115" spans="1:11" s="9" customFormat="1" ht="18.75">
      <c r="A115" s="101" t="s">
        <v>179</v>
      </c>
      <c r="B115" s="19" t="s">
        <v>6</v>
      </c>
      <c r="C115" s="19"/>
      <c r="D115" s="134">
        <f>2277.22+27853.73</f>
        <v>30130.95</v>
      </c>
      <c r="E115" s="29">
        <f>D115/G115</f>
        <v>9.19</v>
      </c>
      <c r="F115" s="29">
        <f>E115/12</f>
        <v>0.77</v>
      </c>
      <c r="G115" s="9">
        <v>3277.7</v>
      </c>
      <c r="I115" s="10"/>
      <c r="J115" s="16">
        <f t="shared" si="0"/>
        <v>0.765833333333333</v>
      </c>
      <c r="K115" s="10"/>
    </row>
    <row r="116" spans="1:11" s="9" customFormat="1" ht="18.75">
      <c r="A116" s="101" t="s">
        <v>180</v>
      </c>
      <c r="B116" s="19" t="s">
        <v>6</v>
      </c>
      <c r="C116" s="19"/>
      <c r="D116" s="134">
        <f>(2277.22+2607.05+4772.03)</f>
        <v>9656.3</v>
      </c>
      <c r="E116" s="29">
        <f>D116/G116</f>
        <v>2.95</v>
      </c>
      <c r="F116" s="29">
        <f>E116/12</f>
        <v>0.25</v>
      </c>
      <c r="G116" s="9">
        <v>3277.7</v>
      </c>
      <c r="I116" s="10"/>
      <c r="J116" s="16">
        <f t="shared" si="0"/>
        <v>0.245833333333333</v>
      </c>
      <c r="K116" s="10"/>
    </row>
    <row r="117" spans="1:11" s="9" customFormat="1" ht="18.75">
      <c r="A117" s="101" t="s">
        <v>181</v>
      </c>
      <c r="B117" s="19" t="s">
        <v>6</v>
      </c>
      <c r="C117" s="19"/>
      <c r="D117" s="134">
        <v>17570.09</v>
      </c>
      <c r="E117" s="29">
        <f>D117/G117</f>
        <v>5.36</v>
      </c>
      <c r="F117" s="29">
        <f>E117/12</f>
        <v>0.45</v>
      </c>
      <c r="G117" s="9">
        <v>3277.7</v>
      </c>
      <c r="I117" s="10"/>
      <c r="J117" s="16">
        <f t="shared" si="0"/>
        <v>0.446666666666667</v>
      </c>
      <c r="K117" s="10"/>
    </row>
    <row r="118" spans="1:11" s="9" customFormat="1" ht="18.75">
      <c r="A118" s="101" t="s">
        <v>182</v>
      </c>
      <c r="B118" s="19" t="s">
        <v>6</v>
      </c>
      <c r="C118" s="19"/>
      <c r="D118" s="134">
        <v>32836.46</v>
      </c>
      <c r="E118" s="29">
        <f>D118/G118</f>
        <v>10.02</v>
      </c>
      <c r="F118" s="29">
        <f>E118/12</f>
        <v>0.84</v>
      </c>
      <c r="G118" s="9">
        <v>3277.7</v>
      </c>
      <c r="I118" s="10"/>
      <c r="J118" s="16">
        <f t="shared" si="0"/>
        <v>0.835</v>
      </c>
      <c r="K118" s="10"/>
    </row>
    <row r="119" spans="1:9" s="9" customFormat="1" ht="25.5" customHeight="1" thickBot="1">
      <c r="A119" s="99" t="s">
        <v>73</v>
      </c>
      <c r="B119" s="100" t="s">
        <v>8</v>
      </c>
      <c r="C119" s="67"/>
      <c r="D119" s="111">
        <f>E119*G119</f>
        <v>81024.74</v>
      </c>
      <c r="E119" s="135">
        <f>F119*12</f>
        <v>24.72</v>
      </c>
      <c r="F119" s="39">
        <v>2.06</v>
      </c>
      <c r="G119" s="9">
        <v>3277.7</v>
      </c>
      <c r="I119" s="10"/>
    </row>
    <row r="120" spans="1:9" s="9" customFormat="1" ht="24.75" customHeight="1" thickBot="1">
      <c r="A120" s="37" t="s">
        <v>28</v>
      </c>
      <c r="B120" s="38"/>
      <c r="C120" s="68"/>
      <c r="D120" s="102">
        <f>D15+D29+D40+D41+D48+D49+D51+D62+D63+D64+D65+D81+D92+D98+D105+D107+D111+D114+D119+D42+D118+D117+D116+D115+D61+D50</f>
        <v>1105179.84</v>
      </c>
      <c r="E120" s="102">
        <f>E15+E29+E40+E41+E48+E49+E51+E62+E63+E64+E65+E81+E92+E98+E105+E107+E111+E114+E119+E42+E118+E117+E116+E115+E61+E50</f>
        <v>337.17</v>
      </c>
      <c r="F120" s="102">
        <f>F15+F29+F40+F41+F48+F49+F51+F62+F63+F64+F65+F81+F92+F98+F105+F107+F111+F114+F119+F42+F118+F117+F116+F115+F61+F50</f>
        <v>28.11</v>
      </c>
      <c r="G120" s="9">
        <v>3277.7</v>
      </c>
      <c r="I120" s="10"/>
    </row>
    <row r="121" spans="1:9" s="40" customFormat="1" ht="20.25" thickBot="1">
      <c r="A121" s="42"/>
      <c r="B121" s="43"/>
      <c r="C121" s="43"/>
      <c r="D121" s="136"/>
      <c r="E121" s="43"/>
      <c r="F121" s="43"/>
      <c r="G121" s="9"/>
      <c r="I121" s="41"/>
    </row>
    <row r="122" spans="1:8" s="76" customFormat="1" ht="38.25" thickBot="1">
      <c r="A122" s="72" t="s">
        <v>141</v>
      </c>
      <c r="B122" s="73"/>
      <c r="C122" s="74"/>
      <c r="D122" s="75">
        <f>SUM(D123:D144)</f>
        <v>2215677.95</v>
      </c>
      <c r="E122" s="75">
        <f>SUM(E123:E144)</f>
        <v>675.98</v>
      </c>
      <c r="F122" s="75">
        <f>SUM(F123:F144)</f>
        <v>56.36</v>
      </c>
      <c r="G122" s="76">
        <v>3277.7</v>
      </c>
      <c r="H122" s="77"/>
    </row>
    <row r="123" spans="1:9" s="90" customFormat="1" ht="15">
      <c r="A123" s="78" t="s">
        <v>145</v>
      </c>
      <c r="B123" s="86"/>
      <c r="C123" s="87"/>
      <c r="D123" s="88">
        <v>50554.53</v>
      </c>
      <c r="E123" s="89">
        <f aca="true" t="shared" si="1" ref="E123:E144">D123/G123</f>
        <v>15.42</v>
      </c>
      <c r="F123" s="79">
        <f>E123/12</f>
        <v>1.29</v>
      </c>
      <c r="G123" s="9">
        <v>3277.7</v>
      </c>
      <c r="I123" s="91"/>
    </row>
    <row r="124" spans="1:9" s="90" customFormat="1" ht="15">
      <c r="A124" s="31" t="s">
        <v>146</v>
      </c>
      <c r="B124" s="35"/>
      <c r="C124" s="64"/>
      <c r="D124" s="92">
        <v>127502</v>
      </c>
      <c r="E124" s="93">
        <f t="shared" si="1"/>
        <v>38.9</v>
      </c>
      <c r="F124" s="80">
        <f aca="true" t="shared" si="2" ref="F124:F144">E124/12</f>
        <v>3.24</v>
      </c>
      <c r="G124" s="9">
        <v>3277.7</v>
      </c>
      <c r="I124" s="91"/>
    </row>
    <row r="125" spans="1:9" s="90" customFormat="1" ht="15">
      <c r="A125" s="31" t="s">
        <v>147</v>
      </c>
      <c r="B125" s="35"/>
      <c r="C125" s="64"/>
      <c r="D125" s="92">
        <v>690156.03</v>
      </c>
      <c r="E125" s="93">
        <f t="shared" si="1"/>
        <v>210.56</v>
      </c>
      <c r="F125" s="80">
        <f t="shared" si="2"/>
        <v>17.55</v>
      </c>
      <c r="G125" s="9">
        <v>3277.7</v>
      </c>
      <c r="I125" s="91"/>
    </row>
    <row r="126" spans="1:9" s="90" customFormat="1" ht="15">
      <c r="A126" s="31" t="s">
        <v>148</v>
      </c>
      <c r="B126" s="35"/>
      <c r="C126" s="64"/>
      <c r="D126" s="92">
        <v>22678.01</v>
      </c>
      <c r="E126" s="93">
        <f t="shared" si="1"/>
        <v>6.92</v>
      </c>
      <c r="F126" s="80">
        <f t="shared" si="2"/>
        <v>0.58</v>
      </c>
      <c r="G126" s="9">
        <v>3277.7</v>
      </c>
      <c r="I126" s="91"/>
    </row>
    <row r="127" spans="1:9" s="90" customFormat="1" ht="15">
      <c r="A127" s="31" t="s">
        <v>149</v>
      </c>
      <c r="B127" s="35"/>
      <c r="C127" s="64"/>
      <c r="D127" s="92">
        <v>3049.86</v>
      </c>
      <c r="E127" s="93">
        <f t="shared" si="1"/>
        <v>0.93</v>
      </c>
      <c r="F127" s="80">
        <f t="shared" si="2"/>
        <v>0.08</v>
      </c>
      <c r="G127" s="9">
        <v>3277.7</v>
      </c>
      <c r="I127" s="91"/>
    </row>
    <row r="128" spans="1:9" s="90" customFormat="1" ht="15">
      <c r="A128" s="31" t="s">
        <v>150</v>
      </c>
      <c r="B128" s="35"/>
      <c r="C128" s="64"/>
      <c r="D128" s="92">
        <v>33068.25</v>
      </c>
      <c r="E128" s="93">
        <f t="shared" si="1"/>
        <v>10.09</v>
      </c>
      <c r="F128" s="80">
        <f t="shared" si="2"/>
        <v>0.84</v>
      </c>
      <c r="G128" s="9">
        <v>3277.7</v>
      </c>
      <c r="I128" s="91"/>
    </row>
    <row r="129" spans="1:9" s="90" customFormat="1" ht="15">
      <c r="A129" s="31" t="s">
        <v>151</v>
      </c>
      <c r="B129" s="35"/>
      <c r="C129" s="64"/>
      <c r="D129" s="92">
        <v>123303.9</v>
      </c>
      <c r="E129" s="93">
        <f t="shared" si="1"/>
        <v>37.62</v>
      </c>
      <c r="F129" s="80">
        <f t="shared" si="2"/>
        <v>3.14</v>
      </c>
      <c r="G129" s="9">
        <v>3277.7</v>
      </c>
      <c r="I129" s="91"/>
    </row>
    <row r="130" spans="1:9" s="90" customFormat="1" ht="15">
      <c r="A130" s="31" t="s">
        <v>152</v>
      </c>
      <c r="B130" s="35"/>
      <c r="C130" s="64"/>
      <c r="D130" s="92">
        <v>32713.76</v>
      </c>
      <c r="E130" s="93">
        <f t="shared" si="1"/>
        <v>9.98</v>
      </c>
      <c r="F130" s="80">
        <f t="shared" si="2"/>
        <v>0.83</v>
      </c>
      <c r="G130" s="9">
        <v>3277.7</v>
      </c>
      <c r="I130" s="91"/>
    </row>
    <row r="131" spans="1:9" s="90" customFormat="1" ht="15">
      <c r="A131" s="31" t="s">
        <v>153</v>
      </c>
      <c r="B131" s="35"/>
      <c r="C131" s="64"/>
      <c r="D131" s="92">
        <v>2501.98</v>
      </c>
      <c r="E131" s="93">
        <f t="shared" si="1"/>
        <v>0.76</v>
      </c>
      <c r="F131" s="80">
        <f t="shared" si="2"/>
        <v>0.06</v>
      </c>
      <c r="G131" s="9">
        <v>3277.7</v>
      </c>
      <c r="I131" s="91"/>
    </row>
    <row r="132" spans="1:9" s="90" customFormat="1" ht="15">
      <c r="A132" s="31" t="s">
        <v>154</v>
      </c>
      <c r="B132" s="35"/>
      <c r="C132" s="64"/>
      <c r="D132" s="92">
        <v>5736.43</v>
      </c>
      <c r="E132" s="93">
        <f t="shared" si="1"/>
        <v>1.75</v>
      </c>
      <c r="F132" s="80">
        <f t="shared" si="2"/>
        <v>0.15</v>
      </c>
      <c r="G132" s="9">
        <v>3277.7</v>
      </c>
      <c r="I132" s="91"/>
    </row>
    <row r="133" spans="1:9" s="90" customFormat="1" ht="15">
      <c r="A133" s="31" t="s">
        <v>155</v>
      </c>
      <c r="B133" s="35"/>
      <c r="C133" s="64"/>
      <c r="D133" s="92">
        <v>6752.65</v>
      </c>
      <c r="E133" s="93">
        <f t="shared" si="1"/>
        <v>2.06</v>
      </c>
      <c r="F133" s="80">
        <f t="shared" si="2"/>
        <v>0.17</v>
      </c>
      <c r="G133" s="9">
        <v>3277.7</v>
      </c>
      <c r="I133" s="91"/>
    </row>
    <row r="134" spans="1:9" s="90" customFormat="1" ht="15">
      <c r="A134" s="31" t="s">
        <v>156</v>
      </c>
      <c r="B134" s="35"/>
      <c r="C134" s="64"/>
      <c r="D134" s="92">
        <v>1384.62</v>
      </c>
      <c r="E134" s="93">
        <f t="shared" si="1"/>
        <v>0.42</v>
      </c>
      <c r="F134" s="80">
        <f t="shared" si="2"/>
        <v>0.04</v>
      </c>
      <c r="G134" s="9">
        <v>3277.7</v>
      </c>
      <c r="I134" s="91"/>
    </row>
    <row r="135" spans="1:9" s="90" customFormat="1" ht="15">
      <c r="A135" s="31" t="s">
        <v>157</v>
      </c>
      <c r="B135" s="35"/>
      <c r="C135" s="64"/>
      <c r="D135" s="92">
        <v>594.26</v>
      </c>
      <c r="E135" s="93">
        <f t="shared" si="1"/>
        <v>0.18</v>
      </c>
      <c r="F135" s="80">
        <f t="shared" si="2"/>
        <v>0.02</v>
      </c>
      <c r="G135" s="9">
        <v>3277.7</v>
      </c>
      <c r="I135" s="91"/>
    </row>
    <row r="136" spans="1:9" s="90" customFormat="1" ht="15">
      <c r="A136" s="31" t="s">
        <v>158</v>
      </c>
      <c r="B136" s="35"/>
      <c r="C136" s="64"/>
      <c r="D136" s="92">
        <v>12802.57</v>
      </c>
      <c r="E136" s="93">
        <f t="shared" si="1"/>
        <v>3.91</v>
      </c>
      <c r="F136" s="80">
        <f t="shared" si="2"/>
        <v>0.33</v>
      </c>
      <c r="G136" s="9">
        <v>3277.7</v>
      </c>
      <c r="I136" s="91"/>
    </row>
    <row r="137" spans="1:9" s="90" customFormat="1" ht="15">
      <c r="A137" s="31" t="s">
        <v>159</v>
      </c>
      <c r="B137" s="35"/>
      <c r="C137" s="64"/>
      <c r="D137" s="92">
        <v>32019.5</v>
      </c>
      <c r="E137" s="93">
        <f>D137/G137</f>
        <v>9.77</v>
      </c>
      <c r="F137" s="80">
        <f>E137/12</f>
        <v>0.81</v>
      </c>
      <c r="G137" s="9">
        <v>3277.7</v>
      </c>
      <c r="I137" s="91"/>
    </row>
    <row r="138" spans="1:9" s="90" customFormat="1" ht="15">
      <c r="A138" s="31" t="s">
        <v>160</v>
      </c>
      <c r="B138" s="35"/>
      <c r="C138" s="64"/>
      <c r="D138" s="92">
        <v>13141.64</v>
      </c>
      <c r="E138" s="93">
        <f>D138/G138</f>
        <v>4.01</v>
      </c>
      <c r="F138" s="80">
        <f>E138/12</f>
        <v>0.33</v>
      </c>
      <c r="G138" s="9">
        <v>3277.7</v>
      </c>
      <c r="I138" s="91"/>
    </row>
    <row r="139" spans="1:9" s="90" customFormat="1" ht="15">
      <c r="A139" s="31" t="s">
        <v>161</v>
      </c>
      <c r="B139" s="35"/>
      <c r="C139" s="64"/>
      <c r="D139" s="92">
        <v>102397.22</v>
      </c>
      <c r="E139" s="93">
        <f>D139/G139</f>
        <v>31.24</v>
      </c>
      <c r="F139" s="80">
        <f>E139/12</f>
        <v>2.6</v>
      </c>
      <c r="G139" s="9">
        <v>3277.7</v>
      </c>
      <c r="I139" s="91"/>
    </row>
    <row r="140" spans="1:9" s="90" customFormat="1" ht="15">
      <c r="A140" s="31" t="s">
        <v>166</v>
      </c>
      <c r="B140" s="35"/>
      <c r="C140" s="64"/>
      <c r="D140" s="92">
        <v>5310.21</v>
      </c>
      <c r="E140" s="93">
        <f t="shared" si="1"/>
        <v>1.62</v>
      </c>
      <c r="F140" s="80">
        <f t="shared" si="2"/>
        <v>0.14</v>
      </c>
      <c r="G140" s="9">
        <v>3277.7</v>
      </c>
      <c r="I140" s="91"/>
    </row>
    <row r="141" spans="1:9" s="90" customFormat="1" ht="15">
      <c r="A141" s="31" t="s">
        <v>165</v>
      </c>
      <c r="B141" s="35"/>
      <c r="C141" s="64"/>
      <c r="D141" s="92">
        <v>23976.07</v>
      </c>
      <c r="E141" s="93">
        <f t="shared" si="1"/>
        <v>7.31</v>
      </c>
      <c r="F141" s="80">
        <f t="shared" si="2"/>
        <v>0.61</v>
      </c>
      <c r="G141" s="9">
        <v>3277.7</v>
      </c>
      <c r="I141" s="91"/>
    </row>
    <row r="142" spans="1:9" s="90" customFormat="1" ht="15">
      <c r="A142" s="31" t="s">
        <v>142</v>
      </c>
      <c r="B142" s="35"/>
      <c r="C142" s="64"/>
      <c r="D142" s="92">
        <v>742390</v>
      </c>
      <c r="E142" s="93">
        <f t="shared" si="1"/>
        <v>226.5</v>
      </c>
      <c r="F142" s="80">
        <f t="shared" si="2"/>
        <v>18.88</v>
      </c>
      <c r="G142" s="9">
        <v>3277.7</v>
      </c>
      <c r="I142" s="91"/>
    </row>
    <row r="143" spans="1:9" s="90" customFormat="1" ht="15">
      <c r="A143" s="31" t="s">
        <v>143</v>
      </c>
      <c r="B143" s="35"/>
      <c r="C143" s="35"/>
      <c r="D143" s="93">
        <v>94473</v>
      </c>
      <c r="E143" s="93">
        <f t="shared" si="1"/>
        <v>28.82</v>
      </c>
      <c r="F143" s="80">
        <f t="shared" si="2"/>
        <v>2.4</v>
      </c>
      <c r="G143" s="9">
        <v>3277.7</v>
      </c>
      <c r="I143" s="91"/>
    </row>
    <row r="144" spans="1:9" s="97" customFormat="1" ht="26.25" thickBot="1">
      <c r="A144" s="94" t="s">
        <v>144</v>
      </c>
      <c r="B144" s="95"/>
      <c r="C144" s="95"/>
      <c r="D144" s="104">
        <v>89171.46</v>
      </c>
      <c r="E144" s="96">
        <f t="shared" si="1"/>
        <v>27.21</v>
      </c>
      <c r="F144" s="81">
        <f t="shared" si="2"/>
        <v>2.27</v>
      </c>
      <c r="G144" s="9">
        <v>3277.7</v>
      </c>
      <c r="I144" s="98"/>
    </row>
    <row r="145" spans="1:9" s="45" customFormat="1" ht="13.5" thickBot="1">
      <c r="A145" s="44"/>
      <c r="D145" s="82"/>
      <c r="E145" s="82"/>
      <c r="F145" s="82"/>
      <c r="I145" s="46"/>
    </row>
    <row r="146" spans="1:9" s="40" customFormat="1" ht="20.25" thickBot="1">
      <c r="A146" s="83" t="s">
        <v>57</v>
      </c>
      <c r="B146" s="84"/>
      <c r="C146" s="84"/>
      <c r="D146" s="85">
        <f>D120+D122</f>
        <v>3320857.79</v>
      </c>
      <c r="E146" s="85">
        <f>E120+E122</f>
        <v>1013.15</v>
      </c>
      <c r="F146" s="85">
        <f>F120+F122</f>
        <v>84.47</v>
      </c>
      <c r="I146" s="41"/>
    </row>
    <row r="147" spans="1:9" s="45" customFormat="1" ht="12.75">
      <c r="A147" s="44"/>
      <c r="I147" s="46"/>
    </row>
    <row r="148" spans="1:9" s="45" customFormat="1" ht="12.75">
      <c r="A148" s="44"/>
      <c r="I148" s="46"/>
    </row>
    <row r="149" spans="1:9" s="50" customFormat="1" ht="18.75">
      <c r="A149" s="47"/>
      <c r="B149" s="48"/>
      <c r="C149" s="48"/>
      <c r="D149" s="49"/>
      <c r="E149" s="49"/>
      <c r="F149" s="49"/>
      <c r="I149" s="51"/>
    </row>
    <row r="150" spans="1:9" s="40" customFormat="1" ht="19.5">
      <c r="A150" s="52"/>
      <c r="B150" s="53"/>
      <c r="C150" s="53"/>
      <c r="D150" s="54"/>
      <c r="E150" s="54"/>
      <c r="F150" s="54"/>
      <c r="I150" s="41"/>
    </row>
    <row r="151" spans="1:9" s="45" customFormat="1" ht="14.25">
      <c r="A151" s="163" t="s">
        <v>26</v>
      </c>
      <c r="B151" s="163"/>
      <c r="C151" s="163"/>
      <c r="D151" s="163"/>
      <c r="I151" s="46"/>
    </row>
    <row r="152" s="45" customFormat="1" ht="12.75">
      <c r="I152" s="46"/>
    </row>
    <row r="153" spans="1:9" s="45" customFormat="1" ht="12.75">
      <c r="A153" s="44" t="s">
        <v>27</v>
      </c>
      <c r="I153" s="46"/>
    </row>
    <row r="154" s="45" customFormat="1" ht="12.75">
      <c r="I154" s="46"/>
    </row>
    <row r="155" s="45" customFormat="1" ht="12.75">
      <c r="I155" s="46"/>
    </row>
    <row r="156" s="45" customFormat="1" ht="12.75">
      <c r="I156" s="46"/>
    </row>
    <row r="157" s="45" customFormat="1" ht="12.75">
      <c r="I157" s="46"/>
    </row>
    <row r="158" s="45" customFormat="1" ht="12.75">
      <c r="I158" s="46"/>
    </row>
    <row r="159" s="45" customFormat="1" ht="12.75">
      <c r="I159" s="46"/>
    </row>
    <row r="160" s="45" customFormat="1" ht="12.75">
      <c r="I160" s="46"/>
    </row>
    <row r="161" s="45" customFormat="1" ht="12.75">
      <c r="I161" s="46"/>
    </row>
    <row r="162" s="45" customFormat="1" ht="12.75">
      <c r="I162" s="46"/>
    </row>
    <row r="163" s="45" customFormat="1" ht="12.75">
      <c r="I163" s="46"/>
    </row>
    <row r="164" s="45" customFormat="1" ht="12.75">
      <c r="I164" s="46"/>
    </row>
    <row r="165" s="45" customFormat="1" ht="12.75">
      <c r="I165" s="46"/>
    </row>
    <row r="166" s="45" customFormat="1" ht="12.75">
      <c r="I166" s="46"/>
    </row>
    <row r="167" s="45" customFormat="1" ht="12.75">
      <c r="I167" s="46"/>
    </row>
    <row r="168" s="45" customFormat="1" ht="12.75">
      <c r="I168" s="46"/>
    </row>
    <row r="169" s="45" customFormat="1" ht="12.75">
      <c r="I169" s="46"/>
    </row>
    <row r="170" s="45" customFormat="1" ht="12.75">
      <c r="I170" s="46"/>
    </row>
    <row r="171" s="45" customFormat="1" ht="12.75">
      <c r="I171" s="46"/>
    </row>
  </sheetData>
  <sheetProtection/>
  <mergeCells count="13">
    <mergeCell ref="A151:D151"/>
    <mergeCell ref="A1:F1"/>
    <mergeCell ref="B2:F2"/>
    <mergeCell ref="B3:F3"/>
    <mergeCell ref="B4:F4"/>
    <mergeCell ref="A7:F7"/>
    <mergeCell ref="A9:F9"/>
    <mergeCell ref="A8:F8"/>
    <mergeCell ref="A5:F5"/>
    <mergeCell ref="A6:F6"/>
    <mergeCell ref="A10:F10"/>
    <mergeCell ref="A11:F11"/>
    <mergeCell ref="A14:F14"/>
  </mergeCells>
  <printOptions horizontalCentered="1"/>
  <pageMargins left="0.2" right="0.2" top="0.1968503937007874" bottom="0.2" header="0.2" footer="0.2"/>
  <pageSetup horizontalDpi="600" verticalDpi="600" orientation="portrait" paperSize="9" scale="62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9"/>
  <sheetViews>
    <sheetView zoomScalePageLayoutView="0" workbookViewId="0" topLeftCell="A112">
      <selection activeCell="D123" sqref="D123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6.125" style="1" customWidth="1"/>
    <col min="4" max="4" width="20.25390625" style="1" customWidth="1"/>
    <col min="5" max="5" width="13.875" style="1" customWidth="1"/>
    <col min="6" max="6" width="20.875" style="1" customWidth="1"/>
    <col min="7" max="7" width="15.375" style="1" customWidth="1"/>
    <col min="8" max="8" width="15.375" style="1" hidden="1" customWidth="1"/>
    <col min="9" max="9" width="15.375" style="2" hidden="1" customWidth="1"/>
    <col min="10" max="12" width="15.375" style="1" customWidth="1"/>
    <col min="13" max="16384" width="9.125" style="1" customWidth="1"/>
  </cols>
  <sheetData>
    <row r="1" spans="1:6" ht="16.5" customHeight="1">
      <c r="A1" s="164" t="s">
        <v>139</v>
      </c>
      <c r="B1" s="165"/>
      <c r="C1" s="165"/>
      <c r="D1" s="165"/>
      <c r="E1" s="165"/>
      <c r="F1" s="165"/>
    </row>
    <row r="2" spans="2:6" ht="12.75" customHeight="1">
      <c r="B2" s="166"/>
      <c r="C2" s="166"/>
      <c r="D2" s="166"/>
      <c r="E2" s="165"/>
      <c r="F2" s="165"/>
    </row>
    <row r="3" spans="1:6" ht="24" customHeight="1">
      <c r="A3" s="105" t="s">
        <v>183</v>
      </c>
      <c r="B3" s="166" t="s">
        <v>0</v>
      </c>
      <c r="C3" s="166"/>
      <c r="D3" s="166"/>
      <c r="E3" s="165"/>
      <c r="F3" s="165"/>
    </row>
    <row r="4" spans="2:6" ht="14.25" customHeight="1">
      <c r="B4" s="166" t="s">
        <v>140</v>
      </c>
      <c r="C4" s="166"/>
      <c r="D4" s="166"/>
      <c r="E4" s="165"/>
      <c r="F4" s="165"/>
    </row>
    <row r="5" spans="1:9" ht="39.75" customHeight="1" hidden="1">
      <c r="A5" s="154" t="s">
        <v>69</v>
      </c>
      <c r="B5" s="154"/>
      <c r="C5" s="154"/>
      <c r="D5" s="154"/>
      <c r="E5" s="154"/>
      <c r="F5" s="154"/>
      <c r="I5" s="1"/>
    </row>
    <row r="6" spans="1:9" ht="24.75" customHeight="1">
      <c r="A6" s="154"/>
      <c r="B6" s="154"/>
      <c r="C6" s="154"/>
      <c r="D6" s="154"/>
      <c r="E6" s="154"/>
      <c r="F6" s="154"/>
      <c r="I6" s="1"/>
    </row>
    <row r="7" spans="1:9" ht="33" customHeight="1">
      <c r="A7" s="167" t="s">
        <v>167</v>
      </c>
      <c r="B7" s="167"/>
      <c r="C7" s="167"/>
      <c r="D7" s="167"/>
      <c r="E7" s="167"/>
      <c r="F7" s="167"/>
      <c r="I7" s="1"/>
    </row>
    <row r="8" spans="1:9" ht="21" customHeight="1">
      <c r="A8" s="153" t="s">
        <v>123</v>
      </c>
      <c r="B8" s="153"/>
      <c r="C8" s="153"/>
      <c r="D8" s="153"/>
      <c r="E8" s="153"/>
      <c r="F8" s="153"/>
      <c r="I8" s="1"/>
    </row>
    <row r="9" spans="1:6" s="3" customFormat="1" ht="18.75" customHeight="1">
      <c r="A9" s="168" t="s">
        <v>78</v>
      </c>
      <c r="B9" s="168"/>
      <c r="C9" s="168"/>
      <c r="D9" s="168"/>
      <c r="E9" s="169"/>
      <c r="F9" s="169"/>
    </row>
    <row r="10" spans="1:6" s="4" customFormat="1" ht="17.25" customHeight="1">
      <c r="A10" s="155" t="s">
        <v>55</v>
      </c>
      <c r="B10" s="155"/>
      <c r="C10" s="155"/>
      <c r="D10" s="155"/>
      <c r="E10" s="156"/>
      <c r="F10" s="156"/>
    </row>
    <row r="11" spans="1:6" s="3" customFormat="1" ht="30" customHeight="1" thickBot="1">
      <c r="A11" s="157" t="s">
        <v>68</v>
      </c>
      <c r="B11" s="157"/>
      <c r="C11" s="157"/>
      <c r="D11" s="157"/>
      <c r="E11" s="158"/>
      <c r="F11" s="158"/>
    </row>
    <row r="12" spans="1:9" s="9" customFormat="1" ht="139.5" customHeight="1" thickBot="1">
      <c r="A12" s="5" t="s">
        <v>1</v>
      </c>
      <c r="B12" s="6" t="s">
        <v>2</v>
      </c>
      <c r="C12" s="6" t="s">
        <v>86</v>
      </c>
      <c r="D12" s="7" t="s">
        <v>29</v>
      </c>
      <c r="E12" s="7" t="s">
        <v>3</v>
      </c>
      <c r="F12" s="8" t="s">
        <v>4</v>
      </c>
      <c r="I12" s="10"/>
    </row>
    <row r="13" spans="1:9" s="16" customFormat="1" ht="12.75">
      <c r="A13" s="11">
        <v>1</v>
      </c>
      <c r="B13" s="12">
        <v>2</v>
      </c>
      <c r="C13" s="13">
        <v>3</v>
      </c>
      <c r="D13" s="13">
        <v>4</v>
      </c>
      <c r="E13" s="14">
        <v>5</v>
      </c>
      <c r="F13" s="15">
        <v>6</v>
      </c>
      <c r="I13" s="17"/>
    </row>
    <row r="14" spans="1:9" s="16" customFormat="1" ht="49.5" customHeight="1">
      <c r="A14" s="159" t="s">
        <v>5</v>
      </c>
      <c r="B14" s="160"/>
      <c r="C14" s="160"/>
      <c r="D14" s="160"/>
      <c r="E14" s="161"/>
      <c r="F14" s="162"/>
      <c r="I14" s="17"/>
    </row>
    <row r="15" spans="1:9" s="9" customFormat="1" ht="23.25" customHeight="1">
      <c r="A15" s="18" t="s">
        <v>79</v>
      </c>
      <c r="B15" s="19" t="s">
        <v>6</v>
      </c>
      <c r="C15" s="60" t="s">
        <v>124</v>
      </c>
      <c r="D15" s="106">
        <f>E15*G15</f>
        <v>147103.18</v>
      </c>
      <c r="E15" s="20">
        <f>F15*12</f>
        <v>44.88</v>
      </c>
      <c r="F15" s="20">
        <f>F26+F28</f>
        <v>3.74</v>
      </c>
      <c r="G15" s="9">
        <v>3277.7</v>
      </c>
      <c r="H15" s="9">
        <v>1.07</v>
      </c>
      <c r="I15" s="10">
        <v>2.24</v>
      </c>
    </row>
    <row r="16" spans="1:9" s="9" customFormat="1" ht="32.25" customHeight="1">
      <c r="A16" s="21" t="s">
        <v>62</v>
      </c>
      <c r="B16" s="22" t="s">
        <v>63</v>
      </c>
      <c r="C16" s="61"/>
      <c r="D16" s="106"/>
      <c r="E16" s="20"/>
      <c r="F16" s="20"/>
      <c r="I16" s="10"/>
    </row>
    <row r="17" spans="1:9" s="9" customFormat="1" ht="15">
      <c r="A17" s="21" t="s">
        <v>64</v>
      </c>
      <c r="B17" s="22" t="s">
        <v>63</v>
      </c>
      <c r="C17" s="61"/>
      <c r="D17" s="106"/>
      <c r="E17" s="20"/>
      <c r="F17" s="20"/>
      <c r="I17" s="10"/>
    </row>
    <row r="18" spans="1:9" s="9" customFormat="1" ht="126.75" customHeight="1">
      <c r="A18" s="21" t="s">
        <v>80</v>
      </c>
      <c r="B18" s="22" t="s">
        <v>19</v>
      </c>
      <c r="C18" s="61"/>
      <c r="D18" s="106"/>
      <c r="E18" s="20"/>
      <c r="F18" s="20"/>
      <c r="I18" s="10"/>
    </row>
    <row r="19" spans="1:9" s="9" customFormat="1" ht="21.75" customHeight="1">
      <c r="A19" s="21" t="s">
        <v>81</v>
      </c>
      <c r="B19" s="22" t="s">
        <v>63</v>
      </c>
      <c r="C19" s="61"/>
      <c r="D19" s="106"/>
      <c r="E19" s="20"/>
      <c r="F19" s="20"/>
      <c r="I19" s="10"/>
    </row>
    <row r="20" spans="1:9" s="9" customFormat="1" ht="15">
      <c r="A20" s="21" t="s">
        <v>82</v>
      </c>
      <c r="B20" s="22" t="s">
        <v>63</v>
      </c>
      <c r="C20" s="61"/>
      <c r="D20" s="106"/>
      <c r="E20" s="20"/>
      <c r="F20" s="20"/>
      <c r="I20" s="10"/>
    </row>
    <row r="21" spans="1:9" s="24" customFormat="1" ht="27" customHeight="1">
      <c r="A21" s="21" t="s">
        <v>83</v>
      </c>
      <c r="B21" s="22" t="s">
        <v>9</v>
      </c>
      <c r="C21" s="61"/>
      <c r="D21" s="61"/>
      <c r="E21" s="23"/>
      <c r="F21" s="23"/>
      <c r="G21" s="9"/>
      <c r="I21" s="25"/>
    </row>
    <row r="22" spans="1:9" s="24" customFormat="1" ht="15">
      <c r="A22" s="21" t="s">
        <v>84</v>
      </c>
      <c r="B22" s="22" t="s">
        <v>11</v>
      </c>
      <c r="C22" s="61"/>
      <c r="D22" s="61"/>
      <c r="E22" s="23"/>
      <c r="F22" s="23"/>
      <c r="G22" s="9"/>
      <c r="I22" s="25"/>
    </row>
    <row r="23" spans="1:9" s="24" customFormat="1" ht="15" customHeight="1">
      <c r="A23" s="21" t="s">
        <v>168</v>
      </c>
      <c r="B23" s="22" t="s">
        <v>63</v>
      </c>
      <c r="C23" s="61"/>
      <c r="D23" s="61"/>
      <c r="E23" s="23"/>
      <c r="F23" s="23"/>
      <c r="G23" s="9"/>
      <c r="I23" s="25"/>
    </row>
    <row r="24" spans="1:9" s="24" customFormat="1" ht="15" customHeight="1">
      <c r="A24" s="21" t="s">
        <v>169</v>
      </c>
      <c r="B24" s="22" t="s">
        <v>63</v>
      </c>
      <c r="C24" s="61"/>
      <c r="D24" s="61"/>
      <c r="E24" s="23"/>
      <c r="F24" s="23"/>
      <c r="G24" s="9"/>
      <c r="I24" s="25"/>
    </row>
    <row r="25" spans="1:9" s="24" customFormat="1" ht="15">
      <c r="A25" s="21" t="s">
        <v>85</v>
      </c>
      <c r="B25" s="22" t="s">
        <v>14</v>
      </c>
      <c r="C25" s="61"/>
      <c r="D25" s="61"/>
      <c r="E25" s="23"/>
      <c r="F25" s="23"/>
      <c r="G25" s="9"/>
      <c r="I25" s="25"/>
    </row>
    <row r="26" spans="1:9" s="24" customFormat="1" ht="15">
      <c r="A26" s="58" t="s">
        <v>28</v>
      </c>
      <c r="B26" s="56"/>
      <c r="C26" s="62"/>
      <c r="D26" s="61"/>
      <c r="E26" s="23"/>
      <c r="F26" s="20">
        <v>3.61</v>
      </c>
      <c r="G26" s="9">
        <v>3277.7</v>
      </c>
      <c r="I26" s="25"/>
    </row>
    <row r="27" spans="1:9" s="24" customFormat="1" ht="15" customHeight="1">
      <c r="A27" s="55" t="s">
        <v>74</v>
      </c>
      <c r="B27" s="56" t="s">
        <v>63</v>
      </c>
      <c r="C27" s="62"/>
      <c r="D27" s="61"/>
      <c r="E27" s="23"/>
      <c r="F27" s="23">
        <v>0.13</v>
      </c>
      <c r="G27" s="9">
        <v>3277.7</v>
      </c>
      <c r="I27" s="25"/>
    </row>
    <row r="28" spans="1:9" s="24" customFormat="1" ht="15">
      <c r="A28" s="58" t="s">
        <v>28</v>
      </c>
      <c r="B28" s="56"/>
      <c r="C28" s="62"/>
      <c r="D28" s="61"/>
      <c r="E28" s="23"/>
      <c r="F28" s="20">
        <f>F27</f>
        <v>0.13</v>
      </c>
      <c r="G28" s="9">
        <v>3277.7</v>
      </c>
      <c r="I28" s="25"/>
    </row>
    <row r="29" spans="1:9" s="9" customFormat="1" ht="30">
      <c r="A29" s="18" t="s">
        <v>7</v>
      </c>
      <c r="B29" s="26" t="s">
        <v>8</v>
      </c>
      <c r="C29" s="60" t="s">
        <v>125</v>
      </c>
      <c r="D29" s="106">
        <f>E29*G29</f>
        <v>116817.23</v>
      </c>
      <c r="E29" s="20">
        <f>F29*12</f>
        <v>35.64</v>
      </c>
      <c r="F29" s="20">
        <v>2.97</v>
      </c>
      <c r="G29" s="9">
        <v>3277.7</v>
      </c>
      <c r="H29" s="9">
        <v>1.07</v>
      </c>
      <c r="I29" s="10">
        <v>1.96</v>
      </c>
    </row>
    <row r="30" spans="1:9" s="9" customFormat="1" ht="15">
      <c r="A30" s="21" t="s">
        <v>87</v>
      </c>
      <c r="B30" s="22" t="s">
        <v>8</v>
      </c>
      <c r="C30" s="61"/>
      <c r="D30" s="106"/>
      <c r="E30" s="20"/>
      <c r="F30" s="20"/>
      <c r="G30" s="9">
        <v>3277.7</v>
      </c>
      <c r="I30" s="10"/>
    </row>
    <row r="31" spans="1:9" s="9" customFormat="1" ht="15">
      <c r="A31" s="21" t="s">
        <v>88</v>
      </c>
      <c r="B31" s="22" t="s">
        <v>89</v>
      </c>
      <c r="C31" s="61"/>
      <c r="D31" s="106"/>
      <c r="E31" s="20"/>
      <c r="F31" s="20"/>
      <c r="G31" s="9">
        <v>3277.7</v>
      </c>
      <c r="I31" s="10"/>
    </row>
    <row r="32" spans="1:9" s="9" customFormat="1" ht="15">
      <c r="A32" s="21" t="s">
        <v>90</v>
      </c>
      <c r="B32" s="22" t="s">
        <v>91</v>
      </c>
      <c r="C32" s="61"/>
      <c r="D32" s="106"/>
      <c r="E32" s="20"/>
      <c r="F32" s="20"/>
      <c r="G32" s="9">
        <v>3277.7</v>
      </c>
      <c r="I32" s="10"/>
    </row>
    <row r="33" spans="1:9" s="9" customFormat="1" ht="15">
      <c r="A33" s="21" t="s">
        <v>58</v>
      </c>
      <c r="B33" s="22" t="s">
        <v>8</v>
      </c>
      <c r="C33" s="61"/>
      <c r="D33" s="106"/>
      <c r="E33" s="20"/>
      <c r="F33" s="20"/>
      <c r="G33" s="9">
        <v>3277.7</v>
      </c>
      <c r="I33" s="10"/>
    </row>
    <row r="34" spans="1:9" s="9" customFormat="1" ht="25.5">
      <c r="A34" s="21" t="s">
        <v>59</v>
      </c>
      <c r="B34" s="22" t="s">
        <v>9</v>
      </c>
      <c r="C34" s="61"/>
      <c r="D34" s="106"/>
      <c r="E34" s="20"/>
      <c r="F34" s="20"/>
      <c r="G34" s="9">
        <v>3277.7</v>
      </c>
      <c r="I34" s="10"/>
    </row>
    <row r="35" spans="1:9" s="9" customFormat="1" ht="15">
      <c r="A35" s="21" t="s">
        <v>65</v>
      </c>
      <c r="B35" s="22" t="s">
        <v>8</v>
      </c>
      <c r="C35" s="61"/>
      <c r="D35" s="106"/>
      <c r="E35" s="20"/>
      <c r="F35" s="20"/>
      <c r="G35" s="9">
        <v>3277.7</v>
      </c>
      <c r="I35" s="10"/>
    </row>
    <row r="36" spans="1:9" s="9" customFormat="1" ht="15">
      <c r="A36" s="21" t="s">
        <v>66</v>
      </c>
      <c r="B36" s="22" t="s">
        <v>8</v>
      </c>
      <c r="C36" s="61"/>
      <c r="D36" s="106"/>
      <c r="E36" s="20"/>
      <c r="F36" s="20"/>
      <c r="G36" s="9">
        <v>3277.7</v>
      </c>
      <c r="I36" s="10"/>
    </row>
    <row r="37" spans="1:9" s="9" customFormat="1" ht="25.5">
      <c r="A37" s="21" t="s">
        <v>67</v>
      </c>
      <c r="B37" s="22" t="s">
        <v>60</v>
      </c>
      <c r="C37" s="61"/>
      <c r="D37" s="106"/>
      <c r="E37" s="20"/>
      <c r="F37" s="20"/>
      <c r="G37" s="9">
        <v>3277.7</v>
      </c>
      <c r="I37" s="10"/>
    </row>
    <row r="38" spans="1:9" s="9" customFormat="1" ht="25.5">
      <c r="A38" s="21" t="s">
        <v>92</v>
      </c>
      <c r="B38" s="22" t="s">
        <v>9</v>
      </c>
      <c r="C38" s="61"/>
      <c r="D38" s="106"/>
      <c r="E38" s="20"/>
      <c r="F38" s="20"/>
      <c r="G38" s="9">
        <v>3277.7</v>
      </c>
      <c r="I38" s="10"/>
    </row>
    <row r="39" spans="1:9" s="9" customFormat="1" ht="29.25" customHeight="1">
      <c r="A39" s="21" t="s">
        <v>93</v>
      </c>
      <c r="B39" s="22" t="s">
        <v>8</v>
      </c>
      <c r="C39" s="61"/>
      <c r="D39" s="106"/>
      <c r="E39" s="20"/>
      <c r="F39" s="20"/>
      <c r="G39" s="9">
        <v>3277.7</v>
      </c>
      <c r="I39" s="10"/>
    </row>
    <row r="40" spans="1:9" s="28" customFormat="1" ht="18.75" customHeight="1">
      <c r="A40" s="27" t="s">
        <v>10</v>
      </c>
      <c r="B40" s="19" t="s">
        <v>11</v>
      </c>
      <c r="C40" s="60" t="s">
        <v>124</v>
      </c>
      <c r="D40" s="106">
        <f>E40*G40</f>
        <v>35399.16</v>
      </c>
      <c r="E40" s="20">
        <f>F40*12</f>
        <v>10.8</v>
      </c>
      <c r="F40" s="20">
        <v>0.9</v>
      </c>
      <c r="G40" s="9">
        <v>3277.7</v>
      </c>
      <c r="H40" s="9">
        <v>1.07</v>
      </c>
      <c r="I40" s="10">
        <v>0.6</v>
      </c>
    </row>
    <row r="41" spans="1:9" s="9" customFormat="1" ht="18.75" customHeight="1">
      <c r="A41" s="27" t="s">
        <v>12</v>
      </c>
      <c r="B41" s="19" t="s">
        <v>13</v>
      </c>
      <c r="C41" s="60" t="s">
        <v>124</v>
      </c>
      <c r="D41" s="106">
        <f>E41*G41</f>
        <v>115243.93</v>
      </c>
      <c r="E41" s="20">
        <f>F41*12</f>
        <v>35.16</v>
      </c>
      <c r="F41" s="20">
        <v>2.93</v>
      </c>
      <c r="G41" s="9">
        <v>3277.7</v>
      </c>
      <c r="H41" s="9">
        <v>1.07</v>
      </c>
      <c r="I41" s="10">
        <v>1.94</v>
      </c>
    </row>
    <row r="42" spans="1:9" s="9" customFormat="1" ht="18.75" customHeight="1">
      <c r="A42" s="27" t="s">
        <v>94</v>
      </c>
      <c r="B42" s="19" t="s">
        <v>8</v>
      </c>
      <c r="C42" s="60" t="s">
        <v>129</v>
      </c>
      <c r="D42" s="106">
        <v>0</v>
      </c>
      <c r="E42" s="20">
        <f>D42/G42</f>
        <v>0</v>
      </c>
      <c r="F42" s="20">
        <f>E42/12</f>
        <v>0</v>
      </c>
      <c r="G42" s="9">
        <v>3277.7</v>
      </c>
      <c r="I42" s="10"/>
    </row>
    <row r="43" spans="1:9" s="9" customFormat="1" ht="18.75" customHeight="1">
      <c r="A43" s="21" t="s">
        <v>95</v>
      </c>
      <c r="B43" s="22" t="s">
        <v>19</v>
      </c>
      <c r="C43" s="60"/>
      <c r="D43" s="106"/>
      <c r="E43" s="20"/>
      <c r="F43" s="20"/>
      <c r="G43" s="9">
        <v>3277.7</v>
      </c>
      <c r="I43" s="10"/>
    </row>
    <row r="44" spans="1:9" s="9" customFormat="1" ht="18.75" customHeight="1">
      <c r="A44" s="21" t="s">
        <v>96</v>
      </c>
      <c r="B44" s="22" t="s">
        <v>14</v>
      </c>
      <c r="C44" s="60"/>
      <c r="D44" s="106"/>
      <c r="E44" s="20"/>
      <c r="F44" s="20"/>
      <c r="G44" s="9">
        <v>3277.7</v>
      </c>
      <c r="I44" s="10"/>
    </row>
    <row r="45" spans="1:9" s="9" customFormat="1" ht="18.75" customHeight="1">
      <c r="A45" s="21" t="s">
        <v>97</v>
      </c>
      <c r="B45" s="22" t="s">
        <v>98</v>
      </c>
      <c r="C45" s="60"/>
      <c r="D45" s="106"/>
      <c r="E45" s="20"/>
      <c r="F45" s="20"/>
      <c r="G45" s="9">
        <v>3277.7</v>
      </c>
      <c r="I45" s="10"/>
    </row>
    <row r="46" spans="1:9" s="9" customFormat="1" ht="18.75" customHeight="1">
      <c r="A46" s="21" t="s">
        <v>99</v>
      </c>
      <c r="B46" s="22" t="s">
        <v>100</v>
      </c>
      <c r="C46" s="60"/>
      <c r="D46" s="106"/>
      <c r="E46" s="20"/>
      <c r="F46" s="20"/>
      <c r="G46" s="9">
        <v>3277.7</v>
      </c>
      <c r="I46" s="10"/>
    </row>
    <row r="47" spans="1:9" s="9" customFormat="1" ht="18.75" customHeight="1">
      <c r="A47" s="21" t="s">
        <v>101</v>
      </c>
      <c r="B47" s="22" t="s">
        <v>98</v>
      </c>
      <c r="C47" s="60"/>
      <c r="D47" s="106"/>
      <c r="E47" s="20"/>
      <c r="F47" s="20"/>
      <c r="G47" s="9">
        <v>3277.7</v>
      </c>
      <c r="I47" s="10"/>
    </row>
    <row r="48" spans="1:9" s="16" customFormat="1" ht="33" customHeight="1">
      <c r="A48" s="27" t="s">
        <v>102</v>
      </c>
      <c r="B48" s="19" t="s">
        <v>6</v>
      </c>
      <c r="C48" s="60" t="s">
        <v>126</v>
      </c>
      <c r="D48" s="106">
        <v>2439.99</v>
      </c>
      <c r="E48" s="20">
        <f>D48/G48</f>
        <v>0.74</v>
      </c>
      <c r="F48" s="20">
        <f>E48/12</f>
        <v>0.06</v>
      </c>
      <c r="G48" s="9">
        <v>3277.7</v>
      </c>
      <c r="H48" s="9">
        <v>1.07</v>
      </c>
      <c r="I48" s="10">
        <v>0.04</v>
      </c>
    </row>
    <row r="49" spans="1:9" s="16" customFormat="1" ht="33" customHeight="1">
      <c r="A49" s="27" t="s">
        <v>103</v>
      </c>
      <c r="B49" s="19" t="s">
        <v>6</v>
      </c>
      <c r="C49" s="60" t="s">
        <v>126</v>
      </c>
      <c r="D49" s="106">
        <v>15405.72</v>
      </c>
      <c r="E49" s="20">
        <f>D49/G49</f>
        <v>4.7</v>
      </c>
      <c r="F49" s="20">
        <f>E49/12</f>
        <v>0.39</v>
      </c>
      <c r="G49" s="9">
        <v>3277.7</v>
      </c>
      <c r="H49" s="9">
        <v>1.07</v>
      </c>
      <c r="I49" s="10">
        <v>0.26</v>
      </c>
    </row>
    <row r="50" spans="1:9" s="16" customFormat="1" ht="24.75" customHeight="1">
      <c r="A50" s="27" t="s">
        <v>172</v>
      </c>
      <c r="B50" s="19" t="s">
        <v>51</v>
      </c>
      <c r="C50" s="60" t="s">
        <v>173</v>
      </c>
      <c r="D50" s="106">
        <v>15405.68</v>
      </c>
      <c r="E50" s="20">
        <f>D50/G50</f>
        <v>4.7</v>
      </c>
      <c r="F50" s="20">
        <f>E50/12</f>
        <v>0.39</v>
      </c>
      <c r="G50" s="9">
        <v>3277.7</v>
      </c>
      <c r="H50" s="9"/>
      <c r="I50" s="10"/>
    </row>
    <row r="51" spans="1:9" s="16" customFormat="1" ht="30">
      <c r="A51" s="27" t="s">
        <v>20</v>
      </c>
      <c r="B51" s="19"/>
      <c r="C51" s="60" t="s">
        <v>130</v>
      </c>
      <c r="D51" s="106">
        <f>E51*G51</f>
        <v>8653.13</v>
      </c>
      <c r="E51" s="20">
        <f>F51*12</f>
        <v>2.64</v>
      </c>
      <c r="F51" s="20">
        <v>0.22</v>
      </c>
      <c r="G51" s="9">
        <v>3277.7</v>
      </c>
      <c r="H51" s="9">
        <v>1.07</v>
      </c>
      <c r="I51" s="10">
        <v>0.14</v>
      </c>
    </row>
    <row r="52" spans="1:9" s="16" customFormat="1" ht="30.75" customHeight="1">
      <c r="A52" s="70" t="s">
        <v>104</v>
      </c>
      <c r="B52" s="71" t="s">
        <v>72</v>
      </c>
      <c r="C52" s="60"/>
      <c r="D52" s="106"/>
      <c r="E52" s="20"/>
      <c r="F52" s="20"/>
      <c r="G52" s="9">
        <v>3277.7</v>
      </c>
      <c r="H52" s="9"/>
      <c r="I52" s="10"/>
    </row>
    <row r="53" spans="1:9" s="16" customFormat="1" ht="31.5" customHeight="1">
      <c r="A53" s="70" t="s">
        <v>105</v>
      </c>
      <c r="B53" s="71" t="s">
        <v>72</v>
      </c>
      <c r="C53" s="60"/>
      <c r="D53" s="106"/>
      <c r="E53" s="20"/>
      <c r="F53" s="20"/>
      <c r="G53" s="9">
        <v>3277.7</v>
      </c>
      <c r="H53" s="9"/>
      <c r="I53" s="10"/>
    </row>
    <row r="54" spans="1:9" s="16" customFormat="1" ht="17.25" customHeight="1">
      <c r="A54" s="70" t="s">
        <v>106</v>
      </c>
      <c r="B54" s="71" t="s">
        <v>63</v>
      </c>
      <c r="C54" s="60"/>
      <c r="D54" s="106"/>
      <c r="E54" s="20"/>
      <c r="F54" s="20"/>
      <c r="G54" s="9">
        <v>3277.7</v>
      </c>
      <c r="H54" s="9"/>
      <c r="I54" s="10"/>
    </row>
    <row r="55" spans="1:9" s="16" customFormat="1" ht="21" customHeight="1">
      <c r="A55" s="70" t="s">
        <v>107</v>
      </c>
      <c r="B55" s="71" t="s">
        <v>72</v>
      </c>
      <c r="C55" s="60"/>
      <c r="D55" s="106"/>
      <c r="E55" s="20"/>
      <c r="F55" s="20"/>
      <c r="G55" s="9">
        <v>3277.7</v>
      </c>
      <c r="H55" s="9"/>
      <c r="I55" s="10"/>
    </row>
    <row r="56" spans="1:9" s="16" customFormat="1" ht="25.5">
      <c r="A56" s="70" t="s">
        <v>108</v>
      </c>
      <c r="B56" s="71" t="s">
        <v>72</v>
      </c>
      <c r="C56" s="60"/>
      <c r="D56" s="106"/>
      <c r="E56" s="20"/>
      <c r="F56" s="20"/>
      <c r="G56" s="9">
        <v>3277.7</v>
      </c>
      <c r="H56" s="9"/>
      <c r="I56" s="10"/>
    </row>
    <row r="57" spans="1:9" s="16" customFormat="1" ht="15">
      <c r="A57" s="70" t="s">
        <v>109</v>
      </c>
      <c r="B57" s="71" t="s">
        <v>72</v>
      </c>
      <c r="C57" s="60"/>
      <c r="D57" s="106"/>
      <c r="E57" s="20"/>
      <c r="F57" s="20"/>
      <c r="G57" s="9">
        <v>3277.7</v>
      </c>
      <c r="H57" s="9"/>
      <c r="I57" s="10"/>
    </row>
    <row r="58" spans="1:9" s="16" customFormat="1" ht="25.5">
      <c r="A58" s="70" t="s">
        <v>110</v>
      </c>
      <c r="B58" s="71" t="s">
        <v>72</v>
      </c>
      <c r="C58" s="60"/>
      <c r="D58" s="106"/>
      <c r="E58" s="20"/>
      <c r="F58" s="20"/>
      <c r="G58" s="9">
        <v>3277.7</v>
      </c>
      <c r="H58" s="9"/>
      <c r="I58" s="10"/>
    </row>
    <row r="59" spans="1:9" s="16" customFormat="1" ht="20.25" customHeight="1">
      <c r="A59" s="70" t="s">
        <v>111</v>
      </c>
      <c r="B59" s="71" t="s">
        <v>72</v>
      </c>
      <c r="C59" s="60"/>
      <c r="D59" s="106"/>
      <c r="E59" s="20"/>
      <c r="F59" s="20"/>
      <c r="G59" s="9">
        <v>3277.7</v>
      </c>
      <c r="H59" s="9"/>
      <c r="I59" s="10"/>
    </row>
    <row r="60" spans="1:9" s="16" customFormat="1" ht="24.75" customHeight="1">
      <c r="A60" s="70" t="s">
        <v>112</v>
      </c>
      <c r="B60" s="71" t="s">
        <v>72</v>
      </c>
      <c r="C60" s="60"/>
      <c r="D60" s="106"/>
      <c r="E60" s="20"/>
      <c r="F60" s="20"/>
      <c r="G60" s="9">
        <v>3277.7</v>
      </c>
      <c r="H60" s="9"/>
      <c r="I60" s="10"/>
    </row>
    <row r="61" spans="1:10" s="16" customFormat="1" ht="30" customHeight="1">
      <c r="A61" s="27" t="s">
        <v>170</v>
      </c>
      <c r="B61" s="71"/>
      <c r="C61" s="60"/>
      <c r="D61" s="106">
        <v>64500</v>
      </c>
      <c r="E61" s="20">
        <f>D61/G61</f>
        <v>19.68</v>
      </c>
      <c r="F61" s="20">
        <f>E61/12</f>
        <v>1.64</v>
      </c>
      <c r="G61" s="9">
        <v>3277.7</v>
      </c>
      <c r="H61" s="9"/>
      <c r="I61" s="10"/>
      <c r="J61" s="103">
        <f>E61/12</f>
        <v>1.64</v>
      </c>
    </row>
    <row r="62" spans="1:10" s="9" customFormat="1" ht="17.25" customHeight="1">
      <c r="A62" s="27" t="s">
        <v>22</v>
      </c>
      <c r="B62" s="19" t="s">
        <v>23</v>
      </c>
      <c r="C62" s="60" t="s">
        <v>131</v>
      </c>
      <c r="D62" s="106">
        <f>E62*G62</f>
        <v>3146.59</v>
      </c>
      <c r="E62" s="20">
        <f>F62*12</f>
        <v>0.96</v>
      </c>
      <c r="F62" s="20">
        <v>0.08</v>
      </c>
      <c r="G62" s="9">
        <v>3277.7</v>
      </c>
      <c r="H62" s="9">
        <v>1.07</v>
      </c>
      <c r="I62" s="10">
        <v>0.03</v>
      </c>
      <c r="J62" s="16">
        <f aca="true" t="shared" si="0" ref="J62:J118">E62/12</f>
        <v>0.08</v>
      </c>
    </row>
    <row r="63" spans="1:10" s="9" customFormat="1" ht="21" customHeight="1">
      <c r="A63" s="27" t="s">
        <v>24</v>
      </c>
      <c r="B63" s="30" t="s">
        <v>25</v>
      </c>
      <c r="C63" s="19" t="s">
        <v>131</v>
      </c>
      <c r="D63" s="106">
        <f>E63*G63</f>
        <v>1966.62</v>
      </c>
      <c r="E63" s="20">
        <f>12*F63</f>
        <v>0.6</v>
      </c>
      <c r="F63" s="20">
        <v>0.05</v>
      </c>
      <c r="G63" s="9">
        <v>3277.7</v>
      </c>
      <c r="H63" s="9">
        <v>1.07</v>
      </c>
      <c r="I63" s="10">
        <v>0.02</v>
      </c>
      <c r="J63" s="16">
        <f t="shared" si="0"/>
        <v>0.05</v>
      </c>
    </row>
    <row r="64" spans="1:10" s="28" customFormat="1" ht="30">
      <c r="A64" s="27" t="s">
        <v>21</v>
      </c>
      <c r="B64" s="19"/>
      <c r="C64" s="19" t="s">
        <v>127</v>
      </c>
      <c r="D64" s="106">
        <v>3535</v>
      </c>
      <c r="E64" s="20">
        <f>D64/G64</f>
        <v>1.08</v>
      </c>
      <c r="F64" s="20">
        <f>E64/12</f>
        <v>0.09</v>
      </c>
      <c r="G64" s="9">
        <v>3277.7</v>
      </c>
      <c r="H64" s="9">
        <v>1.07</v>
      </c>
      <c r="I64" s="10">
        <v>0.03</v>
      </c>
      <c r="J64" s="16">
        <f t="shared" si="0"/>
        <v>0.09</v>
      </c>
    </row>
    <row r="65" spans="1:10" s="28" customFormat="1" ht="18.75" customHeight="1">
      <c r="A65" s="27" t="s">
        <v>30</v>
      </c>
      <c r="B65" s="19"/>
      <c r="C65" s="26" t="s">
        <v>132</v>
      </c>
      <c r="D65" s="107">
        <f>D66+D67+D68+D69+D70+D71+D72+D73+D74+D75+D78+D76+D79+D77</f>
        <v>37665.51</v>
      </c>
      <c r="E65" s="20">
        <f>D65/G65</f>
        <v>11.49</v>
      </c>
      <c r="F65" s="20">
        <f>E65/12-0.01</f>
        <v>0.95</v>
      </c>
      <c r="G65" s="9">
        <v>3277.7</v>
      </c>
      <c r="H65" s="9">
        <v>1.07</v>
      </c>
      <c r="I65" s="10">
        <v>0.59</v>
      </c>
      <c r="J65" s="16">
        <f t="shared" si="0"/>
        <v>0.9575</v>
      </c>
    </row>
    <row r="66" spans="1:11" s="16" customFormat="1" ht="18.75" customHeight="1">
      <c r="A66" s="31" t="s">
        <v>76</v>
      </c>
      <c r="B66" s="32" t="s">
        <v>14</v>
      </c>
      <c r="C66" s="63"/>
      <c r="D66" s="92">
        <v>743.92</v>
      </c>
      <c r="E66" s="33"/>
      <c r="F66" s="33"/>
      <c r="G66" s="9">
        <v>3277.7</v>
      </c>
      <c r="H66" s="9">
        <v>1.07</v>
      </c>
      <c r="I66" s="10">
        <v>0.01</v>
      </c>
      <c r="J66" s="16">
        <f t="shared" si="0"/>
        <v>0</v>
      </c>
      <c r="K66" s="17"/>
    </row>
    <row r="67" spans="1:10" s="16" customFormat="1" ht="15">
      <c r="A67" s="31" t="s">
        <v>15</v>
      </c>
      <c r="B67" s="32" t="s">
        <v>19</v>
      </c>
      <c r="C67" s="63"/>
      <c r="D67" s="92">
        <v>548.89</v>
      </c>
      <c r="E67" s="33"/>
      <c r="F67" s="33"/>
      <c r="G67" s="9">
        <v>3277.7</v>
      </c>
      <c r="H67" s="9">
        <v>1.07</v>
      </c>
      <c r="I67" s="10">
        <v>0.01</v>
      </c>
      <c r="J67" s="16">
        <f t="shared" si="0"/>
        <v>0</v>
      </c>
    </row>
    <row r="68" spans="1:10" s="16" customFormat="1" ht="15">
      <c r="A68" s="31" t="s">
        <v>75</v>
      </c>
      <c r="B68" s="35" t="s">
        <v>14</v>
      </c>
      <c r="C68" s="64"/>
      <c r="D68" s="92">
        <v>978.07</v>
      </c>
      <c r="E68" s="33"/>
      <c r="F68" s="33"/>
      <c r="G68" s="9">
        <v>3277.7</v>
      </c>
      <c r="H68" s="9"/>
      <c r="I68" s="10"/>
      <c r="J68" s="16">
        <f t="shared" si="0"/>
        <v>0</v>
      </c>
    </row>
    <row r="69" spans="1:10" s="16" customFormat="1" ht="15">
      <c r="A69" s="31" t="s">
        <v>162</v>
      </c>
      <c r="B69" s="35" t="s">
        <v>51</v>
      </c>
      <c r="C69" s="63"/>
      <c r="D69" s="145">
        <v>19626.25</v>
      </c>
      <c r="E69" s="33"/>
      <c r="F69" s="33"/>
      <c r="G69" s="9">
        <v>3277.7</v>
      </c>
      <c r="H69" s="9">
        <v>1.07</v>
      </c>
      <c r="I69" s="10">
        <v>0.18</v>
      </c>
      <c r="J69" s="16">
        <f t="shared" si="0"/>
        <v>0</v>
      </c>
    </row>
    <row r="70" spans="1:10" s="16" customFormat="1" ht="15">
      <c r="A70" s="31" t="s">
        <v>175</v>
      </c>
      <c r="B70" s="59" t="s">
        <v>14</v>
      </c>
      <c r="C70" s="65"/>
      <c r="D70" s="92">
        <v>0</v>
      </c>
      <c r="E70" s="33"/>
      <c r="F70" s="33"/>
      <c r="G70" s="9">
        <v>3277.7</v>
      </c>
      <c r="H70" s="9"/>
      <c r="I70" s="10"/>
      <c r="J70" s="16">
        <f t="shared" si="0"/>
        <v>0</v>
      </c>
    </row>
    <row r="71" spans="1:10" s="16" customFormat="1" ht="15">
      <c r="A71" s="31" t="s">
        <v>46</v>
      </c>
      <c r="B71" s="32" t="s">
        <v>14</v>
      </c>
      <c r="C71" s="63"/>
      <c r="D71" s="92">
        <v>1046</v>
      </c>
      <c r="E71" s="33"/>
      <c r="F71" s="33"/>
      <c r="G71" s="9">
        <v>3277.7</v>
      </c>
      <c r="H71" s="9">
        <v>1.07</v>
      </c>
      <c r="I71" s="10">
        <v>0.02</v>
      </c>
      <c r="J71" s="16">
        <f t="shared" si="0"/>
        <v>0</v>
      </c>
    </row>
    <row r="72" spans="1:10" s="16" customFormat="1" ht="15">
      <c r="A72" s="31" t="s">
        <v>16</v>
      </c>
      <c r="B72" s="32" t="s">
        <v>14</v>
      </c>
      <c r="C72" s="63"/>
      <c r="D72" s="92">
        <v>4663.38</v>
      </c>
      <c r="E72" s="33"/>
      <c r="F72" s="33"/>
      <c r="G72" s="9">
        <v>3277.7</v>
      </c>
      <c r="H72" s="9">
        <v>1.07</v>
      </c>
      <c r="I72" s="10">
        <v>0.07</v>
      </c>
      <c r="J72" s="16">
        <f t="shared" si="0"/>
        <v>0</v>
      </c>
    </row>
    <row r="73" spans="1:10" s="16" customFormat="1" ht="15">
      <c r="A73" s="31" t="s">
        <v>17</v>
      </c>
      <c r="B73" s="32" t="s">
        <v>14</v>
      </c>
      <c r="C73" s="63"/>
      <c r="D73" s="92">
        <v>1097.78</v>
      </c>
      <c r="E73" s="33"/>
      <c r="F73" s="33"/>
      <c r="G73" s="9">
        <v>3277.7</v>
      </c>
      <c r="H73" s="9">
        <v>1.07</v>
      </c>
      <c r="I73" s="10">
        <v>0.02</v>
      </c>
      <c r="J73" s="16">
        <f t="shared" si="0"/>
        <v>0</v>
      </c>
    </row>
    <row r="74" spans="1:10" s="16" customFormat="1" ht="15">
      <c r="A74" s="31" t="s">
        <v>43</v>
      </c>
      <c r="B74" s="32" t="s">
        <v>14</v>
      </c>
      <c r="C74" s="63"/>
      <c r="D74" s="92">
        <v>522.99</v>
      </c>
      <c r="E74" s="33"/>
      <c r="F74" s="33"/>
      <c r="G74" s="9">
        <v>3277.7</v>
      </c>
      <c r="H74" s="9">
        <v>1.07</v>
      </c>
      <c r="I74" s="10">
        <v>0.01</v>
      </c>
      <c r="J74" s="16">
        <f t="shared" si="0"/>
        <v>0</v>
      </c>
    </row>
    <row r="75" spans="1:10" s="16" customFormat="1" ht="15">
      <c r="A75" s="31" t="s">
        <v>44</v>
      </c>
      <c r="B75" s="32" t="s">
        <v>19</v>
      </c>
      <c r="C75" s="63"/>
      <c r="D75" s="92">
        <v>0</v>
      </c>
      <c r="E75" s="33"/>
      <c r="F75" s="33"/>
      <c r="G75" s="9">
        <v>3277.7</v>
      </c>
      <c r="H75" s="9">
        <v>1.07</v>
      </c>
      <c r="I75" s="10">
        <v>0.03</v>
      </c>
      <c r="J75" s="16">
        <f t="shared" si="0"/>
        <v>0</v>
      </c>
    </row>
    <row r="76" spans="1:10" s="16" customFormat="1" ht="25.5">
      <c r="A76" s="31" t="s">
        <v>18</v>
      </c>
      <c r="B76" s="32" t="s">
        <v>14</v>
      </c>
      <c r="C76" s="63"/>
      <c r="D76" s="92">
        <v>3407.7</v>
      </c>
      <c r="E76" s="33"/>
      <c r="F76" s="33"/>
      <c r="G76" s="9">
        <v>3277.7</v>
      </c>
      <c r="H76" s="9">
        <v>1.07</v>
      </c>
      <c r="I76" s="10">
        <v>0.05</v>
      </c>
      <c r="J76" s="16">
        <f t="shared" si="0"/>
        <v>0</v>
      </c>
    </row>
    <row r="77" spans="1:10" s="16" customFormat="1" ht="20.25" customHeight="1">
      <c r="A77" s="31" t="s">
        <v>171</v>
      </c>
      <c r="B77" s="35" t="s">
        <v>14</v>
      </c>
      <c r="C77" s="63"/>
      <c r="D77" s="92">
        <v>863.07</v>
      </c>
      <c r="E77" s="33"/>
      <c r="F77" s="33"/>
      <c r="G77" s="9"/>
      <c r="H77" s="9"/>
      <c r="I77" s="10"/>
      <c r="J77" s="16">
        <f t="shared" si="0"/>
        <v>0</v>
      </c>
    </row>
    <row r="78" spans="1:10" s="16" customFormat="1" ht="25.5">
      <c r="A78" s="113" t="s">
        <v>77</v>
      </c>
      <c r="B78" s="114" t="s">
        <v>14</v>
      </c>
      <c r="C78" s="115"/>
      <c r="D78" s="116">
        <v>4167.46</v>
      </c>
      <c r="E78" s="117"/>
      <c r="F78" s="117"/>
      <c r="G78" s="9">
        <v>3277.7</v>
      </c>
      <c r="H78" s="9">
        <v>1.07</v>
      </c>
      <c r="I78" s="10">
        <v>0.01</v>
      </c>
      <c r="J78" s="16">
        <f t="shared" si="0"/>
        <v>0</v>
      </c>
    </row>
    <row r="79" spans="1:10" s="16" customFormat="1" ht="24.75" customHeight="1">
      <c r="A79" s="121" t="s">
        <v>113</v>
      </c>
      <c r="B79" s="35" t="s">
        <v>51</v>
      </c>
      <c r="C79" s="32"/>
      <c r="D79" s="93">
        <v>0</v>
      </c>
      <c r="E79" s="33"/>
      <c r="F79" s="33"/>
      <c r="G79" s="9">
        <v>3277.7</v>
      </c>
      <c r="H79" s="9"/>
      <c r="I79" s="10"/>
      <c r="J79" s="16">
        <f t="shared" si="0"/>
        <v>0</v>
      </c>
    </row>
    <row r="80" spans="1:10" s="16" customFormat="1" ht="0.75" customHeight="1">
      <c r="A80" s="118" t="s">
        <v>70</v>
      </c>
      <c r="B80" s="119" t="s">
        <v>9</v>
      </c>
      <c r="C80" s="120"/>
      <c r="D80" s="109">
        <v>0</v>
      </c>
      <c r="E80" s="34"/>
      <c r="F80" s="34"/>
      <c r="G80" s="9">
        <v>3277.7</v>
      </c>
      <c r="H80" s="9">
        <v>1.07</v>
      </c>
      <c r="I80" s="10">
        <v>0.03</v>
      </c>
      <c r="J80" s="16">
        <f t="shared" si="0"/>
        <v>0</v>
      </c>
    </row>
    <row r="81" spans="1:11" s="28" customFormat="1" ht="30">
      <c r="A81" s="27" t="s">
        <v>35</v>
      </c>
      <c r="B81" s="19"/>
      <c r="C81" s="26" t="s">
        <v>133</v>
      </c>
      <c r="D81" s="107">
        <f>D82+D83+D85+D86+D87+D88+D89+D90+D91</f>
        <v>39699.14</v>
      </c>
      <c r="E81" s="20">
        <f>D81/G81</f>
        <v>12.11</v>
      </c>
      <c r="F81" s="20">
        <f>E81/12</f>
        <v>1.01</v>
      </c>
      <c r="G81" s="9">
        <v>3277.7</v>
      </c>
      <c r="H81" s="9">
        <v>1.07</v>
      </c>
      <c r="I81" s="10">
        <v>0.65</v>
      </c>
      <c r="J81" s="16">
        <f t="shared" si="0"/>
        <v>1.00916666666667</v>
      </c>
      <c r="K81" s="57"/>
    </row>
    <row r="82" spans="1:10" s="16" customFormat="1" ht="15">
      <c r="A82" s="31" t="s">
        <v>31</v>
      </c>
      <c r="B82" s="32" t="s">
        <v>47</v>
      </c>
      <c r="C82" s="63"/>
      <c r="D82" s="92">
        <v>3137.9</v>
      </c>
      <c r="E82" s="33"/>
      <c r="F82" s="33"/>
      <c r="G82" s="9">
        <v>3277.7</v>
      </c>
      <c r="H82" s="9">
        <v>1.07</v>
      </c>
      <c r="I82" s="10">
        <v>0.05</v>
      </c>
      <c r="J82" s="16">
        <f t="shared" si="0"/>
        <v>0</v>
      </c>
    </row>
    <row r="83" spans="1:10" s="16" customFormat="1" ht="25.5">
      <c r="A83" s="31" t="s">
        <v>32</v>
      </c>
      <c r="B83" s="32" t="s">
        <v>39</v>
      </c>
      <c r="C83" s="63"/>
      <c r="D83" s="92">
        <v>2092.02</v>
      </c>
      <c r="E83" s="33"/>
      <c r="F83" s="33"/>
      <c r="G83" s="9">
        <v>3277.7</v>
      </c>
      <c r="H83" s="9">
        <v>1.07</v>
      </c>
      <c r="I83" s="10">
        <v>0.03</v>
      </c>
      <c r="J83" s="16">
        <f t="shared" si="0"/>
        <v>0</v>
      </c>
    </row>
    <row r="84" spans="1:10" s="16" customFormat="1" ht="15">
      <c r="A84" s="31" t="s">
        <v>114</v>
      </c>
      <c r="B84" s="35" t="s">
        <v>14</v>
      </c>
      <c r="C84" s="63"/>
      <c r="D84" s="92">
        <v>0</v>
      </c>
      <c r="E84" s="33"/>
      <c r="F84" s="33"/>
      <c r="G84" s="9">
        <v>3277.7</v>
      </c>
      <c r="H84" s="9">
        <v>1.07</v>
      </c>
      <c r="I84" s="10">
        <v>0</v>
      </c>
      <c r="J84" s="16">
        <f t="shared" si="0"/>
        <v>0</v>
      </c>
    </row>
    <row r="85" spans="1:10" s="16" customFormat="1" ht="15">
      <c r="A85" s="31" t="s">
        <v>52</v>
      </c>
      <c r="B85" s="32" t="s">
        <v>51</v>
      </c>
      <c r="C85" s="63"/>
      <c r="D85" s="92">
        <v>2195.49</v>
      </c>
      <c r="E85" s="33"/>
      <c r="F85" s="33"/>
      <c r="G85" s="9">
        <v>3277.7</v>
      </c>
      <c r="H85" s="9">
        <v>1.07</v>
      </c>
      <c r="I85" s="10">
        <v>0.03</v>
      </c>
      <c r="J85" s="16">
        <f t="shared" si="0"/>
        <v>0</v>
      </c>
    </row>
    <row r="86" spans="1:10" s="16" customFormat="1" ht="25.5">
      <c r="A86" s="31" t="s">
        <v>48</v>
      </c>
      <c r="B86" s="32" t="s">
        <v>49</v>
      </c>
      <c r="C86" s="63"/>
      <c r="D86" s="92">
        <v>0</v>
      </c>
      <c r="E86" s="33"/>
      <c r="F86" s="33"/>
      <c r="G86" s="9">
        <v>3277.7</v>
      </c>
      <c r="H86" s="9">
        <v>1.07</v>
      </c>
      <c r="I86" s="10">
        <v>0.03</v>
      </c>
      <c r="J86" s="16">
        <f t="shared" si="0"/>
        <v>0</v>
      </c>
    </row>
    <row r="87" spans="1:10" s="16" customFormat="1" ht="15">
      <c r="A87" s="31" t="s">
        <v>128</v>
      </c>
      <c r="B87" s="32" t="s">
        <v>14</v>
      </c>
      <c r="C87" s="63"/>
      <c r="D87" s="92">
        <v>0</v>
      </c>
      <c r="E87" s="33"/>
      <c r="F87" s="33"/>
      <c r="G87" s="9">
        <v>3277.7</v>
      </c>
      <c r="H87" s="9">
        <v>1.07</v>
      </c>
      <c r="I87" s="10">
        <v>0.04</v>
      </c>
      <c r="J87" s="16">
        <f t="shared" si="0"/>
        <v>0</v>
      </c>
    </row>
    <row r="88" spans="1:10" s="16" customFormat="1" ht="15">
      <c r="A88" s="31" t="s">
        <v>164</v>
      </c>
      <c r="B88" s="35" t="s">
        <v>51</v>
      </c>
      <c r="C88" s="69"/>
      <c r="D88" s="145">
        <v>18384.95</v>
      </c>
      <c r="E88" s="33"/>
      <c r="F88" s="33"/>
      <c r="G88" s="9">
        <v>3277.7</v>
      </c>
      <c r="H88" s="9">
        <v>1.07</v>
      </c>
      <c r="I88" s="10">
        <v>0</v>
      </c>
      <c r="J88" s="16">
        <f t="shared" si="0"/>
        <v>0</v>
      </c>
    </row>
    <row r="89" spans="1:10" s="16" customFormat="1" ht="18" customHeight="1">
      <c r="A89" s="31" t="s">
        <v>45</v>
      </c>
      <c r="B89" s="32" t="s">
        <v>6</v>
      </c>
      <c r="C89" s="63"/>
      <c r="D89" s="92">
        <v>7440.48</v>
      </c>
      <c r="E89" s="33"/>
      <c r="F89" s="33"/>
      <c r="G89" s="9">
        <v>3277.7</v>
      </c>
      <c r="H89" s="9">
        <v>1.07</v>
      </c>
      <c r="I89" s="10">
        <v>0.13</v>
      </c>
      <c r="J89" s="16">
        <f t="shared" si="0"/>
        <v>0</v>
      </c>
    </row>
    <row r="90" spans="1:10" s="16" customFormat="1" ht="25.5">
      <c r="A90" s="31" t="s">
        <v>115</v>
      </c>
      <c r="B90" s="35" t="s">
        <v>14</v>
      </c>
      <c r="C90" s="69"/>
      <c r="D90" s="92">
        <v>6448.3</v>
      </c>
      <c r="E90" s="34"/>
      <c r="F90" s="34"/>
      <c r="G90" s="9">
        <v>3277.7</v>
      </c>
      <c r="H90" s="9"/>
      <c r="I90" s="10"/>
      <c r="J90" s="16">
        <f t="shared" si="0"/>
        <v>0</v>
      </c>
    </row>
    <row r="91" spans="1:10" s="16" customFormat="1" ht="26.25" thickBot="1">
      <c r="A91" s="123" t="s">
        <v>113</v>
      </c>
      <c r="B91" s="124" t="s">
        <v>50</v>
      </c>
      <c r="C91" s="125"/>
      <c r="D91" s="126">
        <v>0</v>
      </c>
      <c r="E91" s="127"/>
      <c r="F91" s="127"/>
      <c r="G91" s="9">
        <v>3277.7</v>
      </c>
      <c r="H91" s="9"/>
      <c r="I91" s="10"/>
      <c r="J91" s="16">
        <f t="shared" si="0"/>
        <v>0</v>
      </c>
    </row>
    <row r="92" spans="1:10" s="16" customFormat="1" ht="30">
      <c r="A92" s="18" t="s">
        <v>36</v>
      </c>
      <c r="B92" s="122"/>
      <c r="C92" s="26" t="s">
        <v>134</v>
      </c>
      <c r="D92" s="110">
        <f>D93+D94+D95+D96</f>
        <v>3015.9</v>
      </c>
      <c r="E92" s="20">
        <f>D92/G92</f>
        <v>0.92</v>
      </c>
      <c r="F92" s="20">
        <f>E92/12</f>
        <v>0.08</v>
      </c>
      <c r="G92" s="9">
        <v>3277.7</v>
      </c>
      <c r="H92" s="9">
        <v>1.07</v>
      </c>
      <c r="I92" s="10">
        <v>0.08</v>
      </c>
      <c r="J92" s="16">
        <f t="shared" si="0"/>
        <v>0.0766666666666667</v>
      </c>
    </row>
    <row r="93" spans="1:10" s="16" customFormat="1" ht="15">
      <c r="A93" s="31" t="s">
        <v>186</v>
      </c>
      <c r="B93" s="32" t="s">
        <v>14</v>
      </c>
      <c r="C93" s="69"/>
      <c r="D93" s="61">
        <f>3*1005.3</f>
        <v>3015.9</v>
      </c>
      <c r="E93" s="20"/>
      <c r="F93" s="20"/>
      <c r="G93" s="9">
        <v>3277.7</v>
      </c>
      <c r="H93" s="9"/>
      <c r="I93" s="10"/>
      <c r="J93" s="16">
        <f t="shared" si="0"/>
        <v>0</v>
      </c>
    </row>
    <row r="94" spans="1:10" s="16" customFormat="1" ht="15">
      <c r="A94" s="31" t="s">
        <v>163</v>
      </c>
      <c r="B94" s="35" t="s">
        <v>51</v>
      </c>
      <c r="C94" s="63"/>
      <c r="D94" s="145">
        <v>0</v>
      </c>
      <c r="E94" s="20"/>
      <c r="F94" s="20"/>
      <c r="G94" s="9">
        <v>3277.7</v>
      </c>
      <c r="H94" s="9"/>
      <c r="I94" s="10"/>
      <c r="J94" s="16">
        <f t="shared" si="0"/>
        <v>0</v>
      </c>
    </row>
    <row r="95" spans="1:10" s="16" customFormat="1" ht="15">
      <c r="A95" s="31" t="s">
        <v>117</v>
      </c>
      <c r="B95" s="35" t="s">
        <v>50</v>
      </c>
      <c r="C95" s="66"/>
      <c r="D95" s="61">
        <v>0</v>
      </c>
      <c r="E95" s="20"/>
      <c r="F95" s="20"/>
      <c r="G95" s="9">
        <v>3277.7</v>
      </c>
      <c r="H95" s="9"/>
      <c r="I95" s="10"/>
      <c r="J95" s="16">
        <f t="shared" si="0"/>
        <v>0</v>
      </c>
    </row>
    <row r="96" spans="1:10" s="16" customFormat="1" ht="27.75" customHeight="1">
      <c r="A96" s="31" t="s">
        <v>118</v>
      </c>
      <c r="B96" s="35" t="s">
        <v>51</v>
      </c>
      <c r="C96" s="65"/>
      <c r="D96" s="108">
        <v>0</v>
      </c>
      <c r="E96" s="33"/>
      <c r="F96" s="33"/>
      <c r="G96" s="9">
        <v>3277.7</v>
      </c>
      <c r="H96" s="9">
        <v>1.07</v>
      </c>
      <c r="I96" s="10">
        <v>0.02</v>
      </c>
      <c r="J96" s="16">
        <f t="shared" si="0"/>
        <v>0</v>
      </c>
    </row>
    <row r="97" spans="1:10" s="16" customFormat="1" ht="0.75" customHeight="1">
      <c r="A97" s="31" t="s">
        <v>61</v>
      </c>
      <c r="B97" s="32" t="s">
        <v>14</v>
      </c>
      <c r="C97" s="63"/>
      <c r="D97" s="108">
        <v>0</v>
      </c>
      <c r="E97" s="33"/>
      <c r="F97" s="33"/>
      <c r="G97" s="9">
        <v>3277.7</v>
      </c>
      <c r="H97" s="9">
        <v>1.07</v>
      </c>
      <c r="I97" s="10">
        <v>0.05</v>
      </c>
      <c r="J97" s="16">
        <f t="shared" si="0"/>
        <v>0</v>
      </c>
    </row>
    <row r="98" spans="1:10" s="16" customFormat="1" ht="21.75" customHeight="1">
      <c r="A98" s="27" t="s">
        <v>37</v>
      </c>
      <c r="B98" s="32"/>
      <c r="C98" s="26" t="s">
        <v>135</v>
      </c>
      <c r="D98" s="110">
        <f>D100+D101+D99+D102+D103+D104</f>
        <v>18439.72</v>
      </c>
      <c r="E98" s="20">
        <f>D98/G98</f>
        <v>5.63</v>
      </c>
      <c r="F98" s="20">
        <f>E98/12</f>
        <v>0.47</v>
      </c>
      <c r="G98" s="9">
        <v>3277.7</v>
      </c>
      <c r="H98" s="9">
        <v>1.07</v>
      </c>
      <c r="I98" s="10">
        <v>0.24</v>
      </c>
      <c r="J98" s="16">
        <f t="shared" si="0"/>
        <v>0.469166666666667</v>
      </c>
    </row>
    <row r="99" spans="1:10" s="16" customFormat="1" ht="18" customHeight="1">
      <c r="A99" s="31" t="s">
        <v>33</v>
      </c>
      <c r="B99" s="32" t="s">
        <v>6</v>
      </c>
      <c r="C99" s="63"/>
      <c r="D99" s="108">
        <f>E99*G99</f>
        <v>0</v>
      </c>
      <c r="E99" s="33"/>
      <c r="F99" s="33"/>
      <c r="G99" s="9">
        <v>3277.7</v>
      </c>
      <c r="H99" s="9">
        <v>1.07</v>
      </c>
      <c r="I99" s="10">
        <v>0</v>
      </c>
      <c r="J99" s="16">
        <f t="shared" si="0"/>
        <v>0</v>
      </c>
    </row>
    <row r="100" spans="1:10" s="16" customFormat="1" ht="42" customHeight="1">
      <c r="A100" s="31" t="s">
        <v>119</v>
      </c>
      <c r="B100" s="32" t="s">
        <v>14</v>
      </c>
      <c r="C100" s="63"/>
      <c r="D100" s="108">
        <v>12513.16</v>
      </c>
      <c r="E100" s="33"/>
      <c r="F100" s="33"/>
      <c r="G100" s="9">
        <v>3277.7</v>
      </c>
      <c r="H100" s="9">
        <v>1.07</v>
      </c>
      <c r="I100" s="10">
        <v>0.21</v>
      </c>
      <c r="J100" s="16">
        <f t="shared" si="0"/>
        <v>0</v>
      </c>
    </row>
    <row r="101" spans="1:10" s="16" customFormat="1" ht="47.25" customHeight="1">
      <c r="A101" s="31" t="s">
        <v>120</v>
      </c>
      <c r="B101" s="32" t="s">
        <v>14</v>
      </c>
      <c r="C101" s="63"/>
      <c r="D101" s="108">
        <v>1093.4</v>
      </c>
      <c r="E101" s="33"/>
      <c r="F101" s="33"/>
      <c r="G101" s="9">
        <v>3277.7</v>
      </c>
      <c r="H101" s="9">
        <v>1.07</v>
      </c>
      <c r="I101" s="10">
        <v>0.02</v>
      </c>
      <c r="J101" s="16">
        <f t="shared" si="0"/>
        <v>0</v>
      </c>
    </row>
    <row r="102" spans="1:10" s="16" customFormat="1" ht="27.75" customHeight="1">
      <c r="A102" s="31" t="s">
        <v>54</v>
      </c>
      <c r="B102" s="32" t="s">
        <v>9</v>
      </c>
      <c r="C102" s="63"/>
      <c r="D102" s="108">
        <f>E102*G102</f>
        <v>0</v>
      </c>
      <c r="E102" s="33"/>
      <c r="F102" s="33"/>
      <c r="G102" s="9">
        <v>3277.7</v>
      </c>
      <c r="H102" s="9">
        <v>1.07</v>
      </c>
      <c r="I102" s="10">
        <v>0</v>
      </c>
      <c r="J102" s="16">
        <f t="shared" si="0"/>
        <v>0</v>
      </c>
    </row>
    <row r="103" spans="1:10" s="16" customFormat="1" ht="27.75" customHeight="1">
      <c r="A103" s="31" t="s">
        <v>40</v>
      </c>
      <c r="B103" s="35" t="s">
        <v>71</v>
      </c>
      <c r="C103" s="63"/>
      <c r="D103" s="108">
        <v>4833.16</v>
      </c>
      <c r="E103" s="33"/>
      <c r="F103" s="33"/>
      <c r="G103" s="9">
        <v>3277.7</v>
      </c>
      <c r="H103" s="9"/>
      <c r="I103" s="10"/>
      <c r="J103" s="16">
        <f t="shared" si="0"/>
        <v>0</v>
      </c>
    </row>
    <row r="104" spans="1:10" s="16" customFormat="1" ht="57.75" customHeight="1">
      <c r="A104" s="31" t="s">
        <v>121</v>
      </c>
      <c r="B104" s="35" t="s">
        <v>72</v>
      </c>
      <c r="C104" s="63"/>
      <c r="D104" s="108">
        <v>0</v>
      </c>
      <c r="E104" s="33"/>
      <c r="F104" s="33"/>
      <c r="G104" s="9">
        <v>3277.7</v>
      </c>
      <c r="H104" s="9">
        <v>1.07</v>
      </c>
      <c r="I104" s="10">
        <v>0</v>
      </c>
      <c r="J104" s="16">
        <f t="shared" si="0"/>
        <v>0</v>
      </c>
    </row>
    <row r="105" spans="1:10" s="16" customFormat="1" ht="18.75" customHeight="1">
      <c r="A105" s="27" t="s">
        <v>38</v>
      </c>
      <c r="B105" s="32"/>
      <c r="C105" s="26" t="s">
        <v>136</v>
      </c>
      <c r="D105" s="110">
        <f>D106</f>
        <v>1311.87</v>
      </c>
      <c r="E105" s="20">
        <f>D105/G105</f>
        <v>0.4</v>
      </c>
      <c r="F105" s="20">
        <f>E105/12</f>
        <v>0.03</v>
      </c>
      <c r="G105" s="9">
        <v>3277.7</v>
      </c>
      <c r="H105" s="9">
        <v>1.07</v>
      </c>
      <c r="I105" s="10">
        <v>0.14</v>
      </c>
      <c r="J105" s="16">
        <f t="shared" si="0"/>
        <v>0.0333333333333333</v>
      </c>
    </row>
    <row r="106" spans="1:10" s="16" customFormat="1" ht="20.25" customHeight="1">
      <c r="A106" s="31" t="s">
        <v>34</v>
      </c>
      <c r="B106" s="32" t="s">
        <v>14</v>
      </c>
      <c r="C106" s="63"/>
      <c r="D106" s="108">
        <v>1311.87</v>
      </c>
      <c r="E106" s="33"/>
      <c r="F106" s="33"/>
      <c r="G106" s="9">
        <v>3277.7</v>
      </c>
      <c r="H106" s="9">
        <v>1.07</v>
      </c>
      <c r="I106" s="10">
        <v>0.02</v>
      </c>
      <c r="J106" s="16">
        <f t="shared" si="0"/>
        <v>0</v>
      </c>
    </row>
    <row r="107" spans="1:10" s="9" customFormat="1" ht="24" customHeight="1">
      <c r="A107" s="27" t="s">
        <v>42</v>
      </c>
      <c r="B107" s="19"/>
      <c r="C107" s="26" t="s">
        <v>137</v>
      </c>
      <c r="D107" s="110">
        <f>D108+D110+D109</f>
        <v>19500</v>
      </c>
      <c r="E107" s="20">
        <f>D107/G107</f>
        <v>5.95</v>
      </c>
      <c r="F107" s="20">
        <f>E107/12</f>
        <v>0.5</v>
      </c>
      <c r="G107" s="9">
        <v>3277.7</v>
      </c>
      <c r="H107" s="9">
        <v>1.07</v>
      </c>
      <c r="I107" s="10">
        <v>0.37</v>
      </c>
      <c r="J107" s="16">
        <f t="shared" si="0"/>
        <v>0.495833333333333</v>
      </c>
    </row>
    <row r="108" spans="1:10" s="16" customFormat="1" ht="54" customHeight="1">
      <c r="A108" s="70" t="s">
        <v>122</v>
      </c>
      <c r="B108" s="35" t="s">
        <v>19</v>
      </c>
      <c r="C108" s="64"/>
      <c r="D108" s="108">
        <v>19500</v>
      </c>
      <c r="E108" s="33"/>
      <c r="F108" s="33"/>
      <c r="G108" s="9">
        <v>3277.7</v>
      </c>
      <c r="H108" s="9">
        <v>1.07</v>
      </c>
      <c r="I108" s="10">
        <v>0.03</v>
      </c>
      <c r="J108" s="16">
        <f t="shared" si="0"/>
        <v>0</v>
      </c>
    </row>
    <row r="109" spans="1:10" s="16" customFormat="1" ht="21.75" customHeight="1">
      <c r="A109" s="70" t="s">
        <v>177</v>
      </c>
      <c r="B109" s="35" t="s">
        <v>51</v>
      </c>
      <c r="C109" s="64"/>
      <c r="D109" s="108">
        <v>0</v>
      </c>
      <c r="E109" s="33"/>
      <c r="F109" s="33"/>
      <c r="G109" s="9"/>
      <c r="H109" s="9"/>
      <c r="I109" s="10"/>
      <c r="J109" s="16">
        <f t="shared" si="0"/>
        <v>0</v>
      </c>
    </row>
    <row r="110" spans="1:10" s="16" customFormat="1" ht="18" customHeight="1">
      <c r="A110" s="70" t="s">
        <v>176</v>
      </c>
      <c r="B110" s="35" t="s">
        <v>72</v>
      </c>
      <c r="C110" s="64"/>
      <c r="D110" s="108">
        <v>0</v>
      </c>
      <c r="E110" s="33"/>
      <c r="F110" s="33"/>
      <c r="G110" s="9">
        <v>3277.7</v>
      </c>
      <c r="H110" s="9">
        <v>1.07</v>
      </c>
      <c r="I110" s="10">
        <v>0.34</v>
      </c>
      <c r="J110" s="16">
        <f t="shared" si="0"/>
        <v>0</v>
      </c>
    </row>
    <row r="111" spans="1:10" s="9" customFormat="1" ht="15">
      <c r="A111" s="27" t="s">
        <v>41</v>
      </c>
      <c r="B111" s="19"/>
      <c r="C111" s="26" t="s">
        <v>138</v>
      </c>
      <c r="D111" s="110">
        <f>D112+D113</f>
        <v>0</v>
      </c>
      <c r="E111" s="20">
        <f>D111/G111</f>
        <v>0</v>
      </c>
      <c r="F111" s="20">
        <f>E111/12</f>
        <v>0</v>
      </c>
      <c r="G111" s="9">
        <v>3277.7</v>
      </c>
      <c r="H111" s="9">
        <v>1.07</v>
      </c>
      <c r="I111" s="10">
        <v>0.47</v>
      </c>
      <c r="J111" s="16">
        <f t="shared" si="0"/>
        <v>0</v>
      </c>
    </row>
    <row r="112" spans="1:10" s="16" customFormat="1" ht="21" customHeight="1">
      <c r="A112" s="31" t="s">
        <v>53</v>
      </c>
      <c r="B112" s="32" t="s">
        <v>47</v>
      </c>
      <c r="C112" s="63"/>
      <c r="D112" s="108">
        <v>0</v>
      </c>
      <c r="E112" s="33"/>
      <c r="F112" s="33"/>
      <c r="G112" s="9">
        <v>3277.7</v>
      </c>
      <c r="H112" s="9">
        <v>1.07</v>
      </c>
      <c r="I112" s="10">
        <v>0.35</v>
      </c>
      <c r="J112" s="16">
        <f t="shared" si="0"/>
        <v>0</v>
      </c>
    </row>
    <row r="113" spans="1:10" s="16" customFormat="1" ht="15.75" thickBot="1">
      <c r="A113" s="123" t="s">
        <v>56</v>
      </c>
      <c r="B113" s="130" t="s">
        <v>47</v>
      </c>
      <c r="C113" s="125"/>
      <c r="D113" s="131">
        <v>0</v>
      </c>
      <c r="E113" s="127"/>
      <c r="F113" s="127"/>
      <c r="G113" s="9">
        <v>3277.7</v>
      </c>
      <c r="H113" s="9">
        <v>1.07</v>
      </c>
      <c r="I113" s="10">
        <v>0.12</v>
      </c>
      <c r="J113" s="16">
        <f t="shared" si="0"/>
        <v>0</v>
      </c>
    </row>
    <row r="114" spans="1:11" s="9" customFormat="1" ht="161.25">
      <c r="A114" s="128" t="s">
        <v>187</v>
      </c>
      <c r="B114" s="26" t="s">
        <v>9</v>
      </c>
      <c r="C114" s="132"/>
      <c r="D114" s="133">
        <v>50000</v>
      </c>
      <c r="E114" s="129">
        <f>D114/G114</f>
        <v>15.25</v>
      </c>
      <c r="F114" s="129">
        <f>E114/12</f>
        <v>1.27</v>
      </c>
      <c r="G114" s="9">
        <v>3277.7</v>
      </c>
      <c r="H114" s="9">
        <v>1.07</v>
      </c>
      <c r="I114" s="10">
        <v>0.3</v>
      </c>
      <c r="J114" s="16">
        <f t="shared" si="0"/>
        <v>1.27083333333333</v>
      </c>
      <c r="K114" s="10"/>
    </row>
    <row r="115" spans="1:11" s="9" customFormat="1" ht="18.75">
      <c r="A115" s="101" t="s">
        <v>179</v>
      </c>
      <c r="B115" s="19" t="s">
        <v>6</v>
      </c>
      <c r="C115" s="19"/>
      <c r="D115" s="134">
        <f>2277.22+27853.73</f>
        <v>30130.95</v>
      </c>
      <c r="E115" s="29">
        <f>D115/G115</f>
        <v>9.19</v>
      </c>
      <c r="F115" s="29">
        <f>E115/12</f>
        <v>0.77</v>
      </c>
      <c r="G115" s="9">
        <v>3277.7</v>
      </c>
      <c r="I115" s="10"/>
      <c r="J115" s="16">
        <f t="shared" si="0"/>
        <v>0.765833333333333</v>
      </c>
      <c r="K115" s="10"/>
    </row>
    <row r="116" spans="1:11" s="9" customFormat="1" ht="18.75">
      <c r="A116" s="101" t="s">
        <v>180</v>
      </c>
      <c r="B116" s="19" t="s">
        <v>6</v>
      </c>
      <c r="C116" s="19"/>
      <c r="D116" s="134">
        <f>(2277.22+2607.05+4772.03)</f>
        <v>9656.3</v>
      </c>
      <c r="E116" s="29">
        <f>D116/G116</f>
        <v>2.95</v>
      </c>
      <c r="F116" s="29">
        <f>E116/12</f>
        <v>0.25</v>
      </c>
      <c r="G116" s="9">
        <v>3277.7</v>
      </c>
      <c r="I116" s="10"/>
      <c r="J116" s="16">
        <f t="shared" si="0"/>
        <v>0.245833333333333</v>
      </c>
      <c r="K116" s="10"/>
    </row>
    <row r="117" spans="1:11" s="9" customFormat="1" ht="18.75">
      <c r="A117" s="101" t="s">
        <v>181</v>
      </c>
      <c r="B117" s="19" t="s">
        <v>6</v>
      </c>
      <c r="C117" s="19"/>
      <c r="D117" s="134">
        <v>17570.09</v>
      </c>
      <c r="E117" s="29">
        <f>D117/G117</f>
        <v>5.36</v>
      </c>
      <c r="F117" s="29">
        <f>E117/12</f>
        <v>0.45</v>
      </c>
      <c r="G117" s="9">
        <v>3277.7</v>
      </c>
      <c r="I117" s="10"/>
      <c r="J117" s="16">
        <f t="shared" si="0"/>
        <v>0.446666666666667</v>
      </c>
      <c r="K117" s="10"/>
    </row>
    <row r="118" spans="1:11" s="9" customFormat="1" ht="18.75">
      <c r="A118" s="101" t="s">
        <v>182</v>
      </c>
      <c r="B118" s="19" t="s">
        <v>6</v>
      </c>
      <c r="C118" s="19"/>
      <c r="D118" s="134">
        <v>32836.46</v>
      </c>
      <c r="E118" s="29">
        <f>D118/G118</f>
        <v>10.02</v>
      </c>
      <c r="F118" s="29">
        <f>E118/12</f>
        <v>0.84</v>
      </c>
      <c r="G118" s="9">
        <v>3277.7</v>
      </c>
      <c r="I118" s="10"/>
      <c r="J118" s="16">
        <f t="shared" si="0"/>
        <v>0.835</v>
      </c>
      <c r="K118" s="10"/>
    </row>
    <row r="119" spans="1:9" s="9" customFormat="1" ht="25.5" customHeight="1" thickBot="1">
      <c r="A119" s="99" t="s">
        <v>73</v>
      </c>
      <c r="B119" s="100" t="s">
        <v>8</v>
      </c>
      <c r="C119" s="67"/>
      <c r="D119" s="111">
        <f>E119*G119</f>
        <v>81024.74</v>
      </c>
      <c r="E119" s="135">
        <f>F119*12</f>
        <v>24.72</v>
      </c>
      <c r="F119" s="39">
        <v>2.06</v>
      </c>
      <c r="G119" s="9">
        <v>3277.7</v>
      </c>
      <c r="I119" s="10"/>
    </row>
    <row r="120" spans="1:9" s="9" customFormat="1" ht="24.75" customHeight="1" thickBot="1">
      <c r="A120" s="37" t="s">
        <v>28</v>
      </c>
      <c r="B120" s="38"/>
      <c r="C120" s="68"/>
      <c r="D120" s="102">
        <f>D15+D29+D40+D41+D48+D49+D51+D62+D63+D64+D65+D81+D92+D98+D105+D107+D111+D114+D119+D42+D118+D117+D116+D115+D61+D50</f>
        <v>870466.91</v>
      </c>
      <c r="E120" s="102">
        <f>E15+E29+E40+E41+E48+E49+E51+E62+E63+E64+E65+E81+E92+E98+E105+E107+E111+E114+E119+E42+E118+E117+E116+E115+E61+E50</f>
        <v>265.57</v>
      </c>
      <c r="F120" s="102">
        <f>F15+F29+F40+F41+F48+F49+F51+F62+F63+F64+F65+F81+F92+F98+F105+F107+F111+F114+F119+F42+F118+F117+F116+F115+F61+F50</f>
        <v>22.14</v>
      </c>
      <c r="G120" s="9">
        <v>3277.7</v>
      </c>
      <c r="I120" s="10"/>
    </row>
    <row r="121" spans="1:9" s="40" customFormat="1" ht="20.25" thickBot="1">
      <c r="A121" s="42"/>
      <c r="B121" s="43"/>
      <c r="C121" s="43"/>
      <c r="D121" s="136"/>
      <c r="E121" s="43"/>
      <c r="F121" s="43"/>
      <c r="G121" s="9"/>
      <c r="I121" s="41"/>
    </row>
    <row r="122" spans="1:8" s="76" customFormat="1" ht="38.25" thickBot="1">
      <c r="A122" s="72" t="s">
        <v>141</v>
      </c>
      <c r="B122" s="73"/>
      <c r="C122" s="74"/>
      <c r="D122" s="75">
        <f>SUM(D123:D123)</f>
        <v>151050.86</v>
      </c>
      <c r="E122" s="75">
        <f>SUM(E123:E123)</f>
        <v>46.08</v>
      </c>
      <c r="F122" s="75">
        <f>SUM(F123:F123)</f>
        <v>3.84</v>
      </c>
      <c r="G122" s="76">
        <v>3277.7</v>
      </c>
      <c r="H122" s="77"/>
    </row>
    <row r="123" spans="1:9" s="90" customFormat="1" ht="15">
      <c r="A123" s="31" t="s">
        <v>146</v>
      </c>
      <c r="B123" s="35"/>
      <c r="C123" s="64"/>
      <c r="D123" s="92">
        <v>151050.86</v>
      </c>
      <c r="E123" s="93">
        <f>D123/G123</f>
        <v>46.08</v>
      </c>
      <c r="F123" s="80">
        <f>E123/12</f>
        <v>3.84</v>
      </c>
      <c r="G123" s="9">
        <v>3277.7</v>
      </c>
      <c r="I123" s="91"/>
    </row>
    <row r="124" spans="1:9" s="45" customFormat="1" ht="12.75">
      <c r="A124" s="44"/>
      <c r="D124" s="82"/>
      <c r="E124" s="82"/>
      <c r="F124" s="82"/>
      <c r="I124" s="46"/>
    </row>
    <row r="125" spans="1:10" s="141" customFormat="1" ht="19.5">
      <c r="A125" s="137" t="s">
        <v>184</v>
      </c>
      <c r="B125" s="138"/>
      <c r="C125" s="138"/>
      <c r="D125" s="139">
        <f>D120+D122</f>
        <v>1021517.77</v>
      </c>
      <c r="E125" s="139">
        <f>E120+E122</f>
        <v>311.65</v>
      </c>
      <c r="F125" s="139">
        <f>F120+F122</f>
        <v>25.98</v>
      </c>
      <c r="G125" s="140"/>
      <c r="J125" s="142"/>
    </row>
    <row r="126" spans="1:10" s="141" customFormat="1" ht="15" customHeight="1" thickBot="1">
      <c r="A126" s="42"/>
      <c r="B126" s="143"/>
      <c r="C126" s="143"/>
      <c r="D126" s="144"/>
      <c r="E126" s="144"/>
      <c r="F126" s="144"/>
      <c r="G126" s="140"/>
      <c r="J126" s="142"/>
    </row>
    <row r="127" spans="1:10" s="141" customFormat="1" ht="17.25" customHeight="1" thickBot="1">
      <c r="A127" s="146" t="s">
        <v>94</v>
      </c>
      <c r="B127" s="7" t="s">
        <v>8</v>
      </c>
      <c r="C127" s="147" t="s">
        <v>129</v>
      </c>
      <c r="D127" s="148">
        <f>161295.08*1.086</f>
        <v>175166.46</v>
      </c>
      <c r="E127" s="36">
        <f>D127/G127</f>
        <v>53.44</v>
      </c>
      <c r="F127" s="149">
        <f>E127/12</f>
        <v>4.45</v>
      </c>
      <c r="G127" s="9">
        <v>3277.7</v>
      </c>
      <c r="J127" s="142"/>
    </row>
    <row r="128" spans="1:10" s="141" customFormat="1" ht="13.5" customHeight="1" thickBot="1">
      <c r="A128" s="42"/>
      <c r="B128" s="143"/>
      <c r="C128" s="143"/>
      <c r="D128" s="144"/>
      <c r="E128" s="144"/>
      <c r="F128" s="144"/>
      <c r="G128" s="140"/>
      <c r="J128" s="142"/>
    </row>
    <row r="129" spans="1:10" s="141" customFormat="1" ht="24.75" customHeight="1" thickBot="1">
      <c r="A129" s="150" t="s">
        <v>185</v>
      </c>
      <c r="B129" s="151"/>
      <c r="C129" s="151"/>
      <c r="D129" s="152">
        <f>D125+D127</f>
        <v>1196684.23</v>
      </c>
      <c r="E129" s="152">
        <f>E125+E127</f>
        <v>365.09</v>
      </c>
      <c r="F129" s="152">
        <f>F125+F127</f>
        <v>30.43</v>
      </c>
      <c r="G129" s="140"/>
      <c r="J129" s="142"/>
    </row>
    <row r="130" spans="1:9" s="40" customFormat="1" ht="19.5">
      <c r="A130" s="52"/>
      <c r="B130" s="53"/>
      <c r="C130" s="53"/>
      <c r="D130" s="54"/>
      <c r="E130" s="54"/>
      <c r="F130" s="54"/>
      <c r="I130" s="41"/>
    </row>
    <row r="131" spans="1:9" s="40" customFormat="1" ht="19.5">
      <c r="A131" s="52"/>
      <c r="B131" s="53"/>
      <c r="C131" s="53"/>
      <c r="D131" s="54"/>
      <c r="E131" s="54"/>
      <c r="F131" s="54"/>
      <c r="I131" s="41"/>
    </row>
    <row r="132" spans="1:9" s="40" customFormat="1" ht="19.5">
      <c r="A132" s="52"/>
      <c r="B132" s="53"/>
      <c r="C132" s="53"/>
      <c r="D132" s="54"/>
      <c r="E132" s="54"/>
      <c r="F132" s="54"/>
      <c r="I132" s="41"/>
    </row>
    <row r="133" spans="1:9" s="40" customFormat="1" ht="19.5">
      <c r="A133" s="52"/>
      <c r="B133" s="53"/>
      <c r="C133" s="53"/>
      <c r="D133" s="54"/>
      <c r="E133" s="54"/>
      <c r="F133" s="54"/>
      <c r="I133" s="41"/>
    </row>
    <row r="134" spans="1:9" s="40" customFormat="1" ht="19.5">
      <c r="A134" s="52"/>
      <c r="B134" s="53"/>
      <c r="C134" s="53"/>
      <c r="D134" s="54"/>
      <c r="E134" s="54"/>
      <c r="F134" s="54"/>
      <c r="I134" s="41"/>
    </row>
    <row r="135" spans="1:9" s="40" customFormat="1" ht="19.5">
      <c r="A135" s="52"/>
      <c r="B135" s="53"/>
      <c r="C135" s="53"/>
      <c r="D135" s="54"/>
      <c r="E135" s="54"/>
      <c r="F135" s="54"/>
      <c r="I135" s="41"/>
    </row>
    <row r="136" spans="1:9" s="40" customFormat="1" ht="19.5">
      <c r="A136" s="52"/>
      <c r="B136" s="53"/>
      <c r="C136" s="53"/>
      <c r="D136" s="54"/>
      <c r="E136" s="54"/>
      <c r="F136" s="54"/>
      <c r="I136" s="41"/>
    </row>
    <row r="137" spans="1:9" s="40" customFormat="1" ht="19.5">
      <c r="A137" s="52"/>
      <c r="B137" s="53"/>
      <c r="C137" s="53"/>
      <c r="D137" s="54"/>
      <c r="E137" s="54"/>
      <c r="F137" s="54"/>
      <c r="I137" s="41"/>
    </row>
    <row r="138" spans="1:9" s="40" customFormat="1" ht="19.5">
      <c r="A138" s="52"/>
      <c r="B138" s="53"/>
      <c r="C138" s="53"/>
      <c r="D138" s="54"/>
      <c r="E138" s="54"/>
      <c r="F138" s="54"/>
      <c r="I138" s="41"/>
    </row>
    <row r="139" spans="1:9" s="45" customFormat="1" ht="14.25">
      <c r="A139" s="163" t="s">
        <v>26</v>
      </c>
      <c r="B139" s="163"/>
      <c r="C139" s="163"/>
      <c r="D139" s="163"/>
      <c r="I139" s="46"/>
    </row>
    <row r="140" s="45" customFormat="1" ht="12.75">
      <c r="I140" s="46"/>
    </row>
    <row r="141" spans="1:9" s="45" customFormat="1" ht="12.75">
      <c r="A141" s="44" t="s">
        <v>27</v>
      </c>
      <c r="I141" s="46"/>
    </row>
    <row r="142" s="45" customFormat="1" ht="12.75">
      <c r="I142" s="46"/>
    </row>
    <row r="143" s="45" customFormat="1" ht="12.75">
      <c r="I143" s="46"/>
    </row>
    <row r="144" s="45" customFormat="1" ht="12.75">
      <c r="I144" s="46"/>
    </row>
    <row r="145" s="45" customFormat="1" ht="12.75">
      <c r="I145" s="46"/>
    </row>
    <row r="146" s="45" customFormat="1" ht="12.75">
      <c r="I146" s="46"/>
    </row>
    <row r="147" s="45" customFormat="1" ht="12.75">
      <c r="I147" s="46"/>
    </row>
    <row r="148" s="45" customFormat="1" ht="12.75">
      <c r="I148" s="46"/>
    </row>
    <row r="149" s="45" customFormat="1" ht="12.75">
      <c r="I149" s="46"/>
    </row>
    <row r="150" s="45" customFormat="1" ht="12.75">
      <c r="I150" s="46"/>
    </row>
    <row r="151" s="45" customFormat="1" ht="12.75">
      <c r="I151" s="46"/>
    </row>
    <row r="152" s="45" customFormat="1" ht="12.75">
      <c r="I152" s="46"/>
    </row>
    <row r="153" s="45" customFormat="1" ht="12.75">
      <c r="I153" s="46"/>
    </row>
    <row r="154" s="45" customFormat="1" ht="12.75">
      <c r="I154" s="46"/>
    </row>
    <row r="155" s="45" customFormat="1" ht="12.75">
      <c r="I155" s="46"/>
    </row>
    <row r="156" s="45" customFormat="1" ht="12.75">
      <c r="I156" s="46"/>
    </row>
    <row r="157" s="45" customFormat="1" ht="12.75">
      <c r="I157" s="46"/>
    </row>
    <row r="158" s="45" customFormat="1" ht="12.75">
      <c r="I158" s="46"/>
    </row>
    <row r="159" s="45" customFormat="1" ht="12.75">
      <c r="I159" s="46"/>
    </row>
  </sheetData>
  <sheetProtection/>
  <mergeCells count="13">
    <mergeCell ref="A139:D139"/>
    <mergeCell ref="A7:F7"/>
    <mergeCell ref="A8:F8"/>
    <mergeCell ref="A9:F9"/>
    <mergeCell ref="A10:F10"/>
    <mergeCell ref="A11:F11"/>
    <mergeCell ref="A14:F14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2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3"/>
  <sheetViews>
    <sheetView tabSelected="1" zoomScalePageLayoutView="0" workbookViewId="0" topLeftCell="A115">
      <selection activeCell="A130" sqref="A130:IV132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6.125" style="1" customWidth="1"/>
    <col min="4" max="4" width="20.25390625" style="1" customWidth="1"/>
    <col min="5" max="5" width="13.875" style="1" customWidth="1"/>
    <col min="6" max="6" width="20.875" style="1" customWidth="1"/>
    <col min="7" max="7" width="15.375" style="1" customWidth="1"/>
    <col min="8" max="8" width="15.375" style="1" hidden="1" customWidth="1"/>
    <col min="9" max="9" width="15.375" style="2" hidden="1" customWidth="1"/>
    <col min="10" max="12" width="15.375" style="1" customWidth="1"/>
    <col min="13" max="16384" width="9.125" style="1" customWidth="1"/>
  </cols>
  <sheetData>
    <row r="1" spans="1:6" ht="16.5" customHeight="1">
      <c r="A1" s="164" t="s">
        <v>139</v>
      </c>
      <c r="B1" s="165"/>
      <c r="C1" s="165"/>
      <c r="D1" s="165"/>
      <c r="E1" s="165"/>
      <c r="F1" s="165"/>
    </row>
    <row r="2" spans="2:6" ht="12.75" customHeight="1">
      <c r="B2" s="166"/>
      <c r="C2" s="166"/>
      <c r="D2" s="166"/>
      <c r="E2" s="165"/>
      <c r="F2" s="165"/>
    </row>
    <row r="3" spans="1:6" ht="24" customHeight="1">
      <c r="A3" s="105" t="s">
        <v>183</v>
      </c>
      <c r="B3" s="166" t="s">
        <v>0</v>
      </c>
      <c r="C3" s="166"/>
      <c r="D3" s="166"/>
      <c r="E3" s="165"/>
      <c r="F3" s="165"/>
    </row>
    <row r="4" spans="2:6" ht="14.25" customHeight="1">
      <c r="B4" s="166" t="s">
        <v>140</v>
      </c>
      <c r="C4" s="166"/>
      <c r="D4" s="166"/>
      <c r="E4" s="165"/>
      <c r="F4" s="165"/>
    </row>
    <row r="5" spans="1:9" ht="39.75" customHeight="1" hidden="1">
      <c r="A5" s="154" t="s">
        <v>69</v>
      </c>
      <c r="B5" s="154"/>
      <c r="C5" s="154"/>
      <c r="D5" s="154"/>
      <c r="E5" s="154"/>
      <c r="F5" s="154"/>
      <c r="I5" s="1"/>
    </row>
    <row r="6" spans="1:9" ht="24.75" customHeight="1">
      <c r="A6" s="154"/>
      <c r="B6" s="154"/>
      <c r="C6" s="154"/>
      <c r="D6" s="154"/>
      <c r="E6" s="154"/>
      <c r="F6" s="154"/>
      <c r="I6" s="1"/>
    </row>
    <row r="7" spans="1:9" ht="33" customHeight="1">
      <c r="A7" s="167" t="s">
        <v>167</v>
      </c>
      <c r="B7" s="167"/>
      <c r="C7" s="167"/>
      <c r="D7" s="167"/>
      <c r="E7" s="167"/>
      <c r="F7" s="167"/>
      <c r="I7" s="1"/>
    </row>
    <row r="8" spans="1:9" ht="21" customHeight="1">
      <c r="A8" s="153" t="s">
        <v>123</v>
      </c>
      <c r="B8" s="153"/>
      <c r="C8" s="153"/>
      <c r="D8" s="153"/>
      <c r="E8" s="153"/>
      <c r="F8" s="153"/>
      <c r="I8" s="1"/>
    </row>
    <row r="9" spans="1:6" s="3" customFormat="1" ht="18.75" customHeight="1">
      <c r="A9" s="168" t="s">
        <v>78</v>
      </c>
      <c r="B9" s="168"/>
      <c r="C9" s="168"/>
      <c r="D9" s="168"/>
      <c r="E9" s="169"/>
      <c r="F9" s="169"/>
    </row>
    <row r="10" spans="1:6" s="4" customFormat="1" ht="17.25" customHeight="1">
      <c r="A10" s="155" t="s">
        <v>55</v>
      </c>
      <c r="B10" s="155"/>
      <c r="C10" s="155"/>
      <c r="D10" s="155"/>
      <c r="E10" s="156"/>
      <c r="F10" s="156"/>
    </row>
    <row r="11" spans="1:6" s="3" customFormat="1" ht="30" customHeight="1" thickBot="1">
      <c r="A11" s="157" t="s">
        <v>68</v>
      </c>
      <c r="B11" s="157"/>
      <c r="C11" s="157"/>
      <c r="D11" s="157"/>
      <c r="E11" s="158"/>
      <c r="F11" s="158"/>
    </row>
    <row r="12" spans="1:9" s="9" customFormat="1" ht="139.5" customHeight="1" thickBot="1">
      <c r="A12" s="5" t="s">
        <v>1</v>
      </c>
      <c r="B12" s="6" t="s">
        <v>2</v>
      </c>
      <c r="C12" s="6" t="s">
        <v>86</v>
      </c>
      <c r="D12" s="7" t="s">
        <v>29</v>
      </c>
      <c r="E12" s="7" t="s">
        <v>3</v>
      </c>
      <c r="F12" s="8" t="s">
        <v>4</v>
      </c>
      <c r="I12" s="10"/>
    </row>
    <row r="13" spans="1:9" s="16" customFormat="1" ht="12.75">
      <c r="A13" s="11">
        <v>1</v>
      </c>
      <c r="B13" s="12">
        <v>2</v>
      </c>
      <c r="C13" s="13">
        <v>3</v>
      </c>
      <c r="D13" s="13">
        <v>4</v>
      </c>
      <c r="E13" s="14">
        <v>5</v>
      </c>
      <c r="F13" s="15">
        <v>6</v>
      </c>
      <c r="I13" s="17"/>
    </row>
    <row r="14" spans="1:9" s="16" customFormat="1" ht="49.5" customHeight="1">
      <c r="A14" s="159" t="s">
        <v>5</v>
      </c>
      <c r="B14" s="160"/>
      <c r="C14" s="160"/>
      <c r="D14" s="160"/>
      <c r="E14" s="161"/>
      <c r="F14" s="162"/>
      <c r="I14" s="17"/>
    </row>
    <row r="15" spans="1:9" s="9" customFormat="1" ht="23.25" customHeight="1">
      <c r="A15" s="18" t="s">
        <v>79</v>
      </c>
      <c r="B15" s="19" t="s">
        <v>6</v>
      </c>
      <c r="C15" s="60" t="s">
        <v>124</v>
      </c>
      <c r="D15" s="106">
        <f>E15*G15</f>
        <v>147103.18</v>
      </c>
      <c r="E15" s="20">
        <f>F15*12</f>
        <v>44.88</v>
      </c>
      <c r="F15" s="20">
        <f>F26+F28</f>
        <v>3.74</v>
      </c>
      <c r="G15" s="9">
        <v>3277.7</v>
      </c>
      <c r="H15" s="9">
        <v>1.07</v>
      </c>
      <c r="I15" s="10">
        <v>2.24</v>
      </c>
    </row>
    <row r="16" spans="1:9" s="9" customFormat="1" ht="32.25" customHeight="1">
      <c r="A16" s="21" t="s">
        <v>62</v>
      </c>
      <c r="B16" s="22" t="s">
        <v>63</v>
      </c>
      <c r="C16" s="61"/>
      <c r="D16" s="106"/>
      <c r="E16" s="20"/>
      <c r="F16" s="20"/>
      <c r="I16" s="10"/>
    </row>
    <row r="17" spans="1:9" s="9" customFormat="1" ht="15">
      <c r="A17" s="21" t="s">
        <v>64</v>
      </c>
      <c r="B17" s="22" t="s">
        <v>63</v>
      </c>
      <c r="C17" s="61"/>
      <c r="D17" s="106"/>
      <c r="E17" s="20"/>
      <c r="F17" s="20"/>
      <c r="I17" s="10"/>
    </row>
    <row r="18" spans="1:9" s="9" customFormat="1" ht="126.75" customHeight="1">
      <c r="A18" s="21" t="s">
        <v>80</v>
      </c>
      <c r="B18" s="22" t="s">
        <v>19</v>
      </c>
      <c r="C18" s="61"/>
      <c r="D18" s="106"/>
      <c r="E18" s="20"/>
      <c r="F18" s="20"/>
      <c r="I18" s="10"/>
    </row>
    <row r="19" spans="1:9" s="9" customFormat="1" ht="21.75" customHeight="1">
      <c r="A19" s="21" t="s">
        <v>81</v>
      </c>
      <c r="B19" s="22" t="s">
        <v>63</v>
      </c>
      <c r="C19" s="61"/>
      <c r="D19" s="106"/>
      <c r="E19" s="20"/>
      <c r="F19" s="20"/>
      <c r="I19" s="10"/>
    </row>
    <row r="20" spans="1:9" s="9" customFormat="1" ht="15">
      <c r="A20" s="21" t="s">
        <v>82</v>
      </c>
      <c r="B20" s="22" t="s">
        <v>63</v>
      </c>
      <c r="C20" s="61"/>
      <c r="D20" s="106"/>
      <c r="E20" s="20"/>
      <c r="F20" s="20"/>
      <c r="I20" s="10"/>
    </row>
    <row r="21" spans="1:9" s="24" customFormat="1" ht="27" customHeight="1">
      <c r="A21" s="21" t="s">
        <v>83</v>
      </c>
      <c r="B21" s="22" t="s">
        <v>9</v>
      </c>
      <c r="C21" s="61"/>
      <c r="D21" s="61"/>
      <c r="E21" s="23"/>
      <c r="F21" s="23"/>
      <c r="G21" s="9"/>
      <c r="I21" s="25"/>
    </row>
    <row r="22" spans="1:9" s="24" customFormat="1" ht="15">
      <c r="A22" s="21" t="s">
        <v>84</v>
      </c>
      <c r="B22" s="22" t="s">
        <v>11</v>
      </c>
      <c r="C22" s="61"/>
      <c r="D22" s="61"/>
      <c r="E22" s="23"/>
      <c r="F22" s="23"/>
      <c r="G22" s="9"/>
      <c r="I22" s="25"/>
    </row>
    <row r="23" spans="1:9" s="24" customFormat="1" ht="15" customHeight="1">
      <c r="A23" s="21" t="s">
        <v>168</v>
      </c>
      <c r="B23" s="22" t="s">
        <v>63</v>
      </c>
      <c r="C23" s="61"/>
      <c r="D23" s="61"/>
      <c r="E23" s="23"/>
      <c r="F23" s="23"/>
      <c r="G23" s="9"/>
      <c r="I23" s="25"/>
    </row>
    <row r="24" spans="1:9" s="24" customFormat="1" ht="15" customHeight="1">
      <c r="A24" s="21" t="s">
        <v>169</v>
      </c>
      <c r="B24" s="22" t="s">
        <v>63</v>
      </c>
      <c r="C24" s="61"/>
      <c r="D24" s="61"/>
      <c r="E24" s="23"/>
      <c r="F24" s="23"/>
      <c r="G24" s="9"/>
      <c r="I24" s="25"/>
    </row>
    <row r="25" spans="1:9" s="24" customFormat="1" ht="15">
      <c r="A25" s="21" t="s">
        <v>85</v>
      </c>
      <c r="B25" s="22" t="s">
        <v>14</v>
      </c>
      <c r="C25" s="61"/>
      <c r="D25" s="61"/>
      <c r="E25" s="23"/>
      <c r="F25" s="23"/>
      <c r="G25" s="9"/>
      <c r="I25" s="25"/>
    </row>
    <row r="26" spans="1:9" s="24" customFormat="1" ht="15">
      <c r="A26" s="58" t="s">
        <v>28</v>
      </c>
      <c r="B26" s="56"/>
      <c r="C26" s="62"/>
      <c r="D26" s="61"/>
      <c r="E26" s="23"/>
      <c r="F26" s="20">
        <v>3.61</v>
      </c>
      <c r="G26" s="9">
        <v>3277.7</v>
      </c>
      <c r="I26" s="25"/>
    </row>
    <row r="27" spans="1:9" s="24" customFormat="1" ht="15" customHeight="1">
      <c r="A27" s="55" t="s">
        <v>74</v>
      </c>
      <c r="B27" s="56" t="s">
        <v>63</v>
      </c>
      <c r="C27" s="62"/>
      <c r="D27" s="61"/>
      <c r="E27" s="23"/>
      <c r="F27" s="23">
        <v>0.13</v>
      </c>
      <c r="G27" s="9">
        <v>3277.7</v>
      </c>
      <c r="I27" s="25"/>
    </row>
    <row r="28" spans="1:9" s="24" customFormat="1" ht="15">
      <c r="A28" s="58" t="s">
        <v>28</v>
      </c>
      <c r="B28" s="56"/>
      <c r="C28" s="62"/>
      <c r="D28" s="61"/>
      <c r="E28" s="23"/>
      <c r="F28" s="20">
        <f>F27</f>
        <v>0.13</v>
      </c>
      <c r="G28" s="9">
        <v>3277.7</v>
      </c>
      <c r="I28" s="25"/>
    </row>
    <row r="29" spans="1:9" s="9" customFormat="1" ht="30">
      <c r="A29" s="18" t="s">
        <v>7</v>
      </c>
      <c r="B29" s="26" t="s">
        <v>8</v>
      </c>
      <c r="C29" s="60" t="s">
        <v>125</v>
      </c>
      <c r="D29" s="106">
        <f>E29*G29</f>
        <v>116817.23</v>
      </c>
      <c r="E29" s="20">
        <f>F29*12</f>
        <v>35.64</v>
      </c>
      <c r="F29" s="20">
        <v>2.97</v>
      </c>
      <c r="G29" s="9">
        <v>3277.7</v>
      </c>
      <c r="H29" s="9">
        <v>1.07</v>
      </c>
      <c r="I29" s="10">
        <v>1.96</v>
      </c>
    </row>
    <row r="30" spans="1:9" s="9" customFormat="1" ht="15">
      <c r="A30" s="21" t="s">
        <v>87</v>
      </c>
      <c r="B30" s="22" t="s">
        <v>8</v>
      </c>
      <c r="C30" s="61"/>
      <c r="D30" s="106"/>
      <c r="E30" s="20"/>
      <c r="F30" s="20"/>
      <c r="G30" s="9">
        <v>3277.7</v>
      </c>
      <c r="I30" s="10"/>
    </row>
    <row r="31" spans="1:9" s="9" customFormat="1" ht="15">
      <c r="A31" s="21" t="s">
        <v>88</v>
      </c>
      <c r="B31" s="22" t="s">
        <v>89</v>
      </c>
      <c r="C31" s="61"/>
      <c r="D31" s="106"/>
      <c r="E31" s="20"/>
      <c r="F31" s="20"/>
      <c r="G31" s="9">
        <v>3277.7</v>
      </c>
      <c r="I31" s="10"/>
    </row>
    <row r="32" spans="1:9" s="9" customFormat="1" ht="15">
      <c r="A32" s="21" t="s">
        <v>90</v>
      </c>
      <c r="B32" s="22" t="s">
        <v>91</v>
      </c>
      <c r="C32" s="61"/>
      <c r="D32" s="106"/>
      <c r="E32" s="20"/>
      <c r="F32" s="20"/>
      <c r="G32" s="9">
        <v>3277.7</v>
      </c>
      <c r="I32" s="10"/>
    </row>
    <row r="33" spans="1:9" s="9" customFormat="1" ht="15">
      <c r="A33" s="21" t="s">
        <v>58</v>
      </c>
      <c r="B33" s="22" t="s">
        <v>8</v>
      </c>
      <c r="C33" s="61"/>
      <c r="D33" s="106"/>
      <c r="E33" s="20"/>
      <c r="F33" s="20"/>
      <c r="G33" s="9">
        <v>3277.7</v>
      </c>
      <c r="I33" s="10"/>
    </row>
    <row r="34" spans="1:9" s="9" customFormat="1" ht="25.5">
      <c r="A34" s="21" t="s">
        <v>59</v>
      </c>
      <c r="B34" s="22" t="s">
        <v>9</v>
      </c>
      <c r="C34" s="61"/>
      <c r="D34" s="106"/>
      <c r="E34" s="20"/>
      <c r="F34" s="20"/>
      <c r="G34" s="9">
        <v>3277.7</v>
      </c>
      <c r="I34" s="10"/>
    </row>
    <row r="35" spans="1:9" s="9" customFormat="1" ht="15">
      <c r="A35" s="21" t="s">
        <v>65</v>
      </c>
      <c r="B35" s="22" t="s">
        <v>8</v>
      </c>
      <c r="C35" s="61"/>
      <c r="D35" s="106"/>
      <c r="E35" s="20"/>
      <c r="F35" s="20"/>
      <c r="G35" s="9">
        <v>3277.7</v>
      </c>
      <c r="I35" s="10"/>
    </row>
    <row r="36" spans="1:9" s="9" customFormat="1" ht="15">
      <c r="A36" s="21" t="s">
        <v>66</v>
      </c>
      <c r="B36" s="22" t="s">
        <v>8</v>
      </c>
      <c r="C36" s="61"/>
      <c r="D36" s="106"/>
      <c r="E36" s="20"/>
      <c r="F36" s="20"/>
      <c r="G36" s="9">
        <v>3277.7</v>
      </c>
      <c r="I36" s="10"/>
    </row>
    <row r="37" spans="1:9" s="9" customFormat="1" ht="25.5">
      <c r="A37" s="21" t="s">
        <v>67</v>
      </c>
      <c r="B37" s="22" t="s">
        <v>60</v>
      </c>
      <c r="C37" s="61"/>
      <c r="D37" s="106"/>
      <c r="E37" s="20"/>
      <c r="F37" s="20"/>
      <c r="G37" s="9">
        <v>3277.7</v>
      </c>
      <c r="I37" s="10"/>
    </row>
    <row r="38" spans="1:9" s="9" customFormat="1" ht="25.5">
      <c r="A38" s="21" t="s">
        <v>92</v>
      </c>
      <c r="B38" s="22" t="s">
        <v>9</v>
      </c>
      <c r="C38" s="61"/>
      <c r="D38" s="106"/>
      <c r="E38" s="20"/>
      <c r="F38" s="20"/>
      <c r="G38" s="9">
        <v>3277.7</v>
      </c>
      <c r="I38" s="10"/>
    </row>
    <row r="39" spans="1:9" s="9" customFormat="1" ht="29.25" customHeight="1">
      <c r="A39" s="21" t="s">
        <v>93</v>
      </c>
      <c r="B39" s="22" t="s">
        <v>8</v>
      </c>
      <c r="C39" s="61"/>
      <c r="D39" s="106"/>
      <c r="E39" s="20"/>
      <c r="F39" s="20"/>
      <c r="G39" s="9">
        <v>3277.7</v>
      </c>
      <c r="I39" s="10"/>
    </row>
    <row r="40" spans="1:9" s="28" customFormat="1" ht="18.75" customHeight="1">
      <c r="A40" s="27" t="s">
        <v>10</v>
      </c>
      <c r="B40" s="19" t="s">
        <v>11</v>
      </c>
      <c r="C40" s="60" t="s">
        <v>124</v>
      </c>
      <c r="D40" s="106">
        <f>E40*G40</f>
        <v>35399.16</v>
      </c>
      <c r="E40" s="20">
        <f>F40*12</f>
        <v>10.8</v>
      </c>
      <c r="F40" s="20">
        <v>0.9</v>
      </c>
      <c r="G40" s="9">
        <v>3277.7</v>
      </c>
      <c r="H40" s="9">
        <v>1.07</v>
      </c>
      <c r="I40" s="10">
        <v>0.6</v>
      </c>
    </row>
    <row r="41" spans="1:9" s="9" customFormat="1" ht="18.75" customHeight="1">
      <c r="A41" s="27" t="s">
        <v>12</v>
      </c>
      <c r="B41" s="19" t="s">
        <v>13</v>
      </c>
      <c r="C41" s="60" t="s">
        <v>124</v>
      </c>
      <c r="D41" s="106">
        <f>E41*G41</f>
        <v>115243.93</v>
      </c>
      <c r="E41" s="20">
        <f>F41*12</f>
        <v>35.16</v>
      </c>
      <c r="F41" s="20">
        <v>2.93</v>
      </c>
      <c r="G41" s="9">
        <v>3277.7</v>
      </c>
      <c r="H41" s="9">
        <v>1.07</v>
      </c>
      <c r="I41" s="10">
        <v>1.94</v>
      </c>
    </row>
    <row r="42" spans="1:9" s="9" customFormat="1" ht="18.75" customHeight="1">
      <c r="A42" s="27" t="s">
        <v>94</v>
      </c>
      <c r="B42" s="19" t="s">
        <v>8</v>
      </c>
      <c r="C42" s="60" t="s">
        <v>129</v>
      </c>
      <c r="D42" s="106">
        <v>0</v>
      </c>
      <c r="E42" s="20">
        <f>D42/G42</f>
        <v>0</v>
      </c>
      <c r="F42" s="20">
        <f>E42/12</f>
        <v>0</v>
      </c>
      <c r="G42" s="9">
        <v>3277.7</v>
      </c>
      <c r="I42" s="10"/>
    </row>
    <row r="43" spans="1:9" s="9" customFormat="1" ht="18.75" customHeight="1">
      <c r="A43" s="21" t="s">
        <v>95</v>
      </c>
      <c r="B43" s="22" t="s">
        <v>19</v>
      </c>
      <c r="C43" s="60"/>
      <c r="D43" s="106"/>
      <c r="E43" s="20"/>
      <c r="F43" s="20"/>
      <c r="G43" s="9">
        <v>3277.7</v>
      </c>
      <c r="I43" s="10"/>
    </row>
    <row r="44" spans="1:9" s="9" customFormat="1" ht="18.75" customHeight="1">
      <c r="A44" s="21" t="s">
        <v>96</v>
      </c>
      <c r="B44" s="22" t="s">
        <v>14</v>
      </c>
      <c r="C44" s="60"/>
      <c r="D44" s="106"/>
      <c r="E44" s="20"/>
      <c r="F44" s="20"/>
      <c r="G44" s="9">
        <v>3277.7</v>
      </c>
      <c r="I44" s="10"/>
    </row>
    <row r="45" spans="1:9" s="9" customFormat="1" ht="18.75" customHeight="1">
      <c r="A45" s="21" t="s">
        <v>97</v>
      </c>
      <c r="B45" s="22" t="s">
        <v>98</v>
      </c>
      <c r="C45" s="60"/>
      <c r="D45" s="106"/>
      <c r="E45" s="20"/>
      <c r="F45" s="20"/>
      <c r="G45" s="9">
        <v>3277.7</v>
      </c>
      <c r="I45" s="10"/>
    </row>
    <row r="46" spans="1:9" s="9" customFormat="1" ht="18.75" customHeight="1">
      <c r="A46" s="21" t="s">
        <v>99</v>
      </c>
      <c r="B46" s="22" t="s">
        <v>100</v>
      </c>
      <c r="C46" s="60"/>
      <c r="D46" s="106"/>
      <c r="E46" s="20"/>
      <c r="F46" s="20"/>
      <c r="G46" s="9">
        <v>3277.7</v>
      </c>
      <c r="I46" s="10"/>
    </row>
    <row r="47" spans="1:9" s="9" customFormat="1" ht="18.75" customHeight="1">
      <c r="A47" s="21" t="s">
        <v>101</v>
      </c>
      <c r="B47" s="22" t="s">
        <v>98</v>
      </c>
      <c r="C47" s="60"/>
      <c r="D47" s="106"/>
      <c r="E47" s="20"/>
      <c r="F47" s="20"/>
      <c r="G47" s="9">
        <v>3277.7</v>
      </c>
      <c r="I47" s="10"/>
    </row>
    <row r="48" spans="1:9" s="16" customFormat="1" ht="33" customHeight="1">
      <c r="A48" s="27" t="s">
        <v>102</v>
      </c>
      <c r="B48" s="19" t="s">
        <v>6</v>
      </c>
      <c r="C48" s="60" t="s">
        <v>126</v>
      </c>
      <c r="D48" s="106">
        <v>2439.99</v>
      </c>
      <c r="E48" s="20">
        <f>D48/G48</f>
        <v>0.74</v>
      </c>
      <c r="F48" s="20">
        <f>E48/12</f>
        <v>0.06</v>
      </c>
      <c r="G48" s="9">
        <v>3277.7</v>
      </c>
      <c r="H48" s="9">
        <v>1.07</v>
      </c>
      <c r="I48" s="10">
        <v>0.04</v>
      </c>
    </row>
    <row r="49" spans="1:9" s="16" customFormat="1" ht="33" customHeight="1">
      <c r="A49" s="27" t="s">
        <v>103</v>
      </c>
      <c r="B49" s="19" t="s">
        <v>6</v>
      </c>
      <c r="C49" s="60" t="s">
        <v>126</v>
      </c>
      <c r="D49" s="106">
        <v>15405.72</v>
      </c>
      <c r="E49" s="20">
        <f>D49/G49</f>
        <v>4.7</v>
      </c>
      <c r="F49" s="20">
        <f>E49/12</f>
        <v>0.39</v>
      </c>
      <c r="G49" s="9">
        <v>3277.7</v>
      </c>
      <c r="H49" s="9">
        <v>1.07</v>
      </c>
      <c r="I49" s="10">
        <v>0.26</v>
      </c>
    </row>
    <row r="50" spans="1:9" s="16" customFormat="1" ht="24.75" customHeight="1">
      <c r="A50" s="27" t="s">
        <v>172</v>
      </c>
      <c r="B50" s="19" t="s">
        <v>51</v>
      </c>
      <c r="C50" s="60" t="s">
        <v>173</v>
      </c>
      <c r="D50" s="106">
        <v>15405.68</v>
      </c>
      <c r="E50" s="20">
        <f>D50/G50</f>
        <v>4.7</v>
      </c>
      <c r="F50" s="20">
        <f>E50/12</f>
        <v>0.39</v>
      </c>
      <c r="G50" s="9">
        <v>3277.7</v>
      </c>
      <c r="H50" s="9"/>
      <c r="I50" s="10"/>
    </row>
    <row r="51" spans="1:9" s="16" customFormat="1" ht="30">
      <c r="A51" s="27" t="s">
        <v>20</v>
      </c>
      <c r="B51" s="19"/>
      <c r="C51" s="60" t="s">
        <v>130</v>
      </c>
      <c r="D51" s="106">
        <f>E51*G51</f>
        <v>8653.13</v>
      </c>
      <c r="E51" s="20">
        <f>F51*12</f>
        <v>2.64</v>
      </c>
      <c r="F51" s="20">
        <v>0.22</v>
      </c>
      <c r="G51" s="9">
        <v>3277.7</v>
      </c>
      <c r="H51" s="9">
        <v>1.07</v>
      </c>
      <c r="I51" s="10">
        <v>0.14</v>
      </c>
    </row>
    <row r="52" spans="1:9" s="16" customFormat="1" ht="30.75" customHeight="1">
      <c r="A52" s="70" t="s">
        <v>104</v>
      </c>
      <c r="B52" s="71" t="s">
        <v>72</v>
      </c>
      <c r="C52" s="60"/>
      <c r="D52" s="106"/>
      <c r="E52" s="20"/>
      <c r="F52" s="20"/>
      <c r="G52" s="9">
        <v>3277.7</v>
      </c>
      <c r="H52" s="9"/>
      <c r="I52" s="10"/>
    </row>
    <row r="53" spans="1:9" s="16" customFormat="1" ht="31.5" customHeight="1">
      <c r="A53" s="70" t="s">
        <v>105</v>
      </c>
      <c r="B53" s="71" t="s">
        <v>72</v>
      </c>
      <c r="C53" s="60"/>
      <c r="D53" s="106"/>
      <c r="E53" s="20"/>
      <c r="F53" s="20"/>
      <c r="G53" s="9">
        <v>3277.7</v>
      </c>
      <c r="H53" s="9"/>
      <c r="I53" s="10"/>
    </row>
    <row r="54" spans="1:9" s="16" customFormat="1" ht="17.25" customHeight="1">
      <c r="A54" s="70" t="s">
        <v>106</v>
      </c>
      <c r="B54" s="71" t="s">
        <v>63</v>
      </c>
      <c r="C54" s="60"/>
      <c r="D54" s="106"/>
      <c r="E54" s="20"/>
      <c r="F54" s="20"/>
      <c r="G54" s="9">
        <v>3277.7</v>
      </c>
      <c r="H54" s="9"/>
      <c r="I54" s="10"/>
    </row>
    <row r="55" spans="1:9" s="16" customFormat="1" ht="21" customHeight="1">
      <c r="A55" s="70" t="s">
        <v>107</v>
      </c>
      <c r="B55" s="71" t="s">
        <v>72</v>
      </c>
      <c r="C55" s="60"/>
      <c r="D55" s="106"/>
      <c r="E55" s="20"/>
      <c r="F55" s="20"/>
      <c r="G55" s="9">
        <v>3277.7</v>
      </c>
      <c r="H55" s="9"/>
      <c r="I55" s="10"/>
    </row>
    <row r="56" spans="1:9" s="16" customFormat="1" ht="25.5">
      <c r="A56" s="70" t="s">
        <v>108</v>
      </c>
      <c r="B56" s="71" t="s">
        <v>72</v>
      </c>
      <c r="C56" s="60"/>
      <c r="D56" s="106"/>
      <c r="E56" s="20"/>
      <c r="F56" s="20"/>
      <c r="G56" s="9">
        <v>3277.7</v>
      </c>
      <c r="H56" s="9"/>
      <c r="I56" s="10"/>
    </row>
    <row r="57" spans="1:9" s="16" customFormat="1" ht="15">
      <c r="A57" s="70" t="s">
        <v>109</v>
      </c>
      <c r="B57" s="71" t="s">
        <v>72</v>
      </c>
      <c r="C57" s="60"/>
      <c r="D57" s="106"/>
      <c r="E57" s="20"/>
      <c r="F57" s="20"/>
      <c r="G57" s="9">
        <v>3277.7</v>
      </c>
      <c r="H57" s="9"/>
      <c r="I57" s="10"/>
    </row>
    <row r="58" spans="1:9" s="16" customFormat="1" ht="25.5">
      <c r="A58" s="70" t="s">
        <v>110</v>
      </c>
      <c r="B58" s="71" t="s">
        <v>72</v>
      </c>
      <c r="C58" s="60"/>
      <c r="D58" s="106"/>
      <c r="E58" s="20"/>
      <c r="F58" s="20"/>
      <c r="G58" s="9">
        <v>3277.7</v>
      </c>
      <c r="H58" s="9"/>
      <c r="I58" s="10"/>
    </row>
    <row r="59" spans="1:9" s="16" customFormat="1" ht="20.25" customHeight="1">
      <c r="A59" s="70" t="s">
        <v>111</v>
      </c>
      <c r="B59" s="71" t="s">
        <v>72</v>
      </c>
      <c r="C59" s="60"/>
      <c r="D59" s="106"/>
      <c r="E59" s="20"/>
      <c r="F59" s="20"/>
      <c r="G59" s="9">
        <v>3277.7</v>
      </c>
      <c r="H59" s="9"/>
      <c r="I59" s="10"/>
    </row>
    <row r="60" spans="1:9" s="16" customFormat="1" ht="24.75" customHeight="1">
      <c r="A60" s="70" t="s">
        <v>112</v>
      </c>
      <c r="B60" s="71" t="s">
        <v>72</v>
      </c>
      <c r="C60" s="60"/>
      <c r="D60" s="106"/>
      <c r="E60" s="20"/>
      <c r="F60" s="20"/>
      <c r="G60" s="9">
        <v>3277.7</v>
      </c>
      <c r="H60" s="9"/>
      <c r="I60" s="10"/>
    </row>
    <row r="61" spans="1:10" s="16" customFormat="1" ht="30" customHeight="1">
      <c r="A61" s="27" t="s">
        <v>170</v>
      </c>
      <c r="B61" s="71"/>
      <c r="C61" s="60"/>
      <c r="D61" s="106">
        <v>64500</v>
      </c>
      <c r="E61" s="20">
        <f>D61/G61</f>
        <v>19.68</v>
      </c>
      <c r="F61" s="20">
        <f>E61/12</f>
        <v>1.64</v>
      </c>
      <c r="G61" s="9">
        <v>3277.7</v>
      </c>
      <c r="H61" s="9"/>
      <c r="I61" s="10"/>
      <c r="J61" s="103">
        <f>E61/12</f>
        <v>1.64</v>
      </c>
    </row>
    <row r="62" spans="1:10" s="9" customFormat="1" ht="17.25" customHeight="1">
      <c r="A62" s="27" t="s">
        <v>22</v>
      </c>
      <c r="B62" s="19" t="s">
        <v>23</v>
      </c>
      <c r="C62" s="60" t="s">
        <v>131</v>
      </c>
      <c r="D62" s="106">
        <f>E62*G62</f>
        <v>3146.59</v>
      </c>
      <c r="E62" s="20">
        <f>F62*12</f>
        <v>0.96</v>
      </c>
      <c r="F62" s="20">
        <v>0.08</v>
      </c>
      <c r="G62" s="9">
        <v>3277.7</v>
      </c>
      <c r="H62" s="9">
        <v>1.07</v>
      </c>
      <c r="I62" s="10">
        <v>0.03</v>
      </c>
      <c r="J62" s="16">
        <f aca="true" t="shared" si="0" ref="J62:J118">E62/12</f>
        <v>0.08</v>
      </c>
    </row>
    <row r="63" spans="1:10" s="9" customFormat="1" ht="21" customHeight="1">
      <c r="A63" s="27" t="s">
        <v>24</v>
      </c>
      <c r="B63" s="30" t="s">
        <v>25</v>
      </c>
      <c r="C63" s="19" t="s">
        <v>131</v>
      </c>
      <c r="D63" s="106">
        <f>E63*G63</f>
        <v>1966.62</v>
      </c>
      <c r="E63" s="20">
        <f>12*F63</f>
        <v>0.6</v>
      </c>
      <c r="F63" s="20">
        <v>0.05</v>
      </c>
      <c r="G63" s="9">
        <v>3277.7</v>
      </c>
      <c r="H63" s="9">
        <v>1.07</v>
      </c>
      <c r="I63" s="10">
        <v>0.02</v>
      </c>
      <c r="J63" s="16">
        <f t="shared" si="0"/>
        <v>0.05</v>
      </c>
    </row>
    <row r="64" spans="1:10" s="28" customFormat="1" ht="30">
      <c r="A64" s="27" t="s">
        <v>21</v>
      </c>
      <c r="B64" s="19"/>
      <c r="C64" s="19" t="s">
        <v>127</v>
      </c>
      <c r="D64" s="106">
        <v>3535</v>
      </c>
      <c r="E64" s="20">
        <f>D64/G64</f>
        <v>1.08</v>
      </c>
      <c r="F64" s="20">
        <f>E64/12</f>
        <v>0.09</v>
      </c>
      <c r="G64" s="9">
        <v>3277.7</v>
      </c>
      <c r="H64" s="9">
        <v>1.07</v>
      </c>
      <c r="I64" s="10">
        <v>0.03</v>
      </c>
      <c r="J64" s="16">
        <f t="shared" si="0"/>
        <v>0.09</v>
      </c>
    </row>
    <row r="65" spans="1:10" s="28" customFormat="1" ht="18.75" customHeight="1">
      <c r="A65" s="27" t="s">
        <v>30</v>
      </c>
      <c r="B65" s="19"/>
      <c r="C65" s="26" t="s">
        <v>132</v>
      </c>
      <c r="D65" s="107">
        <f>D66+D67+D68+D69+D70+D71+D72+D73+D74+D75+D78+D76+D79+D77</f>
        <v>37665.51</v>
      </c>
      <c r="E65" s="20">
        <f>D65/G65</f>
        <v>11.49</v>
      </c>
      <c r="F65" s="20">
        <f>E65/12-0.01</f>
        <v>0.95</v>
      </c>
      <c r="G65" s="9">
        <v>3277.7</v>
      </c>
      <c r="H65" s="9">
        <v>1.07</v>
      </c>
      <c r="I65" s="10">
        <v>0.59</v>
      </c>
      <c r="J65" s="16">
        <f t="shared" si="0"/>
        <v>0.9575</v>
      </c>
    </row>
    <row r="66" spans="1:11" s="16" customFormat="1" ht="18.75" customHeight="1">
      <c r="A66" s="31" t="s">
        <v>76</v>
      </c>
      <c r="B66" s="32" t="s">
        <v>14</v>
      </c>
      <c r="C66" s="63"/>
      <c r="D66" s="92">
        <v>743.92</v>
      </c>
      <c r="E66" s="33"/>
      <c r="F66" s="33"/>
      <c r="G66" s="9">
        <v>3277.7</v>
      </c>
      <c r="H66" s="9">
        <v>1.07</v>
      </c>
      <c r="I66" s="10">
        <v>0.01</v>
      </c>
      <c r="J66" s="16">
        <f t="shared" si="0"/>
        <v>0</v>
      </c>
      <c r="K66" s="17"/>
    </row>
    <row r="67" spans="1:10" s="16" customFormat="1" ht="15">
      <c r="A67" s="31" t="s">
        <v>15</v>
      </c>
      <c r="B67" s="32" t="s">
        <v>19</v>
      </c>
      <c r="C67" s="63"/>
      <c r="D67" s="92">
        <v>548.89</v>
      </c>
      <c r="E67" s="33"/>
      <c r="F67" s="33"/>
      <c r="G67" s="9">
        <v>3277.7</v>
      </c>
      <c r="H67" s="9">
        <v>1.07</v>
      </c>
      <c r="I67" s="10">
        <v>0.01</v>
      </c>
      <c r="J67" s="16">
        <f t="shared" si="0"/>
        <v>0</v>
      </c>
    </row>
    <row r="68" spans="1:10" s="16" customFormat="1" ht="15">
      <c r="A68" s="31" t="s">
        <v>75</v>
      </c>
      <c r="B68" s="35" t="s">
        <v>14</v>
      </c>
      <c r="C68" s="64"/>
      <c r="D68" s="92">
        <v>978.07</v>
      </c>
      <c r="E68" s="33"/>
      <c r="F68" s="33"/>
      <c r="G68" s="9">
        <v>3277.7</v>
      </c>
      <c r="H68" s="9"/>
      <c r="I68" s="10"/>
      <c r="J68" s="16">
        <f t="shared" si="0"/>
        <v>0</v>
      </c>
    </row>
    <row r="69" spans="1:10" s="16" customFormat="1" ht="15">
      <c r="A69" s="31" t="s">
        <v>162</v>
      </c>
      <c r="B69" s="35" t="s">
        <v>51</v>
      </c>
      <c r="C69" s="63"/>
      <c r="D69" s="145">
        <v>19626.25</v>
      </c>
      <c r="E69" s="33"/>
      <c r="F69" s="33"/>
      <c r="G69" s="9">
        <v>3277.7</v>
      </c>
      <c r="H69" s="9">
        <v>1.07</v>
      </c>
      <c r="I69" s="10">
        <v>0.18</v>
      </c>
      <c r="J69" s="16">
        <f t="shared" si="0"/>
        <v>0</v>
      </c>
    </row>
    <row r="70" spans="1:10" s="16" customFormat="1" ht="15">
      <c r="A70" s="31" t="s">
        <v>175</v>
      </c>
      <c r="B70" s="59" t="s">
        <v>14</v>
      </c>
      <c r="C70" s="65"/>
      <c r="D70" s="92">
        <v>0</v>
      </c>
      <c r="E70" s="33"/>
      <c r="F70" s="33"/>
      <c r="G70" s="9">
        <v>3277.7</v>
      </c>
      <c r="H70" s="9"/>
      <c r="I70" s="10"/>
      <c r="J70" s="16">
        <f t="shared" si="0"/>
        <v>0</v>
      </c>
    </row>
    <row r="71" spans="1:10" s="16" customFormat="1" ht="15">
      <c r="A71" s="31" t="s">
        <v>46</v>
      </c>
      <c r="B71" s="32" t="s">
        <v>14</v>
      </c>
      <c r="C71" s="63"/>
      <c r="D71" s="92">
        <v>1046</v>
      </c>
      <c r="E71" s="33"/>
      <c r="F71" s="33"/>
      <c r="G71" s="9">
        <v>3277.7</v>
      </c>
      <c r="H71" s="9">
        <v>1.07</v>
      </c>
      <c r="I71" s="10">
        <v>0.02</v>
      </c>
      <c r="J71" s="16">
        <f t="shared" si="0"/>
        <v>0</v>
      </c>
    </row>
    <row r="72" spans="1:10" s="16" customFormat="1" ht="15">
      <c r="A72" s="31" t="s">
        <v>16</v>
      </c>
      <c r="B72" s="32" t="s">
        <v>14</v>
      </c>
      <c r="C72" s="63"/>
      <c r="D72" s="92">
        <v>4663.38</v>
      </c>
      <c r="E72" s="33"/>
      <c r="F72" s="33"/>
      <c r="G72" s="9">
        <v>3277.7</v>
      </c>
      <c r="H72" s="9">
        <v>1.07</v>
      </c>
      <c r="I72" s="10">
        <v>0.07</v>
      </c>
      <c r="J72" s="16">
        <f t="shared" si="0"/>
        <v>0</v>
      </c>
    </row>
    <row r="73" spans="1:10" s="16" customFormat="1" ht="15">
      <c r="A73" s="31" t="s">
        <v>17</v>
      </c>
      <c r="B73" s="32" t="s">
        <v>14</v>
      </c>
      <c r="C73" s="63"/>
      <c r="D73" s="92">
        <v>1097.78</v>
      </c>
      <c r="E73" s="33"/>
      <c r="F73" s="33"/>
      <c r="G73" s="9">
        <v>3277.7</v>
      </c>
      <c r="H73" s="9">
        <v>1.07</v>
      </c>
      <c r="I73" s="10">
        <v>0.02</v>
      </c>
      <c r="J73" s="16">
        <f t="shared" si="0"/>
        <v>0</v>
      </c>
    </row>
    <row r="74" spans="1:10" s="16" customFormat="1" ht="15">
      <c r="A74" s="31" t="s">
        <v>43</v>
      </c>
      <c r="B74" s="32" t="s">
        <v>14</v>
      </c>
      <c r="C74" s="63"/>
      <c r="D74" s="92">
        <v>522.99</v>
      </c>
      <c r="E74" s="33"/>
      <c r="F74" s="33"/>
      <c r="G74" s="9">
        <v>3277.7</v>
      </c>
      <c r="H74" s="9">
        <v>1.07</v>
      </c>
      <c r="I74" s="10">
        <v>0.01</v>
      </c>
      <c r="J74" s="16">
        <f t="shared" si="0"/>
        <v>0</v>
      </c>
    </row>
    <row r="75" spans="1:10" s="16" customFormat="1" ht="15">
      <c r="A75" s="31" t="s">
        <v>44</v>
      </c>
      <c r="B75" s="32" t="s">
        <v>19</v>
      </c>
      <c r="C75" s="63"/>
      <c r="D75" s="92">
        <v>0</v>
      </c>
      <c r="E75" s="33"/>
      <c r="F75" s="33"/>
      <c r="G75" s="9">
        <v>3277.7</v>
      </c>
      <c r="H75" s="9">
        <v>1.07</v>
      </c>
      <c r="I75" s="10">
        <v>0.03</v>
      </c>
      <c r="J75" s="16">
        <f t="shared" si="0"/>
        <v>0</v>
      </c>
    </row>
    <row r="76" spans="1:10" s="16" customFormat="1" ht="25.5">
      <c r="A76" s="31" t="s">
        <v>18</v>
      </c>
      <c r="B76" s="32" t="s">
        <v>14</v>
      </c>
      <c r="C76" s="63"/>
      <c r="D76" s="92">
        <v>3407.7</v>
      </c>
      <c r="E76" s="33"/>
      <c r="F76" s="33"/>
      <c r="G76" s="9">
        <v>3277.7</v>
      </c>
      <c r="H76" s="9">
        <v>1.07</v>
      </c>
      <c r="I76" s="10">
        <v>0.05</v>
      </c>
      <c r="J76" s="16">
        <f t="shared" si="0"/>
        <v>0</v>
      </c>
    </row>
    <row r="77" spans="1:10" s="16" customFormat="1" ht="20.25" customHeight="1">
      <c r="A77" s="31" t="s">
        <v>171</v>
      </c>
      <c r="B77" s="35" t="s">
        <v>14</v>
      </c>
      <c r="C77" s="63"/>
      <c r="D77" s="92">
        <v>863.07</v>
      </c>
      <c r="E77" s="33"/>
      <c r="F77" s="33"/>
      <c r="G77" s="9"/>
      <c r="H77" s="9"/>
      <c r="I77" s="10"/>
      <c r="J77" s="16">
        <f t="shared" si="0"/>
        <v>0</v>
      </c>
    </row>
    <row r="78" spans="1:10" s="16" customFormat="1" ht="25.5">
      <c r="A78" s="113" t="s">
        <v>77</v>
      </c>
      <c r="B78" s="114" t="s">
        <v>14</v>
      </c>
      <c r="C78" s="115"/>
      <c r="D78" s="116">
        <v>4167.46</v>
      </c>
      <c r="E78" s="117"/>
      <c r="F78" s="117"/>
      <c r="G78" s="9">
        <v>3277.7</v>
      </c>
      <c r="H78" s="9">
        <v>1.07</v>
      </c>
      <c r="I78" s="10">
        <v>0.01</v>
      </c>
      <c r="J78" s="16">
        <f t="shared" si="0"/>
        <v>0</v>
      </c>
    </row>
    <row r="79" spans="1:10" s="16" customFormat="1" ht="24.75" customHeight="1">
      <c r="A79" s="121" t="s">
        <v>113</v>
      </c>
      <c r="B79" s="35" t="s">
        <v>51</v>
      </c>
      <c r="C79" s="32"/>
      <c r="D79" s="93">
        <v>0</v>
      </c>
      <c r="E79" s="33"/>
      <c r="F79" s="33"/>
      <c r="G79" s="9">
        <v>3277.7</v>
      </c>
      <c r="H79" s="9"/>
      <c r="I79" s="10"/>
      <c r="J79" s="16">
        <f t="shared" si="0"/>
        <v>0</v>
      </c>
    </row>
    <row r="80" spans="1:10" s="16" customFormat="1" ht="0.75" customHeight="1">
      <c r="A80" s="118" t="s">
        <v>70</v>
      </c>
      <c r="B80" s="119" t="s">
        <v>9</v>
      </c>
      <c r="C80" s="120"/>
      <c r="D80" s="109">
        <v>0</v>
      </c>
      <c r="E80" s="34"/>
      <c r="F80" s="34"/>
      <c r="G80" s="9">
        <v>3277.7</v>
      </c>
      <c r="H80" s="9">
        <v>1.07</v>
      </c>
      <c r="I80" s="10">
        <v>0.03</v>
      </c>
      <c r="J80" s="16">
        <f t="shared" si="0"/>
        <v>0</v>
      </c>
    </row>
    <row r="81" spans="1:11" s="28" customFormat="1" ht="30">
      <c r="A81" s="27" t="s">
        <v>35</v>
      </c>
      <c r="B81" s="19"/>
      <c r="C81" s="26" t="s">
        <v>133</v>
      </c>
      <c r="D81" s="107">
        <f>D82+D83+D85+D86+D87+D88+D89+D90+D91</f>
        <v>39699.14</v>
      </c>
      <c r="E81" s="20">
        <f>D81/G81</f>
        <v>12.11</v>
      </c>
      <c r="F81" s="20">
        <f>E81/12</f>
        <v>1.01</v>
      </c>
      <c r="G81" s="9">
        <v>3277.7</v>
      </c>
      <c r="H81" s="9">
        <v>1.07</v>
      </c>
      <c r="I81" s="10">
        <v>0.65</v>
      </c>
      <c r="J81" s="16">
        <f t="shared" si="0"/>
        <v>1.00916666666667</v>
      </c>
      <c r="K81" s="57"/>
    </row>
    <row r="82" spans="1:10" s="16" customFormat="1" ht="15">
      <c r="A82" s="31" t="s">
        <v>31</v>
      </c>
      <c r="B82" s="32" t="s">
        <v>47</v>
      </c>
      <c r="C82" s="63"/>
      <c r="D82" s="92">
        <v>3137.9</v>
      </c>
      <c r="E82" s="33"/>
      <c r="F82" s="33"/>
      <c r="G82" s="9">
        <v>3277.7</v>
      </c>
      <c r="H82" s="9">
        <v>1.07</v>
      </c>
      <c r="I82" s="10">
        <v>0.05</v>
      </c>
      <c r="J82" s="16">
        <f t="shared" si="0"/>
        <v>0</v>
      </c>
    </row>
    <row r="83" spans="1:10" s="16" customFormat="1" ht="25.5">
      <c r="A83" s="31" t="s">
        <v>32</v>
      </c>
      <c r="B83" s="32" t="s">
        <v>39</v>
      </c>
      <c r="C83" s="63"/>
      <c r="D83" s="92">
        <v>2092.02</v>
      </c>
      <c r="E83" s="33"/>
      <c r="F83" s="33"/>
      <c r="G83" s="9">
        <v>3277.7</v>
      </c>
      <c r="H83" s="9">
        <v>1.07</v>
      </c>
      <c r="I83" s="10">
        <v>0.03</v>
      </c>
      <c r="J83" s="16">
        <f t="shared" si="0"/>
        <v>0</v>
      </c>
    </row>
    <row r="84" spans="1:10" s="16" customFormat="1" ht="15">
      <c r="A84" s="31" t="s">
        <v>114</v>
      </c>
      <c r="B84" s="35" t="s">
        <v>14</v>
      </c>
      <c r="C84" s="63"/>
      <c r="D84" s="92">
        <v>0</v>
      </c>
      <c r="E84" s="33"/>
      <c r="F84" s="33"/>
      <c r="G84" s="9">
        <v>3277.7</v>
      </c>
      <c r="H84" s="9">
        <v>1.07</v>
      </c>
      <c r="I84" s="10">
        <v>0</v>
      </c>
      <c r="J84" s="16">
        <f t="shared" si="0"/>
        <v>0</v>
      </c>
    </row>
    <row r="85" spans="1:10" s="16" customFormat="1" ht="15">
      <c r="A85" s="31" t="s">
        <v>52</v>
      </c>
      <c r="B85" s="32" t="s">
        <v>51</v>
      </c>
      <c r="C85" s="63"/>
      <c r="D85" s="92">
        <v>2195.49</v>
      </c>
      <c r="E85" s="33"/>
      <c r="F85" s="33"/>
      <c r="G85" s="9">
        <v>3277.7</v>
      </c>
      <c r="H85" s="9">
        <v>1.07</v>
      </c>
      <c r="I85" s="10">
        <v>0.03</v>
      </c>
      <c r="J85" s="16">
        <f t="shared" si="0"/>
        <v>0</v>
      </c>
    </row>
    <row r="86" spans="1:10" s="16" customFormat="1" ht="25.5">
      <c r="A86" s="31" t="s">
        <v>48</v>
      </c>
      <c r="B86" s="32" t="s">
        <v>49</v>
      </c>
      <c r="C86" s="63"/>
      <c r="D86" s="92">
        <v>0</v>
      </c>
      <c r="E86" s="33"/>
      <c r="F86" s="33"/>
      <c r="G86" s="9">
        <v>3277.7</v>
      </c>
      <c r="H86" s="9">
        <v>1.07</v>
      </c>
      <c r="I86" s="10">
        <v>0.03</v>
      </c>
      <c r="J86" s="16">
        <f t="shared" si="0"/>
        <v>0</v>
      </c>
    </row>
    <row r="87" spans="1:10" s="16" customFormat="1" ht="15">
      <c r="A87" s="31" t="s">
        <v>128</v>
      </c>
      <c r="B87" s="32" t="s">
        <v>14</v>
      </c>
      <c r="C87" s="63"/>
      <c r="D87" s="92">
        <v>0</v>
      </c>
      <c r="E87" s="33"/>
      <c r="F87" s="33"/>
      <c r="G87" s="9">
        <v>3277.7</v>
      </c>
      <c r="H87" s="9">
        <v>1.07</v>
      </c>
      <c r="I87" s="10">
        <v>0.04</v>
      </c>
      <c r="J87" s="16">
        <f t="shared" si="0"/>
        <v>0</v>
      </c>
    </row>
    <row r="88" spans="1:10" s="16" customFormat="1" ht="15">
      <c r="A88" s="31" t="s">
        <v>164</v>
      </c>
      <c r="B88" s="35" t="s">
        <v>51</v>
      </c>
      <c r="C88" s="69"/>
      <c r="D88" s="145">
        <v>18384.95</v>
      </c>
      <c r="E88" s="33"/>
      <c r="F88" s="33"/>
      <c r="G88" s="9">
        <v>3277.7</v>
      </c>
      <c r="H88" s="9">
        <v>1.07</v>
      </c>
      <c r="I88" s="10">
        <v>0</v>
      </c>
      <c r="J88" s="16">
        <f t="shared" si="0"/>
        <v>0</v>
      </c>
    </row>
    <row r="89" spans="1:10" s="16" customFormat="1" ht="18" customHeight="1">
      <c r="A89" s="31" t="s">
        <v>45</v>
      </c>
      <c r="B89" s="32" t="s">
        <v>6</v>
      </c>
      <c r="C89" s="63"/>
      <c r="D89" s="92">
        <v>7440.48</v>
      </c>
      <c r="E89" s="33"/>
      <c r="F89" s="33"/>
      <c r="G89" s="9">
        <v>3277.7</v>
      </c>
      <c r="H89" s="9">
        <v>1.07</v>
      </c>
      <c r="I89" s="10">
        <v>0.13</v>
      </c>
      <c r="J89" s="16">
        <f t="shared" si="0"/>
        <v>0</v>
      </c>
    </row>
    <row r="90" spans="1:10" s="16" customFormat="1" ht="25.5">
      <c r="A90" s="31" t="s">
        <v>115</v>
      </c>
      <c r="B90" s="35" t="s">
        <v>14</v>
      </c>
      <c r="C90" s="69"/>
      <c r="D90" s="92">
        <v>6448.3</v>
      </c>
      <c r="E90" s="34"/>
      <c r="F90" s="34"/>
      <c r="G90" s="9">
        <v>3277.7</v>
      </c>
      <c r="H90" s="9"/>
      <c r="I90" s="10"/>
      <c r="J90" s="16">
        <f t="shared" si="0"/>
        <v>0</v>
      </c>
    </row>
    <row r="91" spans="1:10" s="16" customFormat="1" ht="26.25" thickBot="1">
      <c r="A91" s="123" t="s">
        <v>113</v>
      </c>
      <c r="B91" s="124" t="s">
        <v>50</v>
      </c>
      <c r="C91" s="125"/>
      <c r="D91" s="126">
        <v>0</v>
      </c>
      <c r="E91" s="127"/>
      <c r="F91" s="127"/>
      <c r="G91" s="9">
        <v>3277.7</v>
      </c>
      <c r="H91" s="9"/>
      <c r="I91" s="10"/>
      <c r="J91" s="16">
        <f t="shared" si="0"/>
        <v>0</v>
      </c>
    </row>
    <row r="92" spans="1:10" s="16" customFormat="1" ht="30">
      <c r="A92" s="18" t="s">
        <v>36</v>
      </c>
      <c r="B92" s="122"/>
      <c r="C92" s="26" t="s">
        <v>134</v>
      </c>
      <c r="D92" s="110">
        <f>D93+D94+D95+D96</f>
        <v>3015.9</v>
      </c>
      <c r="E92" s="20">
        <f>D92/G92</f>
        <v>0.92</v>
      </c>
      <c r="F92" s="20">
        <f>E92/12</f>
        <v>0.08</v>
      </c>
      <c r="G92" s="9">
        <v>3277.7</v>
      </c>
      <c r="H92" s="9">
        <v>1.07</v>
      </c>
      <c r="I92" s="10">
        <v>0.08</v>
      </c>
      <c r="J92" s="16">
        <f t="shared" si="0"/>
        <v>0.0766666666666667</v>
      </c>
    </row>
    <row r="93" spans="1:10" s="16" customFormat="1" ht="15">
      <c r="A93" s="31" t="s">
        <v>186</v>
      </c>
      <c r="B93" s="32" t="s">
        <v>14</v>
      </c>
      <c r="C93" s="69"/>
      <c r="D93" s="61">
        <f>3*1005.3</f>
        <v>3015.9</v>
      </c>
      <c r="E93" s="20"/>
      <c r="F93" s="20"/>
      <c r="G93" s="9">
        <v>3277.7</v>
      </c>
      <c r="H93" s="9"/>
      <c r="I93" s="10"/>
      <c r="J93" s="16">
        <f t="shared" si="0"/>
        <v>0</v>
      </c>
    </row>
    <row r="94" spans="1:10" s="16" customFormat="1" ht="15">
      <c r="A94" s="31" t="s">
        <v>163</v>
      </c>
      <c r="B94" s="35" t="s">
        <v>51</v>
      </c>
      <c r="C94" s="63"/>
      <c r="D94" s="145">
        <v>0</v>
      </c>
      <c r="E94" s="20"/>
      <c r="F94" s="20"/>
      <c r="G94" s="9">
        <v>3277.7</v>
      </c>
      <c r="H94" s="9"/>
      <c r="I94" s="10"/>
      <c r="J94" s="16">
        <f t="shared" si="0"/>
        <v>0</v>
      </c>
    </row>
    <row r="95" spans="1:10" s="16" customFormat="1" ht="15">
      <c r="A95" s="31" t="s">
        <v>117</v>
      </c>
      <c r="B95" s="35" t="s">
        <v>50</v>
      </c>
      <c r="C95" s="66"/>
      <c r="D95" s="61">
        <v>0</v>
      </c>
      <c r="E95" s="20"/>
      <c r="F95" s="20"/>
      <c r="G95" s="9">
        <v>3277.7</v>
      </c>
      <c r="H95" s="9"/>
      <c r="I95" s="10"/>
      <c r="J95" s="16">
        <f t="shared" si="0"/>
        <v>0</v>
      </c>
    </row>
    <row r="96" spans="1:10" s="16" customFormat="1" ht="27.75" customHeight="1">
      <c r="A96" s="31" t="s">
        <v>118</v>
      </c>
      <c r="B96" s="35" t="s">
        <v>51</v>
      </c>
      <c r="C96" s="65"/>
      <c r="D96" s="108">
        <v>0</v>
      </c>
      <c r="E96" s="33"/>
      <c r="F96" s="33"/>
      <c r="G96" s="9">
        <v>3277.7</v>
      </c>
      <c r="H96" s="9">
        <v>1.07</v>
      </c>
      <c r="I96" s="10">
        <v>0.02</v>
      </c>
      <c r="J96" s="16">
        <f t="shared" si="0"/>
        <v>0</v>
      </c>
    </row>
    <row r="97" spans="1:10" s="16" customFormat="1" ht="0.75" customHeight="1">
      <c r="A97" s="31" t="s">
        <v>61</v>
      </c>
      <c r="B97" s="32" t="s">
        <v>14</v>
      </c>
      <c r="C97" s="63"/>
      <c r="D97" s="108">
        <v>0</v>
      </c>
      <c r="E97" s="33"/>
      <c r="F97" s="33"/>
      <c r="G97" s="9">
        <v>3277.7</v>
      </c>
      <c r="H97" s="9">
        <v>1.07</v>
      </c>
      <c r="I97" s="10">
        <v>0.05</v>
      </c>
      <c r="J97" s="16">
        <f t="shared" si="0"/>
        <v>0</v>
      </c>
    </row>
    <row r="98" spans="1:10" s="16" customFormat="1" ht="21.75" customHeight="1">
      <c r="A98" s="27" t="s">
        <v>37</v>
      </c>
      <c r="B98" s="32"/>
      <c r="C98" s="26" t="s">
        <v>135</v>
      </c>
      <c r="D98" s="110">
        <f>D100+D101+D99+D102+D103+D104</f>
        <v>18439.72</v>
      </c>
      <c r="E98" s="20">
        <f>D98/G98</f>
        <v>5.63</v>
      </c>
      <c r="F98" s="20">
        <f>E98/12</f>
        <v>0.47</v>
      </c>
      <c r="G98" s="9">
        <v>3277.7</v>
      </c>
      <c r="H98" s="9">
        <v>1.07</v>
      </c>
      <c r="I98" s="10">
        <v>0.24</v>
      </c>
      <c r="J98" s="16">
        <f t="shared" si="0"/>
        <v>0.469166666666667</v>
      </c>
    </row>
    <row r="99" spans="1:10" s="16" customFormat="1" ht="18" customHeight="1">
      <c r="A99" s="31" t="s">
        <v>33</v>
      </c>
      <c r="B99" s="32" t="s">
        <v>6</v>
      </c>
      <c r="C99" s="63"/>
      <c r="D99" s="108">
        <f>E99*G99</f>
        <v>0</v>
      </c>
      <c r="E99" s="33"/>
      <c r="F99" s="33"/>
      <c r="G99" s="9">
        <v>3277.7</v>
      </c>
      <c r="H99" s="9">
        <v>1.07</v>
      </c>
      <c r="I99" s="10">
        <v>0</v>
      </c>
      <c r="J99" s="16">
        <f t="shared" si="0"/>
        <v>0</v>
      </c>
    </row>
    <row r="100" spans="1:10" s="16" customFormat="1" ht="42" customHeight="1">
      <c r="A100" s="31" t="s">
        <v>119</v>
      </c>
      <c r="B100" s="32" t="s">
        <v>14</v>
      </c>
      <c r="C100" s="63"/>
      <c r="D100" s="108">
        <v>12513.16</v>
      </c>
      <c r="E100" s="33"/>
      <c r="F100" s="33"/>
      <c r="G100" s="9">
        <v>3277.7</v>
      </c>
      <c r="H100" s="9">
        <v>1.07</v>
      </c>
      <c r="I100" s="10">
        <v>0.21</v>
      </c>
      <c r="J100" s="16">
        <f t="shared" si="0"/>
        <v>0</v>
      </c>
    </row>
    <row r="101" spans="1:10" s="16" customFormat="1" ht="47.25" customHeight="1">
      <c r="A101" s="31" t="s">
        <v>120</v>
      </c>
      <c r="B101" s="32" t="s">
        <v>14</v>
      </c>
      <c r="C101" s="63"/>
      <c r="D101" s="108">
        <v>1093.4</v>
      </c>
      <c r="E101" s="33"/>
      <c r="F101" s="33"/>
      <c r="G101" s="9">
        <v>3277.7</v>
      </c>
      <c r="H101" s="9">
        <v>1.07</v>
      </c>
      <c r="I101" s="10">
        <v>0.02</v>
      </c>
      <c r="J101" s="16">
        <f t="shared" si="0"/>
        <v>0</v>
      </c>
    </row>
    <row r="102" spans="1:10" s="16" customFormat="1" ht="27.75" customHeight="1">
      <c r="A102" s="31" t="s">
        <v>54</v>
      </c>
      <c r="B102" s="32" t="s">
        <v>9</v>
      </c>
      <c r="C102" s="63"/>
      <c r="D102" s="108">
        <f>E102*G102</f>
        <v>0</v>
      </c>
      <c r="E102" s="33"/>
      <c r="F102" s="33"/>
      <c r="G102" s="9">
        <v>3277.7</v>
      </c>
      <c r="H102" s="9">
        <v>1.07</v>
      </c>
      <c r="I102" s="10">
        <v>0</v>
      </c>
      <c r="J102" s="16">
        <f t="shared" si="0"/>
        <v>0</v>
      </c>
    </row>
    <row r="103" spans="1:10" s="16" customFormat="1" ht="27.75" customHeight="1">
      <c r="A103" s="31" t="s">
        <v>40</v>
      </c>
      <c r="B103" s="35" t="s">
        <v>71</v>
      </c>
      <c r="C103" s="63"/>
      <c r="D103" s="108">
        <v>4833.16</v>
      </c>
      <c r="E103" s="33"/>
      <c r="F103" s="33"/>
      <c r="G103" s="9">
        <v>3277.7</v>
      </c>
      <c r="H103" s="9"/>
      <c r="I103" s="10"/>
      <c r="J103" s="16">
        <f t="shared" si="0"/>
        <v>0</v>
      </c>
    </row>
    <row r="104" spans="1:10" s="16" customFormat="1" ht="57.75" customHeight="1">
      <c r="A104" s="31" t="s">
        <v>121</v>
      </c>
      <c r="B104" s="35" t="s">
        <v>72</v>
      </c>
      <c r="C104" s="63"/>
      <c r="D104" s="108">
        <v>0</v>
      </c>
      <c r="E104" s="33"/>
      <c r="F104" s="33"/>
      <c r="G104" s="9">
        <v>3277.7</v>
      </c>
      <c r="H104" s="9">
        <v>1.07</v>
      </c>
      <c r="I104" s="10">
        <v>0</v>
      </c>
      <c r="J104" s="16">
        <f t="shared" si="0"/>
        <v>0</v>
      </c>
    </row>
    <row r="105" spans="1:10" s="16" customFormat="1" ht="18.75" customHeight="1">
      <c r="A105" s="27" t="s">
        <v>38</v>
      </c>
      <c r="B105" s="32"/>
      <c r="C105" s="26" t="s">
        <v>136</v>
      </c>
      <c r="D105" s="110">
        <f>D106</f>
        <v>1311.87</v>
      </c>
      <c r="E105" s="20">
        <f>D105/G105</f>
        <v>0.4</v>
      </c>
      <c r="F105" s="20">
        <f>E105/12</f>
        <v>0.03</v>
      </c>
      <c r="G105" s="9">
        <v>3277.7</v>
      </c>
      <c r="H105" s="9">
        <v>1.07</v>
      </c>
      <c r="I105" s="10">
        <v>0.14</v>
      </c>
      <c r="J105" s="16">
        <f t="shared" si="0"/>
        <v>0.0333333333333333</v>
      </c>
    </row>
    <row r="106" spans="1:10" s="16" customFormat="1" ht="20.25" customHeight="1">
      <c r="A106" s="31" t="s">
        <v>34</v>
      </c>
      <c r="B106" s="32" t="s">
        <v>14</v>
      </c>
      <c r="C106" s="63"/>
      <c r="D106" s="108">
        <v>1311.87</v>
      </c>
      <c r="E106" s="33"/>
      <c r="F106" s="33"/>
      <c r="G106" s="9">
        <v>3277.7</v>
      </c>
      <c r="H106" s="9">
        <v>1.07</v>
      </c>
      <c r="I106" s="10">
        <v>0.02</v>
      </c>
      <c r="J106" s="16">
        <f t="shared" si="0"/>
        <v>0</v>
      </c>
    </row>
    <row r="107" spans="1:10" s="9" customFormat="1" ht="24" customHeight="1">
      <c r="A107" s="27" t="s">
        <v>42</v>
      </c>
      <c r="B107" s="19"/>
      <c r="C107" s="26" t="s">
        <v>137</v>
      </c>
      <c r="D107" s="110">
        <f>D108+D110+D109</f>
        <v>19500</v>
      </c>
      <c r="E107" s="20">
        <f>D107/G107</f>
        <v>5.95</v>
      </c>
      <c r="F107" s="20">
        <f>E107/12</f>
        <v>0.5</v>
      </c>
      <c r="G107" s="9">
        <v>3277.7</v>
      </c>
      <c r="H107" s="9">
        <v>1.07</v>
      </c>
      <c r="I107" s="10">
        <v>0.37</v>
      </c>
      <c r="J107" s="16">
        <f t="shared" si="0"/>
        <v>0.495833333333333</v>
      </c>
    </row>
    <row r="108" spans="1:10" s="16" customFormat="1" ht="54" customHeight="1">
      <c r="A108" s="70" t="s">
        <v>122</v>
      </c>
      <c r="B108" s="35" t="s">
        <v>19</v>
      </c>
      <c r="C108" s="64"/>
      <c r="D108" s="108">
        <v>19500</v>
      </c>
      <c r="E108" s="33"/>
      <c r="F108" s="33"/>
      <c r="G108" s="9">
        <v>3277.7</v>
      </c>
      <c r="H108" s="9">
        <v>1.07</v>
      </c>
      <c r="I108" s="10">
        <v>0.03</v>
      </c>
      <c r="J108" s="16">
        <f t="shared" si="0"/>
        <v>0</v>
      </c>
    </row>
    <row r="109" spans="1:10" s="16" customFormat="1" ht="21.75" customHeight="1">
      <c r="A109" s="70" t="s">
        <v>177</v>
      </c>
      <c r="B109" s="35" t="s">
        <v>51</v>
      </c>
      <c r="C109" s="64"/>
      <c r="D109" s="108">
        <v>0</v>
      </c>
      <c r="E109" s="33"/>
      <c r="F109" s="33"/>
      <c r="G109" s="9"/>
      <c r="H109" s="9"/>
      <c r="I109" s="10"/>
      <c r="J109" s="16">
        <f t="shared" si="0"/>
        <v>0</v>
      </c>
    </row>
    <row r="110" spans="1:10" s="16" customFormat="1" ht="18" customHeight="1">
      <c r="A110" s="70" t="s">
        <v>176</v>
      </c>
      <c r="B110" s="35" t="s">
        <v>72</v>
      </c>
      <c r="C110" s="64"/>
      <c r="D110" s="108">
        <v>0</v>
      </c>
      <c r="E110" s="33"/>
      <c r="F110" s="33"/>
      <c r="G110" s="9">
        <v>3277.7</v>
      </c>
      <c r="H110" s="9">
        <v>1.07</v>
      </c>
      <c r="I110" s="10">
        <v>0.34</v>
      </c>
      <c r="J110" s="16">
        <f t="shared" si="0"/>
        <v>0</v>
      </c>
    </row>
    <row r="111" spans="1:10" s="9" customFormat="1" ht="15">
      <c r="A111" s="27" t="s">
        <v>41</v>
      </c>
      <c r="B111" s="19"/>
      <c r="C111" s="26" t="s">
        <v>138</v>
      </c>
      <c r="D111" s="110">
        <f>D112+D113</f>
        <v>0</v>
      </c>
      <c r="E111" s="20">
        <f>D111/G111</f>
        <v>0</v>
      </c>
      <c r="F111" s="20">
        <f>E111/12</f>
        <v>0</v>
      </c>
      <c r="G111" s="9">
        <v>3277.7</v>
      </c>
      <c r="H111" s="9">
        <v>1.07</v>
      </c>
      <c r="I111" s="10">
        <v>0.47</v>
      </c>
      <c r="J111" s="16">
        <f t="shared" si="0"/>
        <v>0</v>
      </c>
    </row>
    <row r="112" spans="1:10" s="16" customFormat="1" ht="21" customHeight="1">
      <c r="A112" s="31" t="s">
        <v>53</v>
      </c>
      <c r="B112" s="32" t="s">
        <v>47</v>
      </c>
      <c r="C112" s="63"/>
      <c r="D112" s="108">
        <v>0</v>
      </c>
      <c r="E112" s="33"/>
      <c r="F112" s="33"/>
      <c r="G112" s="9">
        <v>3277.7</v>
      </c>
      <c r="H112" s="9">
        <v>1.07</v>
      </c>
      <c r="I112" s="10">
        <v>0.35</v>
      </c>
      <c r="J112" s="16">
        <f t="shared" si="0"/>
        <v>0</v>
      </c>
    </row>
    <row r="113" spans="1:10" s="16" customFormat="1" ht="15.75" thickBot="1">
      <c r="A113" s="123" t="s">
        <v>56</v>
      </c>
      <c r="B113" s="130" t="s">
        <v>47</v>
      </c>
      <c r="C113" s="125"/>
      <c r="D113" s="131">
        <v>0</v>
      </c>
      <c r="E113" s="127"/>
      <c r="F113" s="127"/>
      <c r="G113" s="9">
        <v>3277.7</v>
      </c>
      <c r="H113" s="9">
        <v>1.07</v>
      </c>
      <c r="I113" s="10">
        <v>0.12</v>
      </c>
      <c r="J113" s="16">
        <f t="shared" si="0"/>
        <v>0</v>
      </c>
    </row>
    <row r="114" spans="1:11" s="9" customFormat="1" ht="161.25">
      <c r="A114" s="128" t="s">
        <v>187</v>
      </c>
      <c r="B114" s="26" t="s">
        <v>9</v>
      </c>
      <c r="C114" s="132"/>
      <c r="D114" s="133">
        <v>50000</v>
      </c>
      <c r="E114" s="129">
        <f>D114/G114</f>
        <v>15.25</v>
      </c>
      <c r="F114" s="129">
        <f>E114/12</f>
        <v>1.27</v>
      </c>
      <c r="G114" s="9">
        <v>3277.7</v>
      </c>
      <c r="H114" s="9">
        <v>1.07</v>
      </c>
      <c r="I114" s="10">
        <v>0.3</v>
      </c>
      <c r="J114" s="16">
        <f t="shared" si="0"/>
        <v>1.27083333333333</v>
      </c>
      <c r="K114" s="10"/>
    </row>
    <row r="115" spans="1:11" s="9" customFormat="1" ht="18.75">
      <c r="A115" s="101" t="s">
        <v>179</v>
      </c>
      <c r="B115" s="19" t="s">
        <v>6</v>
      </c>
      <c r="C115" s="19"/>
      <c r="D115" s="134">
        <f>2277.22+27853.73</f>
        <v>30130.95</v>
      </c>
      <c r="E115" s="29">
        <f>D115/G115</f>
        <v>9.19</v>
      </c>
      <c r="F115" s="29">
        <f>E115/12</f>
        <v>0.77</v>
      </c>
      <c r="G115" s="9">
        <v>3277.7</v>
      </c>
      <c r="I115" s="10"/>
      <c r="J115" s="16">
        <f t="shared" si="0"/>
        <v>0.765833333333333</v>
      </c>
      <c r="K115" s="10"/>
    </row>
    <row r="116" spans="1:11" s="9" customFormat="1" ht="18.75">
      <c r="A116" s="101" t="s">
        <v>180</v>
      </c>
      <c r="B116" s="19" t="s">
        <v>6</v>
      </c>
      <c r="C116" s="19"/>
      <c r="D116" s="134">
        <f>(2277.22+2607.05+4772.03)</f>
        <v>9656.3</v>
      </c>
      <c r="E116" s="29">
        <f>D116/G116</f>
        <v>2.95</v>
      </c>
      <c r="F116" s="29">
        <f>E116/12</f>
        <v>0.25</v>
      </c>
      <c r="G116" s="9">
        <v>3277.7</v>
      </c>
      <c r="I116" s="10"/>
      <c r="J116" s="16">
        <f t="shared" si="0"/>
        <v>0.245833333333333</v>
      </c>
      <c r="K116" s="10"/>
    </row>
    <row r="117" spans="1:11" s="9" customFormat="1" ht="18.75">
      <c r="A117" s="101" t="s">
        <v>181</v>
      </c>
      <c r="B117" s="19" t="s">
        <v>6</v>
      </c>
      <c r="C117" s="19"/>
      <c r="D117" s="134">
        <v>17570.09</v>
      </c>
      <c r="E117" s="29">
        <f>D117/G117</f>
        <v>5.36</v>
      </c>
      <c r="F117" s="29">
        <f>E117/12</f>
        <v>0.45</v>
      </c>
      <c r="G117" s="9">
        <v>3277.7</v>
      </c>
      <c r="I117" s="10"/>
      <c r="J117" s="16">
        <f t="shared" si="0"/>
        <v>0.446666666666667</v>
      </c>
      <c r="K117" s="10"/>
    </row>
    <row r="118" spans="1:11" s="9" customFormat="1" ht="18.75">
      <c r="A118" s="101" t="s">
        <v>182</v>
      </c>
      <c r="B118" s="19" t="s">
        <v>6</v>
      </c>
      <c r="C118" s="19"/>
      <c r="D118" s="134">
        <v>32836.46</v>
      </c>
      <c r="E118" s="29">
        <f>D118/G118</f>
        <v>10.02</v>
      </c>
      <c r="F118" s="29">
        <f>E118/12</f>
        <v>0.84</v>
      </c>
      <c r="G118" s="9">
        <v>3277.7</v>
      </c>
      <c r="I118" s="10"/>
      <c r="J118" s="16">
        <f t="shared" si="0"/>
        <v>0.835</v>
      </c>
      <c r="K118" s="10"/>
    </row>
    <row r="119" spans="1:9" s="9" customFormat="1" ht="25.5" customHeight="1" thickBot="1">
      <c r="A119" s="99" t="s">
        <v>73</v>
      </c>
      <c r="B119" s="100" t="s">
        <v>8</v>
      </c>
      <c r="C119" s="67"/>
      <c r="D119" s="111">
        <f>E119*G119</f>
        <v>81024.74</v>
      </c>
      <c r="E119" s="135">
        <f>F119*12</f>
        <v>24.72</v>
      </c>
      <c r="F119" s="39">
        <v>2.06</v>
      </c>
      <c r="G119" s="9">
        <v>3277.7</v>
      </c>
      <c r="I119" s="10"/>
    </row>
    <row r="120" spans="1:9" s="9" customFormat="1" ht="24.75" customHeight="1" thickBot="1">
      <c r="A120" s="37" t="s">
        <v>28</v>
      </c>
      <c r="B120" s="38"/>
      <c r="C120" s="68"/>
      <c r="D120" s="102">
        <f>D15+D29+D40+D41+D48+D49+D51+D62+D63+D64+D65+D81+D92+D98+D105+D107+D111+D114+D119+D42+D118+D117+D116+D115+D61+D50</f>
        <v>870466.91</v>
      </c>
      <c r="E120" s="102">
        <f>E15+E29+E40+E41+E48+E49+E51+E62+E63+E64+E65+E81+E92+E98+E105+E107+E111+E114+E119+E42+E118+E117+E116+E115+E61+E50</f>
        <v>265.57</v>
      </c>
      <c r="F120" s="102">
        <f>F15+F29+F40+F41+F48+F49+F51+F62+F63+F64+F65+F81+F92+F98+F105+F107+F111+F114+F119+F42+F118+F117+F116+F115+F61+F50</f>
        <v>22.14</v>
      </c>
      <c r="G120" s="9">
        <v>3277.7</v>
      </c>
      <c r="I120" s="10"/>
    </row>
    <row r="121" spans="1:9" s="40" customFormat="1" ht="20.25" thickBot="1">
      <c r="A121" s="42"/>
      <c r="B121" s="43"/>
      <c r="C121" s="43"/>
      <c r="D121" s="136"/>
      <c r="E121" s="43"/>
      <c r="F121" s="43"/>
      <c r="G121" s="9"/>
      <c r="I121" s="41"/>
    </row>
    <row r="122" spans="1:8" s="76" customFormat="1" ht="38.25" thickBot="1">
      <c r="A122" s="72" t="s">
        <v>141</v>
      </c>
      <c r="B122" s="73"/>
      <c r="C122" s="74"/>
      <c r="D122" s="75">
        <f>SUM(D123:D123)</f>
        <v>151050.86</v>
      </c>
      <c r="E122" s="75">
        <f>SUM(E123:E123)</f>
        <v>46.08</v>
      </c>
      <c r="F122" s="75">
        <f>SUM(F123:F123)</f>
        <v>3.84</v>
      </c>
      <c r="G122" s="76">
        <v>3277.7</v>
      </c>
      <c r="H122" s="77"/>
    </row>
    <row r="123" spans="1:9" s="90" customFormat="1" ht="15">
      <c r="A123" s="31" t="s">
        <v>146</v>
      </c>
      <c r="B123" s="35"/>
      <c r="C123" s="64"/>
      <c r="D123" s="92">
        <v>151050.86</v>
      </c>
      <c r="E123" s="93">
        <f>D123/G123</f>
        <v>46.08</v>
      </c>
      <c r="F123" s="80">
        <f>E123/12</f>
        <v>3.84</v>
      </c>
      <c r="G123" s="9">
        <v>3277.7</v>
      </c>
      <c r="I123" s="91"/>
    </row>
    <row r="124" spans="1:9" s="90" customFormat="1" ht="15">
      <c r="A124" s="47"/>
      <c r="B124" s="170"/>
      <c r="C124" s="170"/>
      <c r="D124" s="171"/>
      <c r="E124" s="171"/>
      <c r="F124" s="172"/>
      <c r="G124" s="9"/>
      <c r="I124" s="91"/>
    </row>
    <row r="125" spans="1:9" s="90" customFormat="1" ht="15">
      <c r="A125" s="47"/>
      <c r="B125" s="170"/>
      <c r="C125" s="170"/>
      <c r="D125" s="171"/>
      <c r="E125" s="171"/>
      <c r="F125" s="172"/>
      <c r="G125" s="9"/>
      <c r="I125" s="91"/>
    </row>
    <row r="126" spans="1:9" s="45" customFormat="1" ht="12.75">
      <c r="A126" s="44"/>
      <c r="D126" s="82"/>
      <c r="E126" s="82"/>
      <c r="F126" s="82"/>
      <c r="I126" s="46"/>
    </row>
    <row r="127" spans="1:10" s="141" customFormat="1" ht="19.5">
      <c r="A127" s="137" t="s">
        <v>184</v>
      </c>
      <c r="B127" s="138"/>
      <c r="C127" s="138"/>
      <c r="D127" s="139">
        <f>D120+D122</f>
        <v>1021517.77</v>
      </c>
      <c r="E127" s="139">
        <f>E120+E122</f>
        <v>311.65</v>
      </c>
      <c r="F127" s="139">
        <f>F120+F122</f>
        <v>25.98</v>
      </c>
      <c r="G127" s="140"/>
      <c r="J127" s="142"/>
    </row>
    <row r="128" spans="1:10" s="141" customFormat="1" ht="15" customHeight="1">
      <c r="A128" s="42"/>
      <c r="B128" s="143"/>
      <c r="C128" s="143"/>
      <c r="D128" s="144"/>
      <c r="E128" s="144"/>
      <c r="F128" s="144"/>
      <c r="G128" s="140"/>
      <c r="J128" s="142"/>
    </row>
    <row r="129" spans="1:10" s="141" customFormat="1" ht="13.5" customHeight="1">
      <c r="A129" s="42"/>
      <c r="B129" s="143"/>
      <c r="C129" s="143"/>
      <c r="D129" s="144"/>
      <c r="E129" s="144"/>
      <c r="F129" s="144"/>
      <c r="G129" s="140"/>
      <c r="J129" s="142"/>
    </row>
    <row r="130" spans="1:9" s="40" customFormat="1" ht="19.5">
      <c r="A130" s="52"/>
      <c r="B130" s="53"/>
      <c r="C130" s="53"/>
      <c r="D130" s="54"/>
      <c r="E130" s="54"/>
      <c r="F130" s="54"/>
      <c r="I130" s="41"/>
    </row>
    <row r="131" spans="1:9" s="40" customFormat="1" ht="19.5">
      <c r="A131" s="52"/>
      <c r="B131" s="53"/>
      <c r="C131" s="53"/>
      <c r="D131" s="54"/>
      <c r="E131" s="54"/>
      <c r="F131" s="54"/>
      <c r="I131" s="41"/>
    </row>
    <row r="132" spans="1:9" s="40" customFormat="1" ht="19.5">
      <c r="A132" s="52"/>
      <c r="B132" s="53"/>
      <c r="C132" s="53"/>
      <c r="D132" s="54"/>
      <c r="E132" s="54"/>
      <c r="F132" s="54"/>
      <c r="I132" s="41"/>
    </row>
    <row r="133" spans="1:9" s="45" customFormat="1" ht="14.25">
      <c r="A133" s="163" t="s">
        <v>26</v>
      </c>
      <c r="B133" s="163"/>
      <c r="C133" s="163"/>
      <c r="D133" s="163"/>
      <c r="I133" s="46"/>
    </row>
    <row r="134" s="45" customFormat="1" ht="12.75">
      <c r="I134" s="46"/>
    </row>
    <row r="135" spans="1:9" s="45" customFormat="1" ht="12.75">
      <c r="A135" s="44" t="s">
        <v>27</v>
      </c>
      <c r="I135" s="46"/>
    </row>
    <row r="136" s="45" customFormat="1" ht="12.75">
      <c r="I136" s="46"/>
    </row>
    <row r="137" s="45" customFormat="1" ht="12.75">
      <c r="I137" s="46"/>
    </row>
    <row r="138" s="45" customFormat="1" ht="12.75">
      <c r="I138" s="46"/>
    </row>
    <row r="139" s="45" customFormat="1" ht="12.75">
      <c r="I139" s="46"/>
    </row>
    <row r="140" s="45" customFormat="1" ht="12.75">
      <c r="I140" s="46"/>
    </row>
    <row r="141" s="45" customFormat="1" ht="12.75">
      <c r="I141" s="46"/>
    </row>
    <row r="142" s="45" customFormat="1" ht="12.75">
      <c r="I142" s="46"/>
    </row>
    <row r="143" s="45" customFormat="1" ht="12.75">
      <c r="I143" s="46"/>
    </row>
    <row r="144" s="45" customFormat="1" ht="12.75">
      <c r="I144" s="46"/>
    </row>
    <row r="145" s="45" customFormat="1" ht="12.75">
      <c r="I145" s="46"/>
    </row>
    <row r="146" s="45" customFormat="1" ht="12.75">
      <c r="I146" s="46"/>
    </row>
    <row r="147" s="45" customFormat="1" ht="12.75">
      <c r="I147" s="46"/>
    </row>
    <row r="148" s="45" customFormat="1" ht="12.75">
      <c r="I148" s="46"/>
    </row>
    <row r="149" s="45" customFormat="1" ht="12.75">
      <c r="I149" s="46"/>
    </row>
    <row r="150" s="45" customFormat="1" ht="12.75">
      <c r="I150" s="46"/>
    </row>
    <row r="151" s="45" customFormat="1" ht="12.75">
      <c r="I151" s="46"/>
    </row>
    <row r="152" s="45" customFormat="1" ht="12.75">
      <c r="I152" s="46"/>
    </row>
    <row r="153" s="45" customFormat="1" ht="12.75">
      <c r="I153" s="46"/>
    </row>
  </sheetData>
  <sheetProtection/>
  <mergeCells count="13">
    <mergeCell ref="A133:D133"/>
    <mergeCell ref="A7:F7"/>
    <mergeCell ref="A8:F8"/>
    <mergeCell ref="A9:F9"/>
    <mergeCell ref="A10:F10"/>
    <mergeCell ref="A11:F11"/>
    <mergeCell ref="A14:F14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2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2017-04-24T10:59:02Z</cp:lastPrinted>
  <dcterms:created xsi:type="dcterms:W3CDTF">2010-04-02T14:46:04Z</dcterms:created>
  <dcterms:modified xsi:type="dcterms:W3CDTF">2017-04-24T11:03:00Z</dcterms:modified>
  <cp:category/>
  <cp:version/>
  <cp:contentType/>
  <cp:contentStatus/>
</cp:coreProperties>
</file>