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<sst xmlns="http://schemas.openxmlformats.org/spreadsheetml/2006/main" count="365" uniqueCount="224">
  <si>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</si>
  <si>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</si>
  <si>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</si>
  <si>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</si>
  <si>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</si>
  <si>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</si>
  <si>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</si>
  <si>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</si>
  <si>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</si>
  <si>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</si>
  <si>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</si>
  <si>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</si>
  <si>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</si>
  <si>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</si>
  <si>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</si>
  <si>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</si>
  <si>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</si>
  <si>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</si>
  <si>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</si>
  <si>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</si>
  <si>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</si>
  <si>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</si>
  <si>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</si>
  <si>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</si>
  <si>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</si>
  <si>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</si>
  <si>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</si>
  <si>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</si>
  <si>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</si>
  <si>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</si>
  <si>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</si>
  <si>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</si>
  <si>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</si>
  <si>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</si>
  <si>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</si>
  <si>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</si>
  <si>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</si>
  <si>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</si>
  <si>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</si>
  <si>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</si>
  <si>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</si>
  <si>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</si>
  <si>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</si>
  <si>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</si>
  <si>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</si>
  <si>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</si>
  <si>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</si>
  <si>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</si>
  <si>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</si>
  <si>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</si>
  <si>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</si>
  <si>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</si>
  <si>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</si>
  <si>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</si>
  <si>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</si>
  <si>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</si>
  <si>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</si>
  <si>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</si>
  <si>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</si>
  <si>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</si>
  <si>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</si>
  <si>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</si>
  <si>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</si>
  <si>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</si>
  <si>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</si>
  <si>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</si>
  <si>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</si>
  <si>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</si>
  <si>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</si>
  <si>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</si>
  <si>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</si>
  <si>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</si>
  <si>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</si>
  <si>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</si>
  <si>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</si>
  <si>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</si>
  <si>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</si>
  <si>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</si>
  <si>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</si>
  <si>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</si>
  <si>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</si>
  <si>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</si>
  <si>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</si>
  <si>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</si>
  <si>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</si>
  <si>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</si>
  <si>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</si>
  <si>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</si>
  <si>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</si>
  <si>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</si>
  <si>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</si>
  <si>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</si>
  <si>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ВРУ</t>
  </si>
  <si>
    <t>Регламентные работы по содержанию кровли в т.числе: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</si>
  <si>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</si>
  <si>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</si>
  <si>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</si>
  <si>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</si>
  <si>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</si>
  <si>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</si>
  <si>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Поверка общедомовых приборов учета горячего водоснабжения</t>
  </si>
  <si>
    <t>1 раз в 4 года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</si>
  <si>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</si>
  <si>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</si>
  <si>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</si>
  <si>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</si>
  <si>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</si>
  <si>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перевод реле времени</t>
  </si>
  <si>
    <t>(стоимость услуг увеличена на 7% в соответствии с уровнем инфляции 2012г.)</t>
  </si>
  <si>
    <t>договорная и претензионно-исковая работа, взыскание задолженности по ЖКУ</t>
  </si>
  <si>
    <t>Поверка общедомовых приборов учета теплоэнергии</t>
  </si>
  <si>
    <t>Поверка общедомовыз приборов учета теплоэнергии</t>
  </si>
  <si>
    <t>ремонт отмостки</t>
  </si>
  <si>
    <t>2013-2014 гг.</t>
  </si>
  <si>
    <t>Проект</t>
  </si>
  <si>
    <t>по адресу: ул. Набережная, д.38 (Sобщ.=3279,4м2; Sзем.уч.=2224,79м2)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</si>
  <si>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</si>
  <si>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</si>
  <si>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</si>
  <si>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 xml:space="preserve">по сроку истечения </t>
  </si>
  <si>
    <t>ревизия задвижек отопления (д.80мм-2 шт., д.100мм-4 шт., д.50 мм 1 шт.)</t>
  </si>
  <si>
    <t>ревизия элеваторного узла ( сопло )</t>
  </si>
  <si>
    <t>монтаж установки с целью защиты от закипания бойлера</t>
  </si>
  <si>
    <t>установка КИП на ВВП</t>
  </si>
  <si>
    <t xml:space="preserve">1 раз </t>
  </si>
  <si>
    <t>ревизия задвижек ГВС ( д.80мм-1шт.)</t>
  </si>
  <si>
    <t>обслуживание насосов горячего водоснабжения</t>
  </si>
  <si>
    <t>ревизия задвижек  ХВС (д.80мм-3шт.)</t>
  </si>
  <si>
    <t>ревизия ШР, ЩЭ (ПТЭ ПЭ п.1.6.3; 1.6.4. Постановление Правительства РФ № 290 от 03.04.2013 г. ч.2 ст.20)</t>
  </si>
  <si>
    <t>замена трансформатора тока (1 узел учета/ 3 ТТ)</t>
  </si>
  <si>
    <t>электроизмерения (замеры сопротивления изоляции) ( Постановление Правительства РФ № 290 от 03.04.2013 г. ч.2 ст.20)</t>
  </si>
  <si>
    <t>1 раз в 3 года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</si>
  <si>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</si>
  <si>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</si>
  <si>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</si>
  <si>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r>
      <t xml:space="preserve">Работы заявочного характера </t>
    </r>
    <r>
      <rPr>
        <sz val="11"/>
        <rFont val="Arial"/>
        <family val="2"/>
      </rPr>
      <t>( в т.ч. ремонт  секций бойлера 24378,89 )</t>
    </r>
  </si>
  <si>
    <t>кирпичная кладка стен в подвале</t>
  </si>
  <si>
    <t>ремонт крыльца</t>
  </si>
  <si>
    <t>смена запорной арматуры (водоснабжение)</t>
  </si>
  <si>
    <t>ремонт системы электроснабжения</t>
  </si>
  <si>
    <t>Погашение задолженности прошлых периодов</t>
  </si>
  <si>
    <t>по состоянию на 1.05.2012г.</t>
  </si>
  <si>
    <t>руб./чел.</t>
  </si>
  <si>
    <t>Дополнительные работы ( текущий ремонт), в т.ч.:</t>
  </si>
  <si>
    <t>изготовление и установка мет.решеток на подвальные продухи ( 4 шт.)</t>
  </si>
  <si>
    <t>ремонт защитного слоя бетонной стеновой панели  кв.71</t>
  </si>
  <si>
    <t>смена трубопроводов системы водоотведения (2,5 подъезд)</t>
  </si>
  <si>
    <t>установка модуля на ГВС диам.80 мм - 1 шт.</t>
  </si>
  <si>
    <t>смена вентиля на стояке отопления д.15 мм - 1 шт. (4 под. Кв.48-51-54-57-60)</t>
  </si>
  <si>
    <t>установка датчиков движения на площадках этажных</t>
  </si>
  <si>
    <t>Лицевой счет многоквартирного дома по адресу: ул. Набережная, д. 38 на период с 1 мая 2013 по 30 апреля 2014 года</t>
  </si>
  <si>
    <t>130</t>
  </si>
  <si>
    <t>108</t>
  </si>
  <si>
    <t>Перевод ВВП на летнюю схему</t>
  </si>
  <si>
    <t>Установка заглушки на элеваторный узел</t>
  </si>
  <si>
    <t>113</t>
  </si>
  <si>
    <t>Ремонт наружного газопровода</t>
  </si>
  <si>
    <t>146</t>
  </si>
  <si>
    <t>150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</si>
  <si>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</si>
  <si>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</si>
  <si>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</si>
  <si>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</si>
  <si>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</si>
  <si>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</si>
  <si>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</si>
  <si>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160</t>
  </si>
  <si>
    <t>166</t>
  </si>
  <si>
    <t>Подключение системы отопления после работ ТПК</t>
  </si>
  <si>
    <t>189</t>
  </si>
  <si>
    <t>170</t>
  </si>
  <si>
    <t>190</t>
  </si>
  <si>
    <t>Снятие заглушки с эл.узла</t>
  </si>
  <si>
    <t>193</t>
  </si>
  <si>
    <t>Перевод ВВП на зимнюю схему</t>
  </si>
  <si>
    <t>215</t>
  </si>
  <si>
    <t>218</t>
  </si>
  <si>
    <t>Замена патрона подвесного и лампочки в подъезде (кв.67)</t>
  </si>
  <si>
    <t>236</t>
  </si>
  <si>
    <t>76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</si>
  <si>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</si>
  <si>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</si>
  <si>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</si>
  <si>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</si>
  <si>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</si>
  <si>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</si>
  <si>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</si>
  <si>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</si>
  <si>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</si>
  <si>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</si>
  <si>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</si>
  <si>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</si>
  <si>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</si>
  <si>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</si>
  <si>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36991,63 (по тарифу)</t>
  </si>
  <si>
    <t>Ростелеком</t>
  </si>
  <si>
    <t>125</t>
  </si>
  <si>
    <t>256</t>
  </si>
  <si>
    <t>229</t>
  </si>
  <si>
    <t>30.09.2013 (акт от 6.11.13)</t>
  </si>
  <si>
    <t>30.09.2013 (акт от 4.12.13)</t>
  </si>
  <si>
    <t>ремонт секций бойлера д.133мм -4шт.</t>
  </si>
  <si>
    <t>30.09.2013 (акт от 5.12.13)</t>
  </si>
  <si>
    <t>Ревизия эл.щитка, замена деталей (кв.28)</t>
  </si>
  <si>
    <t>257</t>
  </si>
  <si>
    <t>265</t>
  </si>
  <si>
    <t>Замена канализац.стояка (кв.11)</t>
  </si>
  <si>
    <t>Замена канализац.стояка (кв.3)</t>
  </si>
  <si>
    <t>7</t>
  </si>
  <si>
    <t>17</t>
  </si>
  <si>
    <t>24</t>
  </si>
  <si>
    <t>Генеральный директор</t>
  </si>
  <si>
    <t>А.В. Митрофанов</t>
  </si>
  <si>
    <t>Экономист 2-ой категории по учету лицевых счетов МКД</t>
  </si>
  <si>
    <t>34</t>
  </si>
  <si>
    <t>Срезка люков в подвале 4шт.</t>
  </si>
  <si>
    <t>Прочистка вентиляции (кв.75)</t>
  </si>
  <si>
    <t>ревизия задвижек отопления (д.80мм-1 шт., д.100мм-3 шт.)</t>
  </si>
  <si>
    <t>Услуги типографии по печати доп.соглашений</t>
  </si>
  <si>
    <t>151</t>
  </si>
  <si>
    <t>42</t>
  </si>
  <si>
    <t>Ремонт трубы отопления  (кв.14)</t>
  </si>
  <si>
    <t>Ремонт канализ.стояка (кв.5,8)</t>
  </si>
  <si>
    <t>Н.Ф.Каюткина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</si>
</sst>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8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20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2" fontId="29" fillId="25" borderId="13" xfId="0" applyNumberFormat="1" applyFont="1" applyFill="1" applyBorder="1" applyAlignment="1">
      <alignment horizontal="center" vertical="center" wrapText="1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6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9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4" fontId="29" fillId="25" borderId="45" xfId="0" applyNumberFormat="1" applyFont="1" applyFill="1" applyBorder="1" applyAlignment="1">
      <alignment horizontal="left" vertical="center" wrapText="1"/>
    </xf>
    <xf numFmtId="4" fontId="29" fillId="25" borderId="12" xfId="0" applyNumberFormat="1" applyFont="1" applyFill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2" fontId="29" fillId="25" borderId="0" xfId="0" applyNumberFormat="1" applyFont="1" applyFill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left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9" xfId="0" applyNumberFormat="1" applyFont="1" applyFill="1" applyBorder="1" applyAlignment="1">
      <alignment horizontal="center" vertical="center" wrapText="1"/>
    </xf>
    <xf numFmtId="0" fontId="20" fillId="25" borderId="45" xfId="0" applyFont="1" applyFill="1" applyBorder="1" applyAlignment="1">
      <alignment horizontal="left" vertical="center" wrapText="1"/>
    </xf>
    <xf numFmtId="0" fontId="18" fillId="25" borderId="38" xfId="0" applyFont="1" applyFill="1" applyBorder="1" applyAlignment="1">
      <alignment horizontal="left" vertical="center" wrapText="1"/>
    </xf>
    <xf numFmtId="2" fontId="20" fillId="25" borderId="44" xfId="0" applyNumberFormat="1" applyFont="1" applyFill="1" applyBorder="1" applyAlignment="1">
      <alignment horizontal="center"/>
    </xf>
    <xf numFmtId="2" fontId="20" fillId="25" borderId="49" xfId="0" applyNumberFormat="1" applyFont="1" applyFill="1" applyBorder="1" applyAlignment="1">
      <alignment horizontal="center"/>
    </xf>
    <xf numFmtId="0" fontId="20" fillId="25" borderId="24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57" xfId="0" applyNumberFormat="1" applyFont="1" applyFill="1" applyBorder="1" applyAlignment="1">
      <alignment horizontal="center" vertical="center" wrapText="1"/>
    </xf>
    <xf numFmtId="2" fontId="20" fillId="25" borderId="58" xfId="0" applyNumberFormat="1" applyFont="1" applyFill="1" applyBorder="1" applyAlignment="1">
      <alignment horizontal="center"/>
    </xf>
    <xf numFmtId="2" fontId="18" fillId="25" borderId="58" xfId="0" applyNumberFormat="1" applyFont="1" applyFill="1" applyBorder="1" applyAlignment="1">
      <alignment horizontal="center" vertical="center" wrapText="1"/>
    </xf>
    <xf numFmtId="2" fontId="20" fillId="25" borderId="59" xfId="0" applyNumberFormat="1" applyFont="1" applyFill="1" applyBorder="1" applyAlignment="1">
      <alignment horizontal="center"/>
    </xf>
    <xf numFmtId="0" fontId="18" fillId="25" borderId="60" xfId="0" applyFont="1" applyFill="1" applyBorder="1" applyAlignment="1">
      <alignment horizontal="left" vertical="center" wrapText="1"/>
    </xf>
    <xf numFmtId="0" fontId="18" fillId="25" borderId="57" xfId="0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9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2" fontId="22" fillId="25" borderId="0" xfId="0" applyNumberFormat="1" applyFont="1" applyFill="1" applyAlignment="1">
      <alignment horizontal="center" vertical="center"/>
    </xf>
    <xf numFmtId="0" fontId="20" fillId="25" borderId="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left" vertical="center"/>
    </xf>
    <xf numFmtId="0" fontId="0" fillId="25" borderId="0" xfId="0" applyFill="1" applyAlignment="1">
      <alignment horizontal="center" vertical="center"/>
    </xf>
    <xf numFmtId="2" fontId="0" fillId="25" borderId="0" xfId="0" applyNumberFormat="1" applyFill="1" applyAlignment="1">
      <alignment horizontal="center" vertical="center"/>
    </xf>
    <xf numFmtId="0" fontId="18" fillId="25" borderId="38" xfId="0" applyFont="1" applyFill="1" applyBorder="1" applyAlignment="1">
      <alignment horizontal="left" vertical="center"/>
    </xf>
    <xf numFmtId="0" fontId="18" fillId="25" borderId="39" xfId="0" applyFont="1" applyFill="1" applyBorder="1" applyAlignment="1">
      <alignment horizontal="center" vertical="center"/>
    </xf>
    <xf numFmtId="2" fontId="18" fillId="25" borderId="39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0" fontId="22" fillId="25" borderId="0" xfId="0" applyFont="1" applyFill="1" applyBorder="1" applyAlignment="1">
      <alignment horizontal="left" vertical="center"/>
    </xf>
    <xf numFmtId="0" fontId="22" fillId="25" borderId="0" xfId="0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1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39" fillId="25" borderId="26" xfId="0" applyNumberFormat="1" applyFont="1" applyFill="1" applyBorder="1" applyAlignment="1">
      <alignment horizontal="center" vertical="center" wrapText="1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vertical="center"/>
    </xf>
    <xf numFmtId="2" fontId="33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34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4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18" fillId="28" borderId="11" xfId="0" applyFont="1" applyFill="1" applyBorder="1" applyAlignment="1">
      <alignment horizontal="left" vertical="center" wrapText="1"/>
    </xf>
    <xf numFmtId="49" fontId="0" fillId="28" borderId="27" xfId="0" applyNumberFormat="1" applyFont="1" applyFill="1" applyBorder="1" applyAlignment="1">
      <alignment horizontal="center" vertical="center" wrapText="1"/>
    </xf>
    <xf numFmtId="14" fontId="0" fillId="28" borderId="34" xfId="0" applyNumberFormat="1" applyFont="1" applyFill="1" applyBorder="1" applyAlignment="1">
      <alignment horizontal="center" vertical="center" wrapText="1"/>
    </xf>
    <xf numFmtId="2" fontId="18" fillId="28" borderId="21" xfId="0" applyNumberFormat="1" applyFont="1" applyFill="1" applyBorder="1" applyAlignment="1">
      <alignment horizontal="center" vertical="center" wrapText="1"/>
    </xf>
    <xf numFmtId="0" fontId="18" fillId="28" borderId="18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20" xfId="0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 wrapText="1"/>
    </xf>
    <xf numFmtId="2" fontId="18" fillId="28" borderId="13" xfId="0" applyNumberFormat="1" applyFont="1" applyFill="1" applyBorder="1" applyAlignment="1">
      <alignment horizontal="center" vertical="center" wrapText="1"/>
    </xf>
    <xf numFmtId="0" fontId="18" fillId="28" borderId="0" xfId="0" applyFont="1" applyFill="1" applyAlignment="1">
      <alignment horizontal="center" vertical="center" wrapText="1"/>
    </xf>
    <xf numFmtId="2" fontId="18" fillId="28" borderId="25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1" xfId="0" applyNumberFormat="1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2" xfId="0" applyFont="1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35" fillId="24" borderId="64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32" fillId="24" borderId="62" xfId="0" applyFont="1" applyFill="1" applyBorder="1" applyAlignment="1">
      <alignment horizontal="center" vertical="center" wrapText="1"/>
    </xf>
    <xf numFmtId="0" fontId="32" fillId="24" borderId="69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5" borderId="70" xfId="0" applyFont="1" applyFill="1" applyBorder="1" applyAlignment="1">
      <alignment horizontal="left" vertical="center" wrapText="1"/>
    </xf>
    <xf numFmtId="0" fontId="0" fillId="25" borderId="71" xfId="0" applyFont="1" applyFill="1" applyBorder="1" applyAlignment="1">
      <alignment horizontal="left" vertical="center" wrapText="1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25" borderId="72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/>
    </xf>
    <xf numFmtId="0" fontId="19" fillId="25" borderId="62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35" fillId="24" borderId="6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zoomScale="75" zoomScaleNormal="75" zoomScalePageLayoutView="0" workbookViewId="0" topLeftCell="A35">
      <selection activeCell="D46" sqref="D46"/>
    </sheetView>
  </sheetViews>
  <sheetFormatPr defaultColWidth="9.00390625" defaultRowHeight="12.75"/>
  <cols>
    <col min="1" max="1" width="72.75390625" style="118" customWidth="1"/>
    <col min="2" max="2" width="19.125" style="118" customWidth="1"/>
    <col min="3" max="3" width="13.875" style="118" hidden="1" customWidth="1"/>
    <col min="4" max="4" width="14.875" style="118" customWidth="1"/>
    <col min="5" max="5" width="13.875" style="118" hidden="1" customWidth="1"/>
    <col min="6" max="6" width="20.875" style="118" hidden="1" customWidth="1"/>
    <col min="7" max="7" width="13.875" style="118" customWidth="1"/>
    <col min="8" max="8" width="20.875" style="118" customWidth="1"/>
    <col min="9" max="9" width="15.375" style="118" customWidth="1"/>
    <col min="10" max="10" width="15.375" style="118" hidden="1" customWidth="1"/>
    <col min="11" max="11" width="15.375" style="119" hidden="1" customWidth="1"/>
    <col min="12" max="14" width="15.375" style="118" customWidth="1"/>
    <col min="15" max="16384" width="9.125" style="118" customWidth="1"/>
  </cols>
  <sheetData>
    <row r="1" spans="1:8" ht="16.5" customHeight="1">
      <c r="A1" s="220" t="s">
        <v>31</v>
      </c>
      <c r="B1" s="221"/>
      <c r="C1" s="221"/>
      <c r="D1" s="221"/>
      <c r="E1" s="221"/>
      <c r="F1" s="221"/>
      <c r="G1" s="221"/>
      <c r="H1" s="221"/>
    </row>
    <row r="2" spans="2:8" ht="12.75" customHeight="1">
      <c r="B2" s="222" t="s">
        <v>32</v>
      </c>
      <c r="C2" s="222"/>
      <c r="D2" s="222"/>
      <c r="E2" s="222"/>
      <c r="F2" s="222"/>
      <c r="G2" s="221"/>
      <c r="H2" s="221"/>
    </row>
    <row r="3" spans="1:8" ht="24" customHeight="1">
      <c r="A3" s="120" t="s">
        <v>113</v>
      </c>
      <c r="B3" s="222" t="s">
        <v>33</v>
      </c>
      <c r="C3" s="222"/>
      <c r="D3" s="222"/>
      <c r="E3" s="222"/>
      <c r="F3" s="222"/>
      <c r="G3" s="221"/>
      <c r="H3" s="221"/>
    </row>
    <row r="4" spans="2:8" ht="14.25" customHeight="1">
      <c r="B4" s="222" t="s">
        <v>34</v>
      </c>
      <c r="C4" s="222"/>
      <c r="D4" s="222"/>
      <c r="E4" s="222"/>
      <c r="F4" s="222"/>
      <c r="G4" s="221"/>
      <c r="H4" s="221"/>
    </row>
    <row r="5" spans="1:11" ht="39.75" customHeight="1" hidden="1">
      <c r="A5" s="223" t="s">
        <v>114</v>
      </c>
      <c r="B5" s="223"/>
      <c r="C5" s="223"/>
      <c r="D5" s="223"/>
      <c r="E5" s="223"/>
      <c r="F5" s="223"/>
      <c r="G5" s="223"/>
      <c r="H5" s="223"/>
      <c r="K5" s="118"/>
    </row>
    <row r="6" spans="1:11" ht="24.75" customHeight="1">
      <c r="A6" s="223"/>
      <c r="B6" s="223"/>
      <c r="C6" s="223"/>
      <c r="D6" s="223"/>
      <c r="E6" s="223"/>
      <c r="F6" s="223"/>
      <c r="G6" s="223"/>
      <c r="H6" s="223"/>
      <c r="K6" s="118"/>
    </row>
    <row r="7" spans="1:11" ht="33" customHeight="1">
      <c r="A7" s="224" t="s">
        <v>108</v>
      </c>
      <c r="B7" s="224"/>
      <c r="C7" s="224"/>
      <c r="D7" s="224"/>
      <c r="E7" s="224"/>
      <c r="F7" s="224"/>
      <c r="G7" s="224"/>
      <c r="H7" s="224"/>
      <c r="K7" s="118"/>
    </row>
    <row r="8" spans="1:8" s="121" customFormat="1" ht="18.75" customHeight="1">
      <c r="A8" s="225" t="s">
        <v>115</v>
      </c>
      <c r="B8" s="225"/>
      <c r="C8" s="225"/>
      <c r="D8" s="225"/>
      <c r="E8" s="226"/>
      <c r="F8" s="226"/>
      <c r="G8" s="226"/>
      <c r="H8" s="226"/>
    </row>
    <row r="9" spans="1:8" s="122" customFormat="1" ht="17.25" customHeight="1">
      <c r="A9" s="227" t="s">
        <v>98</v>
      </c>
      <c r="B9" s="227"/>
      <c r="C9" s="227"/>
      <c r="D9" s="227"/>
      <c r="E9" s="228"/>
      <c r="F9" s="228"/>
      <c r="G9" s="228"/>
      <c r="H9" s="228"/>
    </row>
    <row r="10" spans="1:8" s="121" customFormat="1" ht="30" customHeight="1" thickBot="1">
      <c r="A10" s="229" t="s">
        <v>35</v>
      </c>
      <c r="B10" s="229"/>
      <c r="C10" s="229"/>
      <c r="D10" s="229"/>
      <c r="E10" s="230"/>
      <c r="F10" s="230"/>
      <c r="G10" s="230"/>
      <c r="H10" s="230"/>
    </row>
    <row r="11" spans="1:11" s="127" customFormat="1" ht="139.5" customHeight="1" thickBot="1">
      <c r="A11" s="123" t="s">
        <v>0</v>
      </c>
      <c r="B11" s="124" t="s">
        <v>36</v>
      </c>
      <c r="C11" s="125" t="s">
        <v>37</v>
      </c>
      <c r="D11" s="125" t="s">
        <v>5</v>
      </c>
      <c r="E11" s="125" t="s">
        <v>37</v>
      </c>
      <c r="F11" s="126" t="s">
        <v>38</v>
      </c>
      <c r="G11" s="125" t="s">
        <v>37</v>
      </c>
      <c r="H11" s="126" t="s">
        <v>38</v>
      </c>
      <c r="K11" s="128"/>
    </row>
    <row r="12" spans="1:11" s="135" customFormat="1" ht="12.75">
      <c r="A12" s="129">
        <v>1</v>
      </c>
      <c r="B12" s="130">
        <v>2</v>
      </c>
      <c r="C12" s="130">
        <v>3</v>
      </c>
      <c r="D12" s="131"/>
      <c r="E12" s="130">
        <v>3</v>
      </c>
      <c r="F12" s="132">
        <v>4</v>
      </c>
      <c r="G12" s="133">
        <v>3</v>
      </c>
      <c r="H12" s="134">
        <v>4</v>
      </c>
      <c r="K12" s="136"/>
    </row>
    <row r="13" spans="1:11" s="135" customFormat="1" ht="49.5" customHeight="1">
      <c r="A13" s="231" t="s">
        <v>1</v>
      </c>
      <c r="B13" s="232"/>
      <c r="C13" s="232"/>
      <c r="D13" s="232"/>
      <c r="E13" s="232"/>
      <c r="F13" s="232"/>
      <c r="G13" s="233"/>
      <c r="H13" s="234"/>
      <c r="K13" s="136"/>
    </row>
    <row r="14" spans="1:11" s="127" customFormat="1" ht="15">
      <c r="A14" s="137" t="s">
        <v>39</v>
      </c>
      <c r="B14" s="138" t="s">
        <v>54</v>
      </c>
      <c r="C14" s="14">
        <f>F14*12</f>
        <v>0</v>
      </c>
      <c r="D14" s="15">
        <f>G14*I14</f>
        <v>94446.72</v>
      </c>
      <c r="E14" s="14">
        <f>H14*12</f>
        <v>28.8</v>
      </c>
      <c r="F14" s="96"/>
      <c r="G14" s="14">
        <f>H14*12</f>
        <v>28.8</v>
      </c>
      <c r="H14" s="14">
        <v>2.4</v>
      </c>
      <c r="I14" s="127">
        <v>3279.4</v>
      </c>
      <c r="J14" s="127">
        <v>1.07</v>
      </c>
      <c r="K14" s="128">
        <v>2.24</v>
      </c>
    </row>
    <row r="15" spans="1:11" s="141" customFormat="1" ht="27" customHeight="1">
      <c r="A15" s="139" t="s">
        <v>109</v>
      </c>
      <c r="B15" s="140" t="s">
        <v>40</v>
      </c>
      <c r="C15" s="113"/>
      <c r="D15" s="112"/>
      <c r="E15" s="113"/>
      <c r="F15" s="114"/>
      <c r="G15" s="113"/>
      <c r="H15" s="113"/>
      <c r="K15" s="142"/>
    </row>
    <row r="16" spans="1:11" s="141" customFormat="1" ht="12.75">
      <c r="A16" s="139" t="s">
        <v>41</v>
      </c>
      <c r="B16" s="140" t="s">
        <v>40</v>
      </c>
      <c r="C16" s="113"/>
      <c r="D16" s="112"/>
      <c r="E16" s="113"/>
      <c r="F16" s="114"/>
      <c r="G16" s="113"/>
      <c r="H16" s="113"/>
      <c r="K16" s="142"/>
    </row>
    <row r="17" spans="1:11" s="141" customFormat="1" ht="12.75">
      <c r="A17" s="139" t="s">
        <v>42</v>
      </c>
      <c r="B17" s="140" t="s">
        <v>43</v>
      </c>
      <c r="C17" s="113"/>
      <c r="D17" s="112"/>
      <c r="E17" s="113"/>
      <c r="F17" s="114"/>
      <c r="G17" s="113"/>
      <c r="H17" s="113"/>
      <c r="K17" s="142"/>
    </row>
    <row r="18" spans="1:11" s="141" customFormat="1" ht="12.75">
      <c r="A18" s="139" t="s">
        <v>44</v>
      </c>
      <c r="B18" s="140" t="s">
        <v>40</v>
      </c>
      <c r="C18" s="113"/>
      <c r="D18" s="112"/>
      <c r="E18" s="113"/>
      <c r="F18" s="114"/>
      <c r="G18" s="113"/>
      <c r="H18" s="113"/>
      <c r="K18" s="142"/>
    </row>
    <row r="19" spans="1:11" s="127" customFormat="1" ht="30">
      <c r="A19" s="137" t="s">
        <v>45</v>
      </c>
      <c r="B19" s="143" t="s">
        <v>47</v>
      </c>
      <c r="C19" s="14">
        <f>F19*12</f>
        <v>0</v>
      </c>
      <c r="D19" s="15">
        <f>G19*I19</f>
        <v>82640.88</v>
      </c>
      <c r="E19" s="14">
        <f>H19*12</f>
        <v>25.2</v>
      </c>
      <c r="F19" s="96"/>
      <c r="G19" s="14">
        <f>H19*12</f>
        <v>25.2</v>
      </c>
      <c r="H19" s="14">
        <v>2.1</v>
      </c>
      <c r="I19" s="127">
        <v>3279.4</v>
      </c>
      <c r="J19" s="127">
        <v>1.07</v>
      </c>
      <c r="K19" s="128">
        <v>1.96</v>
      </c>
    </row>
    <row r="20" spans="1:11" s="127" customFormat="1" ht="15">
      <c r="A20" s="139" t="s">
        <v>46</v>
      </c>
      <c r="B20" s="140" t="s">
        <v>47</v>
      </c>
      <c r="C20" s="14"/>
      <c r="D20" s="15"/>
      <c r="E20" s="14"/>
      <c r="F20" s="96"/>
      <c r="G20" s="14"/>
      <c r="H20" s="14"/>
      <c r="K20" s="128"/>
    </row>
    <row r="21" spans="1:11" s="127" customFormat="1" ht="15">
      <c r="A21" s="139" t="s">
        <v>48</v>
      </c>
      <c r="B21" s="140" t="s">
        <v>47</v>
      </c>
      <c r="C21" s="14"/>
      <c r="D21" s="15"/>
      <c r="E21" s="14"/>
      <c r="F21" s="96"/>
      <c r="G21" s="14"/>
      <c r="H21" s="14"/>
      <c r="K21" s="128"/>
    </row>
    <row r="22" spans="1:11" s="127" customFormat="1" ht="15">
      <c r="A22" s="139" t="s">
        <v>49</v>
      </c>
      <c r="B22" s="140" t="s">
        <v>47</v>
      </c>
      <c r="C22" s="14"/>
      <c r="D22" s="15"/>
      <c r="E22" s="14"/>
      <c r="F22" s="96"/>
      <c r="G22" s="14"/>
      <c r="H22" s="14"/>
      <c r="K22" s="128"/>
    </row>
    <row r="23" spans="1:11" s="127" customFormat="1" ht="25.5">
      <c r="A23" s="139" t="s">
        <v>50</v>
      </c>
      <c r="B23" s="140" t="s">
        <v>51</v>
      </c>
      <c r="C23" s="14"/>
      <c r="D23" s="15"/>
      <c r="E23" s="14"/>
      <c r="F23" s="96"/>
      <c r="G23" s="14"/>
      <c r="H23" s="14"/>
      <c r="K23" s="128"/>
    </row>
    <row r="24" spans="1:11" s="127" customFormat="1" ht="15">
      <c r="A24" s="139" t="s">
        <v>116</v>
      </c>
      <c r="B24" s="140" t="s">
        <v>47</v>
      </c>
      <c r="C24" s="14"/>
      <c r="D24" s="15"/>
      <c r="E24" s="14"/>
      <c r="F24" s="96"/>
      <c r="G24" s="14"/>
      <c r="H24" s="14"/>
      <c r="K24" s="128"/>
    </row>
    <row r="25" spans="1:11" s="127" customFormat="1" ht="15">
      <c r="A25" s="139" t="s">
        <v>117</v>
      </c>
      <c r="B25" s="140" t="s">
        <v>47</v>
      </c>
      <c r="C25" s="14"/>
      <c r="D25" s="15"/>
      <c r="E25" s="14"/>
      <c r="F25" s="96"/>
      <c r="G25" s="14"/>
      <c r="H25" s="14"/>
      <c r="K25" s="128"/>
    </row>
    <row r="26" spans="1:11" s="127" customFormat="1" ht="25.5">
      <c r="A26" s="139" t="s">
        <v>118</v>
      </c>
      <c r="B26" s="140" t="s">
        <v>52</v>
      </c>
      <c r="C26" s="14"/>
      <c r="D26" s="15"/>
      <c r="E26" s="14"/>
      <c r="F26" s="96"/>
      <c r="G26" s="14"/>
      <c r="H26" s="14"/>
      <c r="K26" s="128"/>
    </row>
    <row r="27" spans="1:11" s="145" customFormat="1" ht="18.75" customHeight="1">
      <c r="A27" s="144" t="s">
        <v>53</v>
      </c>
      <c r="B27" s="138" t="s">
        <v>97</v>
      </c>
      <c r="C27" s="14">
        <f>F27*12</f>
        <v>0</v>
      </c>
      <c r="D27" s="15">
        <f aca="true" t="shared" si="0" ref="D27:D39">G27*I27</f>
        <v>25185.79</v>
      </c>
      <c r="E27" s="14">
        <f>H27*12</f>
        <v>7.68</v>
      </c>
      <c r="F27" s="98"/>
      <c r="G27" s="14">
        <f aca="true" t="shared" si="1" ref="G27:G39">H27*12</f>
        <v>7.68</v>
      </c>
      <c r="H27" s="14">
        <v>0.64</v>
      </c>
      <c r="I27" s="127">
        <v>3279.4</v>
      </c>
      <c r="J27" s="127">
        <v>1.07</v>
      </c>
      <c r="K27" s="128">
        <v>0.6</v>
      </c>
    </row>
    <row r="28" spans="1:11" s="127" customFormat="1" ht="18.75" customHeight="1">
      <c r="A28" s="144" t="s">
        <v>55</v>
      </c>
      <c r="B28" s="138" t="s">
        <v>56</v>
      </c>
      <c r="C28" s="14">
        <f>F28*12</f>
        <v>0</v>
      </c>
      <c r="D28" s="15">
        <f t="shared" si="0"/>
        <v>81853.82</v>
      </c>
      <c r="E28" s="14">
        <f>H28*12</f>
        <v>24.96</v>
      </c>
      <c r="F28" s="98"/>
      <c r="G28" s="14">
        <f t="shared" si="1"/>
        <v>24.96</v>
      </c>
      <c r="H28" s="14">
        <v>2.08</v>
      </c>
      <c r="I28" s="127">
        <v>3279.4</v>
      </c>
      <c r="J28" s="127">
        <v>1.07</v>
      </c>
      <c r="K28" s="128">
        <v>1.94</v>
      </c>
    </row>
    <row r="29" spans="1:11" s="135" customFormat="1" ht="30">
      <c r="A29" s="144" t="s">
        <v>57</v>
      </c>
      <c r="B29" s="138" t="s">
        <v>54</v>
      </c>
      <c r="C29" s="99"/>
      <c r="D29" s="15">
        <v>1733.72</v>
      </c>
      <c r="E29" s="99"/>
      <c r="F29" s="98"/>
      <c r="G29" s="14">
        <f>D29/I29</f>
        <v>0.53</v>
      </c>
      <c r="H29" s="14">
        <f>G29/12</f>
        <v>0.04</v>
      </c>
      <c r="I29" s="127">
        <v>3279.4</v>
      </c>
      <c r="J29" s="127">
        <v>1.07</v>
      </c>
      <c r="K29" s="128">
        <v>0.04</v>
      </c>
    </row>
    <row r="30" spans="1:11" s="135" customFormat="1" ht="26.25" customHeight="1">
      <c r="A30" s="144" t="s">
        <v>58</v>
      </c>
      <c r="B30" s="138" t="s">
        <v>54</v>
      </c>
      <c r="C30" s="99"/>
      <c r="D30" s="15">
        <v>1733.72</v>
      </c>
      <c r="E30" s="99"/>
      <c r="F30" s="98"/>
      <c r="G30" s="14">
        <f>D30/I30</f>
        <v>0.53</v>
      </c>
      <c r="H30" s="14">
        <f>G30/12</f>
        <v>0.04</v>
      </c>
      <c r="I30" s="127">
        <v>3279.4</v>
      </c>
      <c r="J30" s="127">
        <v>1.07</v>
      </c>
      <c r="K30" s="128">
        <v>0.04</v>
      </c>
    </row>
    <row r="31" spans="1:11" s="135" customFormat="1" ht="17.25" customHeight="1">
      <c r="A31" s="144" t="s">
        <v>59</v>
      </c>
      <c r="B31" s="138" t="s">
        <v>54</v>
      </c>
      <c r="C31" s="99"/>
      <c r="D31" s="15">
        <v>10948.1</v>
      </c>
      <c r="E31" s="99"/>
      <c r="F31" s="98"/>
      <c r="G31" s="14">
        <f>D31/I31</f>
        <v>3.34</v>
      </c>
      <c r="H31" s="14">
        <f>G31/12</f>
        <v>0.28</v>
      </c>
      <c r="I31" s="127">
        <v>3279.4</v>
      </c>
      <c r="J31" s="127">
        <v>1.07</v>
      </c>
      <c r="K31" s="128">
        <v>0.26</v>
      </c>
    </row>
    <row r="32" spans="1:11" s="135" customFormat="1" ht="30" hidden="1">
      <c r="A32" s="144" t="s">
        <v>60</v>
      </c>
      <c r="B32" s="138" t="s">
        <v>51</v>
      </c>
      <c r="C32" s="99"/>
      <c r="D32" s="15">
        <f t="shared" si="0"/>
        <v>0</v>
      </c>
      <c r="E32" s="99"/>
      <c r="F32" s="98"/>
      <c r="G32" s="14">
        <f t="shared" si="1"/>
        <v>0</v>
      </c>
      <c r="H32" s="14">
        <v>0</v>
      </c>
      <c r="I32" s="127">
        <v>3279.4</v>
      </c>
      <c r="J32" s="127">
        <v>1.07</v>
      </c>
      <c r="K32" s="128">
        <v>0</v>
      </c>
    </row>
    <row r="33" spans="1:11" s="135" customFormat="1" ht="30" hidden="1">
      <c r="A33" s="144" t="s">
        <v>100</v>
      </c>
      <c r="B33" s="138" t="s">
        <v>51</v>
      </c>
      <c r="C33" s="99"/>
      <c r="D33" s="15">
        <f t="shared" si="0"/>
        <v>0</v>
      </c>
      <c r="E33" s="99"/>
      <c r="F33" s="98"/>
      <c r="G33" s="14">
        <f t="shared" si="1"/>
        <v>0</v>
      </c>
      <c r="H33" s="14">
        <v>0</v>
      </c>
      <c r="I33" s="127">
        <v>3279.4</v>
      </c>
      <c r="J33" s="127">
        <v>1.07</v>
      </c>
      <c r="K33" s="128">
        <v>0</v>
      </c>
    </row>
    <row r="34" spans="1:11" s="135" customFormat="1" ht="30" hidden="1">
      <c r="A34" s="144" t="s">
        <v>110</v>
      </c>
      <c r="B34" s="138" t="s">
        <v>51</v>
      </c>
      <c r="C34" s="99"/>
      <c r="D34" s="15">
        <f t="shared" si="0"/>
        <v>0</v>
      </c>
      <c r="E34" s="99"/>
      <c r="F34" s="98"/>
      <c r="G34" s="14">
        <f t="shared" si="1"/>
        <v>0</v>
      </c>
      <c r="H34" s="14">
        <v>0</v>
      </c>
      <c r="I34" s="127">
        <v>3279.4</v>
      </c>
      <c r="J34" s="127">
        <v>1.07</v>
      </c>
      <c r="K34" s="128">
        <v>0</v>
      </c>
    </row>
    <row r="35" spans="1:11" s="135" customFormat="1" ht="30">
      <c r="A35" s="144" t="s">
        <v>60</v>
      </c>
      <c r="B35" s="138" t="s">
        <v>119</v>
      </c>
      <c r="C35" s="99"/>
      <c r="D35" s="15">
        <v>3100.59</v>
      </c>
      <c r="E35" s="99"/>
      <c r="F35" s="98"/>
      <c r="G35" s="14">
        <f>D35/I35</f>
        <v>0.95</v>
      </c>
      <c r="H35" s="14">
        <f>G35/12</f>
        <v>0.08</v>
      </c>
      <c r="I35" s="127">
        <v>3279.4</v>
      </c>
      <c r="J35" s="127"/>
      <c r="K35" s="128"/>
    </row>
    <row r="36" spans="1:11" s="135" customFormat="1" ht="30">
      <c r="A36" s="144" t="s">
        <v>100</v>
      </c>
      <c r="B36" s="138" t="s">
        <v>119</v>
      </c>
      <c r="C36" s="99"/>
      <c r="D36" s="15">
        <v>3100.59</v>
      </c>
      <c r="E36" s="99"/>
      <c r="F36" s="98"/>
      <c r="G36" s="14">
        <f>D36/I36</f>
        <v>0.95</v>
      </c>
      <c r="H36" s="14">
        <f>G36/12</f>
        <v>0.08</v>
      </c>
      <c r="I36" s="127">
        <v>3279.4</v>
      </c>
      <c r="J36" s="127"/>
      <c r="K36" s="128"/>
    </row>
    <row r="37" spans="1:11" s="135" customFormat="1" ht="30">
      <c r="A37" s="144" t="s">
        <v>111</v>
      </c>
      <c r="B37" s="138" t="s">
        <v>119</v>
      </c>
      <c r="C37" s="99"/>
      <c r="D37" s="15">
        <v>10948.11</v>
      </c>
      <c r="E37" s="99"/>
      <c r="F37" s="98"/>
      <c r="G37" s="14">
        <f>D37/I37</f>
        <v>3.34</v>
      </c>
      <c r="H37" s="14">
        <f>G37/12</f>
        <v>0.28</v>
      </c>
      <c r="I37" s="127">
        <v>3279.4</v>
      </c>
      <c r="J37" s="127"/>
      <c r="K37" s="128"/>
    </row>
    <row r="38" spans="1:11" s="135" customFormat="1" ht="30">
      <c r="A38" s="144" t="s">
        <v>99</v>
      </c>
      <c r="B38" s="138"/>
      <c r="C38" s="99">
        <f>F38*12</f>
        <v>0</v>
      </c>
      <c r="D38" s="15">
        <f t="shared" si="0"/>
        <v>5509.39</v>
      </c>
      <c r="E38" s="99">
        <f>H38*12</f>
        <v>1.68</v>
      </c>
      <c r="F38" s="98"/>
      <c r="G38" s="14">
        <f t="shared" si="1"/>
        <v>1.68</v>
      </c>
      <c r="H38" s="14">
        <v>0.14</v>
      </c>
      <c r="I38" s="127">
        <v>3279.4</v>
      </c>
      <c r="J38" s="127">
        <v>1.07</v>
      </c>
      <c r="K38" s="128">
        <v>0.14</v>
      </c>
    </row>
    <row r="39" spans="1:11" s="127" customFormat="1" ht="15">
      <c r="A39" s="144" t="s">
        <v>61</v>
      </c>
      <c r="B39" s="138" t="s">
        <v>62</v>
      </c>
      <c r="C39" s="99">
        <f>F39*12</f>
        <v>0</v>
      </c>
      <c r="D39" s="15">
        <f t="shared" si="0"/>
        <v>1574.11</v>
      </c>
      <c r="E39" s="99">
        <f>H39*12</f>
        <v>0.48</v>
      </c>
      <c r="F39" s="98"/>
      <c r="G39" s="14">
        <f t="shared" si="1"/>
        <v>0.48</v>
      </c>
      <c r="H39" s="14">
        <v>0.04</v>
      </c>
      <c r="I39" s="127">
        <v>3279.4</v>
      </c>
      <c r="J39" s="127">
        <v>1.07</v>
      </c>
      <c r="K39" s="128">
        <v>0.03</v>
      </c>
    </row>
    <row r="40" spans="1:11" s="127" customFormat="1" ht="15">
      <c r="A40" s="144" t="s">
        <v>63</v>
      </c>
      <c r="B40" s="146" t="s">
        <v>64</v>
      </c>
      <c r="C40" s="108">
        <f>F40*12</f>
        <v>0</v>
      </c>
      <c r="D40" s="15">
        <v>842.15</v>
      </c>
      <c r="E40" s="108">
        <f>H40*12</f>
        <v>0.24</v>
      </c>
      <c r="F40" s="109"/>
      <c r="G40" s="14">
        <f>D40/I40</f>
        <v>0.26</v>
      </c>
      <c r="H40" s="14">
        <f>G40/12</f>
        <v>0.02</v>
      </c>
      <c r="I40" s="127">
        <v>3279.4</v>
      </c>
      <c r="J40" s="127">
        <v>1.07</v>
      </c>
      <c r="K40" s="128">
        <v>0.02</v>
      </c>
    </row>
    <row r="41" spans="1:11" s="145" customFormat="1" ht="30">
      <c r="A41" s="144" t="s">
        <v>65</v>
      </c>
      <c r="B41" s="138" t="s">
        <v>66</v>
      </c>
      <c r="C41" s="99">
        <f>F41*12</f>
        <v>0</v>
      </c>
      <c r="D41" s="15">
        <v>1263.22</v>
      </c>
      <c r="E41" s="99">
        <f>H41*12</f>
        <v>0.36</v>
      </c>
      <c r="F41" s="98"/>
      <c r="G41" s="14">
        <f>D41/I41</f>
        <v>0.39</v>
      </c>
      <c r="H41" s="14">
        <f>G41/12</f>
        <v>0.03</v>
      </c>
      <c r="I41" s="127">
        <v>3279.4</v>
      </c>
      <c r="J41" s="127">
        <v>1.07</v>
      </c>
      <c r="K41" s="128">
        <v>0.03</v>
      </c>
    </row>
    <row r="42" spans="1:11" s="145" customFormat="1" ht="15">
      <c r="A42" s="144" t="s">
        <v>67</v>
      </c>
      <c r="B42" s="138"/>
      <c r="C42" s="14"/>
      <c r="D42" s="14">
        <f>D44+D45+D46+D47+D48+D49+D50+D51+D52+D53</f>
        <v>17125.68</v>
      </c>
      <c r="E42" s="14"/>
      <c r="F42" s="98"/>
      <c r="G42" s="14">
        <f>D42/I42</f>
        <v>5.22</v>
      </c>
      <c r="H42" s="14">
        <f>G42/12</f>
        <v>0.44</v>
      </c>
      <c r="I42" s="127">
        <v>3279.4</v>
      </c>
      <c r="J42" s="127">
        <v>1.07</v>
      </c>
      <c r="K42" s="128">
        <v>0.59</v>
      </c>
    </row>
    <row r="43" spans="1:11" s="135" customFormat="1" ht="15" hidden="1">
      <c r="A43" s="105"/>
      <c r="B43" s="147"/>
      <c r="C43" s="100"/>
      <c r="D43" s="16"/>
      <c r="E43" s="100"/>
      <c r="F43" s="101"/>
      <c r="G43" s="100"/>
      <c r="H43" s="100"/>
      <c r="I43" s="127"/>
      <c r="J43" s="127"/>
      <c r="K43" s="128"/>
    </row>
    <row r="44" spans="1:11" s="135" customFormat="1" ht="15">
      <c r="A44" s="105" t="s">
        <v>68</v>
      </c>
      <c r="B44" s="147" t="s">
        <v>69</v>
      </c>
      <c r="C44" s="100"/>
      <c r="D44" s="16">
        <v>184.33</v>
      </c>
      <c r="E44" s="100"/>
      <c r="F44" s="101"/>
      <c r="G44" s="100"/>
      <c r="H44" s="100"/>
      <c r="I44" s="127">
        <v>3279.4</v>
      </c>
      <c r="J44" s="127">
        <v>1.07</v>
      </c>
      <c r="K44" s="128">
        <v>0.01</v>
      </c>
    </row>
    <row r="45" spans="1:11" s="135" customFormat="1" ht="15">
      <c r="A45" s="105" t="s">
        <v>70</v>
      </c>
      <c r="B45" s="147" t="s">
        <v>71</v>
      </c>
      <c r="C45" s="100">
        <f>F45*12</f>
        <v>0</v>
      </c>
      <c r="D45" s="16">
        <v>390.07</v>
      </c>
      <c r="E45" s="100">
        <f>H45*12</f>
        <v>0</v>
      </c>
      <c r="F45" s="101"/>
      <c r="G45" s="100"/>
      <c r="H45" s="100"/>
      <c r="I45" s="127">
        <v>3279.4</v>
      </c>
      <c r="J45" s="127">
        <v>1.07</v>
      </c>
      <c r="K45" s="128">
        <v>0.01</v>
      </c>
    </row>
    <row r="46" spans="1:11" s="135" customFormat="1" ht="15">
      <c r="A46" s="105" t="s">
        <v>120</v>
      </c>
      <c r="B46" s="147" t="s">
        <v>69</v>
      </c>
      <c r="C46" s="100">
        <f>F46*12</f>
        <v>0</v>
      </c>
      <c r="D46" s="16">
        <v>4815.27</v>
      </c>
      <c r="E46" s="100">
        <f>H46*12</f>
        <v>0</v>
      </c>
      <c r="F46" s="101"/>
      <c r="G46" s="100"/>
      <c r="H46" s="100"/>
      <c r="I46" s="127">
        <v>3279.4</v>
      </c>
      <c r="J46" s="127">
        <v>1.07</v>
      </c>
      <c r="K46" s="128">
        <v>0.18</v>
      </c>
    </row>
    <row r="47" spans="1:11" s="135" customFormat="1" ht="15">
      <c r="A47" s="105" t="s">
        <v>121</v>
      </c>
      <c r="B47" s="147" t="s">
        <v>69</v>
      </c>
      <c r="C47" s="100">
        <f>F47*12</f>
        <v>0</v>
      </c>
      <c r="D47" s="16">
        <v>743.35</v>
      </c>
      <c r="E47" s="100">
        <f>H47*12</f>
        <v>0</v>
      </c>
      <c r="F47" s="101"/>
      <c r="G47" s="100"/>
      <c r="H47" s="100"/>
      <c r="I47" s="127">
        <v>3279.4</v>
      </c>
      <c r="J47" s="127">
        <v>1.07</v>
      </c>
      <c r="K47" s="128">
        <v>0.02</v>
      </c>
    </row>
    <row r="48" spans="1:11" s="135" customFormat="1" ht="15">
      <c r="A48" s="105" t="s">
        <v>72</v>
      </c>
      <c r="B48" s="147" t="s">
        <v>69</v>
      </c>
      <c r="C48" s="100">
        <f>F48*12</f>
        <v>0</v>
      </c>
      <c r="D48" s="16">
        <v>3314.05</v>
      </c>
      <c r="E48" s="100">
        <f>H48*12</f>
        <v>0</v>
      </c>
      <c r="F48" s="101"/>
      <c r="G48" s="100"/>
      <c r="H48" s="100"/>
      <c r="I48" s="127">
        <v>3279.4</v>
      </c>
      <c r="J48" s="127">
        <v>1.07</v>
      </c>
      <c r="K48" s="128">
        <v>0.07</v>
      </c>
    </row>
    <row r="49" spans="1:11" s="135" customFormat="1" ht="15">
      <c r="A49" s="105" t="s">
        <v>73</v>
      </c>
      <c r="B49" s="147" t="s">
        <v>69</v>
      </c>
      <c r="C49" s="100">
        <f>F49*12</f>
        <v>0</v>
      </c>
      <c r="D49" s="16">
        <v>780.14</v>
      </c>
      <c r="E49" s="100">
        <f>H49*12</f>
        <v>0</v>
      </c>
      <c r="F49" s="101"/>
      <c r="G49" s="100"/>
      <c r="H49" s="100"/>
      <c r="I49" s="127">
        <v>3279.4</v>
      </c>
      <c r="J49" s="127">
        <v>1.07</v>
      </c>
      <c r="K49" s="128">
        <v>0.02</v>
      </c>
    </row>
    <row r="50" spans="1:11" s="135" customFormat="1" ht="15">
      <c r="A50" s="105" t="s">
        <v>74</v>
      </c>
      <c r="B50" s="147" t="s">
        <v>69</v>
      </c>
      <c r="C50" s="100"/>
      <c r="D50" s="16">
        <v>371.66</v>
      </c>
      <c r="E50" s="100"/>
      <c r="F50" s="101"/>
      <c r="G50" s="100"/>
      <c r="H50" s="100"/>
      <c r="I50" s="127">
        <v>3279.4</v>
      </c>
      <c r="J50" s="127">
        <v>1.07</v>
      </c>
      <c r="K50" s="128">
        <v>0.01</v>
      </c>
    </row>
    <row r="51" spans="1:11" s="135" customFormat="1" ht="15">
      <c r="A51" s="105" t="s">
        <v>75</v>
      </c>
      <c r="B51" s="147" t="s">
        <v>71</v>
      </c>
      <c r="C51" s="100"/>
      <c r="D51" s="16">
        <v>1486.7</v>
      </c>
      <c r="E51" s="100"/>
      <c r="F51" s="101"/>
      <c r="G51" s="100"/>
      <c r="H51" s="100"/>
      <c r="I51" s="127">
        <v>3279.4</v>
      </c>
      <c r="J51" s="127">
        <v>1.07</v>
      </c>
      <c r="K51" s="128">
        <v>0.03</v>
      </c>
    </row>
    <row r="52" spans="1:11" s="135" customFormat="1" ht="25.5">
      <c r="A52" s="105" t="s">
        <v>76</v>
      </c>
      <c r="B52" s="147" t="s">
        <v>69</v>
      </c>
      <c r="C52" s="100">
        <f>F52*12</f>
        <v>0</v>
      </c>
      <c r="D52" s="16">
        <v>2422.81</v>
      </c>
      <c r="E52" s="100">
        <f>H52*12</f>
        <v>0</v>
      </c>
      <c r="F52" s="101"/>
      <c r="G52" s="100"/>
      <c r="H52" s="100"/>
      <c r="I52" s="127">
        <v>3279.4</v>
      </c>
      <c r="J52" s="127">
        <v>1.07</v>
      </c>
      <c r="K52" s="128">
        <v>0.05</v>
      </c>
    </row>
    <row r="53" spans="1:11" s="135" customFormat="1" ht="15">
      <c r="A53" s="105" t="s">
        <v>77</v>
      </c>
      <c r="B53" s="147" t="s">
        <v>69</v>
      </c>
      <c r="C53" s="100"/>
      <c r="D53" s="16">
        <v>2617.3</v>
      </c>
      <c r="E53" s="100"/>
      <c r="F53" s="101"/>
      <c r="G53" s="100"/>
      <c r="H53" s="100"/>
      <c r="I53" s="127">
        <v>3279.4</v>
      </c>
      <c r="J53" s="127">
        <v>1.07</v>
      </c>
      <c r="K53" s="128">
        <v>0.01</v>
      </c>
    </row>
    <row r="54" spans="1:11" s="135" customFormat="1" ht="15" hidden="1">
      <c r="A54" s="105"/>
      <c r="B54" s="147"/>
      <c r="C54" s="102"/>
      <c r="D54" s="16"/>
      <c r="E54" s="102"/>
      <c r="F54" s="101"/>
      <c r="G54" s="100"/>
      <c r="H54" s="100"/>
      <c r="I54" s="127"/>
      <c r="J54" s="127"/>
      <c r="K54" s="128"/>
    </row>
    <row r="55" spans="1:11" s="135" customFormat="1" ht="15" hidden="1">
      <c r="A55" s="105"/>
      <c r="B55" s="147"/>
      <c r="C55" s="100"/>
      <c r="D55" s="16"/>
      <c r="E55" s="100"/>
      <c r="F55" s="101"/>
      <c r="G55" s="100"/>
      <c r="H55" s="100"/>
      <c r="I55" s="127"/>
      <c r="J55" s="127"/>
      <c r="K55" s="128"/>
    </row>
    <row r="56" spans="1:11" s="145" customFormat="1" ht="30">
      <c r="A56" s="144" t="s">
        <v>78</v>
      </c>
      <c r="B56" s="138"/>
      <c r="C56" s="14"/>
      <c r="D56" s="14">
        <f>D57+D59+D60+D65+D67</f>
        <v>11279.36</v>
      </c>
      <c r="E56" s="14"/>
      <c r="F56" s="98"/>
      <c r="G56" s="14">
        <f>D56/I56</f>
        <v>3.44</v>
      </c>
      <c r="H56" s="14">
        <v>0.28</v>
      </c>
      <c r="I56" s="127">
        <v>3279.4</v>
      </c>
      <c r="J56" s="127">
        <v>1.07</v>
      </c>
      <c r="K56" s="128">
        <v>0.65</v>
      </c>
    </row>
    <row r="57" spans="1:11" s="135" customFormat="1" ht="15">
      <c r="A57" s="105" t="s">
        <v>79</v>
      </c>
      <c r="B57" s="147" t="s">
        <v>80</v>
      </c>
      <c r="C57" s="100"/>
      <c r="D57" s="16">
        <v>2230.05</v>
      </c>
      <c r="E57" s="100"/>
      <c r="F57" s="101"/>
      <c r="G57" s="100"/>
      <c r="H57" s="100"/>
      <c r="I57" s="127">
        <v>3279.4</v>
      </c>
      <c r="J57" s="127">
        <v>1.07</v>
      </c>
      <c r="K57" s="128">
        <v>0.05</v>
      </c>
    </row>
    <row r="58" spans="1:11" s="135" customFormat="1" ht="15" hidden="1">
      <c r="A58" s="105" t="s">
        <v>122</v>
      </c>
      <c r="B58" s="147" t="s">
        <v>82</v>
      </c>
      <c r="C58" s="100"/>
      <c r="D58" s="16"/>
      <c r="E58" s="100"/>
      <c r="F58" s="101"/>
      <c r="G58" s="100"/>
      <c r="H58" s="100"/>
      <c r="I58" s="127">
        <v>3279.4</v>
      </c>
      <c r="J58" s="127">
        <v>1.07</v>
      </c>
      <c r="K58" s="128">
        <v>0</v>
      </c>
    </row>
    <row r="59" spans="1:11" s="135" customFormat="1" ht="15">
      <c r="A59" s="105" t="s">
        <v>81</v>
      </c>
      <c r="B59" s="147" t="s">
        <v>82</v>
      </c>
      <c r="C59" s="100"/>
      <c r="D59" s="16">
        <v>1560.23</v>
      </c>
      <c r="E59" s="100"/>
      <c r="F59" s="101"/>
      <c r="G59" s="100"/>
      <c r="H59" s="100"/>
      <c r="I59" s="127">
        <v>3279.4</v>
      </c>
      <c r="J59" s="127">
        <v>1.07</v>
      </c>
      <c r="K59" s="128">
        <v>0.03</v>
      </c>
    </row>
    <row r="60" spans="1:11" s="135" customFormat="1" ht="25.5">
      <c r="A60" s="105" t="s">
        <v>83</v>
      </c>
      <c r="B60" s="147" t="s">
        <v>84</v>
      </c>
      <c r="C60" s="100"/>
      <c r="D60" s="16">
        <v>1486.68</v>
      </c>
      <c r="E60" s="100"/>
      <c r="F60" s="101"/>
      <c r="G60" s="100"/>
      <c r="H60" s="100"/>
      <c r="I60" s="127">
        <v>3279.4</v>
      </c>
      <c r="J60" s="127">
        <v>1.07</v>
      </c>
      <c r="K60" s="128">
        <v>0.03</v>
      </c>
    </row>
    <row r="61" spans="1:11" s="135" customFormat="1" ht="15" hidden="1">
      <c r="A61" s="105" t="s">
        <v>123</v>
      </c>
      <c r="B61" s="147" t="s">
        <v>124</v>
      </c>
      <c r="C61" s="100"/>
      <c r="D61" s="16">
        <f>G61*I61</f>
        <v>0</v>
      </c>
      <c r="E61" s="100"/>
      <c r="F61" s="101"/>
      <c r="G61" s="100"/>
      <c r="H61" s="100"/>
      <c r="I61" s="127">
        <v>3279.4</v>
      </c>
      <c r="J61" s="127">
        <v>1.07</v>
      </c>
      <c r="K61" s="128">
        <v>0</v>
      </c>
    </row>
    <row r="62" spans="1:11" s="135" customFormat="1" ht="15" hidden="1">
      <c r="A62" s="105" t="s">
        <v>85</v>
      </c>
      <c r="B62" s="147" t="s">
        <v>82</v>
      </c>
      <c r="C62" s="100"/>
      <c r="D62" s="16"/>
      <c r="E62" s="100"/>
      <c r="F62" s="101"/>
      <c r="G62" s="100"/>
      <c r="H62" s="100"/>
      <c r="I62" s="127">
        <v>3279.4</v>
      </c>
      <c r="J62" s="127">
        <v>1.07</v>
      </c>
      <c r="K62" s="128">
        <v>0</v>
      </c>
    </row>
    <row r="63" spans="1:11" s="135" customFormat="1" ht="15" hidden="1">
      <c r="A63" s="105" t="s">
        <v>86</v>
      </c>
      <c r="B63" s="147" t="s">
        <v>69</v>
      </c>
      <c r="C63" s="100"/>
      <c r="D63" s="16"/>
      <c r="E63" s="100"/>
      <c r="F63" s="101"/>
      <c r="G63" s="100"/>
      <c r="H63" s="100"/>
      <c r="I63" s="127">
        <v>3279.4</v>
      </c>
      <c r="J63" s="127">
        <v>1.07</v>
      </c>
      <c r="K63" s="128">
        <v>0</v>
      </c>
    </row>
    <row r="64" spans="1:11" s="135" customFormat="1" ht="25.5" hidden="1">
      <c r="A64" s="105" t="s">
        <v>87</v>
      </c>
      <c r="B64" s="147" t="s">
        <v>69</v>
      </c>
      <c r="C64" s="100"/>
      <c r="D64" s="16"/>
      <c r="E64" s="100"/>
      <c r="F64" s="101"/>
      <c r="G64" s="100"/>
      <c r="H64" s="100"/>
      <c r="I64" s="127">
        <v>3279.4</v>
      </c>
      <c r="J64" s="127">
        <v>1.07</v>
      </c>
      <c r="K64" s="128">
        <v>0</v>
      </c>
    </row>
    <row r="65" spans="1:11" s="135" customFormat="1" ht="15">
      <c r="A65" s="105" t="s">
        <v>125</v>
      </c>
      <c r="B65" s="147" t="s">
        <v>69</v>
      </c>
      <c r="C65" s="100"/>
      <c r="D65" s="16">
        <v>714.72</v>
      </c>
      <c r="E65" s="100"/>
      <c r="F65" s="101"/>
      <c r="G65" s="100"/>
      <c r="H65" s="100"/>
      <c r="I65" s="127">
        <v>3279.4</v>
      </c>
      <c r="J65" s="127">
        <v>1.07</v>
      </c>
      <c r="K65" s="128">
        <v>0.04</v>
      </c>
    </row>
    <row r="66" spans="1:11" s="135" customFormat="1" ht="0.75" customHeight="1">
      <c r="A66" s="105" t="s">
        <v>126</v>
      </c>
      <c r="B66" s="147" t="s">
        <v>54</v>
      </c>
      <c r="C66" s="100"/>
      <c r="D66" s="16">
        <f>G66*I66</f>
        <v>0</v>
      </c>
      <c r="E66" s="100"/>
      <c r="F66" s="101"/>
      <c r="G66" s="100"/>
      <c r="H66" s="100"/>
      <c r="I66" s="127">
        <v>3279.4</v>
      </c>
      <c r="J66" s="127">
        <v>1.07</v>
      </c>
      <c r="K66" s="128">
        <v>0</v>
      </c>
    </row>
    <row r="67" spans="1:11" s="135" customFormat="1" ht="15">
      <c r="A67" s="105" t="s">
        <v>88</v>
      </c>
      <c r="B67" s="147" t="s">
        <v>54</v>
      </c>
      <c r="C67" s="102"/>
      <c r="D67" s="16">
        <v>5287.68</v>
      </c>
      <c r="E67" s="102"/>
      <c r="F67" s="101"/>
      <c r="G67" s="100"/>
      <c r="H67" s="100"/>
      <c r="I67" s="127">
        <v>3279.4</v>
      </c>
      <c r="J67" s="127">
        <v>1.07</v>
      </c>
      <c r="K67" s="128">
        <v>0.13</v>
      </c>
    </row>
    <row r="68" spans="1:11" s="135" customFormat="1" ht="30">
      <c r="A68" s="144" t="s">
        <v>89</v>
      </c>
      <c r="B68" s="147"/>
      <c r="C68" s="100"/>
      <c r="D68" s="14">
        <f>D69</f>
        <v>2143.26</v>
      </c>
      <c r="E68" s="100"/>
      <c r="F68" s="101"/>
      <c r="G68" s="14">
        <f>D68/I68</f>
        <v>0.65</v>
      </c>
      <c r="H68" s="14">
        <v>0.06</v>
      </c>
      <c r="I68" s="127">
        <v>3279.4</v>
      </c>
      <c r="J68" s="127">
        <v>1.07</v>
      </c>
      <c r="K68" s="128">
        <v>0.08</v>
      </c>
    </row>
    <row r="69" spans="1:11" s="135" customFormat="1" ht="15">
      <c r="A69" s="105" t="s">
        <v>127</v>
      </c>
      <c r="B69" s="147" t="s">
        <v>69</v>
      </c>
      <c r="C69" s="100"/>
      <c r="D69" s="16">
        <v>2143.26</v>
      </c>
      <c r="E69" s="100"/>
      <c r="F69" s="101"/>
      <c r="G69" s="100"/>
      <c r="H69" s="100"/>
      <c r="I69" s="127">
        <v>3279.4</v>
      </c>
      <c r="J69" s="127">
        <v>1.07</v>
      </c>
      <c r="K69" s="128">
        <v>0.05</v>
      </c>
    </row>
    <row r="70" spans="1:11" s="135" customFormat="1" ht="15" hidden="1">
      <c r="A70" s="105" t="s">
        <v>90</v>
      </c>
      <c r="B70" s="147" t="s">
        <v>54</v>
      </c>
      <c r="C70" s="100"/>
      <c r="D70" s="16">
        <f>G70*I70</f>
        <v>0</v>
      </c>
      <c r="E70" s="100"/>
      <c r="F70" s="101"/>
      <c r="G70" s="100">
        <f>H70*12</f>
        <v>0</v>
      </c>
      <c r="H70" s="100">
        <v>0</v>
      </c>
      <c r="I70" s="127">
        <v>3279.4</v>
      </c>
      <c r="J70" s="127">
        <v>1.07</v>
      </c>
      <c r="K70" s="128">
        <v>0</v>
      </c>
    </row>
    <row r="71" spans="1:11" s="135" customFormat="1" ht="15">
      <c r="A71" s="144" t="s">
        <v>91</v>
      </c>
      <c r="B71" s="147"/>
      <c r="C71" s="100"/>
      <c r="D71" s="14">
        <f>D73+D74+D80+D81</f>
        <v>31569.37</v>
      </c>
      <c r="E71" s="100"/>
      <c r="F71" s="101"/>
      <c r="G71" s="14">
        <v>9.62</v>
      </c>
      <c r="H71" s="14">
        <f>G71/12</f>
        <v>0.8</v>
      </c>
      <c r="I71" s="127">
        <v>3279.4</v>
      </c>
      <c r="J71" s="127">
        <v>1.07</v>
      </c>
      <c r="K71" s="128">
        <v>0.24</v>
      </c>
    </row>
    <row r="72" spans="1:11" s="135" customFormat="1" ht="15" hidden="1">
      <c r="A72" s="105" t="s">
        <v>107</v>
      </c>
      <c r="B72" s="147" t="s">
        <v>54</v>
      </c>
      <c r="C72" s="100"/>
      <c r="D72" s="16">
        <f aca="true" t="shared" si="2" ref="D72:D79">G72*I72</f>
        <v>0</v>
      </c>
      <c r="E72" s="100"/>
      <c r="F72" s="101"/>
      <c r="G72" s="100">
        <f aca="true" t="shared" si="3" ref="G72:G79">H72*12</f>
        <v>0</v>
      </c>
      <c r="H72" s="100">
        <v>0</v>
      </c>
      <c r="I72" s="127">
        <v>3279.4</v>
      </c>
      <c r="J72" s="127">
        <v>1.07</v>
      </c>
      <c r="K72" s="128">
        <v>0</v>
      </c>
    </row>
    <row r="73" spans="1:11" s="135" customFormat="1" ht="25.5">
      <c r="A73" s="105" t="s">
        <v>128</v>
      </c>
      <c r="B73" s="147" t="s">
        <v>69</v>
      </c>
      <c r="C73" s="100"/>
      <c r="D73" s="16">
        <v>8892.65</v>
      </c>
      <c r="E73" s="100"/>
      <c r="F73" s="101"/>
      <c r="G73" s="100"/>
      <c r="H73" s="100"/>
      <c r="I73" s="127">
        <v>3279.4</v>
      </c>
      <c r="J73" s="127">
        <v>1.07</v>
      </c>
      <c r="K73" s="128">
        <v>0.21</v>
      </c>
    </row>
    <row r="74" spans="1:11" s="135" customFormat="1" ht="15">
      <c r="A74" s="105" t="s">
        <v>92</v>
      </c>
      <c r="B74" s="147" t="s">
        <v>69</v>
      </c>
      <c r="C74" s="100"/>
      <c r="D74" s="16">
        <v>777.03</v>
      </c>
      <c r="E74" s="100"/>
      <c r="F74" s="101"/>
      <c r="G74" s="100"/>
      <c r="H74" s="100"/>
      <c r="I74" s="127">
        <v>3279.4</v>
      </c>
      <c r="J74" s="127">
        <v>1.07</v>
      </c>
      <c r="K74" s="128">
        <v>0.02</v>
      </c>
    </row>
    <row r="75" spans="1:11" s="135" customFormat="1" ht="27.75" customHeight="1" hidden="1">
      <c r="A75" s="105" t="s">
        <v>102</v>
      </c>
      <c r="B75" s="147" t="s">
        <v>51</v>
      </c>
      <c r="C75" s="100"/>
      <c r="D75" s="16">
        <f t="shared" si="2"/>
        <v>0</v>
      </c>
      <c r="E75" s="100"/>
      <c r="F75" s="101"/>
      <c r="G75" s="100">
        <f t="shared" si="3"/>
        <v>0</v>
      </c>
      <c r="H75" s="100">
        <v>0</v>
      </c>
      <c r="I75" s="127">
        <v>3279.4</v>
      </c>
      <c r="J75" s="127">
        <v>1.07</v>
      </c>
      <c r="K75" s="128">
        <v>0</v>
      </c>
    </row>
    <row r="76" spans="1:11" s="135" customFormat="1" ht="25.5" hidden="1">
      <c r="A76" s="105" t="s">
        <v>103</v>
      </c>
      <c r="B76" s="147" t="s">
        <v>51</v>
      </c>
      <c r="C76" s="100"/>
      <c r="D76" s="16">
        <f t="shared" si="2"/>
        <v>0</v>
      </c>
      <c r="E76" s="100"/>
      <c r="F76" s="101"/>
      <c r="G76" s="100">
        <f t="shared" si="3"/>
        <v>0</v>
      </c>
      <c r="H76" s="100">
        <v>0</v>
      </c>
      <c r="I76" s="127">
        <v>3279.4</v>
      </c>
      <c r="J76" s="127">
        <v>1.07</v>
      </c>
      <c r="K76" s="128">
        <v>0</v>
      </c>
    </row>
    <row r="77" spans="1:11" s="135" customFormat="1" ht="25.5" hidden="1">
      <c r="A77" s="105" t="s">
        <v>104</v>
      </c>
      <c r="B77" s="147" t="s">
        <v>51</v>
      </c>
      <c r="C77" s="100"/>
      <c r="D77" s="16">
        <f t="shared" si="2"/>
        <v>0</v>
      </c>
      <c r="E77" s="100"/>
      <c r="F77" s="101"/>
      <c r="G77" s="100">
        <f t="shared" si="3"/>
        <v>0</v>
      </c>
      <c r="H77" s="100">
        <v>0</v>
      </c>
      <c r="I77" s="127">
        <v>3279.4</v>
      </c>
      <c r="J77" s="127">
        <v>1.07</v>
      </c>
      <c r="K77" s="128">
        <v>0</v>
      </c>
    </row>
    <row r="78" spans="1:11" s="135" customFormat="1" ht="25.5" hidden="1">
      <c r="A78" s="105" t="s">
        <v>105</v>
      </c>
      <c r="B78" s="147" t="s">
        <v>51</v>
      </c>
      <c r="C78" s="100"/>
      <c r="D78" s="16">
        <f t="shared" si="2"/>
        <v>0</v>
      </c>
      <c r="E78" s="100"/>
      <c r="F78" s="101"/>
      <c r="G78" s="100">
        <f t="shared" si="3"/>
        <v>0</v>
      </c>
      <c r="H78" s="100">
        <v>0</v>
      </c>
      <c r="I78" s="127">
        <v>3279.4</v>
      </c>
      <c r="J78" s="127">
        <v>1.07</v>
      </c>
      <c r="K78" s="128">
        <v>0</v>
      </c>
    </row>
    <row r="79" spans="1:11" s="135" customFormat="1" ht="25.5" hidden="1">
      <c r="A79" s="105" t="s">
        <v>106</v>
      </c>
      <c r="B79" s="147" t="s">
        <v>51</v>
      </c>
      <c r="C79" s="100"/>
      <c r="D79" s="16">
        <f t="shared" si="2"/>
        <v>0</v>
      </c>
      <c r="E79" s="100"/>
      <c r="F79" s="101"/>
      <c r="G79" s="100">
        <f t="shared" si="3"/>
        <v>0</v>
      </c>
      <c r="H79" s="100">
        <v>0</v>
      </c>
      <c r="I79" s="127">
        <v>3279.4</v>
      </c>
      <c r="J79" s="127">
        <v>1.07</v>
      </c>
      <c r="K79" s="128">
        <v>0</v>
      </c>
    </row>
    <row r="80" spans="1:11" s="135" customFormat="1" ht="15">
      <c r="A80" s="105" t="s">
        <v>129</v>
      </c>
      <c r="B80" s="107" t="s">
        <v>101</v>
      </c>
      <c r="C80" s="100"/>
      <c r="D80" s="106">
        <v>3434.7</v>
      </c>
      <c r="E80" s="100"/>
      <c r="F80" s="101"/>
      <c r="G80" s="102"/>
      <c r="H80" s="102"/>
      <c r="I80" s="127"/>
      <c r="J80" s="127"/>
      <c r="K80" s="128"/>
    </row>
    <row r="81" spans="1:11" s="135" customFormat="1" ht="25.5">
      <c r="A81" s="105" t="s">
        <v>130</v>
      </c>
      <c r="B81" s="107" t="s">
        <v>131</v>
      </c>
      <c r="C81" s="100"/>
      <c r="D81" s="106">
        <v>18464.99</v>
      </c>
      <c r="E81" s="100"/>
      <c r="F81" s="101"/>
      <c r="G81" s="102"/>
      <c r="H81" s="102"/>
      <c r="I81" s="127"/>
      <c r="J81" s="127"/>
      <c r="K81" s="128"/>
    </row>
    <row r="82" spans="1:11" s="127" customFormat="1" ht="15">
      <c r="A82" s="144" t="s">
        <v>93</v>
      </c>
      <c r="B82" s="138"/>
      <c r="C82" s="14"/>
      <c r="D82" s="14">
        <f>D83+D84</f>
        <v>19893.02</v>
      </c>
      <c r="E82" s="14"/>
      <c r="F82" s="98"/>
      <c r="G82" s="14">
        <v>6.06</v>
      </c>
      <c r="H82" s="14">
        <f>G82/12</f>
        <v>0.51</v>
      </c>
      <c r="I82" s="127">
        <v>3279.4</v>
      </c>
      <c r="J82" s="127">
        <v>1.07</v>
      </c>
      <c r="K82" s="128">
        <v>0.47</v>
      </c>
    </row>
    <row r="83" spans="1:11" s="135" customFormat="1" ht="15">
      <c r="A83" s="105" t="s">
        <v>132</v>
      </c>
      <c r="B83" s="147" t="s">
        <v>80</v>
      </c>
      <c r="C83" s="100"/>
      <c r="D83" s="16">
        <v>14730.75</v>
      </c>
      <c r="E83" s="100"/>
      <c r="F83" s="101"/>
      <c r="G83" s="100"/>
      <c r="H83" s="100"/>
      <c r="I83" s="127">
        <v>3279.4</v>
      </c>
      <c r="J83" s="127">
        <v>1.07</v>
      </c>
      <c r="K83" s="128">
        <v>0.35</v>
      </c>
    </row>
    <row r="84" spans="1:11" s="135" customFormat="1" ht="15.75" thickBot="1">
      <c r="A84" s="105" t="s">
        <v>133</v>
      </c>
      <c r="B84" s="147" t="s">
        <v>80</v>
      </c>
      <c r="C84" s="100"/>
      <c r="D84" s="16">
        <v>5162.27</v>
      </c>
      <c r="E84" s="100"/>
      <c r="F84" s="101"/>
      <c r="G84" s="100"/>
      <c r="H84" s="100"/>
      <c r="I84" s="127">
        <v>3279.4</v>
      </c>
      <c r="J84" s="127">
        <v>1.07</v>
      </c>
      <c r="K84" s="128">
        <v>0.12</v>
      </c>
    </row>
    <row r="85" spans="1:11" s="135" customFormat="1" ht="25.5" customHeight="1" hidden="1">
      <c r="A85" s="148" t="s">
        <v>134</v>
      </c>
      <c r="B85" s="149" t="s">
        <v>69</v>
      </c>
      <c r="C85" s="116"/>
      <c r="D85" s="115">
        <f>G85*I85</f>
        <v>0</v>
      </c>
      <c r="E85" s="116"/>
      <c r="F85" s="117"/>
      <c r="G85" s="116">
        <f>H85*12</f>
        <v>0</v>
      </c>
      <c r="H85" s="116">
        <v>0</v>
      </c>
      <c r="I85" s="127">
        <v>3279.4</v>
      </c>
      <c r="J85" s="127">
        <v>1.07</v>
      </c>
      <c r="K85" s="128">
        <v>0</v>
      </c>
    </row>
    <row r="86" spans="1:11" s="127" customFormat="1" ht="33.75" thickBot="1">
      <c r="A86" s="150" t="s">
        <v>135</v>
      </c>
      <c r="B86" s="125" t="s">
        <v>51</v>
      </c>
      <c r="C86" s="151">
        <f>F86*12</f>
        <v>0</v>
      </c>
      <c r="D86" s="151">
        <f>G86*I86</f>
        <v>36991.63</v>
      </c>
      <c r="E86" s="151">
        <f>H86*12</f>
        <v>11.28</v>
      </c>
      <c r="F86" s="152"/>
      <c r="G86" s="151">
        <f>H86*12</f>
        <v>11.28</v>
      </c>
      <c r="H86" s="151">
        <v>0.94</v>
      </c>
      <c r="I86" s="127">
        <v>3279.4</v>
      </c>
      <c r="J86" s="127">
        <v>1.07</v>
      </c>
      <c r="K86" s="128">
        <v>0.3</v>
      </c>
    </row>
    <row r="87" spans="1:11" s="127" customFormat="1" ht="19.5" hidden="1" thickBot="1">
      <c r="A87" s="153" t="s">
        <v>3</v>
      </c>
      <c r="B87" s="143"/>
      <c r="C87" s="14">
        <f>F87*12</f>
        <v>0</v>
      </c>
      <c r="D87" s="14"/>
      <c r="E87" s="14"/>
      <c r="F87" s="14"/>
      <c r="G87" s="14"/>
      <c r="H87" s="96"/>
      <c r="I87" s="127">
        <v>3279.4</v>
      </c>
      <c r="K87" s="128"/>
    </row>
    <row r="88" spans="1:11" s="135" customFormat="1" ht="15.75" hidden="1" thickBot="1">
      <c r="A88" s="105" t="s">
        <v>136</v>
      </c>
      <c r="B88" s="147"/>
      <c r="C88" s="100"/>
      <c r="D88" s="16"/>
      <c r="E88" s="100"/>
      <c r="F88" s="101"/>
      <c r="G88" s="100"/>
      <c r="H88" s="101"/>
      <c r="I88" s="127">
        <v>3279.4</v>
      </c>
      <c r="K88" s="136"/>
    </row>
    <row r="89" spans="1:11" s="135" customFormat="1" ht="15.75" hidden="1" thickBot="1">
      <c r="A89" s="105" t="s">
        <v>112</v>
      </c>
      <c r="B89" s="147"/>
      <c r="C89" s="100"/>
      <c r="D89" s="16"/>
      <c r="E89" s="100"/>
      <c r="F89" s="101"/>
      <c r="G89" s="100"/>
      <c r="H89" s="101"/>
      <c r="I89" s="127">
        <v>3279.4</v>
      </c>
      <c r="K89" s="136"/>
    </row>
    <row r="90" spans="1:11" s="135" customFormat="1" ht="15.75" hidden="1" thickBot="1">
      <c r="A90" s="105" t="s">
        <v>137</v>
      </c>
      <c r="B90" s="147"/>
      <c r="C90" s="100"/>
      <c r="D90" s="16"/>
      <c r="E90" s="100"/>
      <c r="F90" s="101"/>
      <c r="G90" s="100"/>
      <c r="H90" s="101"/>
      <c r="I90" s="127">
        <v>3279.4</v>
      </c>
      <c r="K90" s="136"/>
    </row>
    <row r="91" spans="1:11" s="135" customFormat="1" ht="15.75" hidden="1" thickBot="1">
      <c r="A91" s="105" t="s">
        <v>138</v>
      </c>
      <c r="B91" s="147"/>
      <c r="C91" s="100"/>
      <c r="D91" s="16"/>
      <c r="E91" s="100"/>
      <c r="F91" s="101"/>
      <c r="G91" s="100"/>
      <c r="H91" s="101"/>
      <c r="I91" s="127">
        <v>3279.4</v>
      </c>
      <c r="K91" s="136"/>
    </row>
    <row r="92" spans="1:11" s="135" customFormat="1" ht="15.75" hidden="1" thickBot="1">
      <c r="A92" s="148" t="s">
        <v>139</v>
      </c>
      <c r="B92" s="149"/>
      <c r="C92" s="116"/>
      <c r="D92" s="115"/>
      <c r="E92" s="116"/>
      <c r="F92" s="117"/>
      <c r="G92" s="116"/>
      <c r="H92" s="117"/>
      <c r="I92" s="127">
        <v>3279.4</v>
      </c>
      <c r="K92" s="136"/>
    </row>
    <row r="93" spans="1:11" s="127" customFormat="1" ht="26.25" hidden="1" thickBot="1">
      <c r="A93" s="154" t="s">
        <v>140</v>
      </c>
      <c r="B93" s="107" t="s">
        <v>141</v>
      </c>
      <c r="C93" s="151"/>
      <c r="D93" s="155"/>
      <c r="E93" s="151"/>
      <c r="F93" s="156"/>
      <c r="G93" s="151"/>
      <c r="H93" s="156"/>
      <c r="I93" s="127">
        <v>3279.4</v>
      </c>
      <c r="K93" s="128"/>
    </row>
    <row r="94" spans="1:11" s="127" customFormat="1" ht="19.5" thickBot="1">
      <c r="A94" s="157" t="s">
        <v>94</v>
      </c>
      <c r="B94" s="158" t="s">
        <v>47</v>
      </c>
      <c r="C94" s="159"/>
      <c r="D94" s="160">
        <f>G94*I94</f>
        <v>55487.45</v>
      </c>
      <c r="E94" s="161"/>
      <c r="F94" s="162"/>
      <c r="G94" s="161">
        <f>12*H94</f>
        <v>16.92</v>
      </c>
      <c r="H94" s="162">
        <v>1.41</v>
      </c>
      <c r="I94" s="127">
        <v>3279.4</v>
      </c>
      <c r="K94" s="128"/>
    </row>
    <row r="95" spans="1:11" s="127" customFormat="1" ht="19.5" thickBot="1">
      <c r="A95" s="163" t="s">
        <v>4</v>
      </c>
      <c r="B95" s="164"/>
      <c r="C95" s="159">
        <f>F95*12</f>
        <v>0</v>
      </c>
      <c r="D95" s="162">
        <v>499370.68</v>
      </c>
      <c r="E95" s="162">
        <f>E94+E86+E82+E71+E68+E56+E41+E40+E38+E36+E37+E35+E31+E30+E29+E28+E27+E19+E14</f>
        <v>100.2</v>
      </c>
      <c r="F95" s="162">
        <f>F94+F86+F82+F71+F68+F56+F41+F40+F38+F36+F37+F35+F31+F30+F29+F28+F27+F19+F14</f>
        <v>0</v>
      </c>
      <c r="G95" s="162">
        <v>152.28</v>
      </c>
      <c r="H95" s="162">
        <f>H94+H86+H82+H71+H68+H56+H41+H40+H38+H36+H37+H35+H31+H30+H29+H28+H27+H19+H14+H42+H39</f>
        <v>12.69</v>
      </c>
      <c r="K95" s="128"/>
    </row>
    <row r="96" spans="1:11" s="127" customFormat="1" ht="19.5" hidden="1" thickBot="1">
      <c r="A96" s="163" t="s">
        <v>140</v>
      </c>
      <c r="B96" s="164"/>
      <c r="C96" s="159"/>
      <c r="D96" s="160">
        <f>G96*I96</f>
        <v>83034.41</v>
      </c>
      <c r="E96" s="159"/>
      <c r="F96" s="162"/>
      <c r="G96" s="159">
        <f>12*H96</f>
        <v>25.32</v>
      </c>
      <c r="H96" s="162">
        <f>83000/12/I96</f>
        <v>2.11</v>
      </c>
      <c r="I96" s="127">
        <v>3279.4</v>
      </c>
      <c r="K96" s="128"/>
    </row>
    <row r="97" spans="1:11" s="127" customFormat="1" ht="19.5" hidden="1" thickBot="1">
      <c r="A97" s="163" t="s">
        <v>6</v>
      </c>
      <c r="B97" s="164"/>
      <c r="C97" s="159"/>
      <c r="D97" s="160">
        <f>SUM(D95:D96)</f>
        <v>582405.09</v>
      </c>
      <c r="E97" s="159"/>
      <c r="F97" s="162"/>
      <c r="G97" s="159">
        <f>SUM(G95:G96)</f>
        <v>177.6</v>
      </c>
      <c r="H97" s="162">
        <f>SUM(H95:H96)</f>
        <v>14.8</v>
      </c>
      <c r="K97" s="128"/>
    </row>
    <row r="98" spans="1:11" s="167" customFormat="1" ht="20.25" hidden="1" thickBot="1">
      <c r="A98" s="150" t="s">
        <v>2</v>
      </c>
      <c r="B98" s="158" t="s">
        <v>47</v>
      </c>
      <c r="C98" s="158" t="s">
        <v>142</v>
      </c>
      <c r="D98" s="165"/>
      <c r="E98" s="158" t="s">
        <v>142</v>
      </c>
      <c r="F98" s="166"/>
      <c r="G98" s="158" t="s">
        <v>142</v>
      </c>
      <c r="H98" s="166"/>
      <c r="K98" s="168"/>
    </row>
    <row r="99" spans="1:11" s="167" customFormat="1" ht="19.5">
      <c r="A99" s="169"/>
      <c r="B99" s="111"/>
      <c r="C99" s="111"/>
      <c r="D99" s="111"/>
      <c r="E99" s="111"/>
      <c r="F99" s="111"/>
      <c r="G99" s="111"/>
      <c r="H99" s="111"/>
      <c r="K99" s="168"/>
    </row>
    <row r="100" spans="1:11" s="167" customFormat="1" ht="19.5">
      <c r="A100" s="169"/>
      <c r="B100" s="111"/>
      <c r="C100" s="111"/>
      <c r="D100" s="111"/>
      <c r="E100" s="111"/>
      <c r="F100" s="111"/>
      <c r="G100" s="111"/>
      <c r="H100" s="111"/>
      <c r="K100" s="168"/>
    </row>
    <row r="101" spans="1:11" s="171" customFormat="1" ht="12.75">
      <c r="A101" s="170"/>
      <c r="K101" s="172"/>
    </row>
    <row r="102" spans="1:11" s="171" customFormat="1" ht="12.75" hidden="1">
      <c r="A102" s="170"/>
      <c r="K102" s="172"/>
    </row>
    <row r="103" spans="1:11" s="171" customFormat="1" ht="13.5" thickBot="1">
      <c r="A103" s="170"/>
      <c r="K103" s="172"/>
    </row>
    <row r="104" spans="1:11" s="127" customFormat="1" ht="19.5" thickBot="1">
      <c r="A104" s="150" t="s">
        <v>143</v>
      </c>
      <c r="B104" s="125"/>
      <c r="C104" s="151">
        <f>F104*12</f>
        <v>0</v>
      </c>
      <c r="D104" s="151">
        <f>D105+D106+D107+D108+D109+D110</f>
        <v>27571.09</v>
      </c>
      <c r="E104" s="151">
        <f>E105+E106+E107+E108+E109+E110</f>
        <v>0</v>
      </c>
      <c r="F104" s="151">
        <f>F105+F106+F107+F108+F109+F110</f>
        <v>0</v>
      </c>
      <c r="G104" s="151">
        <f>G105+G106+G107+G108+G109+G110</f>
        <v>8.41</v>
      </c>
      <c r="H104" s="151">
        <f>H105+H106+H107+H108+H109+H110</f>
        <v>0.7</v>
      </c>
      <c r="I104" s="127">
        <v>3279.4</v>
      </c>
      <c r="K104" s="128"/>
    </row>
    <row r="105" spans="1:11" s="135" customFormat="1" ht="15">
      <c r="A105" s="105" t="s">
        <v>144</v>
      </c>
      <c r="B105" s="147"/>
      <c r="C105" s="100"/>
      <c r="D105" s="16">
        <v>7871.58</v>
      </c>
      <c r="E105" s="100"/>
      <c r="F105" s="101"/>
      <c r="G105" s="100">
        <f aca="true" t="shared" si="4" ref="G105:G110">D105/I105</f>
        <v>2.4</v>
      </c>
      <c r="H105" s="101">
        <v>0.2</v>
      </c>
      <c r="I105" s="127">
        <v>3279.4</v>
      </c>
      <c r="K105" s="136"/>
    </row>
    <row r="106" spans="1:11" s="135" customFormat="1" ht="15">
      <c r="A106" s="105" t="s">
        <v>145</v>
      </c>
      <c r="B106" s="147"/>
      <c r="C106" s="100"/>
      <c r="D106" s="16">
        <v>335.61</v>
      </c>
      <c r="E106" s="100"/>
      <c r="F106" s="101"/>
      <c r="G106" s="100">
        <f t="shared" si="4"/>
        <v>0.1</v>
      </c>
      <c r="H106" s="101">
        <v>0.01</v>
      </c>
      <c r="I106" s="127">
        <v>3279.4</v>
      </c>
      <c r="K106" s="136"/>
    </row>
    <row r="107" spans="1:11" s="135" customFormat="1" ht="15">
      <c r="A107" s="105" t="s">
        <v>146</v>
      </c>
      <c r="B107" s="147"/>
      <c r="C107" s="100"/>
      <c r="D107" s="16">
        <v>3410.69</v>
      </c>
      <c r="E107" s="100"/>
      <c r="F107" s="101"/>
      <c r="G107" s="100">
        <f t="shared" si="4"/>
        <v>1.04</v>
      </c>
      <c r="H107" s="101">
        <f>G107/12</f>
        <v>0.09</v>
      </c>
      <c r="I107" s="127">
        <v>3279.4</v>
      </c>
      <c r="K107" s="136"/>
    </row>
    <row r="108" spans="1:11" s="135" customFormat="1" ht="15">
      <c r="A108" s="105" t="s">
        <v>147</v>
      </c>
      <c r="B108" s="147"/>
      <c r="C108" s="100"/>
      <c r="D108" s="16">
        <v>6153.87</v>
      </c>
      <c r="E108" s="100"/>
      <c r="F108" s="101"/>
      <c r="G108" s="100">
        <f t="shared" si="4"/>
        <v>1.88</v>
      </c>
      <c r="H108" s="101">
        <v>0.15</v>
      </c>
      <c r="I108" s="127">
        <v>3279.4</v>
      </c>
      <c r="K108" s="136"/>
    </row>
    <row r="109" spans="1:11" s="135" customFormat="1" ht="29.25" customHeight="1">
      <c r="A109" s="105" t="s">
        <v>148</v>
      </c>
      <c r="B109" s="147"/>
      <c r="C109" s="100"/>
      <c r="D109" s="16">
        <v>596.09</v>
      </c>
      <c r="E109" s="100"/>
      <c r="F109" s="101"/>
      <c r="G109" s="100">
        <f t="shared" si="4"/>
        <v>0.18</v>
      </c>
      <c r="H109" s="101">
        <f>G109/12</f>
        <v>0.02</v>
      </c>
      <c r="I109" s="127">
        <v>3279.4</v>
      </c>
      <c r="K109" s="136"/>
    </row>
    <row r="110" spans="1:11" s="135" customFormat="1" ht="15">
      <c r="A110" s="105" t="s">
        <v>149</v>
      </c>
      <c r="B110" s="147"/>
      <c r="C110" s="100"/>
      <c r="D110" s="16">
        <v>9203.25</v>
      </c>
      <c r="E110" s="100"/>
      <c r="F110" s="101"/>
      <c r="G110" s="100">
        <f t="shared" si="4"/>
        <v>2.81</v>
      </c>
      <c r="H110" s="101">
        <f>G110/12</f>
        <v>0.23</v>
      </c>
      <c r="I110" s="127">
        <v>3279.4</v>
      </c>
      <c r="K110" s="136"/>
    </row>
    <row r="111" spans="1:11" s="171" customFormat="1" ht="12.75">
      <c r="A111" s="170"/>
      <c r="K111" s="172"/>
    </row>
    <row r="112" spans="1:11" s="171" customFormat="1" ht="12.75" hidden="1">
      <c r="A112" s="170"/>
      <c r="K112" s="172"/>
    </row>
    <row r="113" spans="1:11" s="171" customFormat="1" ht="12.75">
      <c r="A113" s="170"/>
      <c r="K113" s="172"/>
    </row>
    <row r="114" spans="1:11" s="171" customFormat="1" ht="13.5" thickBot="1">
      <c r="A114" s="170"/>
      <c r="K114" s="172"/>
    </row>
    <row r="115" spans="1:11" s="176" customFormat="1" ht="15.75" thickBot="1">
      <c r="A115" s="173" t="s">
        <v>6</v>
      </c>
      <c r="B115" s="174"/>
      <c r="C115" s="174"/>
      <c r="D115" s="175">
        <f>D95+D104</f>
        <v>526941.77</v>
      </c>
      <c r="E115" s="175">
        <f>E95+E104</f>
        <v>100.2</v>
      </c>
      <c r="F115" s="175">
        <f>F95+F104</f>
        <v>0</v>
      </c>
      <c r="G115" s="175">
        <f>G95+G104</f>
        <v>160.69</v>
      </c>
      <c r="H115" s="175">
        <v>13.39</v>
      </c>
      <c r="K115" s="177"/>
    </row>
    <row r="116" spans="1:11" s="171" customFormat="1" ht="12.75">
      <c r="A116" s="170"/>
      <c r="K116" s="172"/>
    </row>
    <row r="117" spans="1:11" s="171" customFormat="1" ht="12.75">
      <c r="A117" s="170"/>
      <c r="K117" s="172"/>
    </row>
    <row r="118" spans="1:11" s="180" customFormat="1" ht="18.75">
      <c r="A118" s="178"/>
      <c r="B118" s="179"/>
      <c r="C118" s="110"/>
      <c r="D118" s="110"/>
      <c r="E118" s="110"/>
      <c r="F118" s="110"/>
      <c r="G118" s="110"/>
      <c r="H118" s="110"/>
      <c r="K118" s="181"/>
    </row>
    <row r="119" spans="1:11" s="167" customFormat="1" ht="19.5">
      <c r="A119" s="182"/>
      <c r="B119" s="183"/>
      <c r="C119" s="184"/>
      <c r="D119" s="184"/>
      <c r="E119" s="184"/>
      <c r="F119" s="184"/>
      <c r="G119" s="184"/>
      <c r="H119" s="184"/>
      <c r="K119" s="168"/>
    </row>
    <row r="120" spans="1:11" s="171" customFormat="1" ht="14.25">
      <c r="A120" s="235" t="s">
        <v>95</v>
      </c>
      <c r="B120" s="235"/>
      <c r="C120" s="235"/>
      <c r="D120" s="235"/>
      <c r="E120" s="235"/>
      <c r="F120" s="235"/>
      <c r="K120" s="172"/>
    </row>
    <row r="121" s="171" customFormat="1" ht="12.75">
      <c r="K121" s="172"/>
    </row>
    <row r="122" spans="1:11" s="171" customFormat="1" ht="12.75">
      <c r="A122" s="170" t="s">
        <v>96</v>
      </c>
      <c r="K122" s="172"/>
    </row>
    <row r="123" s="171" customFormat="1" ht="12.75">
      <c r="K123" s="172"/>
    </row>
    <row r="124" s="171" customFormat="1" ht="12.75">
      <c r="K124" s="172"/>
    </row>
    <row r="125" s="171" customFormat="1" ht="12.75">
      <c r="K125" s="172"/>
    </row>
    <row r="126" s="171" customFormat="1" ht="12.75">
      <c r="K126" s="172"/>
    </row>
    <row r="127" s="171" customFormat="1" ht="12.75">
      <c r="K127" s="172"/>
    </row>
    <row r="128" s="171" customFormat="1" ht="12.75">
      <c r="K128" s="172"/>
    </row>
    <row r="129" s="171" customFormat="1" ht="12.75">
      <c r="K129" s="172"/>
    </row>
    <row r="130" s="171" customFormat="1" ht="12.75">
      <c r="K130" s="172"/>
    </row>
    <row r="131" s="171" customFormat="1" ht="12.75">
      <c r="K131" s="172"/>
    </row>
    <row r="132" s="171" customFormat="1" ht="12.75">
      <c r="K132" s="172"/>
    </row>
    <row r="133" s="171" customFormat="1" ht="12.75">
      <c r="K133" s="172"/>
    </row>
    <row r="134" s="171" customFormat="1" ht="12.75">
      <c r="K134" s="172"/>
    </row>
    <row r="135" s="171" customFormat="1" ht="12.75">
      <c r="K135" s="172"/>
    </row>
    <row r="136" s="171" customFormat="1" ht="12.75">
      <c r="K136" s="172"/>
    </row>
    <row r="137" s="171" customFormat="1" ht="12.75">
      <c r="K137" s="172"/>
    </row>
    <row r="138" s="171" customFormat="1" ht="12.75">
      <c r="K138" s="172"/>
    </row>
    <row r="139" s="171" customFormat="1" ht="12.75">
      <c r="K139" s="172"/>
    </row>
    <row r="140" s="171" customFormat="1" ht="12.75">
      <c r="K140" s="172"/>
    </row>
  </sheetData>
  <sheetProtection/>
  <mergeCells count="12">
    <mergeCell ref="A7:H7"/>
    <mergeCell ref="A8:H8"/>
    <mergeCell ref="A9:H9"/>
    <mergeCell ref="A10:H10"/>
    <mergeCell ref="A13:H13"/>
    <mergeCell ref="A120:F120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zoomScale="80" zoomScaleNormal="80" zoomScalePageLayoutView="0" workbookViewId="0" topLeftCell="A1">
      <pane xSplit="1" ySplit="2" topLeftCell="I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98" sqref="Q98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39" t="s">
        <v>150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</row>
    <row r="2" spans="1:15" s="5" customFormat="1" ht="78.75" customHeight="1" thickBot="1">
      <c r="A2" s="188" t="s">
        <v>0</v>
      </c>
      <c r="B2" s="246" t="s">
        <v>160</v>
      </c>
      <c r="C2" s="247"/>
      <c r="D2" s="248"/>
      <c r="E2" s="247" t="s">
        <v>161</v>
      </c>
      <c r="F2" s="247"/>
      <c r="G2" s="247"/>
      <c r="H2" s="246" t="s">
        <v>162</v>
      </c>
      <c r="I2" s="247"/>
      <c r="J2" s="248"/>
      <c r="K2" s="246" t="s">
        <v>163</v>
      </c>
      <c r="L2" s="247"/>
      <c r="M2" s="248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49" t="s">
        <v>1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1"/>
    </row>
    <row r="5" spans="1:15" s="5" customFormat="1" ht="14.25" customHeight="1">
      <c r="A5" s="95" t="s">
        <v>39</v>
      </c>
      <c r="B5" s="31"/>
      <c r="C5" s="7"/>
      <c r="D5" s="59">
        <f>O5/4</f>
        <v>23611.68</v>
      </c>
      <c r="E5" s="48"/>
      <c r="F5" s="7"/>
      <c r="G5" s="59">
        <f>O5/4</f>
        <v>23611.68</v>
      </c>
      <c r="H5" s="31"/>
      <c r="I5" s="7"/>
      <c r="J5" s="59">
        <f>O5/4</f>
        <v>23611.68</v>
      </c>
      <c r="K5" s="31"/>
      <c r="L5" s="7"/>
      <c r="M5" s="59">
        <f>O5/4</f>
        <v>23611.68</v>
      </c>
      <c r="N5" s="53">
        <f>M5+J5+G5+D5</f>
        <v>94446.72</v>
      </c>
      <c r="O5" s="15">
        <v>94446.72</v>
      </c>
    </row>
    <row r="6" spans="1:15" s="5" customFormat="1" ht="30">
      <c r="A6" s="95" t="s">
        <v>45</v>
      </c>
      <c r="B6" s="31"/>
      <c r="C6" s="7"/>
      <c r="D6" s="59">
        <f aca="true" t="shared" si="0" ref="D6:D18">O6/4</f>
        <v>20660.22</v>
      </c>
      <c r="E6" s="48"/>
      <c r="F6" s="7"/>
      <c r="G6" s="59">
        <f aca="true" t="shared" si="1" ref="G6:G18">O6/4</f>
        <v>20660.22</v>
      </c>
      <c r="H6" s="31"/>
      <c r="I6" s="7"/>
      <c r="J6" s="59">
        <f aca="true" t="shared" si="2" ref="J6:J18">O6/4</f>
        <v>20660.22</v>
      </c>
      <c r="K6" s="31"/>
      <c r="L6" s="7"/>
      <c r="M6" s="59">
        <f aca="true" t="shared" si="3" ref="M6:M18">O6/4</f>
        <v>20660.22</v>
      </c>
      <c r="N6" s="53">
        <f aca="true" t="shared" si="4" ref="N6:N50">M6+J6+G6+D6</f>
        <v>82640.88</v>
      </c>
      <c r="O6" s="15">
        <v>82640.88</v>
      </c>
    </row>
    <row r="7" spans="1:15" s="5" customFormat="1" ht="15">
      <c r="A7" s="97" t="s">
        <v>53</v>
      </c>
      <c r="B7" s="31"/>
      <c r="C7" s="7"/>
      <c r="D7" s="59">
        <f t="shared" si="0"/>
        <v>6296.45</v>
      </c>
      <c r="E7" s="48"/>
      <c r="F7" s="7"/>
      <c r="G7" s="59">
        <f t="shared" si="1"/>
        <v>6296.45</v>
      </c>
      <c r="H7" s="31"/>
      <c r="I7" s="7"/>
      <c r="J7" s="59">
        <f t="shared" si="2"/>
        <v>6296.45</v>
      </c>
      <c r="K7" s="31"/>
      <c r="L7" s="7"/>
      <c r="M7" s="59">
        <f t="shared" si="3"/>
        <v>6296.45</v>
      </c>
      <c r="N7" s="53">
        <f t="shared" si="4"/>
        <v>25185.8</v>
      </c>
      <c r="O7" s="15">
        <v>25185.79</v>
      </c>
    </row>
    <row r="8" spans="1:15" s="5" customFormat="1" ht="15">
      <c r="A8" s="97" t="s">
        <v>55</v>
      </c>
      <c r="B8" s="31"/>
      <c r="C8" s="7"/>
      <c r="D8" s="59">
        <f t="shared" si="0"/>
        <v>20463.46</v>
      </c>
      <c r="E8" s="48"/>
      <c r="F8" s="7"/>
      <c r="G8" s="59">
        <f t="shared" si="1"/>
        <v>20463.46</v>
      </c>
      <c r="H8" s="31"/>
      <c r="I8" s="7"/>
      <c r="J8" s="59">
        <f t="shared" si="2"/>
        <v>20463.46</v>
      </c>
      <c r="K8" s="31"/>
      <c r="L8" s="7"/>
      <c r="M8" s="59">
        <f t="shared" si="3"/>
        <v>20463.46</v>
      </c>
      <c r="N8" s="53">
        <f t="shared" si="4"/>
        <v>81853.84</v>
      </c>
      <c r="O8" s="15">
        <v>81853.82</v>
      </c>
    </row>
    <row r="9" spans="1:15" s="5" customFormat="1" ht="30">
      <c r="A9" s="97" t="s">
        <v>57</v>
      </c>
      <c r="B9" s="31"/>
      <c r="C9" s="7"/>
      <c r="D9" s="59">
        <f t="shared" si="0"/>
        <v>433.43</v>
      </c>
      <c r="E9" s="48"/>
      <c r="F9" s="7"/>
      <c r="G9" s="59">
        <f t="shared" si="1"/>
        <v>433.43</v>
      </c>
      <c r="H9" s="31"/>
      <c r="I9" s="7"/>
      <c r="J9" s="59">
        <f t="shared" si="2"/>
        <v>433.43</v>
      </c>
      <c r="K9" s="31"/>
      <c r="L9" s="7"/>
      <c r="M9" s="59">
        <f t="shared" si="3"/>
        <v>433.43</v>
      </c>
      <c r="N9" s="53">
        <f t="shared" si="4"/>
        <v>1733.72</v>
      </c>
      <c r="O9" s="15">
        <v>1733.72</v>
      </c>
    </row>
    <row r="10" spans="1:15" s="5" customFormat="1" ht="30">
      <c r="A10" s="97" t="s">
        <v>58</v>
      </c>
      <c r="B10" s="31"/>
      <c r="C10" s="7"/>
      <c r="D10" s="59">
        <f t="shared" si="0"/>
        <v>433.43</v>
      </c>
      <c r="E10" s="48"/>
      <c r="F10" s="7"/>
      <c r="G10" s="59">
        <f t="shared" si="1"/>
        <v>433.43</v>
      </c>
      <c r="H10" s="31"/>
      <c r="I10" s="7"/>
      <c r="J10" s="59">
        <f t="shared" si="2"/>
        <v>433.43</v>
      </c>
      <c r="K10" s="31"/>
      <c r="L10" s="7"/>
      <c r="M10" s="59">
        <f t="shared" si="3"/>
        <v>433.43</v>
      </c>
      <c r="N10" s="53">
        <f t="shared" si="4"/>
        <v>1733.72</v>
      </c>
      <c r="O10" s="15">
        <v>1733.72</v>
      </c>
    </row>
    <row r="11" spans="1:15" s="5" customFormat="1" ht="15">
      <c r="A11" s="97" t="s">
        <v>59</v>
      </c>
      <c r="B11" s="31"/>
      <c r="C11" s="7"/>
      <c r="D11" s="59">
        <f t="shared" si="0"/>
        <v>2737.03</v>
      </c>
      <c r="E11" s="48"/>
      <c r="F11" s="7"/>
      <c r="G11" s="59">
        <f t="shared" si="1"/>
        <v>2737.03</v>
      </c>
      <c r="H11" s="31"/>
      <c r="I11" s="7"/>
      <c r="J11" s="59">
        <f t="shared" si="2"/>
        <v>2737.03</v>
      </c>
      <c r="K11" s="31"/>
      <c r="L11" s="7"/>
      <c r="M11" s="59">
        <f t="shared" si="3"/>
        <v>2737.03</v>
      </c>
      <c r="N11" s="53">
        <f t="shared" si="4"/>
        <v>10948.12</v>
      </c>
      <c r="O11" s="15">
        <v>10948.1</v>
      </c>
    </row>
    <row r="12" spans="1:15" s="218" customFormat="1" ht="27" customHeight="1">
      <c r="A12" s="209" t="s">
        <v>60</v>
      </c>
      <c r="B12" s="210"/>
      <c r="C12" s="211"/>
      <c r="D12" s="212">
        <f t="shared" si="0"/>
        <v>0</v>
      </c>
      <c r="E12" s="210" t="s">
        <v>176</v>
      </c>
      <c r="F12" s="211">
        <v>41558</v>
      </c>
      <c r="G12" s="219">
        <v>3100.59</v>
      </c>
      <c r="H12" s="215"/>
      <c r="I12" s="214"/>
      <c r="J12" s="212">
        <f t="shared" si="2"/>
        <v>0</v>
      </c>
      <c r="K12" s="215"/>
      <c r="L12" s="214"/>
      <c r="M12" s="212">
        <f t="shared" si="3"/>
        <v>0</v>
      </c>
      <c r="N12" s="216">
        <f t="shared" si="4"/>
        <v>3100.59</v>
      </c>
      <c r="O12" s="217"/>
    </row>
    <row r="13" spans="1:15" s="218" customFormat="1" ht="20.25" customHeight="1">
      <c r="A13" s="209" t="s">
        <v>100</v>
      </c>
      <c r="B13" s="215"/>
      <c r="C13" s="214"/>
      <c r="D13" s="212">
        <f t="shared" si="0"/>
        <v>0</v>
      </c>
      <c r="E13" s="210" t="s">
        <v>176</v>
      </c>
      <c r="F13" s="211">
        <v>41558</v>
      </c>
      <c r="G13" s="219">
        <v>3100.59</v>
      </c>
      <c r="H13" s="215"/>
      <c r="I13" s="214"/>
      <c r="J13" s="212">
        <f t="shared" si="2"/>
        <v>0</v>
      </c>
      <c r="K13" s="215"/>
      <c r="L13" s="214"/>
      <c r="M13" s="212">
        <f t="shared" si="3"/>
        <v>0</v>
      </c>
      <c r="N13" s="216">
        <f t="shared" si="4"/>
        <v>3100.59</v>
      </c>
      <c r="O13" s="217"/>
    </row>
    <row r="14" spans="1:15" s="218" customFormat="1" ht="20.25" customHeight="1">
      <c r="A14" s="209" t="s">
        <v>111</v>
      </c>
      <c r="B14" s="210" t="s">
        <v>158</v>
      </c>
      <c r="C14" s="211">
        <v>41481</v>
      </c>
      <c r="D14" s="212">
        <v>10948.11</v>
      </c>
      <c r="E14" s="213"/>
      <c r="F14" s="214"/>
      <c r="G14" s="212">
        <f t="shared" si="1"/>
        <v>0</v>
      </c>
      <c r="H14" s="215"/>
      <c r="I14" s="214"/>
      <c r="J14" s="212">
        <f t="shared" si="2"/>
        <v>0</v>
      </c>
      <c r="K14" s="215"/>
      <c r="L14" s="214"/>
      <c r="M14" s="212">
        <f t="shared" si="3"/>
        <v>0</v>
      </c>
      <c r="N14" s="216">
        <f t="shared" si="4"/>
        <v>10948.11</v>
      </c>
      <c r="O14" s="217"/>
    </row>
    <row r="15" spans="1:15" s="11" customFormat="1" ht="27" customHeight="1">
      <c r="A15" s="104" t="s">
        <v>99</v>
      </c>
      <c r="B15" s="32"/>
      <c r="C15" s="28"/>
      <c r="D15" s="59">
        <f t="shared" si="0"/>
        <v>1377.35</v>
      </c>
      <c r="E15" s="49"/>
      <c r="F15" s="28"/>
      <c r="G15" s="59">
        <f t="shared" si="1"/>
        <v>1377.35</v>
      </c>
      <c r="H15" s="32"/>
      <c r="I15" s="28"/>
      <c r="J15" s="59">
        <f t="shared" si="2"/>
        <v>1377.35</v>
      </c>
      <c r="K15" s="32"/>
      <c r="L15" s="28"/>
      <c r="M15" s="59">
        <f t="shared" si="3"/>
        <v>1377.35</v>
      </c>
      <c r="N15" s="53">
        <f t="shared" si="4"/>
        <v>5509.4</v>
      </c>
      <c r="O15" s="15">
        <v>5509.39</v>
      </c>
    </row>
    <row r="16" spans="1:15" s="8" customFormat="1" ht="15">
      <c r="A16" s="97" t="s">
        <v>61</v>
      </c>
      <c r="B16" s="33"/>
      <c r="C16" s="29"/>
      <c r="D16" s="59">
        <f t="shared" si="0"/>
        <v>393.53</v>
      </c>
      <c r="E16" s="50"/>
      <c r="F16" s="29"/>
      <c r="G16" s="59">
        <f t="shared" si="1"/>
        <v>393.53</v>
      </c>
      <c r="H16" s="33"/>
      <c r="I16" s="29"/>
      <c r="J16" s="59">
        <f t="shared" si="2"/>
        <v>393.53</v>
      </c>
      <c r="K16" s="33"/>
      <c r="L16" s="29"/>
      <c r="M16" s="59">
        <f t="shared" si="3"/>
        <v>393.53</v>
      </c>
      <c r="N16" s="53">
        <f t="shared" si="4"/>
        <v>1574.12</v>
      </c>
      <c r="O16" s="15">
        <v>1574.11</v>
      </c>
    </row>
    <row r="17" spans="1:15" s="5" customFormat="1" ht="15">
      <c r="A17" s="97" t="s">
        <v>63</v>
      </c>
      <c r="B17" s="31"/>
      <c r="C17" s="7"/>
      <c r="D17" s="59">
        <f t="shared" si="0"/>
        <v>210.54</v>
      </c>
      <c r="E17" s="48"/>
      <c r="F17" s="7"/>
      <c r="G17" s="59">
        <f t="shared" si="1"/>
        <v>210.54</v>
      </c>
      <c r="H17" s="31"/>
      <c r="I17" s="7"/>
      <c r="J17" s="59">
        <f t="shared" si="2"/>
        <v>210.54</v>
      </c>
      <c r="K17" s="31"/>
      <c r="L17" s="7"/>
      <c r="M17" s="59">
        <f t="shared" si="3"/>
        <v>210.54</v>
      </c>
      <c r="N17" s="53">
        <f t="shared" si="4"/>
        <v>842.16</v>
      </c>
      <c r="O17" s="15">
        <v>842.15</v>
      </c>
    </row>
    <row r="18" spans="1:15" s="5" customFormat="1" ht="30">
      <c r="A18" s="97" t="s">
        <v>65</v>
      </c>
      <c r="B18" s="31"/>
      <c r="C18" s="7"/>
      <c r="D18" s="59">
        <f t="shared" si="0"/>
        <v>0</v>
      </c>
      <c r="E18" s="48"/>
      <c r="F18" s="7"/>
      <c r="G18" s="59">
        <f t="shared" si="1"/>
        <v>0</v>
      </c>
      <c r="H18" s="31"/>
      <c r="I18" s="7"/>
      <c r="J18" s="59">
        <f t="shared" si="2"/>
        <v>0</v>
      </c>
      <c r="K18" s="31"/>
      <c r="L18" s="7"/>
      <c r="M18" s="59">
        <f t="shared" si="3"/>
        <v>0</v>
      </c>
      <c r="N18" s="53">
        <f t="shared" si="4"/>
        <v>0</v>
      </c>
      <c r="O18" s="15"/>
    </row>
    <row r="19" spans="1:15" s="5" customFormat="1" ht="15">
      <c r="A19" s="97" t="s">
        <v>67</v>
      </c>
      <c r="B19" s="31"/>
      <c r="C19" s="7"/>
      <c r="D19" s="59"/>
      <c r="E19" s="48"/>
      <c r="F19" s="7"/>
      <c r="G19" s="17"/>
      <c r="H19" s="31"/>
      <c r="I19" s="7"/>
      <c r="J19" s="38"/>
      <c r="K19" s="31"/>
      <c r="L19" s="7"/>
      <c r="M19" s="38"/>
      <c r="N19" s="53">
        <f t="shared" si="4"/>
        <v>0</v>
      </c>
      <c r="O19" s="15"/>
    </row>
    <row r="20" spans="1:15" s="5" customFormat="1" ht="15">
      <c r="A20" s="4" t="s">
        <v>68</v>
      </c>
      <c r="B20" s="185" t="s">
        <v>152</v>
      </c>
      <c r="C20" s="186">
        <v>41402</v>
      </c>
      <c r="D20" s="70">
        <v>184.33</v>
      </c>
      <c r="E20" s="185" t="s">
        <v>167</v>
      </c>
      <c r="F20" s="186">
        <v>41509</v>
      </c>
      <c r="G20" s="70">
        <v>184.33</v>
      </c>
      <c r="H20" s="31"/>
      <c r="I20" s="7"/>
      <c r="J20" s="38"/>
      <c r="K20" s="207">
        <v>50</v>
      </c>
      <c r="L20" s="208">
        <v>41759</v>
      </c>
      <c r="M20" s="38">
        <v>184.33</v>
      </c>
      <c r="N20" s="53">
        <f t="shared" si="4"/>
        <v>552.99</v>
      </c>
      <c r="O20" s="15"/>
    </row>
    <row r="21" spans="1:15" s="5" customFormat="1" ht="15">
      <c r="A21" s="252" t="s">
        <v>70</v>
      </c>
      <c r="B21" s="185" t="s">
        <v>155</v>
      </c>
      <c r="C21" s="186">
        <v>41411</v>
      </c>
      <c r="D21" s="70">
        <v>195.03</v>
      </c>
      <c r="E21" s="185" t="s">
        <v>169</v>
      </c>
      <c r="F21" s="186">
        <v>41488</v>
      </c>
      <c r="G21" s="70">
        <v>390.06</v>
      </c>
      <c r="H21" s="31"/>
      <c r="I21" s="7"/>
      <c r="J21" s="38"/>
      <c r="K21" s="31"/>
      <c r="L21" s="7"/>
      <c r="M21" s="38"/>
      <c r="N21" s="53">
        <f t="shared" si="4"/>
        <v>585.09</v>
      </c>
      <c r="O21" s="15"/>
    </row>
    <row r="22" spans="1:15" s="5" customFormat="1" ht="15">
      <c r="A22" s="253"/>
      <c r="B22" s="185"/>
      <c r="C22" s="186"/>
      <c r="D22" s="70"/>
      <c r="E22" s="185" t="s">
        <v>171</v>
      </c>
      <c r="F22" s="186">
        <v>41537</v>
      </c>
      <c r="G22" s="70">
        <v>195.04</v>
      </c>
      <c r="H22" s="31"/>
      <c r="I22" s="7"/>
      <c r="J22" s="38"/>
      <c r="K22" s="31"/>
      <c r="L22" s="7"/>
      <c r="M22" s="38"/>
      <c r="N22" s="53">
        <f t="shared" si="4"/>
        <v>195.04</v>
      </c>
      <c r="O22" s="15"/>
    </row>
    <row r="23" spans="1:15" s="5" customFormat="1" ht="17.25" customHeight="1">
      <c r="A23" s="105" t="s">
        <v>217</v>
      </c>
      <c r="B23" s="31"/>
      <c r="C23" s="7"/>
      <c r="D23" s="59"/>
      <c r="E23" s="185" t="s">
        <v>166</v>
      </c>
      <c r="F23" s="186">
        <v>41495</v>
      </c>
      <c r="G23" s="70">
        <v>5715.36</v>
      </c>
      <c r="H23" s="31"/>
      <c r="I23" s="7"/>
      <c r="J23" s="38"/>
      <c r="K23" s="31"/>
      <c r="L23" s="7"/>
      <c r="M23" s="38"/>
      <c r="N23" s="53">
        <f t="shared" si="4"/>
        <v>5715.36</v>
      </c>
      <c r="O23" s="15"/>
    </row>
    <row r="24" spans="1:15" s="5" customFormat="1" ht="17.25" customHeight="1">
      <c r="A24" s="105" t="s">
        <v>121</v>
      </c>
      <c r="B24" s="31"/>
      <c r="C24" s="7"/>
      <c r="D24" s="59"/>
      <c r="E24" s="185" t="s">
        <v>166</v>
      </c>
      <c r="F24" s="186">
        <v>41495</v>
      </c>
      <c r="G24" s="70">
        <v>743.35</v>
      </c>
      <c r="H24" s="31"/>
      <c r="I24" s="7"/>
      <c r="J24" s="38"/>
      <c r="K24" s="31"/>
      <c r="L24" s="7"/>
      <c r="M24" s="38"/>
      <c r="N24" s="53">
        <f t="shared" si="4"/>
        <v>743.35</v>
      </c>
      <c r="O24" s="15"/>
    </row>
    <row r="25" spans="1:15" s="5" customFormat="1" ht="15">
      <c r="A25" s="4" t="s">
        <v>72</v>
      </c>
      <c r="B25" s="185" t="s">
        <v>159</v>
      </c>
      <c r="C25" s="186">
        <v>41481</v>
      </c>
      <c r="D25" s="70">
        <v>3314.05</v>
      </c>
      <c r="E25" s="48"/>
      <c r="F25" s="7"/>
      <c r="G25" s="17"/>
      <c r="H25" s="31"/>
      <c r="I25" s="7"/>
      <c r="J25" s="38"/>
      <c r="K25" s="31"/>
      <c r="L25" s="7"/>
      <c r="M25" s="38"/>
      <c r="N25" s="53">
        <f t="shared" si="4"/>
        <v>3314.05</v>
      </c>
      <c r="O25" s="15"/>
    </row>
    <row r="26" spans="1:15" s="5" customFormat="1" ht="15">
      <c r="A26" s="4" t="s">
        <v>73</v>
      </c>
      <c r="B26" s="185" t="s">
        <v>159</v>
      </c>
      <c r="C26" s="186">
        <v>41481</v>
      </c>
      <c r="D26" s="70">
        <v>780.14</v>
      </c>
      <c r="E26" s="48"/>
      <c r="F26" s="7"/>
      <c r="G26" s="17"/>
      <c r="H26" s="31"/>
      <c r="I26" s="7"/>
      <c r="J26" s="38"/>
      <c r="K26" s="31"/>
      <c r="L26" s="7"/>
      <c r="M26" s="38"/>
      <c r="N26" s="53">
        <f t="shared" si="4"/>
        <v>780.14</v>
      </c>
      <c r="O26" s="15"/>
    </row>
    <row r="27" spans="1:15" s="6" customFormat="1" ht="15">
      <c r="A27" s="4" t="s">
        <v>74</v>
      </c>
      <c r="B27" s="34"/>
      <c r="C27" s="9"/>
      <c r="D27" s="59"/>
      <c r="E27" s="185" t="s">
        <v>166</v>
      </c>
      <c r="F27" s="186">
        <v>41495</v>
      </c>
      <c r="G27" s="70">
        <v>371.66</v>
      </c>
      <c r="H27" s="34"/>
      <c r="I27" s="9"/>
      <c r="J27" s="39"/>
      <c r="K27" s="34"/>
      <c r="L27" s="9"/>
      <c r="M27" s="39"/>
      <c r="N27" s="53">
        <f t="shared" si="4"/>
        <v>371.66</v>
      </c>
      <c r="O27" s="15"/>
    </row>
    <row r="28" spans="1:15" s="6" customFormat="1" ht="15">
      <c r="A28" s="4" t="s">
        <v>75</v>
      </c>
      <c r="B28" s="34"/>
      <c r="C28" s="9"/>
      <c r="D28" s="59"/>
      <c r="E28" s="51"/>
      <c r="F28" s="9"/>
      <c r="G28" s="18"/>
      <c r="H28" s="34"/>
      <c r="I28" s="9"/>
      <c r="J28" s="39"/>
      <c r="K28" s="34"/>
      <c r="L28" s="9"/>
      <c r="M28" s="39"/>
      <c r="N28" s="53">
        <f t="shared" si="4"/>
        <v>0</v>
      </c>
      <c r="O28" s="15"/>
    </row>
    <row r="29" spans="1:15" s="6" customFormat="1" ht="25.5">
      <c r="A29" s="4" t="s">
        <v>76</v>
      </c>
      <c r="B29" s="185" t="s">
        <v>159</v>
      </c>
      <c r="C29" s="186">
        <v>41481</v>
      </c>
      <c r="D29" s="70">
        <v>2422.81</v>
      </c>
      <c r="E29" s="51"/>
      <c r="F29" s="9"/>
      <c r="G29" s="59"/>
      <c r="H29" s="34"/>
      <c r="I29" s="9"/>
      <c r="J29" s="59"/>
      <c r="K29" s="34"/>
      <c r="L29" s="9"/>
      <c r="M29" s="59"/>
      <c r="N29" s="53">
        <f t="shared" si="4"/>
        <v>2422.81</v>
      </c>
      <c r="O29" s="15"/>
    </row>
    <row r="30" spans="1:15" s="5" customFormat="1" ht="15">
      <c r="A30" s="4" t="s">
        <v>77</v>
      </c>
      <c r="B30" s="31"/>
      <c r="C30" s="7"/>
      <c r="D30" s="59"/>
      <c r="E30" s="185" t="s">
        <v>173</v>
      </c>
      <c r="F30" s="186">
        <v>41544</v>
      </c>
      <c r="G30" s="70">
        <v>2617.3</v>
      </c>
      <c r="H30" s="31"/>
      <c r="I30" s="7"/>
      <c r="J30" s="38"/>
      <c r="K30" s="31"/>
      <c r="L30" s="7"/>
      <c r="M30" s="38"/>
      <c r="N30" s="53">
        <f t="shared" si="4"/>
        <v>2617.3</v>
      </c>
      <c r="O30" s="15"/>
    </row>
    <row r="31" spans="1:15" s="6" customFormat="1" ht="30">
      <c r="A31" s="97" t="s">
        <v>78</v>
      </c>
      <c r="B31" s="34"/>
      <c r="C31" s="9"/>
      <c r="D31" s="59"/>
      <c r="E31" s="51"/>
      <c r="F31" s="9"/>
      <c r="G31" s="18"/>
      <c r="H31" s="34"/>
      <c r="I31" s="9"/>
      <c r="J31" s="39"/>
      <c r="K31" s="34"/>
      <c r="L31" s="9"/>
      <c r="M31" s="39"/>
      <c r="N31" s="53">
        <f t="shared" si="4"/>
        <v>0</v>
      </c>
      <c r="O31" s="15"/>
    </row>
    <row r="32" spans="1:15" s="6" customFormat="1" ht="25.5">
      <c r="A32" s="4" t="s">
        <v>79</v>
      </c>
      <c r="B32" s="185" t="s">
        <v>196</v>
      </c>
      <c r="C32" s="186">
        <v>41432</v>
      </c>
      <c r="D32" s="70">
        <v>743.35</v>
      </c>
      <c r="E32" s="61"/>
      <c r="F32" s="69"/>
      <c r="G32" s="20"/>
      <c r="H32" s="185" t="s">
        <v>198</v>
      </c>
      <c r="I32" s="186" t="s">
        <v>199</v>
      </c>
      <c r="J32" s="70">
        <v>743.35</v>
      </c>
      <c r="K32" s="185" t="s">
        <v>220</v>
      </c>
      <c r="L32" s="186">
        <v>41740</v>
      </c>
      <c r="M32" s="70">
        <v>743.35</v>
      </c>
      <c r="N32" s="53">
        <f t="shared" si="4"/>
        <v>2230.05</v>
      </c>
      <c r="O32" s="15"/>
    </row>
    <row r="33" spans="1:15" s="6" customFormat="1" ht="15">
      <c r="A33" s="4" t="s">
        <v>81</v>
      </c>
      <c r="B33" s="60"/>
      <c r="C33" s="69"/>
      <c r="D33" s="70"/>
      <c r="E33" s="185" t="s">
        <v>169</v>
      </c>
      <c r="F33" s="186">
        <v>41488</v>
      </c>
      <c r="G33" s="70">
        <v>1560.23</v>
      </c>
      <c r="H33" s="60"/>
      <c r="I33" s="69"/>
      <c r="J33" s="54"/>
      <c r="K33" s="60"/>
      <c r="L33" s="69"/>
      <c r="M33" s="54"/>
      <c r="N33" s="53">
        <f t="shared" si="4"/>
        <v>1560.23</v>
      </c>
      <c r="O33" s="15"/>
    </row>
    <row r="34" spans="1:15" s="6" customFormat="1" ht="25.5">
      <c r="A34" s="4" t="s">
        <v>83</v>
      </c>
      <c r="B34" s="60"/>
      <c r="C34" s="69"/>
      <c r="D34" s="70"/>
      <c r="E34" s="185" t="s">
        <v>170</v>
      </c>
      <c r="F34" s="186">
        <v>41516</v>
      </c>
      <c r="G34" s="70">
        <v>371.67</v>
      </c>
      <c r="H34" s="185" t="s">
        <v>198</v>
      </c>
      <c r="I34" s="186" t="s">
        <v>199</v>
      </c>
      <c r="J34" s="70">
        <v>371.67</v>
      </c>
      <c r="K34" s="60"/>
      <c r="L34" s="69"/>
      <c r="M34" s="54"/>
      <c r="N34" s="53">
        <f t="shared" si="4"/>
        <v>743.34</v>
      </c>
      <c r="O34" s="15"/>
    </row>
    <row r="35" spans="1:15" s="6" customFormat="1" ht="15">
      <c r="A35" s="105" t="s">
        <v>125</v>
      </c>
      <c r="B35" s="60"/>
      <c r="C35" s="69"/>
      <c r="D35" s="70"/>
      <c r="E35" s="185" t="s">
        <v>166</v>
      </c>
      <c r="F35" s="186">
        <v>41495</v>
      </c>
      <c r="G35" s="70">
        <v>1771.92</v>
      </c>
      <c r="H35" s="185"/>
      <c r="I35" s="186"/>
      <c r="J35" s="70"/>
      <c r="K35" s="60"/>
      <c r="L35" s="69"/>
      <c r="M35" s="54"/>
      <c r="N35" s="53">
        <f t="shared" si="4"/>
        <v>1771.92</v>
      </c>
      <c r="O35" s="15"/>
    </row>
    <row r="36" spans="1:15" s="6" customFormat="1" ht="15">
      <c r="A36" s="4" t="s">
        <v>88</v>
      </c>
      <c r="B36" s="60"/>
      <c r="C36" s="69"/>
      <c r="D36" s="59">
        <f>O36/4</f>
        <v>1321.92</v>
      </c>
      <c r="E36" s="61"/>
      <c r="F36" s="69"/>
      <c r="G36" s="59">
        <f>O36/4</f>
        <v>1321.92</v>
      </c>
      <c r="H36" s="60"/>
      <c r="I36" s="69"/>
      <c r="J36" s="59">
        <f>O36/4</f>
        <v>1321.92</v>
      </c>
      <c r="K36" s="60"/>
      <c r="L36" s="69"/>
      <c r="M36" s="59">
        <f>O36/4</f>
        <v>1321.92</v>
      </c>
      <c r="N36" s="53">
        <f t="shared" si="4"/>
        <v>5287.68</v>
      </c>
      <c r="O36" s="15">
        <v>5287.68</v>
      </c>
    </row>
    <row r="37" spans="1:15" s="6" customFormat="1" ht="30">
      <c r="A37" s="97" t="s">
        <v>89</v>
      </c>
      <c r="B37" s="60"/>
      <c r="C37" s="69"/>
      <c r="D37" s="70"/>
      <c r="E37" s="61"/>
      <c r="F37" s="69"/>
      <c r="G37" s="70"/>
      <c r="H37" s="60"/>
      <c r="I37" s="69"/>
      <c r="J37" s="70"/>
      <c r="K37" s="60"/>
      <c r="L37" s="69"/>
      <c r="M37" s="70"/>
      <c r="N37" s="53">
        <f t="shared" si="4"/>
        <v>0</v>
      </c>
      <c r="O37" s="15"/>
    </row>
    <row r="38" spans="1:15" s="6" customFormat="1" ht="15">
      <c r="A38" s="105" t="s">
        <v>127</v>
      </c>
      <c r="B38" s="60"/>
      <c r="C38" s="69"/>
      <c r="D38" s="70"/>
      <c r="E38" s="185" t="s">
        <v>166</v>
      </c>
      <c r="F38" s="186">
        <v>41495</v>
      </c>
      <c r="G38" s="70">
        <v>2143.26</v>
      </c>
      <c r="H38" s="60"/>
      <c r="I38" s="69"/>
      <c r="J38" s="70"/>
      <c r="K38" s="60"/>
      <c r="L38" s="69"/>
      <c r="M38" s="70"/>
      <c r="N38" s="53">
        <f t="shared" si="4"/>
        <v>2143.26</v>
      </c>
      <c r="O38" s="15"/>
    </row>
    <row r="39" spans="1:15" s="6" customFormat="1" ht="15">
      <c r="A39" s="97" t="s">
        <v>91</v>
      </c>
      <c r="B39" s="60"/>
      <c r="C39" s="69"/>
      <c r="D39" s="70"/>
      <c r="E39" s="61"/>
      <c r="F39" s="69"/>
      <c r="G39" s="70"/>
      <c r="H39" s="60"/>
      <c r="I39" s="69"/>
      <c r="J39" s="70"/>
      <c r="K39" s="60"/>
      <c r="L39" s="69"/>
      <c r="M39" s="70"/>
      <c r="N39" s="53">
        <f t="shared" si="4"/>
        <v>0</v>
      </c>
      <c r="O39" s="15"/>
    </row>
    <row r="40" spans="1:15" s="6" customFormat="1" ht="27.75" customHeight="1">
      <c r="A40" s="105" t="s">
        <v>128</v>
      </c>
      <c r="B40" s="60"/>
      <c r="C40" s="69"/>
      <c r="D40" s="70"/>
      <c r="E40" s="185" t="s">
        <v>175</v>
      </c>
      <c r="F40" s="186">
        <v>41551</v>
      </c>
      <c r="G40" s="70">
        <v>8892.65</v>
      </c>
      <c r="H40" s="60"/>
      <c r="I40" s="69"/>
      <c r="J40" s="70"/>
      <c r="K40" s="60"/>
      <c r="L40" s="69"/>
      <c r="M40" s="70"/>
      <c r="N40" s="53">
        <f t="shared" si="4"/>
        <v>8892.65</v>
      </c>
      <c r="O40" s="15"/>
    </row>
    <row r="41" spans="1:15" s="6" customFormat="1" ht="15">
      <c r="A41" s="4" t="s">
        <v>92</v>
      </c>
      <c r="B41" s="60"/>
      <c r="C41" s="69"/>
      <c r="D41" s="70"/>
      <c r="E41" s="61"/>
      <c r="F41" s="69"/>
      <c r="G41" s="70"/>
      <c r="H41" s="60"/>
      <c r="I41" s="69"/>
      <c r="J41" s="70"/>
      <c r="K41" s="185" t="s">
        <v>209</v>
      </c>
      <c r="L41" s="186">
        <v>41684</v>
      </c>
      <c r="M41" s="70">
        <v>777.03</v>
      </c>
      <c r="N41" s="53">
        <f t="shared" si="4"/>
        <v>777.03</v>
      </c>
      <c r="O41" s="15"/>
    </row>
    <row r="42" spans="1:15" s="6" customFormat="1" ht="15">
      <c r="A42" s="105" t="s">
        <v>129</v>
      </c>
      <c r="B42" s="185" t="s">
        <v>157</v>
      </c>
      <c r="C42" s="186">
        <v>41474</v>
      </c>
      <c r="D42" s="70">
        <v>3434.7</v>
      </c>
      <c r="E42" s="61"/>
      <c r="F42" s="69"/>
      <c r="G42" s="70"/>
      <c r="H42" s="60"/>
      <c r="I42" s="69"/>
      <c r="J42" s="70"/>
      <c r="K42" s="60"/>
      <c r="L42" s="69"/>
      <c r="M42" s="70"/>
      <c r="N42" s="53">
        <f t="shared" si="4"/>
        <v>3434.7</v>
      </c>
      <c r="O42" s="15"/>
    </row>
    <row r="43" spans="1:15" s="6" customFormat="1" ht="28.5" customHeight="1">
      <c r="A43" s="105" t="s">
        <v>130</v>
      </c>
      <c r="B43" s="60"/>
      <c r="C43" s="69"/>
      <c r="D43" s="70"/>
      <c r="E43" s="185" t="s">
        <v>179</v>
      </c>
      <c r="F43" s="186">
        <v>41544</v>
      </c>
      <c r="G43" s="70">
        <v>18460.06</v>
      </c>
      <c r="H43" s="60"/>
      <c r="I43" s="69"/>
      <c r="J43" s="70"/>
      <c r="K43" s="60"/>
      <c r="L43" s="69"/>
      <c r="M43" s="70"/>
      <c r="N43" s="53">
        <f t="shared" si="4"/>
        <v>18460.06</v>
      </c>
      <c r="O43" s="15"/>
    </row>
    <row r="44" spans="1:15" s="6" customFormat="1" ht="15">
      <c r="A44" s="97" t="s">
        <v>93</v>
      </c>
      <c r="B44" s="60"/>
      <c r="C44" s="69"/>
      <c r="D44" s="70"/>
      <c r="E44" s="61"/>
      <c r="F44" s="69"/>
      <c r="G44" s="70"/>
      <c r="H44" s="60"/>
      <c r="I44" s="69"/>
      <c r="J44" s="70"/>
      <c r="K44" s="60"/>
      <c r="L44" s="69"/>
      <c r="M44" s="70"/>
      <c r="N44" s="53">
        <f t="shared" si="4"/>
        <v>0</v>
      </c>
      <c r="O44" s="15"/>
    </row>
    <row r="45" spans="1:15" s="6" customFormat="1" ht="15">
      <c r="A45" s="252" t="s">
        <v>132</v>
      </c>
      <c r="B45" s="60"/>
      <c r="C45" s="69"/>
      <c r="D45" s="70"/>
      <c r="E45" s="61"/>
      <c r="F45" s="69"/>
      <c r="G45" s="70"/>
      <c r="H45" s="60">
        <v>248</v>
      </c>
      <c r="I45" s="206">
        <v>41615</v>
      </c>
      <c r="J45" s="70">
        <v>868.19</v>
      </c>
      <c r="K45" s="60"/>
      <c r="L45" s="69"/>
      <c r="M45" s="70"/>
      <c r="N45" s="53">
        <f t="shared" si="4"/>
        <v>868.19</v>
      </c>
      <c r="O45" s="15"/>
    </row>
    <row r="46" spans="1:15" s="6" customFormat="1" ht="15">
      <c r="A46" s="262"/>
      <c r="B46" s="60"/>
      <c r="C46" s="69"/>
      <c r="D46" s="70"/>
      <c r="E46" s="61"/>
      <c r="F46" s="69"/>
      <c r="G46" s="70"/>
      <c r="H46" s="60">
        <v>248</v>
      </c>
      <c r="I46" s="206">
        <v>41615</v>
      </c>
      <c r="J46" s="70">
        <v>1736.38</v>
      </c>
      <c r="K46" s="60"/>
      <c r="L46" s="69"/>
      <c r="M46" s="70"/>
      <c r="N46" s="53">
        <f t="shared" si="4"/>
        <v>1736.38</v>
      </c>
      <c r="O46" s="15"/>
    </row>
    <row r="47" spans="1:15" s="6" customFormat="1" ht="15">
      <c r="A47" s="253"/>
      <c r="B47" s="60"/>
      <c r="C47" s="69"/>
      <c r="D47" s="70"/>
      <c r="E47" s="61"/>
      <c r="F47" s="69"/>
      <c r="G47" s="70"/>
      <c r="H47" s="185" t="s">
        <v>197</v>
      </c>
      <c r="I47" s="186">
        <v>41622</v>
      </c>
      <c r="J47" s="70">
        <v>868.19</v>
      </c>
      <c r="K47" s="60"/>
      <c r="L47" s="69"/>
      <c r="M47" s="70"/>
      <c r="N47" s="53">
        <f t="shared" si="4"/>
        <v>868.19</v>
      </c>
      <c r="O47" s="15"/>
    </row>
    <row r="48" spans="1:15" s="6" customFormat="1" ht="15.75" thickBot="1">
      <c r="A48" s="105" t="s">
        <v>133</v>
      </c>
      <c r="B48" s="60"/>
      <c r="C48" s="69"/>
      <c r="D48" s="70"/>
      <c r="E48" s="61"/>
      <c r="F48" s="69"/>
      <c r="G48" s="70"/>
      <c r="H48" s="60"/>
      <c r="I48" s="69"/>
      <c r="J48" s="70"/>
      <c r="K48" s="60"/>
      <c r="L48" s="69"/>
      <c r="M48" s="70"/>
      <c r="N48" s="53">
        <f t="shared" si="4"/>
        <v>0</v>
      </c>
      <c r="O48" s="15"/>
    </row>
    <row r="49" spans="1:15" s="6" customFormat="1" ht="19.5" thickBot="1">
      <c r="A49" s="103" t="s">
        <v>94</v>
      </c>
      <c r="B49" s="60"/>
      <c r="C49" s="69"/>
      <c r="D49" s="59">
        <f>O49/4</f>
        <v>13871.86</v>
      </c>
      <c r="E49" s="61"/>
      <c r="F49" s="69"/>
      <c r="G49" s="59">
        <f>O49/4</f>
        <v>13871.86</v>
      </c>
      <c r="H49" s="60"/>
      <c r="I49" s="69"/>
      <c r="J49" s="59">
        <f>O49/4</f>
        <v>13871.86</v>
      </c>
      <c r="K49" s="60"/>
      <c r="L49" s="69"/>
      <c r="M49" s="59">
        <f>O49/4</f>
        <v>13871.86</v>
      </c>
      <c r="N49" s="53">
        <f t="shared" si="4"/>
        <v>55487.44</v>
      </c>
      <c r="O49" s="15">
        <v>55487.45</v>
      </c>
    </row>
    <row r="50" spans="1:15" s="5" customFormat="1" ht="20.25" thickBot="1">
      <c r="A50" s="44" t="s">
        <v>4</v>
      </c>
      <c r="B50" s="76"/>
      <c r="C50" s="77"/>
      <c r="D50" s="78">
        <f>SUM(D5:D49)</f>
        <v>113833.42</v>
      </c>
      <c r="E50" s="21"/>
      <c r="F50" s="77"/>
      <c r="G50" s="78">
        <f>SUM(G5:G49)</f>
        <v>141428.97</v>
      </c>
      <c r="H50" s="79"/>
      <c r="I50" s="77"/>
      <c r="J50" s="78">
        <f>SUM(J5:J49)</f>
        <v>96398.68</v>
      </c>
      <c r="K50" s="79"/>
      <c r="L50" s="77"/>
      <c r="M50" s="80">
        <f>SUM(M5:M49)</f>
        <v>93515.61</v>
      </c>
      <c r="N50" s="53">
        <f t="shared" si="4"/>
        <v>445176.68</v>
      </c>
      <c r="O50" s="24">
        <f>SUM(O5:O49)</f>
        <v>367243.53</v>
      </c>
    </row>
    <row r="51" spans="1:15" s="10" customFormat="1" ht="20.25" hidden="1" thickBot="1">
      <c r="A51" s="45" t="s">
        <v>2</v>
      </c>
      <c r="B51" s="71"/>
      <c r="C51" s="72"/>
      <c r="D51" s="73"/>
      <c r="E51" s="74"/>
      <c r="F51" s="72"/>
      <c r="G51" s="75"/>
      <c r="H51" s="71"/>
      <c r="I51" s="72"/>
      <c r="J51" s="73"/>
      <c r="K51" s="71"/>
      <c r="L51" s="72"/>
      <c r="M51" s="73"/>
      <c r="N51" s="52"/>
      <c r="O51" s="25"/>
    </row>
    <row r="52" spans="1:15" s="12" customFormat="1" ht="39.75" customHeight="1" thickBot="1">
      <c r="A52" s="243" t="s">
        <v>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5"/>
      <c r="O52" s="26"/>
    </row>
    <row r="53" spans="1:15" s="6" customFormat="1" ht="33" customHeight="1">
      <c r="A53" s="192" t="s">
        <v>144</v>
      </c>
      <c r="B53" s="60"/>
      <c r="C53" s="69"/>
      <c r="D53" s="70"/>
      <c r="E53" s="61"/>
      <c r="F53" s="69"/>
      <c r="G53" s="70"/>
      <c r="H53" s="185" t="s">
        <v>198</v>
      </c>
      <c r="I53" s="186" t="s">
        <v>202</v>
      </c>
      <c r="J53" s="70">
        <v>3720.15</v>
      </c>
      <c r="K53" s="60"/>
      <c r="L53" s="69"/>
      <c r="M53" s="70"/>
      <c r="N53" s="53"/>
      <c r="O53" s="15"/>
    </row>
    <row r="54" spans="1:15" s="6" customFormat="1" ht="15">
      <c r="A54" s="192" t="s">
        <v>145</v>
      </c>
      <c r="B54" s="60"/>
      <c r="C54" s="69"/>
      <c r="D54" s="70"/>
      <c r="E54" s="61"/>
      <c r="F54" s="69"/>
      <c r="G54" s="70"/>
      <c r="H54" s="60"/>
      <c r="I54" s="69"/>
      <c r="J54" s="70"/>
      <c r="K54" s="60"/>
      <c r="L54" s="69"/>
      <c r="M54" s="70"/>
      <c r="N54" s="53"/>
      <c r="O54" s="15"/>
    </row>
    <row r="55" spans="1:15" s="6" customFormat="1" ht="15">
      <c r="A55" s="192" t="s">
        <v>146</v>
      </c>
      <c r="B55" s="60"/>
      <c r="C55" s="69"/>
      <c r="D55" s="70"/>
      <c r="E55" s="61"/>
      <c r="F55" s="69"/>
      <c r="G55" s="70"/>
      <c r="H55" s="60"/>
      <c r="I55" s="69"/>
      <c r="J55" s="70"/>
      <c r="K55" s="185" t="s">
        <v>214</v>
      </c>
      <c r="L55" s="186">
        <v>41719</v>
      </c>
      <c r="M55" s="59">
        <v>2397.19</v>
      </c>
      <c r="N55" s="53"/>
      <c r="O55" s="15"/>
    </row>
    <row r="56" spans="1:15" s="6" customFormat="1" ht="15">
      <c r="A56" s="192" t="s">
        <v>147</v>
      </c>
      <c r="B56" s="60"/>
      <c r="C56" s="69"/>
      <c r="D56" s="70"/>
      <c r="E56" s="185" t="s">
        <v>170</v>
      </c>
      <c r="F56" s="186">
        <v>41516</v>
      </c>
      <c r="G56" s="70">
        <v>6153.87</v>
      </c>
      <c r="H56" s="60"/>
      <c r="I56" s="69"/>
      <c r="J56" s="70"/>
      <c r="K56" s="60"/>
      <c r="L56" s="69"/>
      <c r="M56" s="70"/>
      <c r="N56" s="53"/>
      <c r="O56" s="15"/>
    </row>
    <row r="57" spans="1:15" s="6" customFormat="1" ht="25.5" customHeight="1">
      <c r="A57" s="105" t="s">
        <v>148</v>
      </c>
      <c r="B57" s="60"/>
      <c r="C57" s="69"/>
      <c r="D57" s="70"/>
      <c r="E57" s="61"/>
      <c r="F57" s="69"/>
      <c r="G57" s="70"/>
      <c r="H57" s="60"/>
      <c r="I57" s="69"/>
      <c r="J57" s="70"/>
      <c r="K57" s="60"/>
      <c r="L57" s="69"/>
      <c r="M57" s="70"/>
      <c r="N57" s="53"/>
      <c r="O57" s="15"/>
    </row>
    <row r="58" spans="1:15" s="6" customFormat="1" ht="15.75" thickBot="1">
      <c r="A58" s="192" t="s">
        <v>149</v>
      </c>
      <c r="B58" s="60"/>
      <c r="C58" s="69"/>
      <c r="D58" s="70"/>
      <c r="E58" s="61"/>
      <c r="F58" s="69"/>
      <c r="G58" s="70"/>
      <c r="H58" s="60"/>
      <c r="I58" s="69"/>
      <c r="J58" s="70"/>
      <c r="K58" s="185" t="s">
        <v>210</v>
      </c>
      <c r="L58" s="186">
        <v>41698</v>
      </c>
      <c r="M58" s="70">
        <v>6706.81</v>
      </c>
      <c r="N58" s="53"/>
      <c r="O58" s="15"/>
    </row>
    <row r="59" spans="1:15" s="86" customFormat="1" ht="20.25" thickBot="1">
      <c r="A59" s="81" t="s">
        <v>4</v>
      </c>
      <c r="B59" s="82"/>
      <c r="C59" s="93"/>
      <c r="D59" s="93">
        <f>SUM(D53:D58)</f>
        <v>0</v>
      </c>
      <c r="E59" s="93"/>
      <c r="F59" s="93"/>
      <c r="G59" s="93">
        <f>SUM(G53:G58)</f>
        <v>6153.87</v>
      </c>
      <c r="H59" s="93"/>
      <c r="I59" s="93"/>
      <c r="J59" s="93">
        <f>SUM(J53:J58)</f>
        <v>3720.15</v>
      </c>
      <c r="K59" s="93"/>
      <c r="L59" s="93"/>
      <c r="M59" s="93">
        <f>SUM(M53:M58)</f>
        <v>9104</v>
      </c>
      <c r="N59" s="53">
        <f>M59+J59+G59+D59</f>
        <v>18978.02</v>
      </c>
      <c r="O59" s="85">
        <f>M59+J59+G59+D59</f>
        <v>18978.02</v>
      </c>
    </row>
    <row r="60" spans="1:15" s="6" customFormat="1" ht="42" customHeight="1">
      <c r="A60" s="243" t="s">
        <v>29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5"/>
      <c r="O60" s="16"/>
    </row>
    <row r="61" spans="1:15" s="6" customFormat="1" ht="28.5" customHeight="1">
      <c r="A61" s="192" t="s">
        <v>201</v>
      </c>
      <c r="B61" s="35"/>
      <c r="C61" s="1"/>
      <c r="D61" s="40"/>
      <c r="E61" s="23"/>
      <c r="F61" s="1"/>
      <c r="G61" s="16"/>
      <c r="H61" s="185" t="s">
        <v>198</v>
      </c>
      <c r="I61" s="186" t="s">
        <v>200</v>
      </c>
      <c r="J61" s="70">
        <v>7429.8</v>
      </c>
      <c r="K61" s="35"/>
      <c r="L61" s="1"/>
      <c r="M61" s="40"/>
      <c r="N61" s="51"/>
      <c r="O61" s="23"/>
    </row>
    <row r="62" spans="1:15" s="6" customFormat="1" ht="15">
      <c r="A62" s="42" t="s">
        <v>221</v>
      </c>
      <c r="B62" s="185" t="s">
        <v>151</v>
      </c>
      <c r="C62" s="186">
        <v>41446</v>
      </c>
      <c r="D62" s="70">
        <v>312.21</v>
      </c>
      <c r="E62" s="51"/>
      <c r="F62" s="9"/>
      <c r="G62" s="18"/>
      <c r="H62" s="34"/>
      <c r="I62" s="9"/>
      <c r="J62" s="39"/>
      <c r="K62" s="34"/>
      <c r="L62" s="9"/>
      <c r="M62" s="39"/>
      <c r="N62" s="51"/>
      <c r="O62" s="23"/>
    </row>
    <row r="63" spans="1:15" s="6" customFormat="1" ht="15">
      <c r="A63" s="42" t="s">
        <v>153</v>
      </c>
      <c r="B63" s="185" t="s">
        <v>152</v>
      </c>
      <c r="C63" s="186">
        <v>41402</v>
      </c>
      <c r="D63" s="70">
        <v>668.41</v>
      </c>
      <c r="E63" s="51"/>
      <c r="F63" s="9"/>
      <c r="G63" s="18"/>
      <c r="H63" s="34"/>
      <c r="I63" s="9"/>
      <c r="J63" s="39"/>
      <c r="K63" s="34">
        <v>50</v>
      </c>
      <c r="L63" s="187">
        <v>41759</v>
      </c>
      <c r="M63" s="38">
        <v>688.69</v>
      </c>
      <c r="N63" s="51"/>
      <c r="O63" s="23"/>
    </row>
    <row r="64" spans="1:15" s="6" customFormat="1" ht="15">
      <c r="A64" s="42" t="s">
        <v>154</v>
      </c>
      <c r="B64" s="185" t="s">
        <v>152</v>
      </c>
      <c r="C64" s="186">
        <v>41402</v>
      </c>
      <c r="D64" s="70">
        <v>671.38</v>
      </c>
      <c r="E64" s="51"/>
      <c r="F64" s="9"/>
      <c r="G64" s="18"/>
      <c r="H64" s="34"/>
      <c r="I64" s="9"/>
      <c r="J64" s="39"/>
      <c r="K64" s="34">
        <v>50</v>
      </c>
      <c r="L64" s="187">
        <v>41759</v>
      </c>
      <c r="M64" s="38">
        <v>755.87</v>
      </c>
      <c r="N64" s="51"/>
      <c r="O64" s="23"/>
    </row>
    <row r="65" spans="1:15" s="6" customFormat="1" ht="15">
      <c r="A65" s="42" t="s">
        <v>156</v>
      </c>
      <c r="B65" s="34">
        <v>7719</v>
      </c>
      <c r="C65" s="187">
        <v>41451</v>
      </c>
      <c r="D65" s="70">
        <v>13875.1</v>
      </c>
      <c r="E65" s="51"/>
      <c r="F65" s="9"/>
      <c r="G65" s="18"/>
      <c r="H65" s="34"/>
      <c r="I65" s="9"/>
      <c r="J65" s="39"/>
      <c r="K65" s="34"/>
      <c r="L65" s="9"/>
      <c r="M65" s="39"/>
      <c r="N65" s="51"/>
      <c r="O65" s="23"/>
    </row>
    <row r="66" spans="1:15" s="6" customFormat="1" ht="15">
      <c r="A66" s="42" t="s">
        <v>164</v>
      </c>
      <c r="B66" s="185" t="s">
        <v>165</v>
      </c>
      <c r="C66" s="186">
        <v>41471</v>
      </c>
      <c r="D66" s="70">
        <v>800</v>
      </c>
      <c r="E66" s="51"/>
      <c r="F66" s="9"/>
      <c r="G66" s="18"/>
      <c r="H66" s="34"/>
      <c r="I66" s="9"/>
      <c r="J66" s="39"/>
      <c r="K66" s="34"/>
      <c r="L66" s="9"/>
      <c r="M66" s="39"/>
      <c r="N66" s="51"/>
      <c r="O66" s="23"/>
    </row>
    <row r="67" spans="1:15" s="6" customFormat="1" ht="15">
      <c r="A67" s="42" t="s">
        <v>168</v>
      </c>
      <c r="B67" s="34"/>
      <c r="C67" s="9"/>
      <c r="D67" s="39"/>
      <c r="E67" s="185" t="s">
        <v>167</v>
      </c>
      <c r="F67" s="186">
        <v>41509</v>
      </c>
      <c r="G67" s="70">
        <v>184.33</v>
      </c>
      <c r="H67" s="34"/>
      <c r="I67" s="9"/>
      <c r="J67" s="39"/>
      <c r="K67" s="34"/>
      <c r="L67" s="9"/>
      <c r="M67" s="39"/>
      <c r="N67" s="51"/>
      <c r="O67" s="23"/>
    </row>
    <row r="68" spans="1:15" s="6" customFormat="1" ht="15">
      <c r="A68" s="42" t="s">
        <v>172</v>
      </c>
      <c r="B68" s="34"/>
      <c r="C68" s="9"/>
      <c r="D68" s="39"/>
      <c r="E68" s="185" t="s">
        <v>173</v>
      </c>
      <c r="F68" s="186">
        <v>41544</v>
      </c>
      <c r="G68" s="70">
        <v>1380.04</v>
      </c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174</v>
      </c>
      <c r="B69" s="34"/>
      <c r="C69" s="9"/>
      <c r="D69" s="39"/>
      <c r="E69" s="185" t="s">
        <v>173</v>
      </c>
      <c r="F69" s="186">
        <v>41544</v>
      </c>
      <c r="G69" s="70">
        <v>688.69</v>
      </c>
      <c r="H69" s="34"/>
      <c r="I69" s="9"/>
      <c r="J69" s="39"/>
      <c r="K69" s="34"/>
      <c r="L69" s="9"/>
      <c r="M69" s="39"/>
      <c r="N69" s="51"/>
      <c r="O69" s="23"/>
    </row>
    <row r="70" spans="1:15" s="6" customFormat="1" ht="15">
      <c r="A70" s="42" t="s">
        <v>177</v>
      </c>
      <c r="B70" s="34"/>
      <c r="C70" s="9"/>
      <c r="D70" s="39"/>
      <c r="E70" s="185" t="s">
        <v>178</v>
      </c>
      <c r="F70" s="186">
        <v>41558</v>
      </c>
      <c r="G70" s="70">
        <v>209.97</v>
      </c>
      <c r="H70" s="34"/>
      <c r="I70" s="9"/>
      <c r="J70" s="39"/>
      <c r="K70" s="34"/>
      <c r="L70" s="9"/>
      <c r="M70" s="39"/>
      <c r="N70" s="51"/>
      <c r="O70" s="23"/>
    </row>
    <row r="71" spans="1:15" s="6" customFormat="1" ht="15">
      <c r="A71" s="42" t="s">
        <v>203</v>
      </c>
      <c r="B71" s="34"/>
      <c r="C71" s="9"/>
      <c r="D71" s="39"/>
      <c r="E71" s="193"/>
      <c r="F71" s="186"/>
      <c r="G71" s="194"/>
      <c r="H71" s="185" t="s">
        <v>204</v>
      </c>
      <c r="I71" s="186">
        <v>41628</v>
      </c>
      <c r="J71" s="70">
        <v>546.99</v>
      </c>
      <c r="K71" s="34"/>
      <c r="L71" s="9"/>
      <c r="M71" s="39"/>
      <c r="N71" s="51"/>
      <c r="O71" s="23"/>
    </row>
    <row r="72" spans="1:15" s="6" customFormat="1" ht="15">
      <c r="A72" s="42" t="s">
        <v>222</v>
      </c>
      <c r="B72" s="34"/>
      <c r="C72" s="9"/>
      <c r="D72" s="39"/>
      <c r="E72" s="193"/>
      <c r="F72" s="186"/>
      <c r="G72" s="194"/>
      <c r="H72" s="185" t="s">
        <v>205</v>
      </c>
      <c r="I72" s="186">
        <v>41639</v>
      </c>
      <c r="J72" s="70">
        <v>1379.06</v>
      </c>
      <c r="K72" s="34"/>
      <c r="L72" s="9"/>
      <c r="M72" s="39"/>
      <c r="N72" s="51"/>
      <c r="O72" s="23"/>
    </row>
    <row r="73" spans="1:15" s="6" customFormat="1" ht="15">
      <c r="A73" s="43" t="s">
        <v>206</v>
      </c>
      <c r="B73" s="34"/>
      <c r="C73" s="9"/>
      <c r="D73" s="39"/>
      <c r="E73" s="51"/>
      <c r="F73" s="9"/>
      <c r="G73" s="18"/>
      <c r="H73" s="60">
        <v>1</v>
      </c>
      <c r="I73" s="206">
        <v>41649</v>
      </c>
      <c r="J73" s="70">
        <v>3348.51</v>
      </c>
      <c r="K73" s="34"/>
      <c r="L73" s="9"/>
      <c r="M73" s="39"/>
      <c r="N73" s="51"/>
      <c r="O73" s="23"/>
    </row>
    <row r="74" spans="1:15" s="6" customFormat="1" ht="15">
      <c r="A74" s="43" t="s">
        <v>207</v>
      </c>
      <c r="B74" s="60"/>
      <c r="C74" s="69"/>
      <c r="D74" s="54"/>
      <c r="E74" s="61"/>
      <c r="F74" s="69"/>
      <c r="G74" s="20"/>
      <c r="H74" s="185" t="s">
        <v>208</v>
      </c>
      <c r="I74" s="186">
        <v>41663</v>
      </c>
      <c r="J74" s="70">
        <v>5390.31</v>
      </c>
      <c r="K74" s="60"/>
      <c r="L74" s="69"/>
      <c r="M74" s="54"/>
      <c r="N74" s="51"/>
      <c r="O74" s="23"/>
    </row>
    <row r="75" spans="1:15" s="6" customFormat="1" ht="15">
      <c r="A75" s="42" t="s">
        <v>218</v>
      </c>
      <c r="B75" s="34"/>
      <c r="C75" s="9"/>
      <c r="D75" s="39"/>
      <c r="E75" s="51"/>
      <c r="F75" s="9"/>
      <c r="G75" s="18"/>
      <c r="H75" s="34"/>
      <c r="I75" s="9"/>
      <c r="J75" s="39"/>
      <c r="K75" s="185" t="s">
        <v>219</v>
      </c>
      <c r="L75" s="186">
        <v>41696</v>
      </c>
      <c r="M75" s="70">
        <v>1212.75</v>
      </c>
      <c r="N75" s="51"/>
      <c r="O75" s="23"/>
    </row>
    <row r="76" spans="1:15" s="6" customFormat="1" ht="15">
      <c r="A76" s="43" t="s">
        <v>215</v>
      </c>
      <c r="B76" s="60"/>
      <c r="C76" s="69"/>
      <c r="D76" s="54"/>
      <c r="E76" s="61"/>
      <c r="F76" s="69"/>
      <c r="G76" s="20"/>
      <c r="H76" s="185"/>
      <c r="I76" s="186"/>
      <c r="J76" s="70"/>
      <c r="K76" s="185" t="s">
        <v>214</v>
      </c>
      <c r="L76" s="186">
        <v>41719</v>
      </c>
      <c r="M76" s="70">
        <v>652.86</v>
      </c>
      <c r="N76" s="51"/>
      <c r="O76" s="23"/>
    </row>
    <row r="77" spans="1:15" s="6" customFormat="1" ht="15">
      <c r="A77" s="43" t="s">
        <v>216</v>
      </c>
      <c r="B77" s="60"/>
      <c r="C77" s="69"/>
      <c r="D77" s="54"/>
      <c r="E77" s="61"/>
      <c r="F77" s="69"/>
      <c r="G77" s="20"/>
      <c r="H77" s="185"/>
      <c r="I77" s="186"/>
      <c r="J77" s="70"/>
      <c r="K77" s="185" t="s">
        <v>214</v>
      </c>
      <c r="L77" s="186">
        <v>41719</v>
      </c>
      <c r="M77" s="70">
        <v>190.33</v>
      </c>
      <c r="N77" s="51"/>
      <c r="O77" s="23"/>
    </row>
    <row r="78" spans="1:15" s="6" customFormat="1" ht="13.5" thickBot="1">
      <c r="A78" s="43"/>
      <c r="B78" s="60"/>
      <c r="C78" s="69"/>
      <c r="D78" s="54"/>
      <c r="E78" s="61"/>
      <c r="F78" s="69"/>
      <c r="G78" s="20"/>
      <c r="H78" s="60"/>
      <c r="I78" s="69"/>
      <c r="J78" s="54"/>
      <c r="K78" s="60"/>
      <c r="L78" s="69"/>
      <c r="M78" s="54"/>
      <c r="N78" s="51"/>
      <c r="O78" s="23"/>
    </row>
    <row r="79" spans="1:15" s="86" customFormat="1" ht="20.25" thickBot="1">
      <c r="A79" s="81" t="s">
        <v>4</v>
      </c>
      <c r="B79" s="82"/>
      <c r="C79" s="83"/>
      <c r="D79" s="87">
        <f>SUM(D61:D78)</f>
        <v>16327.1</v>
      </c>
      <c r="E79" s="88"/>
      <c r="F79" s="83"/>
      <c r="G79" s="87">
        <f>SUM(G61:G78)</f>
        <v>2463.03</v>
      </c>
      <c r="H79" s="89"/>
      <c r="I79" s="83"/>
      <c r="J79" s="87">
        <f>SUM(J61:J78)</f>
        <v>18094.67</v>
      </c>
      <c r="K79" s="89"/>
      <c r="L79" s="83"/>
      <c r="M79" s="87">
        <f>SUM(M61:M78)</f>
        <v>3500.5</v>
      </c>
      <c r="N79" s="53">
        <f>M79+J79+G79+D79</f>
        <v>40385.3</v>
      </c>
      <c r="O79" s="90"/>
    </row>
    <row r="80" spans="1:15" s="6" customFormat="1" ht="40.5" customHeight="1" hidden="1" thickBot="1">
      <c r="A80" s="240" t="s">
        <v>30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2"/>
      <c r="O80" s="62"/>
    </row>
    <row r="81" spans="1:15" s="6" customFormat="1" ht="12.75" hidden="1">
      <c r="A81" s="42"/>
      <c r="B81" s="34"/>
      <c r="C81" s="9"/>
      <c r="D81" s="39"/>
      <c r="E81" s="51"/>
      <c r="F81" s="9"/>
      <c r="G81" s="18"/>
      <c r="H81" s="34"/>
      <c r="I81" s="9"/>
      <c r="J81" s="39"/>
      <c r="K81" s="34"/>
      <c r="L81" s="9"/>
      <c r="M81" s="39"/>
      <c r="N81" s="51"/>
      <c r="O81" s="23"/>
    </row>
    <row r="82" spans="1:15" s="6" customFormat="1" ht="12.75" hidden="1">
      <c r="A82" s="42"/>
      <c r="B82" s="34"/>
      <c r="C82" s="9"/>
      <c r="D82" s="39"/>
      <c r="E82" s="51"/>
      <c r="F82" s="9"/>
      <c r="G82" s="18"/>
      <c r="H82" s="34"/>
      <c r="I82" s="9"/>
      <c r="J82" s="39"/>
      <c r="K82" s="34"/>
      <c r="L82" s="9"/>
      <c r="M82" s="39"/>
      <c r="N82" s="51"/>
      <c r="O82" s="23"/>
    </row>
    <row r="83" spans="1:15" s="6" customFormat="1" ht="12.75" hidden="1">
      <c r="A83" s="42"/>
      <c r="B83" s="34"/>
      <c r="C83" s="9"/>
      <c r="D83" s="39"/>
      <c r="E83" s="51"/>
      <c r="F83" s="9"/>
      <c r="G83" s="18"/>
      <c r="H83" s="34"/>
      <c r="I83" s="9"/>
      <c r="J83" s="39"/>
      <c r="K83" s="34"/>
      <c r="L83" s="9"/>
      <c r="M83" s="39"/>
      <c r="N83" s="51"/>
      <c r="O83" s="23"/>
    </row>
    <row r="84" spans="1:15" s="6" customFormat="1" ht="12.75" hidden="1">
      <c r="A84" s="42"/>
      <c r="B84" s="34"/>
      <c r="C84" s="9"/>
      <c r="D84" s="39"/>
      <c r="E84" s="51"/>
      <c r="F84" s="9"/>
      <c r="G84" s="18"/>
      <c r="H84" s="34"/>
      <c r="I84" s="9"/>
      <c r="J84" s="39"/>
      <c r="K84" s="34"/>
      <c r="L84" s="9"/>
      <c r="M84" s="39"/>
      <c r="N84" s="51"/>
      <c r="O84" s="23"/>
    </row>
    <row r="85" spans="1:15" s="6" customFormat="1" ht="13.5" hidden="1" thickBot="1">
      <c r="A85" s="42"/>
      <c r="B85" s="34"/>
      <c r="C85" s="9"/>
      <c r="D85" s="39"/>
      <c r="E85" s="51"/>
      <c r="F85" s="9"/>
      <c r="G85" s="18"/>
      <c r="H85" s="34"/>
      <c r="I85" s="9"/>
      <c r="J85" s="39"/>
      <c r="K85" s="34"/>
      <c r="L85" s="9"/>
      <c r="M85" s="39"/>
      <c r="N85" s="51"/>
      <c r="O85" s="23"/>
    </row>
    <row r="86" spans="1:15" s="86" customFormat="1" ht="20.25" hidden="1" thickBot="1">
      <c r="A86" s="81" t="s">
        <v>4</v>
      </c>
      <c r="B86" s="89"/>
      <c r="C86" s="91"/>
      <c r="D86" s="93">
        <f>SUM(D81:D85)</f>
        <v>0</v>
      </c>
      <c r="E86" s="94"/>
      <c r="F86" s="93"/>
      <c r="G86" s="93">
        <f>SUM(G81:G85)</f>
        <v>0</v>
      </c>
      <c r="H86" s="93"/>
      <c r="I86" s="93"/>
      <c r="J86" s="93">
        <f>SUM(J81:J85)</f>
        <v>0</v>
      </c>
      <c r="K86" s="93"/>
      <c r="L86" s="93"/>
      <c r="M86" s="93">
        <f>SUM(M81:M85)</f>
        <v>0</v>
      </c>
      <c r="N86" s="84"/>
      <c r="O86" s="92"/>
    </row>
    <row r="87" spans="1:15" s="6" customFormat="1" ht="20.25" thickBot="1">
      <c r="A87" s="65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2"/>
    </row>
    <row r="88" spans="1:15" s="2" customFormat="1" ht="20.25" thickBot="1">
      <c r="A88" s="46" t="s">
        <v>6</v>
      </c>
      <c r="B88" s="66"/>
      <c r="C88" s="63"/>
      <c r="D88" s="67">
        <f>D86+D79+D59+D50</f>
        <v>130160.52</v>
      </c>
      <c r="E88" s="64"/>
      <c r="F88" s="63"/>
      <c r="G88" s="67">
        <f>G86+G79+G59+G50</f>
        <v>150045.87</v>
      </c>
      <c r="H88" s="64"/>
      <c r="I88" s="63"/>
      <c r="J88" s="67">
        <f>J86+J79+J59+J50</f>
        <v>118213.5</v>
      </c>
      <c r="K88" s="64"/>
      <c r="L88" s="63"/>
      <c r="M88" s="67">
        <f>M86+M79+M59+M50</f>
        <v>106120.11</v>
      </c>
      <c r="N88" s="53">
        <f>M88+J88+G88+D88</f>
        <v>504540</v>
      </c>
      <c r="O88" s="27">
        <f>M88+J88+G88+D88</f>
        <v>504540</v>
      </c>
    </row>
    <row r="89" spans="1:13" s="2" customFormat="1" ht="13.5" thickBot="1">
      <c r="A89" s="57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</row>
    <row r="90" spans="1:14" s="2" customFormat="1" ht="13.5" thickBot="1">
      <c r="A90" s="55"/>
      <c r="B90" s="58" t="s">
        <v>18</v>
      </c>
      <c r="C90" s="58" t="s">
        <v>19</v>
      </c>
      <c r="D90" s="58" t="s">
        <v>20</v>
      </c>
      <c r="E90" s="58" t="s">
        <v>21</v>
      </c>
      <c r="F90" s="58" t="s">
        <v>22</v>
      </c>
      <c r="G90" s="58" t="s">
        <v>23</v>
      </c>
      <c r="H90" s="58" t="s">
        <v>24</v>
      </c>
      <c r="I90" s="58" t="s">
        <v>25</v>
      </c>
      <c r="J90" s="58" t="s">
        <v>14</v>
      </c>
      <c r="K90" s="58" t="s">
        <v>15</v>
      </c>
      <c r="L90" s="58" t="s">
        <v>16</v>
      </c>
      <c r="M90" s="58" t="s">
        <v>17</v>
      </c>
      <c r="N90" s="58" t="s">
        <v>27</v>
      </c>
    </row>
    <row r="91" spans="1:14" s="2" customFormat="1" ht="13.5" thickBot="1">
      <c r="A91" s="57" t="s">
        <v>13</v>
      </c>
      <c r="B91" s="195">
        <v>45585.76</v>
      </c>
      <c r="C91" s="55">
        <f>B96</f>
        <v>86925.54</v>
      </c>
      <c r="D91" s="55">
        <f aca="true" t="shared" si="5" ref="D91:M91">C96</f>
        <v>126041.29</v>
      </c>
      <c r="E91" s="56">
        <f>D96</f>
        <v>37903.31</v>
      </c>
      <c r="F91" s="55">
        <f t="shared" si="5"/>
        <v>76871.02</v>
      </c>
      <c r="G91" s="55">
        <f t="shared" si="5"/>
        <v>117504.74</v>
      </c>
      <c r="H91" s="56">
        <f t="shared" si="5"/>
        <v>6061.79</v>
      </c>
      <c r="I91" s="55">
        <f t="shared" si="5"/>
        <v>45437.12</v>
      </c>
      <c r="J91" s="55">
        <f t="shared" si="5"/>
        <v>87219.31</v>
      </c>
      <c r="K91" s="56">
        <f t="shared" si="5"/>
        <v>7767</v>
      </c>
      <c r="L91" s="55">
        <f t="shared" si="5"/>
        <v>49376.8</v>
      </c>
      <c r="M91" s="55">
        <f t="shared" si="5"/>
        <v>88953.87</v>
      </c>
      <c r="N91" s="55"/>
    </row>
    <row r="92" spans="1:14" s="191" customFormat="1" ht="13.5" thickBot="1">
      <c r="A92" s="189" t="s">
        <v>11</v>
      </c>
      <c r="B92" s="190">
        <v>40572.4</v>
      </c>
      <c r="C92" s="190">
        <v>40572.4</v>
      </c>
      <c r="D92" s="190">
        <v>40572.4</v>
      </c>
      <c r="E92" s="190">
        <v>38735.76</v>
      </c>
      <c r="F92" s="190">
        <v>40113.24</v>
      </c>
      <c r="G92" s="190">
        <v>40113.24</v>
      </c>
      <c r="H92" s="190">
        <v>40113.24</v>
      </c>
      <c r="I92" s="190">
        <v>40113.24</v>
      </c>
      <c r="J92" s="190">
        <v>40113.24</v>
      </c>
      <c r="K92" s="190">
        <v>40113.24</v>
      </c>
      <c r="L92" s="190">
        <v>40113.24</v>
      </c>
      <c r="M92" s="190">
        <v>40113.24</v>
      </c>
      <c r="N92" s="190">
        <f>SUM(B92:M92)</f>
        <v>481358.88</v>
      </c>
    </row>
    <row r="93" spans="1:14" s="191" customFormat="1" ht="13.5" thickBot="1">
      <c r="A93" s="189" t="s">
        <v>12</v>
      </c>
      <c r="B93" s="190">
        <v>41093.78</v>
      </c>
      <c r="C93" s="190">
        <v>38869.75</v>
      </c>
      <c r="D93" s="190">
        <v>41776.54</v>
      </c>
      <c r="E93" s="190">
        <v>38721.71</v>
      </c>
      <c r="F93" s="190">
        <v>40387.72</v>
      </c>
      <c r="G93" s="190">
        <v>38356.92</v>
      </c>
      <c r="H93" s="190">
        <v>39129.33</v>
      </c>
      <c r="I93" s="190">
        <v>41536.19</v>
      </c>
      <c r="J93" s="190">
        <v>38515.19</v>
      </c>
      <c r="K93" s="190">
        <v>41363.8</v>
      </c>
      <c r="L93" s="190">
        <v>39331.07</v>
      </c>
      <c r="M93" s="190">
        <v>39887.25</v>
      </c>
      <c r="N93" s="190">
        <f>SUM(B93:M93)</f>
        <v>478969.25</v>
      </c>
    </row>
    <row r="94" spans="1:14" s="191" customFormat="1" ht="13.5" thickBot="1">
      <c r="A94" s="189" t="s">
        <v>180</v>
      </c>
      <c r="B94" s="196">
        <v>246</v>
      </c>
      <c r="C94" s="196">
        <v>246</v>
      </c>
      <c r="D94" s="196">
        <v>246</v>
      </c>
      <c r="E94" s="196">
        <v>246</v>
      </c>
      <c r="F94" s="196">
        <v>246</v>
      </c>
      <c r="G94" s="196">
        <v>246</v>
      </c>
      <c r="H94" s="196">
        <v>246</v>
      </c>
      <c r="I94" s="196">
        <v>246</v>
      </c>
      <c r="J94" s="196">
        <v>246</v>
      </c>
      <c r="K94" s="196">
        <v>246</v>
      </c>
      <c r="L94" s="196">
        <v>246</v>
      </c>
      <c r="M94" s="196">
        <v>246</v>
      </c>
      <c r="N94" s="196">
        <f>SUM(B94:M94)</f>
        <v>2952</v>
      </c>
    </row>
    <row r="95" spans="1:14" s="2" customFormat="1" ht="13.5" thickBot="1">
      <c r="A95" s="57" t="s">
        <v>28</v>
      </c>
      <c r="B95" s="55">
        <f aca="true" t="shared" si="6" ref="B95:M95">B93-B92</f>
        <v>521.379999999997</v>
      </c>
      <c r="C95" s="55">
        <f t="shared" si="6"/>
        <v>-1702.65</v>
      </c>
      <c r="D95" s="55">
        <f t="shared" si="6"/>
        <v>1204.14</v>
      </c>
      <c r="E95" s="55">
        <f t="shared" si="6"/>
        <v>-14.0500000000029</v>
      </c>
      <c r="F95" s="55">
        <f t="shared" si="6"/>
        <v>274.480000000003</v>
      </c>
      <c r="G95" s="55">
        <f t="shared" si="6"/>
        <v>-1756.32</v>
      </c>
      <c r="H95" s="55">
        <f t="shared" si="6"/>
        <v>-983.909999999996</v>
      </c>
      <c r="I95" s="55">
        <f t="shared" si="6"/>
        <v>1422.95</v>
      </c>
      <c r="J95" s="55">
        <f t="shared" si="6"/>
        <v>-1598.05</v>
      </c>
      <c r="K95" s="55">
        <f t="shared" si="6"/>
        <v>1250.56</v>
      </c>
      <c r="L95" s="55">
        <f t="shared" si="6"/>
        <v>-782.169999999998</v>
      </c>
      <c r="M95" s="55">
        <f t="shared" si="6"/>
        <v>-225.989999999998</v>
      </c>
      <c r="N95" s="55">
        <f>M95+L95+K95+J95+I95+H95+G95+F95+E95+D95+C95+B95</f>
        <v>-2389.63</v>
      </c>
    </row>
    <row r="96" spans="1:14" s="2" customFormat="1" ht="13.5" thickBot="1">
      <c r="A96" s="57" t="s">
        <v>26</v>
      </c>
      <c r="B96" s="197">
        <f>B91+B93+B94</f>
        <v>86925.54</v>
      </c>
      <c r="C96" s="197">
        <f>C91+C93+C94</f>
        <v>126041.29</v>
      </c>
      <c r="D96" s="198">
        <f>D91+D93+D94-D88</f>
        <v>37903.31</v>
      </c>
      <c r="E96" s="197">
        <f>E91+E93+E94</f>
        <v>76871.02</v>
      </c>
      <c r="F96" s="197">
        <f>F91+F93+F94</f>
        <v>117504.74</v>
      </c>
      <c r="G96" s="198">
        <f>G91+G93+G94-G88</f>
        <v>6061.79</v>
      </c>
      <c r="H96" s="197">
        <f>H91+H93+H94</f>
        <v>45437.12</v>
      </c>
      <c r="I96" s="197">
        <f>I91+I93+I94</f>
        <v>87219.31</v>
      </c>
      <c r="J96" s="198">
        <f>J91+J93+J94-J88</f>
        <v>7767</v>
      </c>
      <c r="K96" s="197">
        <f>K91+K93+K94</f>
        <v>49376.8</v>
      </c>
      <c r="L96" s="197">
        <f>L91+L93+L94</f>
        <v>88953.87</v>
      </c>
      <c r="M96" s="198">
        <f>M91+M93+M94-M88</f>
        <v>22967.01</v>
      </c>
      <c r="N96" s="55"/>
    </row>
    <row r="97" spans="7:14" s="2" customFormat="1" ht="57" customHeight="1">
      <c r="G97" s="36"/>
      <c r="H97" s="267" t="s">
        <v>211</v>
      </c>
      <c r="I97" s="267"/>
      <c r="J97" s="267"/>
      <c r="K97" s="267"/>
      <c r="L97" s="236" t="s">
        <v>212</v>
      </c>
      <c r="M97" s="236"/>
      <c r="N97" s="236"/>
    </row>
    <row r="98" spans="8:14" s="2" customFormat="1" ht="71.25" customHeight="1">
      <c r="H98" s="237" t="s">
        <v>213</v>
      </c>
      <c r="I98" s="237"/>
      <c r="J98" s="237"/>
      <c r="K98" s="237"/>
      <c r="L98" s="238" t="s">
        <v>223</v>
      </c>
      <c r="M98" s="238"/>
      <c r="N98" s="238"/>
    </row>
    <row r="99" s="2" customFormat="1" ht="12.75"/>
    <row r="100" spans="8:13" s="2" customFormat="1" ht="15">
      <c r="H100" s="257" t="s">
        <v>181</v>
      </c>
      <c r="I100" s="257"/>
      <c r="J100" s="257"/>
      <c r="K100" s="199">
        <f>O88</f>
        <v>504540</v>
      </c>
      <c r="L100" s="200"/>
      <c r="M100"/>
    </row>
    <row r="101" spans="8:13" s="2" customFormat="1" ht="15">
      <c r="H101" s="257" t="s">
        <v>182</v>
      </c>
      <c r="I101" s="257"/>
      <c r="J101" s="257"/>
      <c r="K101" s="199">
        <f>N92</f>
        <v>481358.88</v>
      </c>
      <c r="L101" s="200"/>
      <c r="M101"/>
    </row>
    <row r="102" spans="8:13" s="2" customFormat="1" ht="15">
      <c r="H102" s="257" t="s">
        <v>183</v>
      </c>
      <c r="I102" s="257"/>
      <c r="J102" s="257"/>
      <c r="K102" s="199">
        <f>N93</f>
        <v>478969.25</v>
      </c>
      <c r="L102" s="200"/>
      <c r="M102"/>
    </row>
    <row r="103" spans="8:13" s="2" customFormat="1" ht="15">
      <c r="H103" s="257" t="s">
        <v>184</v>
      </c>
      <c r="I103" s="257"/>
      <c r="J103" s="257"/>
      <c r="K103" s="199">
        <f>K102-K101</f>
        <v>-2389.63</v>
      </c>
      <c r="L103" s="200"/>
      <c r="M103"/>
    </row>
    <row r="104" spans="8:13" s="2" customFormat="1" ht="15">
      <c r="H104" s="258" t="s">
        <v>185</v>
      </c>
      <c r="I104" s="258"/>
      <c r="J104" s="258"/>
      <c r="K104" s="199">
        <f>K101-K100</f>
        <v>-23181.12</v>
      </c>
      <c r="L104" s="200"/>
      <c r="M104"/>
    </row>
    <row r="105" spans="8:13" s="2" customFormat="1" ht="15">
      <c r="H105" s="259" t="s">
        <v>186</v>
      </c>
      <c r="I105" s="260"/>
      <c r="J105" s="261"/>
      <c r="K105" s="199">
        <f>B91</f>
        <v>45585.76</v>
      </c>
      <c r="L105" s="200"/>
      <c r="M105"/>
    </row>
    <row r="106" spans="8:13" s="2" customFormat="1" ht="15.75">
      <c r="H106" s="263" t="s">
        <v>187</v>
      </c>
      <c r="I106" s="263"/>
      <c r="J106" s="263"/>
      <c r="K106" s="201">
        <f>K105+K104+K103+K107</f>
        <v>22967.01</v>
      </c>
      <c r="L106" s="200"/>
      <c r="M106"/>
    </row>
    <row r="107" spans="8:13" s="2" customFormat="1" ht="15">
      <c r="H107" s="264" t="s">
        <v>195</v>
      </c>
      <c r="I107" s="265"/>
      <c r="J107" s="266"/>
      <c r="K107" s="202">
        <f>N94</f>
        <v>2952</v>
      </c>
      <c r="L107" s="200"/>
      <c r="M107"/>
    </row>
    <row r="108" spans="8:13" s="2" customFormat="1" ht="15">
      <c r="H108" s="258" t="s">
        <v>188</v>
      </c>
      <c r="I108" s="258"/>
      <c r="J108" s="258"/>
      <c r="K108" s="199">
        <f>D79+G79+J79+M79</f>
        <v>40385.3</v>
      </c>
      <c r="L108" s="254" t="s">
        <v>194</v>
      </c>
      <c r="M108" s="255"/>
    </row>
    <row r="109" spans="8:13" s="2" customFormat="1" ht="15">
      <c r="H109" s="256" t="s">
        <v>189</v>
      </c>
      <c r="I109" s="256"/>
      <c r="J109" s="256"/>
      <c r="K109" s="203">
        <v>54194.07</v>
      </c>
      <c r="L109" s="119"/>
      <c r="M109" s="3"/>
    </row>
    <row r="110" spans="8:13" s="2" customFormat="1" ht="15">
      <c r="H110" s="256" t="s">
        <v>190</v>
      </c>
      <c r="I110" s="256"/>
      <c r="J110" s="256"/>
      <c r="K110" s="203">
        <v>8593.07</v>
      </c>
      <c r="L110" s="119"/>
      <c r="M110" s="3"/>
    </row>
    <row r="111" spans="8:12" ht="15">
      <c r="H111" s="256" t="s">
        <v>191</v>
      </c>
      <c r="I111" s="256"/>
      <c r="J111" s="256"/>
      <c r="K111" s="203">
        <f>K109+K110</f>
        <v>62787.14</v>
      </c>
      <c r="L111" s="119"/>
    </row>
    <row r="112" spans="8:12" ht="15">
      <c r="H112" s="256" t="s">
        <v>192</v>
      </c>
      <c r="I112" s="256"/>
      <c r="J112" s="256"/>
      <c r="K112" s="203">
        <f>K111-K108-45585.76</f>
        <v>-23183.92</v>
      </c>
      <c r="L112" s="119"/>
    </row>
    <row r="113" spans="8:12" ht="15.75">
      <c r="H113" s="256" t="s">
        <v>193</v>
      </c>
      <c r="I113" s="256"/>
      <c r="J113" s="256"/>
      <c r="K113" s="204">
        <f>K104-K112</f>
        <v>2.8</v>
      </c>
      <c r="L113" s="205"/>
    </row>
  </sheetData>
  <sheetProtection/>
  <mergeCells count="30">
    <mergeCell ref="H104:J104"/>
    <mergeCell ref="H105:J105"/>
    <mergeCell ref="A45:A47"/>
    <mergeCell ref="H111:J111"/>
    <mergeCell ref="H112:J112"/>
    <mergeCell ref="H113:J113"/>
    <mergeCell ref="H106:J106"/>
    <mergeCell ref="H107:J107"/>
    <mergeCell ref="H108:J108"/>
    <mergeCell ref="H97:K97"/>
    <mergeCell ref="A4:O4"/>
    <mergeCell ref="A52:N52"/>
    <mergeCell ref="A21:A22"/>
    <mergeCell ref="L108:M108"/>
    <mergeCell ref="H109:J109"/>
    <mergeCell ref="H110:J110"/>
    <mergeCell ref="H100:J100"/>
    <mergeCell ref="H101:J101"/>
    <mergeCell ref="H102:J102"/>
    <mergeCell ref="H103:J103"/>
    <mergeCell ref="L97:N97"/>
    <mergeCell ref="H98:K98"/>
    <mergeCell ref="L98:N98"/>
    <mergeCell ref="A1:N1"/>
    <mergeCell ref="A80:N80"/>
    <mergeCell ref="A60:N60"/>
    <mergeCell ref="B2:D2"/>
    <mergeCell ref="E2:G2"/>
    <mergeCell ref="H2:J2"/>
    <mergeCell ref="K2:M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2014-07-05T11:10:18Z</cp:lastPrinted>
  <dcterms:created xsi:type="dcterms:W3CDTF">2010-04-02T14:46:04Z</dcterms:created>
  <dcterms:modified xsi:type="dcterms:W3CDTF">2014-07-05T11:10:54Z</dcterms:modified>
  <cp:category/>
  <cp:version/>
  <cp:contentType/>
  <cp:contentStatus/>
</cp:coreProperties>
</file>