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голосованию'!$A$1:$H$149</definedName>
  </definedNames>
  <calcPr fullCalcOnLoad="1" fullPrecision="0"/>
</workbook>
</file>

<file path=xl/sharedStrings.xml><?xml version="1.0" encoding="utf-8"?>
<sst xmlns="http://schemas.openxmlformats.org/spreadsheetml/2006/main" count="379" uniqueCount="242">
  <si>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</si>
  <si>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</si>
  <si>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</si>
  <si>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</si>
  <si>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</si>
  <si>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</si>
  <si>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</si>
  <si>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</si>
  <si>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</si>
  <si>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</si>
  <si>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</si>
  <si>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</si>
  <si>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</si>
  <si>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</si>
  <si>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</si>
  <si>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</si>
  <si>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</si>
  <si>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</si>
  <si>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</si>
  <si>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</si>
  <si>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</si>
  <si>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</si>
  <si>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</si>
  <si>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</si>
  <si>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</si>
  <si>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</si>
  <si>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</si>
  <si>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</si>
  <si>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</si>
  <si>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</si>
  <si>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</si>
  <si>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</si>
  <si>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</si>
  <si>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</si>
  <si>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</si>
  <si>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</si>
  <si>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</si>
  <si>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</si>
  <si>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</si>
  <si>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</si>
  <si>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</si>
  <si>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</si>
  <si>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</si>
  <si>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</si>
  <si>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</si>
  <si>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</si>
  <si>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</si>
  <si>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</si>
  <si>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</si>
  <si>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</si>
  <si>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</si>
  <si>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</si>
  <si>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</si>
  <si>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</si>
  <si>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</si>
  <si>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</si>
  <si>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</si>
  <si>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</si>
  <si>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</si>
  <si>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</si>
  <si>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</si>
  <si>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</si>
  <si>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</si>
  <si>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</si>
  <si>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</si>
  <si>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</si>
  <si>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</si>
  <si>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</si>
  <si>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</si>
  <si>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</si>
  <si>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</si>
  <si>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</si>
  <si>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</si>
  <si>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</si>
  <si>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</si>
  <si>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</si>
  <si>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</si>
  <si>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</si>
  <si>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</si>
  <si>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</si>
  <si>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</si>
  <si>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</si>
  <si>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</si>
  <si>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</si>
  <si>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</si>
  <si>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</si>
  <si>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</si>
  <si>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</si>
  <si>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</si>
  <si>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</si>
  <si>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</si>
  <si>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</si>
  <si>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</si>
  <si>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</si>
  <si>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</si>
  <si>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</si>
  <si>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содержанию кровли в т.числе: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</si>
  <si>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</si>
  <si>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</si>
  <si>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</si>
  <si>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</si>
  <si>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</si>
  <si>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(многоквартирный дом с газовыми плитами )</t>
  </si>
  <si>
    <t>Обслуживание вводных и внутренних газопроводов жилого фонда</t>
  </si>
  <si>
    <t>Поверка общедомовых приборов учета горячего водоснабжения</t>
  </si>
  <si>
    <t>1 ра в год</t>
  </si>
  <si>
    <t>замена ( поверка ) КИП</t>
  </si>
  <si>
    <t>погрузка мусора на автотранспорт вручную</t>
  </si>
  <si>
    <t>посыпка территории песко - соляной смесью</t>
  </si>
  <si>
    <t>1 раз в 4 года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</si>
  <si>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</si>
  <si>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</si>
  <si>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</si>
  <si>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</si>
  <si>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</si>
  <si>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перевод реле времени</t>
  </si>
  <si>
    <t>очистка от снега и льда водостоков</t>
  </si>
  <si>
    <t>Работы заявочного характера</t>
  </si>
  <si>
    <t>2013-2014гг.</t>
  </si>
  <si>
    <t>(стоимость услуг увеличена на 7% в соответствии с уровнем инфляции 2012г.)</t>
  </si>
  <si>
    <t>по адресу: ул. Набережная, д.36 (S общ.=3910,40 м2, Sзем.уч.= 4944,95м2)</t>
  </si>
  <si>
    <t>договорная и претензионно-исковая работа, взыскание задолженности по ЖКУ</t>
  </si>
  <si>
    <t>окос травы</t>
  </si>
  <si>
    <t>очистка урн отмусора</t>
  </si>
  <si>
    <t>Поверка общедомовых приборов учета теплоэнергии</t>
  </si>
  <si>
    <t>Поверка общедомовыз приборов учета теплоэнергии</t>
  </si>
  <si>
    <t>отключение системы отопления в местах общего пользования</t>
  </si>
  <si>
    <t>ревизия задвижек отопления (д.50 мм -1шт.д.80мм-7 шт.,д.100мм-4 шт.)</t>
  </si>
  <si>
    <t>подключение системы отопления в местах общего пользования</t>
  </si>
  <si>
    <t>испытания тепловых сетей на максимальную температуру</t>
  </si>
  <si>
    <t>ревизия заадвижек ГВС ( диам.80мм-3 шт.)</t>
  </si>
  <si>
    <t>замена насоса гвс / резерв /</t>
  </si>
  <si>
    <t>ревизия задвижек  ХВС (диам.80 мм-2 шт.)</t>
  </si>
  <si>
    <t>замена трансформатора тока (1 узел учета / 3 ТТ)</t>
  </si>
  <si>
    <t>ремонт кровли</t>
  </si>
  <si>
    <t>ремонт отмостки</t>
  </si>
  <si>
    <t>ремонт крылец</t>
  </si>
  <si>
    <t>ремонт ливневой канализации</t>
  </si>
  <si>
    <t>смена кип (тепловой узел)</t>
  </si>
  <si>
    <t>установка КИП (бойлер)</t>
  </si>
  <si>
    <t>смена запорной арматуры (в квартирах по стоякам)</t>
  </si>
  <si>
    <t>ремонт канализации</t>
  </si>
  <si>
    <t>ремонт инженерных систем электроснабжения</t>
  </si>
  <si>
    <t>Дополнительные работы (по текущему ремонту), в т.ч.:</t>
  </si>
  <si>
    <t>Ремонт кровли 577 м2</t>
  </si>
  <si>
    <t>изготовление и установка поручней 1 шт.</t>
  </si>
  <si>
    <t>смена элеватора № 3 системы отопления - 1 шт.</t>
  </si>
  <si>
    <t>ремонт приямка</t>
  </si>
  <si>
    <t>ремонт входа в подвал ( 1подъезда)</t>
  </si>
  <si>
    <t>Лицевой счет многоквартирного дома по адресу: ул. Набережная, д. 36 на период с 1 мая 2013 по 30 апреля 2014 года</t>
  </si>
  <si>
    <t>130</t>
  </si>
  <si>
    <t>132</t>
  </si>
  <si>
    <t>108</t>
  </si>
  <si>
    <t>Перевод ВВП на летнюю схему</t>
  </si>
  <si>
    <t>Установка заглушки на элеваторный узел</t>
  </si>
  <si>
    <t>113</t>
  </si>
  <si>
    <t>145</t>
  </si>
  <si>
    <t>143</t>
  </si>
  <si>
    <t>Ревизия эл.щитка  (кв.54)</t>
  </si>
  <si>
    <t>Устранение течи канализационного стояка  (кв.29)</t>
  </si>
  <si>
    <t>139</t>
  </si>
  <si>
    <t>142</t>
  </si>
  <si>
    <t>Ревизия элеваторного узла ( сопло )</t>
  </si>
  <si>
    <t xml:space="preserve">Смена шарового крана ф 32мм </t>
  </si>
  <si>
    <t>Смена задвижек на эл.узле, ВВП (ф80-1шт., ф100-3шт.)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</si>
  <si>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</si>
  <si>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</si>
  <si>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</si>
  <si>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</si>
  <si>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</si>
  <si>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</si>
  <si>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</si>
  <si>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166</t>
  </si>
  <si>
    <t xml:space="preserve">Врезка гильз под ТСП </t>
  </si>
  <si>
    <t>Подключение системы отопления после работ ТПК</t>
  </si>
  <si>
    <t>Прочистка вент.каналов  (кв.24)</t>
  </si>
  <si>
    <t>172</t>
  </si>
  <si>
    <t>170</t>
  </si>
  <si>
    <t>190</t>
  </si>
  <si>
    <t>Снятие заглушки с эл.узла</t>
  </si>
  <si>
    <t>193</t>
  </si>
  <si>
    <t>195</t>
  </si>
  <si>
    <t>Ремонт ливневой трубы (4 под-д)</t>
  </si>
  <si>
    <t>211</t>
  </si>
  <si>
    <t>Перевод ВВП на зимнюю схему</t>
  </si>
  <si>
    <t>Замена шар.крана на СО (кв.81)</t>
  </si>
  <si>
    <t>217</t>
  </si>
  <si>
    <t>Ремонт канализ.стояка (кв.35)</t>
  </si>
  <si>
    <t>219</t>
  </si>
  <si>
    <t>228</t>
  </si>
  <si>
    <t>Замена лампочек в подъезде (кв.66)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</si>
  <si>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</si>
  <si>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</si>
  <si>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</si>
  <si>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</si>
  <si>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</si>
  <si>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</si>
  <si>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</si>
  <si>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</si>
  <si>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</si>
  <si>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</si>
  <si>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</si>
  <si>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</si>
  <si>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</si>
  <si>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</si>
  <si>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</si>
  <si>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18769,92 (по тарифу)</t>
  </si>
  <si>
    <t>Замок навесной</t>
  </si>
  <si>
    <t>А/о 35</t>
  </si>
  <si>
    <t>256</t>
  </si>
  <si>
    <t>229</t>
  </si>
  <si>
    <t>30.09.2013 (акт от 6.11.13)</t>
  </si>
  <si>
    <t>Смена счетчика воды</t>
  </si>
  <si>
    <t>30.09.2013 (акт от 30.10.13)</t>
  </si>
  <si>
    <t>Замена трансформатора тока</t>
  </si>
  <si>
    <t>7</t>
  </si>
  <si>
    <t>ревизия ШР, ЩЭ + материалы</t>
  </si>
  <si>
    <t>14</t>
  </si>
  <si>
    <t>8</t>
  </si>
  <si>
    <t>изготовление и установка поручней (5 под-д) 1 шт.</t>
  </si>
  <si>
    <t xml:space="preserve">Ревизия эл.щитка, замена деталей </t>
  </si>
  <si>
    <t>Ревизия эл.щитка, замена деталей (кв.25)</t>
  </si>
  <si>
    <t>ревизия ВРУ, замена деталей</t>
  </si>
  <si>
    <t>17</t>
  </si>
  <si>
    <t>Восстановление схемы СТС на ВВП (2-я ступень)</t>
  </si>
  <si>
    <t>ремонт входа в подвал (1подъезда)</t>
  </si>
  <si>
    <t>Генеральный директор</t>
  </si>
  <si>
    <t>А.В. Митрофанов</t>
  </si>
  <si>
    <t>Экономист 2-ой категории по учету лицевых счетов МКД</t>
  </si>
  <si>
    <t>А/о 3</t>
  </si>
  <si>
    <t>Услуги типографии по печати доп.соглашений</t>
  </si>
  <si>
    <t>151</t>
  </si>
  <si>
    <t>42</t>
  </si>
  <si>
    <t>Ревизия эл.щитка,замена деталей ( кв.24)</t>
  </si>
  <si>
    <t>Ревизия эл.щитка,замена деталей ( кв.33)</t>
  </si>
  <si>
    <t>49</t>
  </si>
  <si>
    <t>50</t>
  </si>
  <si>
    <t>Материалы для изготовления скамеек</t>
  </si>
  <si>
    <t>А/о 20,21,23</t>
  </si>
  <si>
    <t>25,29,30.04.14</t>
  </si>
  <si>
    <t>Сопло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</si>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</sst>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1"/>
      <name val="Arial Black"/>
      <family val="2"/>
    </font>
    <font>
      <b/>
      <sz val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 horizontal="right"/>
    </xf>
    <xf numFmtId="0" fontId="30" fillId="26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25" borderId="13" xfId="0" applyNumberFormat="1" applyFont="1" applyFill="1" applyBorder="1" applyAlignment="1">
      <alignment horizontal="center" vertical="center" wrapText="1"/>
    </xf>
    <xf numFmtId="2" fontId="29" fillId="25" borderId="12" xfId="0" applyNumberFormat="1" applyFont="1" applyFill="1" applyBorder="1" applyAlignment="1">
      <alignment horizontal="center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center" wrapText="1"/>
    </xf>
    <xf numFmtId="2" fontId="29" fillId="0" borderId="34" xfId="0" applyNumberFormat="1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9" fillId="0" borderId="59" xfId="0" applyNumberFormat="1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center" vertical="center" wrapText="1"/>
    </xf>
    <xf numFmtId="2" fontId="32" fillId="0" borderId="59" xfId="0" applyNumberFormat="1" applyFont="1" applyFill="1" applyBorder="1" applyAlignment="1">
      <alignment horizontal="center" vertical="center" wrapText="1"/>
    </xf>
    <xf numFmtId="2" fontId="32" fillId="25" borderId="59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2" fontId="22" fillId="25" borderId="49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22" fillId="25" borderId="39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horizontal="left" vertical="center" wrapText="1"/>
    </xf>
    <xf numFmtId="0" fontId="24" fillId="24" borderId="39" xfId="0" applyFont="1" applyFill="1" applyBorder="1" applyAlignment="1">
      <alignment/>
    </xf>
    <xf numFmtId="2" fontId="24" fillId="24" borderId="39" xfId="0" applyNumberFormat="1" applyFont="1" applyFill="1" applyBorder="1" applyAlignment="1">
      <alignment horizontal="center"/>
    </xf>
    <xf numFmtId="2" fontId="24" fillId="24" borderId="4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41" fillId="25" borderId="26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35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6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4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0" fontId="18" fillId="28" borderId="2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1" xfId="0" applyNumberFormat="1" applyFont="1" applyFill="1" applyBorder="1" applyAlignment="1">
      <alignment horizontal="center" vertical="center" wrapText="1"/>
    </xf>
    <xf numFmtId="49" fontId="0" fillId="28" borderId="27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40" fillId="28" borderId="18" xfId="0" applyFont="1" applyFill="1" applyBorder="1" applyAlignment="1">
      <alignment horizontal="center" vertical="center" wrapText="1"/>
    </xf>
    <xf numFmtId="2" fontId="18" fillId="28" borderId="13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1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37" fillId="24" borderId="64" xfId="0" applyFont="1" applyFill="1" applyBorder="1" applyAlignment="1">
      <alignment horizontal="left"/>
    </xf>
    <xf numFmtId="0" fontId="37" fillId="24" borderId="64" xfId="0" applyFont="1" applyFill="1" applyBorder="1" applyAlignment="1">
      <alignment horizontal="right"/>
    </xf>
    <xf numFmtId="0" fontId="37" fillId="24" borderId="0" xfId="0" applyFont="1" applyFill="1" applyAlignment="1">
      <alignment horizontal="left" wrapText="1"/>
    </xf>
    <xf numFmtId="0" fontId="37" fillId="24" borderId="0" xfId="0" applyFont="1" applyFill="1" applyAlignment="1">
      <alignment horizontal="right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4" fillId="24" borderId="68" xfId="0" applyFont="1" applyFill="1" applyBorder="1" applyAlignment="1">
      <alignment horizontal="center" vertical="center" wrapText="1"/>
    </xf>
    <xf numFmtId="0" fontId="34" fillId="24" borderId="62" xfId="0" applyFont="1" applyFill="1" applyBorder="1" applyAlignment="1">
      <alignment horizontal="center" vertical="center" wrapText="1"/>
    </xf>
    <xf numFmtId="0" fontId="34" fillId="24" borderId="69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0" fillId="24" borderId="71" xfId="0" applyFont="1" applyFill="1" applyBorder="1" applyAlignment="1">
      <alignment horizontal="left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2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FZ60">
            <v>16858.34011904739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="75" zoomScaleNormal="75" zoomScalePageLayoutView="0" workbookViewId="0" topLeftCell="A47">
      <selection activeCell="A114" sqref="A114"/>
    </sheetView>
  </sheetViews>
  <sheetFormatPr defaultColWidth="9.00390625" defaultRowHeight="12.75"/>
  <cols>
    <col min="1" max="1" width="72.75390625" style="108" customWidth="1"/>
    <col min="2" max="2" width="19.125" style="108" customWidth="1"/>
    <col min="3" max="3" width="13.875" style="108" hidden="1" customWidth="1"/>
    <col min="4" max="4" width="18.375" style="108" customWidth="1"/>
    <col min="5" max="5" width="13.875" style="108" hidden="1" customWidth="1"/>
    <col min="6" max="6" width="20.875" style="3" hidden="1" customWidth="1"/>
    <col min="7" max="7" width="13.875" style="108" customWidth="1"/>
    <col min="8" max="8" width="20.875" style="3" customWidth="1"/>
    <col min="9" max="9" width="15.375" style="108" customWidth="1"/>
    <col min="10" max="10" width="15.375" style="108" hidden="1" customWidth="1"/>
    <col min="11" max="11" width="15.375" style="117" hidden="1" customWidth="1"/>
    <col min="12" max="14" width="15.375" style="108" customWidth="1"/>
    <col min="15" max="16384" width="9.125" style="108" customWidth="1"/>
  </cols>
  <sheetData>
    <row r="1" spans="1:8" ht="16.5" customHeight="1">
      <c r="A1" s="250" t="s">
        <v>31</v>
      </c>
      <c r="B1" s="251"/>
      <c r="C1" s="251"/>
      <c r="D1" s="251"/>
      <c r="E1" s="251"/>
      <c r="F1" s="251"/>
      <c r="G1" s="251"/>
      <c r="H1" s="251"/>
    </row>
    <row r="2" spans="2:8" ht="12.75" customHeight="1">
      <c r="B2" s="252" t="s">
        <v>32</v>
      </c>
      <c r="C2" s="252"/>
      <c r="D2" s="252"/>
      <c r="E2" s="252"/>
      <c r="F2" s="252"/>
      <c r="G2" s="251"/>
      <c r="H2" s="251"/>
    </row>
    <row r="3" spans="2:8" ht="14.25" customHeight="1">
      <c r="B3" s="252" t="s">
        <v>33</v>
      </c>
      <c r="C3" s="252"/>
      <c r="D3" s="252"/>
      <c r="E3" s="252"/>
      <c r="F3" s="252"/>
      <c r="G3" s="251"/>
      <c r="H3" s="251"/>
    </row>
    <row r="4" spans="2:8" ht="14.25" customHeight="1">
      <c r="B4" s="252" t="s">
        <v>34</v>
      </c>
      <c r="C4" s="252"/>
      <c r="D4" s="252"/>
      <c r="E4" s="252"/>
      <c r="F4" s="252"/>
      <c r="G4" s="251"/>
      <c r="H4" s="251"/>
    </row>
    <row r="5" spans="2:8" ht="14.25" customHeight="1">
      <c r="B5" s="118"/>
      <c r="C5" s="118"/>
      <c r="D5" s="118"/>
      <c r="E5" s="118"/>
      <c r="F5" s="118"/>
      <c r="G5" s="116"/>
      <c r="H5" s="116"/>
    </row>
    <row r="6" spans="1:8" ht="21" customHeight="1">
      <c r="A6" s="119" t="s">
        <v>118</v>
      </c>
      <c r="B6" s="118"/>
      <c r="C6" s="118"/>
      <c r="D6" s="118"/>
      <c r="E6" s="118"/>
      <c r="F6" s="118"/>
      <c r="G6" s="116"/>
      <c r="H6" s="116"/>
    </row>
    <row r="7" spans="1:8" ht="19.5" customHeight="1">
      <c r="A7" s="253"/>
      <c r="B7" s="254"/>
      <c r="C7" s="254"/>
      <c r="D7" s="254"/>
      <c r="E7" s="254"/>
      <c r="F7" s="254"/>
      <c r="G7" s="254"/>
      <c r="H7" s="254"/>
    </row>
    <row r="8" spans="1:9" ht="35.25" customHeight="1">
      <c r="A8" s="255" t="s">
        <v>119</v>
      </c>
      <c r="B8" s="256"/>
      <c r="C8" s="256"/>
      <c r="D8" s="256"/>
      <c r="E8" s="256"/>
      <c r="F8" s="256"/>
      <c r="G8" s="256"/>
      <c r="H8" s="256"/>
      <c r="I8" s="120"/>
    </row>
    <row r="9" spans="1:11" s="121" customFormat="1" ht="22.5" customHeight="1">
      <c r="A9" s="257" t="s">
        <v>35</v>
      </c>
      <c r="B9" s="257"/>
      <c r="C9" s="257"/>
      <c r="D9" s="257"/>
      <c r="E9" s="258"/>
      <c r="F9" s="258"/>
      <c r="G9" s="258"/>
      <c r="H9" s="258"/>
      <c r="K9" s="122"/>
    </row>
    <row r="10" spans="1:8" s="123" customFormat="1" ht="18.75" customHeight="1">
      <c r="A10" s="257" t="s">
        <v>120</v>
      </c>
      <c r="B10" s="257"/>
      <c r="C10" s="257"/>
      <c r="D10" s="257"/>
      <c r="E10" s="258"/>
      <c r="F10" s="258"/>
      <c r="G10" s="258"/>
      <c r="H10" s="258"/>
    </row>
    <row r="11" spans="1:8" s="124" customFormat="1" ht="17.25" customHeight="1">
      <c r="A11" s="259" t="s">
        <v>102</v>
      </c>
      <c r="B11" s="259"/>
      <c r="C11" s="259"/>
      <c r="D11" s="259"/>
      <c r="E11" s="260"/>
      <c r="F11" s="260"/>
      <c r="G11" s="260"/>
      <c r="H11" s="260"/>
    </row>
    <row r="12" spans="1:8" s="123" customFormat="1" ht="30" customHeight="1" thickBot="1">
      <c r="A12" s="261" t="s">
        <v>36</v>
      </c>
      <c r="B12" s="261"/>
      <c r="C12" s="261"/>
      <c r="D12" s="261"/>
      <c r="E12" s="262"/>
      <c r="F12" s="262"/>
      <c r="G12" s="262"/>
      <c r="H12" s="262"/>
    </row>
    <row r="13" spans="1:11" s="11" customFormat="1" ht="139.5" customHeight="1" thickBot="1">
      <c r="A13" s="125" t="s">
        <v>0</v>
      </c>
      <c r="B13" s="126" t="s">
        <v>37</v>
      </c>
      <c r="C13" s="127" t="s">
        <v>38</v>
      </c>
      <c r="D13" s="127" t="s">
        <v>5</v>
      </c>
      <c r="E13" s="127" t="s">
        <v>38</v>
      </c>
      <c r="F13" s="128" t="s">
        <v>39</v>
      </c>
      <c r="G13" s="127" t="s">
        <v>38</v>
      </c>
      <c r="H13" s="128" t="s">
        <v>39</v>
      </c>
      <c r="K13" s="129"/>
    </row>
    <row r="14" spans="1:11" s="136" customFormat="1" ht="12.75">
      <c r="A14" s="130">
        <v>1</v>
      </c>
      <c r="B14" s="131">
        <v>2</v>
      </c>
      <c r="C14" s="131">
        <v>3</v>
      </c>
      <c r="D14" s="132"/>
      <c r="E14" s="131">
        <v>3</v>
      </c>
      <c r="F14" s="133">
        <v>4</v>
      </c>
      <c r="G14" s="134">
        <v>3</v>
      </c>
      <c r="H14" s="135">
        <v>4</v>
      </c>
      <c r="K14" s="137"/>
    </row>
    <row r="15" spans="1:11" s="136" customFormat="1" ht="49.5" customHeight="1">
      <c r="A15" s="263" t="s">
        <v>1</v>
      </c>
      <c r="B15" s="264"/>
      <c r="C15" s="264"/>
      <c r="D15" s="264"/>
      <c r="E15" s="264"/>
      <c r="F15" s="264"/>
      <c r="G15" s="265"/>
      <c r="H15" s="266"/>
      <c r="K15" s="137"/>
    </row>
    <row r="16" spans="1:11" s="11" customFormat="1" ht="15">
      <c r="A16" s="138" t="s">
        <v>40</v>
      </c>
      <c r="B16" s="28" t="s">
        <v>55</v>
      </c>
      <c r="C16" s="139">
        <f>F16*12</f>
        <v>0</v>
      </c>
      <c r="D16" s="15">
        <f>G16*I16</f>
        <v>112619.52</v>
      </c>
      <c r="E16" s="14">
        <f>H16*12</f>
        <v>28.8</v>
      </c>
      <c r="F16" s="96"/>
      <c r="G16" s="14">
        <f>H16*12</f>
        <v>28.8</v>
      </c>
      <c r="H16" s="14">
        <v>2.4</v>
      </c>
      <c r="I16" s="11">
        <v>3910.4</v>
      </c>
      <c r="J16" s="11">
        <v>1.07</v>
      </c>
      <c r="K16" s="129">
        <v>2.24</v>
      </c>
    </row>
    <row r="17" spans="1:11" s="11" customFormat="1" ht="29.25" customHeight="1">
      <c r="A17" s="140" t="s">
        <v>121</v>
      </c>
      <c r="B17" s="141" t="s">
        <v>41</v>
      </c>
      <c r="C17" s="142"/>
      <c r="D17" s="143"/>
      <c r="E17" s="144"/>
      <c r="F17" s="145"/>
      <c r="G17" s="144"/>
      <c r="H17" s="144"/>
      <c r="I17" s="11">
        <v>3910.4</v>
      </c>
      <c r="K17" s="129"/>
    </row>
    <row r="18" spans="1:11" s="11" customFormat="1" ht="15">
      <c r="A18" s="140" t="s">
        <v>42</v>
      </c>
      <c r="B18" s="141" t="s">
        <v>41</v>
      </c>
      <c r="C18" s="142"/>
      <c r="D18" s="143"/>
      <c r="E18" s="144"/>
      <c r="F18" s="145"/>
      <c r="G18" s="144"/>
      <c r="H18" s="144"/>
      <c r="I18" s="11">
        <v>3910.4</v>
      </c>
      <c r="K18" s="129"/>
    </row>
    <row r="19" spans="1:11" s="11" customFormat="1" ht="15">
      <c r="A19" s="140" t="s">
        <v>43</v>
      </c>
      <c r="B19" s="141" t="s">
        <v>44</v>
      </c>
      <c r="C19" s="142"/>
      <c r="D19" s="143"/>
      <c r="E19" s="144"/>
      <c r="F19" s="145"/>
      <c r="G19" s="144"/>
      <c r="H19" s="144"/>
      <c r="I19" s="11">
        <v>3910.4</v>
      </c>
      <c r="K19" s="129"/>
    </row>
    <row r="20" spans="1:11" s="11" customFormat="1" ht="15">
      <c r="A20" s="140" t="s">
        <v>45</v>
      </c>
      <c r="B20" s="141" t="s">
        <v>41</v>
      </c>
      <c r="C20" s="142"/>
      <c r="D20" s="143"/>
      <c r="E20" s="144"/>
      <c r="F20" s="145"/>
      <c r="G20" s="144"/>
      <c r="H20" s="144"/>
      <c r="I20" s="11">
        <v>3910.4</v>
      </c>
      <c r="K20" s="129"/>
    </row>
    <row r="21" spans="1:11" s="11" customFormat="1" ht="30">
      <c r="A21" s="138" t="s">
        <v>46</v>
      </c>
      <c r="B21" s="146" t="s">
        <v>48</v>
      </c>
      <c r="C21" s="139">
        <f>F21*12</f>
        <v>0</v>
      </c>
      <c r="D21" s="15">
        <f>G21*I21</f>
        <v>183475.97</v>
      </c>
      <c r="E21" s="14">
        <f>H21*12</f>
        <v>46.92</v>
      </c>
      <c r="F21" s="96"/>
      <c r="G21" s="14">
        <f>H21*12</f>
        <v>46.92</v>
      </c>
      <c r="H21" s="14">
        <v>3.91</v>
      </c>
      <c r="I21" s="11">
        <v>3910.4</v>
      </c>
      <c r="J21" s="11">
        <v>1.07</v>
      </c>
      <c r="K21" s="129">
        <v>3.66</v>
      </c>
    </row>
    <row r="22" spans="1:11" s="5" customFormat="1" ht="15">
      <c r="A22" s="147" t="s">
        <v>47</v>
      </c>
      <c r="B22" s="9" t="s">
        <v>48</v>
      </c>
      <c r="C22" s="14"/>
      <c r="D22" s="15"/>
      <c r="E22" s="14"/>
      <c r="F22" s="96"/>
      <c r="G22" s="14"/>
      <c r="H22" s="14"/>
      <c r="I22" s="11">
        <v>3910.4</v>
      </c>
      <c r="K22" s="106"/>
    </row>
    <row r="23" spans="1:11" s="5" customFormat="1" ht="15">
      <c r="A23" s="147" t="s">
        <v>49</v>
      </c>
      <c r="B23" s="9" t="s">
        <v>48</v>
      </c>
      <c r="C23" s="14"/>
      <c r="D23" s="15"/>
      <c r="E23" s="14"/>
      <c r="F23" s="96"/>
      <c r="G23" s="14"/>
      <c r="H23" s="14"/>
      <c r="I23" s="11">
        <v>3910.4</v>
      </c>
      <c r="K23" s="106"/>
    </row>
    <row r="24" spans="1:11" s="5" customFormat="1" ht="15">
      <c r="A24" s="148" t="s">
        <v>122</v>
      </c>
      <c r="B24" s="109" t="s">
        <v>100</v>
      </c>
      <c r="C24" s="14"/>
      <c r="D24" s="15"/>
      <c r="E24" s="14"/>
      <c r="F24" s="96"/>
      <c r="G24" s="14"/>
      <c r="H24" s="14"/>
      <c r="I24" s="11">
        <v>3910.4</v>
      </c>
      <c r="K24" s="106"/>
    </row>
    <row r="25" spans="1:11" s="5" customFormat="1" ht="15">
      <c r="A25" s="147" t="s">
        <v>50</v>
      </c>
      <c r="B25" s="9" t="s">
        <v>48</v>
      </c>
      <c r="C25" s="14"/>
      <c r="D25" s="15"/>
      <c r="E25" s="14"/>
      <c r="F25" s="96"/>
      <c r="G25" s="14"/>
      <c r="H25" s="14"/>
      <c r="I25" s="11">
        <v>3910.4</v>
      </c>
      <c r="K25" s="106"/>
    </row>
    <row r="26" spans="1:11" s="5" customFormat="1" ht="25.5">
      <c r="A26" s="147" t="s">
        <v>51</v>
      </c>
      <c r="B26" s="9" t="s">
        <v>52</v>
      </c>
      <c r="C26" s="14"/>
      <c r="D26" s="15"/>
      <c r="E26" s="14"/>
      <c r="F26" s="96"/>
      <c r="G26" s="14"/>
      <c r="H26" s="14"/>
      <c r="I26" s="11">
        <v>3910.4</v>
      </c>
      <c r="K26" s="106"/>
    </row>
    <row r="27" spans="1:11" s="5" customFormat="1" ht="15">
      <c r="A27" s="147" t="s">
        <v>107</v>
      </c>
      <c r="B27" s="9" t="s">
        <v>48</v>
      </c>
      <c r="C27" s="14"/>
      <c r="D27" s="15"/>
      <c r="E27" s="14"/>
      <c r="F27" s="96"/>
      <c r="G27" s="14"/>
      <c r="H27" s="14"/>
      <c r="I27" s="11">
        <v>3910.4</v>
      </c>
      <c r="K27" s="106"/>
    </row>
    <row r="28" spans="1:11" s="11" customFormat="1" ht="15">
      <c r="A28" s="149" t="s">
        <v>123</v>
      </c>
      <c r="B28" s="69" t="s">
        <v>48</v>
      </c>
      <c r="C28" s="139"/>
      <c r="D28" s="15"/>
      <c r="E28" s="14"/>
      <c r="F28" s="96"/>
      <c r="G28" s="14"/>
      <c r="H28" s="14"/>
      <c r="I28" s="11">
        <v>3910.4</v>
      </c>
      <c r="K28" s="129"/>
    </row>
    <row r="29" spans="1:11" s="5" customFormat="1" ht="26.25" thickBot="1">
      <c r="A29" s="150" t="s">
        <v>108</v>
      </c>
      <c r="B29" s="151" t="s">
        <v>53</v>
      </c>
      <c r="C29" s="14"/>
      <c r="D29" s="15"/>
      <c r="E29" s="14"/>
      <c r="F29" s="96"/>
      <c r="G29" s="14"/>
      <c r="H29" s="14"/>
      <c r="I29" s="11">
        <v>3910.4</v>
      </c>
      <c r="K29" s="106"/>
    </row>
    <row r="30" spans="1:11" s="152" customFormat="1" ht="15">
      <c r="A30" s="104" t="s">
        <v>54</v>
      </c>
      <c r="B30" s="28" t="s">
        <v>101</v>
      </c>
      <c r="C30" s="139">
        <f>F30*12</f>
        <v>0</v>
      </c>
      <c r="D30" s="15">
        <f>G30*I30</f>
        <v>30031.87</v>
      </c>
      <c r="E30" s="14">
        <f>H30*12</f>
        <v>7.68</v>
      </c>
      <c r="F30" s="98"/>
      <c r="G30" s="14">
        <f>H30*12</f>
        <v>7.68</v>
      </c>
      <c r="H30" s="14">
        <v>0.64</v>
      </c>
      <c r="I30" s="11">
        <v>3910.4</v>
      </c>
      <c r="J30" s="11">
        <v>1.07</v>
      </c>
      <c r="K30" s="129">
        <v>0.6</v>
      </c>
    </row>
    <row r="31" spans="1:11" s="11" customFormat="1" ht="15">
      <c r="A31" s="104" t="s">
        <v>56</v>
      </c>
      <c r="B31" s="28" t="s">
        <v>57</v>
      </c>
      <c r="C31" s="139">
        <f>F31*12</f>
        <v>0</v>
      </c>
      <c r="D31" s="15">
        <f>G31*I31</f>
        <v>97603.58</v>
      </c>
      <c r="E31" s="14">
        <f>H31*12</f>
        <v>24.96</v>
      </c>
      <c r="F31" s="98"/>
      <c r="G31" s="14">
        <f>H31*12</f>
        <v>24.96</v>
      </c>
      <c r="H31" s="14">
        <v>2.08</v>
      </c>
      <c r="I31" s="11">
        <v>3910.4</v>
      </c>
      <c r="J31" s="11">
        <v>1.07</v>
      </c>
      <c r="K31" s="129">
        <v>1.94</v>
      </c>
    </row>
    <row r="32" spans="1:11" s="136" customFormat="1" ht="30">
      <c r="A32" s="104" t="s">
        <v>58</v>
      </c>
      <c r="B32" s="28" t="s">
        <v>55</v>
      </c>
      <c r="C32" s="153"/>
      <c r="D32" s="15">
        <v>1733.72</v>
      </c>
      <c r="E32" s="99"/>
      <c r="F32" s="98"/>
      <c r="G32" s="14">
        <f>D32/I32</f>
        <v>0.44</v>
      </c>
      <c r="H32" s="14">
        <f>G32/12</f>
        <v>0.04</v>
      </c>
      <c r="I32" s="11">
        <v>3910.4</v>
      </c>
      <c r="J32" s="11">
        <v>1.07</v>
      </c>
      <c r="K32" s="129">
        <v>0.03</v>
      </c>
    </row>
    <row r="33" spans="1:11" s="136" customFormat="1" ht="30">
      <c r="A33" s="104" t="s">
        <v>59</v>
      </c>
      <c r="B33" s="28" t="s">
        <v>55</v>
      </c>
      <c r="C33" s="153"/>
      <c r="D33" s="15">
        <v>1733.72</v>
      </c>
      <c r="E33" s="99"/>
      <c r="F33" s="98"/>
      <c r="G33" s="14">
        <f>D33/I33</f>
        <v>0.44</v>
      </c>
      <c r="H33" s="14">
        <f>G33/12</f>
        <v>0.04</v>
      </c>
      <c r="I33" s="11">
        <v>3910.4</v>
      </c>
      <c r="J33" s="11">
        <v>1.07</v>
      </c>
      <c r="K33" s="129">
        <v>0.03</v>
      </c>
    </row>
    <row r="34" spans="1:11" s="136" customFormat="1" ht="20.25" customHeight="1">
      <c r="A34" s="104" t="s">
        <v>60</v>
      </c>
      <c r="B34" s="28" t="s">
        <v>55</v>
      </c>
      <c r="C34" s="153"/>
      <c r="D34" s="15">
        <v>10948.1</v>
      </c>
      <c r="E34" s="99"/>
      <c r="F34" s="98"/>
      <c r="G34" s="14">
        <f>D34/I34</f>
        <v>2.8</v>
      </c>
      <c r="H34" s="14">
        <f>G34/12</f>
        <v>0.23</v>
      </c>
      <c r="I34" s="11">
        <v>3910.4</v>
      </c>
      <c r="J34" s="11">
        <v>1.07</v>
      </c>
      <c r="K34" s="129">
        <v>0.21</v>
      </c>
    </row>
    <row r="35" spans="1:11" s="136" customFormat="1" ht="30" hidden="1">
      <c r="A35" s="104" t="s">
        <v>61</v>
      </c>
      <c r="B35" s="28" t="s">
        <v>52</v>
      </c>
      <c r="C35" s="153"/>
      <c r="D35" s="15">
        <f>G35*I35</f>
        <v>0</v>
      </c>
      <c r="E35" s="99"/>
      <c r="F35" s="98"/>
      <c r="G35" s="14">
        <f>H35*12</f>
        <v>0</v>
      </c>
      <c r="H35" s="14">
        <v>0</v>
      </c>
      <c r="I35" s="11">
        <v>3910.4</v>
      </c>
      <c r="J35" s="11">
        <v>1.07</v>
      </c>
      <c r="K35" s="129">
        <v>0</v>
      </c>
    </row>
    <row r="36" spans="1:11" s="136" customFormat="1" ht="30" hidden="1">
      <c r="A36" s="104" t="s">
        <v>104</v>
      </c>
      <c r="B36" s="28" t="s">
        <v>52</v>
      </c>
      <c r="C36" s="153"/>
      <c r="D36" s="15">
        <f>G36*I36</f>
        <v>0</v>
      </c>
      <c r="E36" s="99"/>
      <c r="F36" s="98"/>
      <c r="G36" s="14">
        <f>H36*12</f>
        <v>0</v>
      </c>
      <c r="H36" s="14">
        <v>0</v>
      </c>
      <c r="I36" s="11">
        <v>3910.4</v>
      </c>
      <c r="J36" s="11">
        <v>1.07</v>
      </c>
      <c r="K36" s="129">
        <v>0</v>
      </c>
    </row>
    <row r="37" spans="1:11" s="136" customFormat="1" ht="30" hidden="1">
      <c r="A37" s="104" t="s">
        <v>124</v>
      </c>
      <c r="B37" s="28" t="s">
        <v>52</v>
      </c>
      <c r="C37" s="153"/>
      <c r="D37" s="15">
        <f>G37*I37</f>
        <v>0</v>
      </c>
      <c r="E37" s="99"/>
      <c r="F37" s="98"/>
      <c r="G37" s="14">
        <f>H37*12</f>
        <v>0</v>
      </c>
      <c r="H37" s="14">
        <v>0</v>
      </c>
      <c r="I37" s="11">
        <v>3910.4</v>
      </c>
      <c r="J37" s="11">
        <v>1.07</v>
      </c>
      <c r="K37" s="129">
        <v>0</v>
      </c>
    </row>
    <row r="38" spans="1:11" s="136" customFormat="1" ht="30">
      <c r="A38" s="104" t="s">
        <v>104</v>
      </c>
      <c r="B38" s="28" t="s">
        <v>52</v>
      </c>
      <c r="C38" s="153"/>
      <c r="D38" s="15">
        <v>3100.59</v>
      </c>
      <c r="E38" s="99"/>
      <c r="F38" s="98"/>
      <c r="G38" s="14">
        <f>D38/I38</f>
        <v>0.79</v>
      </c>
      <c r="H38" s="14">
        <f>G38/12</f>
        <v>0.07</v>
      </c>
      <c r="I38" s="11">
        <v>3910.4</v>
      </c>
      <c r="J38" s="11"/>
      <c r="K38" s="129"/>
    </row>
    <row r="39" spans="1:11" s="136" customFormat="1" ht="30">
      <c r="A39" s="104" t="s">
        <v>125</v>
      </c>
      <c r="B39" s="28" t="s">
        <v>52</v>
      </c>
      <c r="C39" s="153"/>
      <c r="D39" s="15">
        <v>10948.11</v>
      </c>
      <c r="E39" s="99"/>
      <c r="F39" s="98"/>
      <c r="G39" s="14">
        <f>D39/I39</f>
        <v>2.8</v>
      </c>
      <c r="H39" s="14">
        <f>G39/12</f>
        <v>0.23</v>
      </c>
      <c r="I39" s="11">
        <v>3910.4</v>
      </c>
      <c r="J39" s="11"/>
      <c r="K39" s="129"/>
    </row>
    <row r="40" spans="1:11" s="136" customFormat="1" ht="30">
      <c r="A40" s="104" t="s">
        <v>103</v>
      </c>
      <c r="B40" s="28"/>
      <c r="C40" s="153">
        <f>F40*12</f>
        <v>0</v>
      </c>
      <c r="D40" s="15">
        <f>G40*I40</f>
        <v>8446.46</v>
      </c>
      <c r="E40" s="99">
        <f>H40*12</f>
        <v>2.16</v>
      </c>
      <c r="F40" s="98"/>
      <c r="G40" s="14">
        <f>H40*12</f>
        <v>2.16</v>
      </c>
      <c r="H40" s="14">
        <v>0.18</v>
      </c>
      <c r="I40" s="11">
        <v>3910.4</v>
      </c>
      <c r="J40" s="11">
        <v>1.07</v>
      </c>
      <c r="K40" s="129">
        <v>0.14</v>
      </c>
    </row>
    <row r="41" spans="1:11" s="11" customFormat="1" ht="15">
      <c r="A41" s="104" t="s">
        <v>62</v>
      </c>
      <c r="B41" s="28" t="s">
        <v>63</v>
      </c>
      <c r="C41" s="153">
        <f>F41*12</f>
        <v>0</v>
      </c>
      <c r="D41" s="15">
        <f>G41*I41</f>
        <v>1876.99</v>
      </c>
      <c r="E41" s="99">
        <f>H41*12</f>
        <v>0.48</v>
      </c>
      <c r="F41" s="98"/>
      <c r="G41" s="14">
        <f>H41*12</f>
        <v>0.48</v>
      </c>
      <c r="H41" s="14">
        <v>0.04</v>
      </c>
      <c r="I41" s="11">
        <v>3910.4</v>
      </c>
      <c r="J41" s="11">
        <v>1.07</v>
      </c>
      <c r="K41" s="129">
        <v>0.03</v>
      </c>
    </row>
    <row r="42" spans="1:11" s="11" customFormat="1" ht="15">
      <c r="A42" s="104" t="s">
        <v>64</v>
      </c>
      <c r="B42" s="154" t="s">
        <v>65</v>
      </c>
      <c r="C42" s="155">
        <f>F42*12</f>
        <v>0</v>
      </c>
      <c r="D42" s="15">
        <v>1004.34</v>
      </c>
      <c r="E42" s="110">
        <f>H42*12</f>
        <v>0.24</v>
      </c>
      <c r="F42" s="111"/>
      <c r="G42" s="14">
        <f>D42/I42</f>
        <v>0.26</v>
      </c>
      <c r="H42" s="14">
        <f>G42/12</f>
        <v>0.02</v>
      </c>
      <c r="I42" s="11">
        <v>3910.4</v>
      </c>
      <c r="J42" s="11">
        <v>1.07</v>
      </c>
      <c r="K42" s="129">
        <v>0.02</v>
      </c>
    </row>
    <row r="43" spans="1:11" s="152" customFormat="1" ht="30">
      <c r="A43" s="104" t="s">
        <v>66</v>
      </c>
      <c r="B43" s="28" t="s">
        <v>67</v>
      </c>
      <c r="C43" s="153">
        <f>F43*12</f>
        <v>0</v>
      </c>
      <c r="D43" s="15">
        <v>1506.52</v>
      </c>
      <c r="E43" s="99">
        <f>H43*12</f>
        <v>0.36</v>
      </c>
      <c r="F43" s="98"/>
      <c r="G43" s="14">
        <f>D43/I43</f>
        <v>0.39</v>
      </c>
      <c r="H43" s="14">
        <f>G43/12</f>
        <v>0.03</v>
      </c>
      <c r="I43" s="11">
        <v>3910.4</v>
      </c>
      <c r="J43" s="11">
        <v>1.07</v>
      </c>
      <c r="K43" s="129">
        <v>0.03</v>
      </c>
    </row>
    <row r="44" spans="1:11" s="152" customFormat="1" ht="15">
      <c r="A44" s="104" t="s">
        <v>68</v>
      </c>
      <c r="B44" s="28"/>
      <c r="C44" s="139"/>
      <c r="D44" s="14">
        <f>D46+D47+D48+D49+D50+D51+D52+D53+D54</f>
        <v>20182.82</v>
      </c>
      <c r="E44" s="14"/>
      <c r="F44" s="98"/>
      <c r="G44" s="14">
        <f>D44/I44</f>
        <v>5.16</v>
      </c>
      <c r="H44" s="14">
        <f>G44/12</f>
        <v>0.43</v>
      </c>
      <c r="I44" s="11">
        <v>3910.4</v>
      </c>
      <c r="J44" s="11">
        <v>1.07</v>
      </c>
      <c r="K44" s="129">
        <v>0.52</v>
      </c>
    </row>
    <row r="45" spans="1:11" s="136" customFormat="1" ht="15" hidden="1">
      <c r="A45" s="156" t="s">
        <v>126</v>
      </c>
      <c r="B45" s="157" t="s">
        <v>70</v>
      </c>
      <c r="C45" s="1"/>
      <c r="D45" s="16">
        <f>G45*I45</f>
        <v>0</v>
      </c>
      <c r="E45" s="100"/>
      <c r="F45" s="101"/>
      <c r="G45" s="100">
        <f>H45*12</f>
        <v>0</v>
      </c>
      <c r="H45" s="100">
        <v>0</v>
      </c>
      <c r="I45" s="11">
        <v>3910.4</v>
      </c>
      <c r="J45" s="11">
        <v>1.07</v>
      </c>
      <c r="K45" s="129">
        <v>0</v>
      </c>
    </row>
    <row r="46" spans="1:11" s="136" customFormat="1" ht="15">
      <c r="A46" s="156" t="s">
        <v>69</v>
      </c>
      <c r="B46" s="157" t="s">
        <v>70</v>
      </c>
      <c r="C46" s="1"/>
      <c r="D46" s="16">
        <v>184.33</v>
      </c>
      <c r="E46" s="100"/>
      <c r="F46" s="101"/>
      <c r="G46" s="100"/>
      <c r="H46" s="100"/>
      <c r="I46" s="11">
        <v>3910.4</v>
      </c>
      <c r="J46" s="11">
        <v>1.07</v>
      </c>
      <c r="K46" s="129">
        <v>0.01</v>
      </c>
    </row>
    <row r="47" spans="1:11" s="136" customFormat="1" ht="15">
      <c r="A47" s="156" t="s">
        <v>71</v>
      </c>
      <c r="B47" s="157" t="s">
        <v>72</v>
      </c>
      <c r="C47" s="1">
        <f>F47*12</f>
        <v>0</v>
      </c>
      <c r="D47" s="16">
        <v>390.07</v>
      </c>
      <c r="E47" s="100">
        <f>H47*12</f>
        <v>0</v>
      </c>
      <c r="F47" s="101"/>
      <c r="G47" s="100"/>
      <c r="H47" s="100"/>
      <c r="I47" s="11">
        <v>3910.4</v>
      </c>
      <c r="J47" s="11">
        <v>1.07</v>
      </c>
      <c r="K47" s="129">
        <v>0.01</v>
      </c>
    </row>
    <row r="48" spans="1:11" s="136" customFormat="1" ht="15">
      <c r="A48" s="156" t="s">
        <v>127</v>
      </c>
      <c r="B48" s="157" t="s">
        <v>70</v>
      </c>
      <c r="C48" s="1">
        <f>F48*12</f>
        <v>0</v>
      </c>
      <c r="D48" s="16">
        <v>8387.37</v>
      </c>
      <c r="E48" s="100">
        <f>H48*12</f>
        <v>0</v>
      </c>
      <c r="F48" s="101"/>
      <c r="G48" s="100"/>
      <c r="H48" s="100"/>
      <c r="I48" s="11">
        <v>3910.4</v>
      </c>
      <c r="J48" s="11">
        <v>1.07</v>
      </c>
      <c r="K48" s="129">
        <v>0.21</v>
      </c>
    </row>
    <row r="49" spans="1:11" s="136" customFormat="1" ht="15">
      <c r="A49" s="156" t="s">
        <v>73</v>
      </c>
      <c r="B49" s="157" t="s">
        <v>70</v>
      </c>
      <c r="C49" s="1">
        <f>F49*12</f>
        <v>0</v>
      </c>
      <c r="D49" s="16">
        <v>3314.05</v>
      </c>
      <c r="E49" s="100">
        <f>H49*12</f>
        <v>0</v>
      </c>
      <c r="F49" s="101"/>
      <c r="G49" s="100"/>
      <c r="H49" s="100"/>
      <c r="I49" s="11">
        <v>3910.4</v>
      </c>
      <c r="J49" s="11">
        <v>1.07</v>
      </c>
      <c r="K49" s="129">
        <v>0.06</v>
      </c>
    </row>
    <row r="50" spans="1:11" s="136" customFormat="1" ht="15">
      <c r="A50" s="156" t="s">
        <v>74</v>
      </c>
      <c r="B50" s="157" t="s">
        <v>70</v>
      </c>
      <c r="C50" s="1">
        <f>F50*12</f>
        <v>0</v>
      </c>
      <c r="D50" s="16">
        <v>780.14</v>
      </c>
      <c r="E50" s="100">
        <f>H50*12</f>
        <v>0</v>
      </c>
      <c r="F50" s="101"/>
      <c r="G50" s="100"/>
      <c r="H50" s="100"/>
      <c r="I50" s="11">
        <v>3910.4</v>
      </c>
      <c r="J50" s="11">
        <v>1.07</v>
      </c>
      <c r="K50" s="129">
        <v>0.01</v>
      </c>
    </row>
    <row r="51" spans="1:11" s="136" customFormat="1" ht="20.25" customHeight="1">
      <c r="A51" s="156" t="s">
        <v>75</v>
      </c>
      <c r="B51" s="157" t="s">
        <v>70</v>
      </c>
      <c r="C51" s="1"/>
      <c r="D51" s="16">
        <v>371.66</v>
      </c>
      <c r="E51" s="100"/>
      <c r="F51" s="101"/>
      <c r="G51" s="100"/>
      <c r="H51" s="100"/>
      <c r="I51" s="11">
        <v>3910.4</v>
      </c>
      <c r="J51" s="11">
        <v>1.07</v>
      </c>
      <c r="K51" s="129">
        <v>0.01</v>
      </c>
    </row>
    <row r="52" spans="1:11" s="136" customFormat="1" ht="15">
      <c r="A52" s="156" t="s">
        <v>76</v>
      </c>
      <c r="B52" s="157" t="s">
        <v>72</v>
      </c>
      <c r="C52" s="1"/>
      <c r="D52" s="16">
        <v>1486.7</v>
      </c>
      <c r="E52" s="100"/>
      <c r="F52" s="101"/>
      <c r="G52" s="100"/>
      <c r="H52" s="100"/>
      <c r="I52" s="11">
        <v>3910.4</v>
      </c>
      <c r="J52" s="11">
        <v>1.07</v>
      </c>
      <c r="K52" s="129">
        <v>0.03</v>
      </c>
    </row>
    <row r="53" spans="1:11" s="136" customFormat="1" ht="25.5">
      <c r="A53" s="156" t="s">
        <v>77</v>
      </c>
      <c r="B53" s="157" t="s">
        <v>70</v>
      </c>
      <c r="C53" s="1">
        <f>F53*12</f>
        <v>0</v>
      </c>
      <c r="D53" s="16">
        <v>2651.2</v>
      </c>
      <c r="E53" s="100">
        <f>H53*12</f>
        <v>0</v>
      </c>
      <c r="F53" s="101"/>
      <c r="G53" s="100"/>
      <c r="H53" s="100"/>
      <c r="I53" s="11">
        <v>3910.4</v>
      </c>
      <c r="J53" s="11">
        <v>1.07</v>
      </c>
      <c r="K53" s="129">
        <v>0.05</v>
      </c>
    </row>
    <row r="54" spans="1:11" s="136" customFormat="1" ht="15">
      <c r="A54" s="156" t="s">
        <v>78</v>
      </c>
      <c r="B54" s="157" t="s">
        <v>70</v>
      </c>
      <c r="C54" s="1"/>
      <c r="D54" s="16">
        <v>2617.3</v>
      </c>
      <c r="E54" s="100"/>
      <c r="F54" s="101"/>
      <c r="G54" s="100"/>
      <c r="H54" s="100"/>
      <c r="I54" s="11">
        <v>3910.4</v>
      </c>
      <c r="J54" s="11">
        <v>1.07</v>
      </c>
      <c r="K54" s="129">
        <v>0.01</v>
      </c>
    </row>
    <row r="55" spans="1:11" s="136" customFormat="1" ht="15" hidden="1">
      <c r="A55" s="156" t="s">
        <v>128</v>
      </c>
      <c r="B55" s="157" t="s">
        <v>70</v>
      </c>
      <c r="C55" s="102"/>
      <c r="D55" s="16">
        <f>G55*I55</f>
        <v>0</v>
      </c>
      <c r="E55" s="102"/>
      <c r="F55" s="101"/>
      <c r="G55" s="100">
        <f>H55*12</f>
        <v>0</v>
      </c>
      <c r="H55" s="100">
        <v>0</v>
      </c>
      <c r="I55" s="11">
        <v>3910.4</v>
      </c>
      <c r="J55" s="11">
        <v>1.07</v>
      </c>
      <c r="K55" s="129">
        <v>0</v>
      </c>
    </row>
    <row r="56" spans="1:11" s="136" customFormat="1" ht="15" hidden="1">
      <c r="A56" s="4" t="s">
        <v>129</v>
      </c>
      <c r="B56" s="157" t="s">
        <v>70</v>
      </c>
      <c r="C56" s="1"/>
      <c r="D56" s="16">
        <f>G56*I56</f>
        <v>0</v>
      </c>
      <c r="E56" s="100"/>
      <c r="F56" s="101"/>
      <c r="G56" s="100">
        <f>H56*12</f>
        <v>0</v>
      </c>
      <c r="H56" s="100"/>
      <c r="I56" s="11">
        <v>3910.4</v>
      </c>
      <c r="J56" s="11">
        <v>1.07</v>
      </c>
      <c r="K56" s="129">
        <v>0.01</v>
      </c>
    </row>
    <row r="57" spans="1:11" s="152" customFormat="1" ht="30">
      <c r="A57" s="104" t="s">
        <v>79</v>
      </c>
      <c r="B57" s="28"/>
      <c r="C57" s="139"/>
      <c r="D57" s="14">
        <f>D58+D59+D60+D61+D65+D66+D67</f>
        <v>24555.16</v>
      </c>
      <c r="E57" s="14"/>
      <c r="F57" s="98"/>
      <c r="G57" s="14">
        <f>D57/I57</f>
        <v>6.28</v>
      </c>
      <c r="H57" s="14">
        <f>G57/12</f>
        <v>0.52</v>
      </c>
      <c r="I57" s="11">
        <v>3910.4</v>
      </c>
      <c r="J57" s="11">
        <v>1.07</v>
      </c>
      <c r="K57" s="129">
        <v>0.75</v>
      </c>
    </row>
    <row r="58" spans="1:11" s="136" customFormat="1" ht="15">
      <c r="A58" s="156" t="s">
        <v>80</v>
      </c>
      <c r="B58" s="157" t="s">
        <v>81</v>
      </c>
      <c r="C58" s="1"/>
      <c r="D58" s="16">
        <v>2230.05</v>
      </c>
      <c r="E58" s="100"/>
      <c r="F58" s="101"/>
      <c r="G58" s="100"/>
      <c r="H58" s="100"/>
      <c r="I58" s="11">
        <v>3910.4</v>
      </c>
      <c r="J58" s="11">
        <v>1.07</v>
      </c>
      <c r="K58" s="129">
        <v>0.04</v>
      </c>
    </row>
    <row r="59" spans="1:11" s="136" customFormat="1" ht="25.5">
      <c r="A59" s="156" t="s">
        <v>82</v>
      </c>
      <c r="B59" s="157" t="s">
        <v>105</v>
      </c>
      <c r="C59" s="1"/>
      <c r="D59" s="16">
        <v>1486.7</v>
      </c>
      <c r="E59" s="100"/>
      <c r="F59" s="101"/>
      <c r="G59" s="100"/>
      <c r="H59" s="100"/>
      <c r="I59" s="11">
        <v>3910.4</v>
      </c>
      <c r="J59" s="11">
        <v>1.07</v>
      </c>
      <c r="K59" s="129">
        <v>0.03</v>
      </c>
    </row>
    <row r="60" spans="1:11" s="136" customFormat="1" ht="18.75" customHeight="1">
      <c r="A60" s="156" t="s">
        <v>83</v>
      </c>
      <c r="B60" s="157" t="s">
        <v>84</v>
      </c>
      <c r="C60" s="1"/>
      <c r="D60" s="16">
        <v>1560.23</v>
      </c>
      <c r="E60" s="100"/>
      <c r="F60" s="101"/>
      <c r="G60" s="100"/>
      <c r="H60" s="100"/>
      <c r="I60" s="11">
        <v>3910.4</v>
      </c>
      <c r="J60" s="11">
        <v>1.07</v>
      </c>
      <c r="K60" s="129">
        <v>0.03</v>
      </c>
    </row>
    <row r="61" spans="1:11" s="136" customFormat="1" ht="25.5">
      <c r="A61" s="156" t="s">
        <v>85</v>
      </c>
      <c r="B61" s="157" t="s">
        <v>86</v>
      </c>
      <c r="C61" s="1"/>
      <c r="D61" s="16">
        <v>1486.68</v>
      </c>
      <c r="E61" s="100"/>
      <c r="F61" s="101"/>
      <c r="G61" s="100"/>
      <c r="H61" s="100"/>
      <c r="I61" s="11">
        <v>3910.4</v>
      </c>
      <c r="J61" s="11">
        <v>1.07</v>
      </c>
      <c r="K61" s="129">
        <v>0.03</v>
      </c>
    </row>
    <row r="62" spans="1:11" s="136" customFormat="1" ht="15" hidden="1">
      <c r="A62" s="156" t="s">
        <v>87</v>
      </c>
      <c r="B62" s="157" t="s">
        <v>84</v>
      </c>
      <c r="C62" s="1"/>
      <c r="D62" s="16">
        <f aca="true" t="shared" si="0" ref="D62:D68">G62*I62</f>
        <v>0</v>
      </c>
      <c r="E62" s="100"/>
      <c r="F62" s="101"/>
      <c r="G62" s="100"/>
      <c r="H62" s="100"/>
      <c r="I62" s="11">
        <v>3910.4</v>
      </c>
      <c r="J62" s="11">
        <v>1.07</v>
      </c>
      <c r="K62" s="129">
        <v>0</v>
      </c>
    </row>
    <row r="63" spans="1:11" s="136" customFormat="1" ht="15" hidden="1">
      <c r="A63" s="156" t="s">
        <v>88</v>
      </c>
      <c r="B63" s="157" t="s">
        <v>70</v>
      </c>
      <c r="C63" s="1"/>
      <c r="D63" s="16">
        <f t="shared" si="0"/>
        <v>0</v>
      </c>
      <c r="E63" s="100"/>
      <c r="F63" s="101"/>
      <c r="G63" s="100"/>
      <c r="H63" s="100"/>
      <c r="I63" s="11">
        <v>3910.4</v>
      </c>
      <c r="J63" s="11">
        <v>1.07</v>
      </c>
      <c r="K63" s="129">
        <v>0</v>
      </c>
    </row>
    <row r="64" spans="1:11" s="136" customFormat="1" ht="25.5" hidden="1">
      <c r="A64" s="156" t="s">
        <v>89</v>
      </c>
      <c r="B64" s="157" t="s">
        <v>70</v>
      </c>
      <c r="C64" s="1"/>
      <c r="D64" s="16">
        <f t="shared" si="0"/>
        <v>0</v>
      </c>
      <c r="E64" s="100"/>
      <c r="F64" s="101"/>
      <c r="G64" s="100"/>
      <c r="H64" s="100"/>
      <c r="I64" s="11">
        <v>3910.4</v>
      </c>
      <c r="J64" s="11">
        <v>1.07</v>
      </c>
      <c r="K64" s="129">
        <v>0</v>
      </c>
    </row>
    <row r="65" spans="1:11" s="136" customFormat="1" ht="15">
      <c r="A65" s="156" t="s">
        <v>130</v>
      </c>
      <c r="B65" s="158" t="s">
        <v>70</v>
      </c>
      <c r="C65" s="1"/>
      <c r="D65" s="16">
        <v>2143.26</v>
      </c>
      <c r="E65" s="100"/>
      <c r="F65" s="101"/>
      <c r="G65" s="100"/>
      <c r="H65" s="100"/>
      <c r="I65" s="11">
        <v>3910.4</v>
      </c>
      <c r="J65" s="11">
        <v>1.07</v>
      </c>
      <c r="K65" s="129">
        <v>0.02</v>
      </c>
    </row>
    <row r="66" spans="1:11" s="136" customFormat="1" ht="25.5">
      <c r="A66" s="156" t="s">
        <v>131</v>
      </c>
      <c r="B66" s="157" t="s">
        <v>52</v>
      </c>
      <c r="C66" s="1"/>
      <c r="D66" s="16">
        <v>10360.56</v>
      </c>
      <c r="E66" s="100"/>
      <c r="F66" s="101"/>
      <c r="G66" s="100"/>
      <c r="H66" s="100"/>
      <c r="I66" s="11">
        <v>3910.4</v>
      </c>
      <c r="J66" s="11">
        <v>1.07</v>
      </c>
      <c r="K66" s="129">
        <v>0.2</v>
      </c>
    </row>
    <row r="67" spans="1:11" s="136" customFormat="1" ht="21" customHeight="1">
      <c r="A67" s="4" t="s">
        <v>90</v>
      </c>
      <c r="B67" s="157" t="s">
        <v>55</v>
      </c>
      <c r="C67" s="102"/>
      <c r="D67" s="16">
        <v>5287.68</v>
      </c>
      <c r="E67" s="102"/>
      <c r="F67" s="101"/>
      <c r="G67" s="100"/>
      <c r="H67" s="100"/>
      <c r="I67" s="11">
        <v>3910.4</v>
      </c>
      <c r="J67" s="11">
        <v>1.07</v>
      </c>
      <c r="K67" s="129">
        <v>0.11</v>
      </c>
    </row>
    <row r="68" spans="1:11" s="136" customFormat="1" ht="15" hidden="1">
      <c r="A68" s="4" t="s">
        <v>106</v>
      </c>
      <c r="B68" s="157" t="s">
        <v>70</v>
      </c>
      <c r="C68" s="1"/>
      <c r="D68" s="16">
        <f t="shared" si="0"/>
        <v>0</v>
      </c>
      <c r="E68" s="100"/>
      <c r="F68" s="101"/>
      <c r="G68" s="100">
        <f>H68*12</f>
        <v>0</v>
      </c>
      <c r="H68" s="100">
        <v>0</v>
      </c>
      <c r="I68" s="11">
        <v>3910.4</v>
      </c>
      <c r="J68" s="11">
        <v>1.07</v>
      </c>
      <c r="K68" s="129">
        <v>0</v>
      </c>
    </row>
    <row r="69" spans="1:11" s="136" customFormat="1" ht="30">
      <c r="A69" s="104" t="s">
        <v>91</v>
      </c>
      <c r="B69" s="157"/>
      <c r="C69" s="1"/>
      <c r="D69" s="14">
        <f>D70</f>
        <v>1428.84</v>
      </c>
      <c r="E69" s="100"/>
      <c r="F69" s="101"/>
      <c r="G69" s="14">
        <f>D69/I69</f>
        <v>0.37</v>
      </c>
      <c r="H69" s="14">
        <f>G69/12</f>
        <v>0.03</v>
      </c>
      <c r="I69" s="11">
        <v>3910.4</v>
      </c>
      <c r="J69" s="11">
        <v>1.07</v>
      </c>
      <c r="K69" s="129">
        <v>0.06</v>
      </c>
    </row>
    <row r="70" spans="1:11" s="136" customFormat="1" ht="20.25" customHeight="1">
      <c r="A70" s="156" t="s">
        <v>132</v>
      </c>
      <c r="B70" s="158" t="s">
        <v>70</v>
      </c>
      <c r="C70" s="1"/>
      <c r="D70" s="16">
        <v>1428.84</v>
      </c>
      <c r="E70" s="100"/>
      <c r="F70" s="101"/>
      <c r="G70" s="100"/>
      <c r="H70" s="100"/>
      <c r="I70" s="11">
        <v>3910.4</v>
      </c>
      <c r="J70" s="11">
        <v>1.07</v>
      </c>
      <c r="K70" s="129">
        <v>0.03</v>
      </c>
    </row>
    <row r="71" spans="1:11" s="136" customFormat="1" ht="15" hidden="1">
      <c r="A71" s="156" t="s">
        <v>92</v>
      </c>
      <c r="B71" s="157" t="s">
        <v>55</v>
      </c>
      <c r="C71" s="1"/>
      <c r="D71" s="16">
        <f>G71*I71</f>
        <v>0</v>
      </c>
      <c r="E71" s="100"/>
      <c r="F71" s="101"/>
      <c r="G71" s="100">
        <f>H71*12</f>
        <v>0</v>
      </c>
      <c r="H71" s="100">
        <v>0</v>
      </c>
      <c r="I71" s="11">
        <v>3910.4</v>
      </c>
      <c r="J71" s="11">
        <v>1.07</v>
      </c>
      <c r="K71" s="129">
        <v>0</v>
      </c>
    </row>
    <row r="72" spans="1:11" s="136" customFormat="1" ht="15">
      <c r="A72" s="104" t="s">
        <v>93</v>
      </c>
      <c r="B72" s="157"/>
      <c r="C72" s="1"/>
      <c r="D72" s="14">
        <f>D74+D75+D85</f>
        <v>14399.63</v>
      </c>
      <c r="E72" s="100"/>
      <c r="F72" s="101"/>
      <c r="G72" s="14">
        <f>D72/I72</f>
        <v>3.68</v>
      </c>
      <c r="H72" s="14">
        <f>G72/12</f>
        <v>0.31</v>
      </c>
      <c r="I72" s="11">
        <v>3910.4</v>
      </c>
      <c r="J72" s="11">
        <v>1.07</v>
      </c>
      <c r="K72" s="129">
        <v>0.21</v>
      </c>
    </row>
    <row r="73" spans="1:11" s="136" customFormat="1" ht="15" hidden="1">
      <c r="A73" s="156" t="s">
        <v>115</v>
      </c>
      <c r="B73" s="157" t="s">
        <v>55</v>
      </c>
      <c r="C73" s="1"/>
      <c r="D73" s="16">
        <f aca="true" t="shared" si="1" ref="D73:D80">G73*I73</f>
        <v>0</v>
      </c>
      <c r="E73" s="100"/>
      <c r="F73" s="101"/>
      <c r="G73" s="100">
        <f>H73*12</f>
        <v>0</v>
      </c>
      <c r="H73" s="100">
        <v>0</v>
      </c>
      <c r="I73" s="11">
        <v>3910.4</v>
      </c>
      <c r="J73" s="11">
        <v>1.07</v>
      </c>
      <c r="K73" s="129">
        <v>0</v>
      </c>
    </row>
    <row r="74" spans="1:11" s="136" customFormat="1" ht="15">
      <c r="A74" s="156" t="s">
        <v>94</v>
      </c>
      <c r="B74" s="157" t="s">
        <v>70</v>
      </c>
      <c r="C74" s="1"/>
      <c r="D74" s="16">
        <v>10187.9</v>
      </c>
      <c r="E74" s="100"/>
      <c r="F74" s="101"/>
      <c r="G74" s="100"/>
      <c r="H74" s="100"/>
      <c r="I74" s="11">
        <v>3910.4</v>
      </c>
      <c r="J74" s="11">
        <v>1.07</v>
      </c>
      <c r="K74" s="129">
        <v>0.2</v>
      </c>
    </row>
    <row r="75" spans="1:11" s="136" customFormat="1" ht="15">
      <c r="A75" s="156" t="s">
        <v>95</v>
      </c>
      <c r="B75" s="157" t="s">
        <v>70</v>
      </c>
      <c r="C75" s="1"/>
      <c r="D75" s="16">
        <v>777.03</v>
      </c>
      <c r="E75" s="100"/>
      <c r="F75" s="101"/>
      <c r="G75" s="100"/>
      <c r="H75" s="100"/>
      <c r="I75" s="11">
        <v>3910.4</v>
      </c>
      <c r="J75" s="11">
        <v>1.07</v>
      </c>
      <c r="K75" s="129">
        <v>0.01</v>
      </c>
    </row>
    <row r="76" spans="1:11" s="136" customFormat="1" ht="27.75" customHeight="1" hidden="1">
      <c r="A76" s="4" t="s">
        <v>110</v>
      </c>
      <c r="B76" s="157" t="s">
        <v>52</v>
      </c>
      <c r="C76" s="1"/>
      <c r="D76" s="16">
        <f t="shared" si="1"/>
        <v>0</v>
      </c>
      <c r="E76" s="100"/>
      <c r="F76" s="101"/>
      <c r="G76" s="100"/>
      <c r="H76" s="100"/>
      <c r="I76" s="11">
        <v>3910.4</v>
      </c>
      <c r="J76" s="11">
        <v>1.07</v>
      </c>
      <c r="K76" s="129">
        <v>0</v>
      </c>
    </row>
    <row r="77" spans="1:11" s="136" customFormat="1" ht="25.5" hidden="1">
      <c r="A77" s="4" t="s">
        <v>111</v>
      </c>
      <c r="B77" s="157" t="s">
        <v>52</v>
      </c>
      <c r="C77" s="1"/>
      <c r="D77" s="16">
        <f t="shared" si="1"/>
        <v>0</v>
      </c>
      <c r="E77" s="100"/>
      <c r="F77" s="101"/>
      <c r="G77" s="100"/>
      <c r="H77" s="100"/>
      <c r="I77" s="11">
        <v>3910.4</v>
      </c>
      <c r="J77" s="11">
        <v>1.07</v>
      </c>
      <c r="K77" s="129">
        <v>0</v>
      </c>
    </row>
    <row r="78" spans="1:11" s="136" customFormat="1" ht="25.5" hidden="1">
      <c r="A78" s="4" t="s">
        <v>112</v>
      </c>
      <c r="B78" s="157" t="s">
        <v>52</v>
      </c>
      <c r="C78" s="1"/>
      <c r="D78" s="16">
        <f t="shared" si="1"/>
        <v>0</v>
      </c>
      <c r="E78" s="100"/>
      <c r="F78" s="101"/>
      <c r="G78" s="100"/>
      <c r="H78" s="100"/>
      <c r="I78" s="11">
        <v>3910.4</v>
      </c>
      <c r="J78" s="11">
        <v>1.07</v>
      </c>
      <c r="K78" s="129">
        <v>0</v>
      </c>
    </row>
    <row r="79" spans="1:11" s="136" customFormat="1" ht="25.5" hidden="1">
      <c r="A79" s="4" t="s">
        <v>113</v>
      </c>
      <c r="B79" s="157" t="s">
        <v>52</v>
      </c>
      <c r="C79" s="1"/>
      <c r="D79" s="16">
        <f t="shared" si="1"/>
        <v>0</v>
      </c>
      <c r="E79" s="100"/>
      <c r="F79" s="101"/>
      <c r="G79" s="100"/>
      <c r="H79" s="100"/>
      <c r="I79" s="11">
        <v>3910.4</v>
      </c>
      <c r="J79" s="11">
        <v>1.07</v>
      </c>
      <c r="K79" s="129">
        <v>0</v>
      </c>
    </row>
    <row r="80" spans="1:11" s="136" customFormat="1" ht="25.5" hidden="1">
      <c r="A80" s="4" t="s">
        <v>114</v>
      </c>
      <c r="B80" s="157" t="s">
        <v>52</v>
      </c>
      <c r="C80" s="1"/>
      <c r="D80" s="16">
        <f t="shared" si="1"/>
        <v>0</v>
      </c>
      <c r="E80" s="100"/>
      <c r="F80" s="101"/>
      <c r="G80" s="100"/>
      <c r="H80" s="100"/>
      <c r="I80" s="11">
        <v>3910.4</v>
      </c>
      <c r="J80" s="11">
        <v>1.07</v>
      </c>
      <c r="K80" s="129">
        <v>0</v>
      </c>
    </row>
    <row r="81" spans="1:11" s="136" customFormat="1" ht="15" hidden="1">
      <c r="A81" s="104"/>
      <c r="B81" s="157"/>
      <c r="C81" s="1"/>
      <c r="D81" s="14"/>
      <c r="E81" s="100"/>
      <c r="F81" s="101"/>
      <c r="G81" s="14"/>
      <c r="H81" s="14"/>
      <c r="I81" s="11">
        <v>3910.4</v>
      </c>
      <c r="J81" s="11"/>
      <c r="K81" s="129"/>
    </row>
    <row r="82" spans="1:11" s="136" customFormat="1" ht="15" hidden="1">
      <c r="A82" s="156"/>
      <c r="B82" s="157"/>
      <c r="C82" s="1"/>
      <c r="D82" s="16"/>
      <c r="E82" s="100"/>
      <c r="F82" s="101"/>
      <c r="G82" s="100"/>
      <c r="H82" s="100"/>
      <c r="I82" s="11">
        <v>3910.4</v>
      </c>
      <c r="J82" s="11"/>
      <c r="K82" s="129"/>
    </row>
    <row r="83" spans="1:11" s="136" customFormat="1" ht="15" hidden="1">
      <c r="A83" s="156"/>
      <c r="B83" s="157"/>
      <c r="C83" s="1"/>
      <c r="D83" s="16"/>
      <c r="E83" s="100"/>
      <c r="F83" s="101"/>
      <c r="G83" s="100"/>
      <c r="H83" s="100"/>
      <c r="I83" s="11">
        <v>3910.4</v>
      </c>
      <c r="J83" s="11"/>
      <c r="K83" s="129"/>
    </row>
    <row r="84" spans="1:11" s="136" customFormat="1" ht="15" hidden="1">
      <c r="A84" s="156"/>
      <c r="B84" s="157"/>
      <c r="C84" s="1"/>
      <c r="D84" s="16"/>
      <c r="E84" s="100"/>
      <c r="F84" s="101"/>
      <c r="G84" s="100"/>
      <c r="H84" s="100"/>
      <c r="I84" s="11">
        <v>3910.4</v>
      </c>
      <c r="J84" s="11"/>
      <c r="K84" s="129"/>
    </row>
    <row r="85" spans="1:11" s="136" customFormat="1" ht="15">
      <c r="A85" s="156" t="s">
        <v>133</v>
      </c>
      <c r="B85" s="159" t="s">
        <v>109</v>
      </c>
      <c r="C85" s="102"/>
      <c r="D85" s="107">
        <v>3434.7</v>
      </c>
      <c r="E85" s="102"/>
      <c r="F85" s="101"/>
      <c r="G85" s="102"/>
      <c r="H85" s="102"/>
      <c r="I85" s="11">
        <v>3910.4</v>
      </c>
      <c r="J85" s="11"/>
      <c r="K85" s="129"/>
    </row>
    <row r="86" spans="1:11" s="11" customFormat="1" ht="15">
      <c r="A86" s="104" t="s">
        <v>96</v>
      </c>
      <c r="B86" s="28"/>
      <c r="C86" s="139"/>
      <c r="D86" s="14">
        <f>D87</f>
        <v>2072.1</v>
      </c>
      <c r="E86" s="14"/>
      <c r="F86" s="98"/>
      <c r="G86" s="14">
        <f>D86/I86</f>
        <v>0.53</v>
      </c>
      <c r="H86" s="14">
        <f>G86/12</f>
        <v>0.04</v>
      </c>
      <c r="I86" s="11">
        <v>3910.4</v>
      </c>
      <c r="J86" s="11">
        <v>1.07</v>
      </c>
      <c r="K86" s="129">
        <v>0.47</v>
      </c>
    </row>
    <row r="87" spans="1:11" s="136" customFormat="1" ht="15">
      <c r="A87" s="156" t="s">
        <v>116</v>
      </c>
      <c r="B87" s="157"/>
      <c r="C87" s="1"/>
      <c r="D87" s="16">
        <v>2072.1</v>
      </c>
      <c r="E87" s="100"/>
      <c r="F87" s="101"/>
      <c r="G87" s="100"/>
      <c r="H87" s="100"/>
      <c r="I87" s="11">
        <v>3910.4</v>
      </c>
      <c r="J87" s="11">
        <v>1.07</v>
      </c>
      <c r="K87" s="129">
        <v>0.04</v>
      </c>
    </row>
    <row r="88" spans="1:11" s="136" customFormat="1" ht="25.5" customHeight="1" hidden="1">
      <c r="A88" s="156"/>
      <c r="B88" s="157"/>
      <c r="C88" s="1"/>
      <c r="D88" s="16"/>
      <c r="E88" s="100"/>
      <c r="F88" s="101"/>
      <c r="G88" s="100"/>
      <c r="H88" s="100"/>
      <c r="I88" s="11">
        <v>3910.4</v>
      </c>
      <c r="J88" s="11"/>
      <c r="K88" s="129"/>
    </row>
    <row r="89" spans="1:11" s="136" customFormat="1" ht="25.5" customHeight="1" hidden="1">
      <c r="A89" s="156"/>
      <c r="B89" s="157"/>
      <c r="C89" s="160"/>
      <c r="D89" s="161"/>
      <c r="E89" s="162"/>
      <c r="F89" s="163"/>
      <c r="G89" s="162"/>
      <c r="H89" s="162"/>
      <c r="I89" s="11">
        <v>3910.4</v>
      </c>
      <c r="J89" s="11"/>
      <c r="K89" s="129"/>
    </row>
    <row r="90" spans="1:11" s="11" customFormat="1" ht="30.75" thickBot="1">
      <c r="A90" s="164" t="s">
        <v>117</v>
      </c>
      <c r="B90" s="28" t="s">
        <v>52</v>
      </c>
      <c r="C90" s="155">
        <f>F90*12</f>
        <v>0</v>
      </c>
      <c r="D90" s="110">
        <f>G90*I90</f>
        <v>18769.92</v>
      </c>
      <c r="E90" s="110">
        <f>H90*12</f>
        <v>4.8</v>
      </c>
      <c r="F90" s="111"/>
      <c r="G90" s="110">
        <f>H90*12</f>
        <v>4.8</v>
      </c>
      <c r="H90" s="99">
        <v>0.4</v>
      </c>
      <c r="I90" s="11">
        <v>3910.4</v>
      </c>
      <c r="J90" s="11">
        <v>1.07</v>
      </c>
      <c r="K90" s="129">
        <v>1.33</v>
      </c>
    </row>
    <row r="91" spans="1:11" s="11" customFormat="1" ht="19.5" hidden="1" thickBot="1">
      <c r="A91" s="165" t="s">
        <v>3</v>
      </c>
      <c r="B91" s="154"/>
      <c r="C91" s="155">
        <f>F91*12</f>
        <v>0</v>
      </c>
      <c r="D91" s="110">
        <f aca="true" t="shared" si="2" ref="D91:D101">G91*I91</f>
        <v>0</v>
      </c>
      <c r="E91" s="110">
        <f aca="true" t="shared" si="3" ref="E91:E101">H91*12</f>
        <v>0</v>
      </c>
      <c r="F91" s="111"/>
      <c r="G91" s="110">
        <f aca="true" t="shared" si="4" ref="G91:G101">H91*12</f>
        <v>0</v>
      </c>
      <c r="H91" s="99"/>
      <c r="I91" s="11">
        <v>3910.4</v>
      </c>
      <c r="K91" s="129"/>
    </row>
    <row r="92" spans="1:11" s="170" customFormat="1" ht="15.75" hidden="1" thickBot="1">
      <c r="A92" s="166" t="s">
        <v>134</v>
      </c>
      <c r="B92" s="167"/>
      <c r="C92" s="168"/>
      <c r="D92" s="110">
        <f t="shared" si="2"/>
        <v>0</v>
      </c>
      <c r="E92" s="110">
        <f t="shared" si="3"/>
        <v>0</v>
      </c>
      <c r="F92" s="111"/>
      <c r="G92" s="110">
        <f t="shared" si="4"/>
        <v>0</v>
      </c>
      <c r="H92" s="169"/>
      <c r="I92" s="11">
        <v>3910.4</v>
      </c>
      <c r="K92" s="171"/>
    </row>
    <row r="93" spans="1:11" s="170" customFormat="1" ht="15.75" hidden="1" thickBot="1">
      <c r="A93" s="166" t="s">
        <v>135</v>
      </c>
      <c r="B93" s="167"/>
      <c r="C93" s="168"/>
      <c r="D93" s="110">
        <f t="shared" si="2"/>
        <v>0</v>
      </c>
      <c r="E93" s="110">
        <f t="shared" si="3"/>
        <v>0</v>
      </c>
      <c r="F93" s="111"/>
      <c r="G93" s="110">
        <f t="shared" si="4"/>
        <v>0</v>
      </c>
      <c r="H93" s="169"/>
      <c r="I93" s="11">
        <v>3910.4</v>
      </c>
      <c r="K93" s="171"/>
    </row>
    <row r="94" spans="1:11" s="170" customFormat="1" ht="15.75" hidden="1" thickBot="1">
      <c r="A94" s="166" t="s">
        <v>136</v>
      </c>
      <c r="B94" s="167"/>
      <c r="C94" s="168"/>
      <c r="D94" s="110">
        <f t="shared" si="2"/>
        <v>0</v>
      </c>
      <c r="E94" s="110">
        <f t="shared" si="3"/>
        <v>0</v>
      </c>
      <c r="F94" s="111"/>
      <c r="G94" s="110">
        <f t="shared" si="4"/>
        <v>0</v>
      </c>
      <c r="H94" s="169"/>
      <c r="I94" s="11">
        <v>3910.4</v>
      </c>
      <c r="K94" s="171"/>
    </row>
    <row r="95" spans="1:11" s="170" customFormat="1" ht="15.75" hidden="1" thickBot="1">
      <c r="A95" s="166" t="s">
        <v>137</v>
      </c>
      <c r="B95" s="167"/>
      <c r="C95" s="168"/>
      <c r="D95" s="110">
        <f t="shared" si="2"/>
        <v>0</v>
      </c>
      <c r="E95" s="110">
        <f t="shared" si="3"/>
        <v>0</v>
      </c>
      <c r="F95" s="111"/>
      <c r="G95" s="110">
        <f t="shared" si="4"/>
        <v>0</v>
      </c>
      <c r="H95" s="169"/>
      <c r="I95" s="11">
        <v>3910.4</v>
      </c>
      <c r="K95" s="171"/>
    </row>
    <row r="96" spans="1:11" s="170" customFormat="1" ht="15.75" hidden="1" thickBot="1">
      <c r="A96" s="166" t="s">
        <v>138</v>
      </c>
      <c r="B96" s="167"/>
      <c r="C96" s="168"/>
      <c r="D96" s="110">
        <f t="shared" si="2"/>
        <v>0</v>
      </c>
      <c r="E96" s="110">
        <f t="shared" si="3"/>
        <v>0</v>
      </c>
      <c r="F96" s="111"/>
      <c r="G96" s="110">
        <f t="shared" si="4"/>
        <v>0</v>
      </c>
      <c r="H96" s="169"/>
      <c r="I96" s="11">
        <v>3910.4</v>
      </c>
      <c r="K96" s="171"/>
    </row>
    <row r="97" spans="1:11" s="170" customFormat="1" ht="15.75" hidden="1" thickBot="1">
      <c r="A97" s="172" t="s">
        <v>139</v>
      </c>
      <c r="B97" s="173"/>
      <c r="C97" s="174"/>
      <c r="D97" s="110">
        <f t="shared" si="2"/>
        <v>0</v>
      </c>
      <c r="E97" s="110">
        <f t="shared" si="3"/>
        <v>0</v>
      </c>
      <c r="F97" s="111"/>
      <c r="G97" s="110">
        <f t="shared" si="4"/>
        <v>0</v>
      </c>
      <c r="H97" s="169"/>
      <c r="I97" s="11">
        <v>3910.4</v>
      </c>
      <c r="K97" s="171"/>
    </row>
    <row r="98" spans="1:11" s="170" customFormat="1" ht="15.75" hidden="1" thickBot="1">
      <c r="A98" s="172" t="s">
        <v>140</v>
      </c>
      <c r="B98" s="173"/>
      <c r="C98" s="174"/>
      <c r="D98" s="110">
        <f t="shared" si="2"/>
        <v>0</v>
      </c>
      <c r="E98" s="110">
        <f t="shared" si="3"/>
        <v>0</v>
      </c>
      <c r="F98" s="111"/>
      <c r="G98" s="110">
        <f t="shared" si="4"/>
        <v>0</v>
      </c>
      <c r="H98" s="169"/>
      <c r="I98" s="11">
        <v>3910.4</v>
      </c>
      <c r="K98" s="171"/>
    </row>
    <row r="99" spans="1:11" s="170" customFormat="1" ht="15.75" hidden="1" thickBot="1">
      <c r="A99" s="172" t="s">
        <v>141</v>
      </c>
      <c r="B99" s="173"/>
      <c r="C99" s="174"/>
      <c r="D99" s="110">
        <f t="shared" si="2"/>
        <v>0</v>
      </c>
      <c r="E99" s="110">
        <f t="shared" si="3"/>
        <v>0</v>
      </c>
      <c r="F99" s="111"/>
      <c r="G99" s="110">
        <f t="shared" si="4"/>
        <v>0</v>
      </c>
      <c r="H99" s="169"/>
      <c r="I99" s="11">
        <v>3910.4</v>
      </c>
      <c r="K99" s="171"/>
    </row>
    <row r="100" spans="1:11" s="170" customFormat="1" ht="15.75" hidden="1" thickBot="1">
      <c r="A100" s="172" t="s">
        <v>142</v>
      </c>
      <c r="B100" s="173"/>
      <c r="C100" s="174"/>
      <c r="D100" s="110">
        <f t="shared" si="2"/>
        <v>0</v>
      </c>
      <c r="E100" s="110">
        <f t="shared" si="3"/>
        <v>0</v>
      </c>
      <c r="F100" s="111"/>
      <c r="G100" s="110">
        <f t="shared" si="4"/>
        <v>0</v>
      </c>
      <c r="H100" s="169"/>
      <c r="I100" s="11">
        <v>3910.4</v>
      </c>
      <c r="K100" s="171"/>
    </row>
    <row r="101" spans="1:11" s="170" customFormat="1" ht="20.25" thickBot="1">
      <c r="A101" s="175" t="s">
        <v>97</v>
      </c>
      <c r="B101" s="176" t="s">
        <v>48</v>
      </c>
      <c r="C101" s="177"/>
      <c r="D101" s="110">
        <f t="shared" si="2"/>
        <v>66163.97</v>
      </c>
      <c r="E101" s="110">
        <f t="shared" si="3"/>
        <v>16.92</v>
      </c>
      <c r="F101" s="111"/>
      <c r="G101" s="110">
        <f t="shared" si="4"/>
        <v>16.92</v>
      </c>
      <c r="H101" s="99">
        <v>1.41</v>
      </c>
      <c r="I101" s="11">
        <v>3910.4</v>
      </c>
      <c r="K101" s="171"/>
    </row>
    <row r="102" spans="1:11" s="182" customFormat="1" ht="26.25" customHeight="1" hidden="1" thickBot="1">
      <c r="A102" s="178"/>
      <c r="B102" s="179"/>
      <c r="C102" s="180"/>
      <c r="D102" s="110"/>
      <c r="E102" s="110"/>
      <c r="F102" s="111"/>
      <c r="G102" s="110"/>
      <c r="H102" s="181"/>
      <c r="I102" s="11">
        <v>3910.4</v>
      </c>
      <c r="K102" s="183"/>
    </row>
    <row r="103" spans="1:11" s="188" customFormat="1" ht="20.25" thickBot="1">
      <c r="A103" s="184" t="s">
        <v>4</v>
      </c>
      <c r="B103" s="185"/>
      <c r="C103" s="186">
        <f>F103*12</f>
        <v>0</v>
      </c>
      <c r="D103" s="187">
        <f>D16+D21+D30+D31+D32+D33+D34+D38+D39+D40+D41+D42+D43+D44+D57+D69+D72+D86+D90+D101</f>
        <v>612601.93</v>
      </c>
      <c r="E103" s="187">
        <f>E16+E21+E30+E31+E32+E33+E34+E38+E39+E40+E41+E42+E43+E44+E57+E69+E72+E86+E90+E101</f>
        <v>133.32</v>
      </c>
      <c r="F103" s="187">
        <f>F16+F21+F30+F31+F32+F33+F34+F38+F39+F40+F41+F42+F43+F44+F57+F69+F72+F86+F90+F101</f>
        <v>0</v>
      </c>
      <c r="G103" s="187">
        <f>G16+G21+G30+G31+G32+G33+G34+G38+G39+G40+G41+G42+G43+G44+G57+G69+G72+G86+G90+G101</f>
        <v>156.66</v>
      </c>
      <c r="H103" s="187">
        <f>H16+H21+H30+H31+H32+H33+H34+H38+H39+H40+H41+H42+H43+H44+H57+H69+H72+H86+H90+H101</f>
        <v>13.05</v>
      </c>
      <c r="I103" s="11">
        <v>3910.4</v>
      </c>
      <c r="K103" s="189"/>
    </row>
    <row r="104" spans="1:11" s="114" customFormat="1" ht="19.5">
      <c r="A104" s="190"/>
      <c r="B104" s="191"/>
      <c r="C104" s="191"/>
      <c r="D104" s="113"/>
      <c r="E104" s="113"/>
      <c r="F104" s="113"/>
      <c r="G104" s="113"/>
      <c r="H104" s="113"/>
      <c r="I104" s="11">
        <v>3910.4</v>
      </c>
      <c r="K104" s="115"/>
    </row>
    <row r="105" spans="1:11" s="194" customFormat="1" ht="18.75" hidden="1">
      <c r="A105" s="192"/>
      <c r="B105" s="193"/>
      <c r="C105" s="112"/>
      <c r="D105" s="112"/>
      <c r="E105" s="112"/>
      <c r="F105" s="112"/>
      <c r="G105" s="112"/>
      <c r="H105" s="112"/>
      <c r="I105" s="11">
        <v>3910.4</v>
      </c>
      <c r="K105" s="195"/>
    </row>
    <row r="106" spans="1:11" s="194" customFormat="1" ht="18.75" hidden="1">
      <c r="A106" s="192"/>
      <c r="B106" s="193"/>
      <c r="C106" s="112"/>
      <c r="D106" s="112"/>
      <c r="E106" s="112"/>
      <c r="F106" s="112"/>
      <c r="G106" s="112"/>
      <c r="H106" s="112"/>
      <c r="I106" s="11">
        <v>3910.4</v>
      </c>
      <c r="K106" s="195"/>
    </row>
    <row r="107" spans="1:11" s="194" customFormat="1" ht="19.5" thickBot="1">
      <c r="A107" s="192"/>
      <c r="B107" s="193"/>
      <c r="C107" s="112"/>
      <c r="D107" s="112"/>
      <c r="E107" s="112"/>
      <c r="F107" s="112"/>
      <c r="G107" s="112"/>
      <c r="H107" s="112"/>
      <c r="I107" s="11">
        <v>3910.4</v>
      </c>
      <c r="K107" s="195"/>
    </row>
    <row r="108" spans="1:11" s="194" customFormat="1" ht="39.75" thickBot="1">
      <c r="A108" s="184" t="s">
        <v>143</v>
      </c>
      <c r="B108" s="185"/>
      <c r="C108" s="186">
        <f>F108*12</f>
        <v>0</v>
      </c>
      <c r="D108" s="196">
        <f>D109+D110+D113+D114+D115</f>
        <v>309359.19</v>
      </c>
      <c r="E108" s="196">
        <f>E109+E110+E113+E114+E115</f>
        <v>0</v>
      </c>
      <c r="F108" s="196">
        <f>F109+F110+F113+F114+F115</f>
        <v>0</v>
      </c>
      <c r="G108" s="196">
        <f>G109+G110+G113+G114+G115</f>
        <v>79.1</v>
      </c>
      <c r="H108" s="196">
        <f>H109+H110+H113+H114+H115</f>
        <v>6.6</v>
      </c>
      <c r="I108" s="11">
        <v>3910.4</v>
      </c>
      <c r="K108" s="195"/>
    </row>
    <row r="109" spans="1:11" s="194" customFormat="1" ht="18.75">
      <c r="A109" s="197" t="s">
        <v>144</v>
      </c>
      <c r="B109" s="141"/>
      <c r="C109" s="142"/>
      <c r="D109" s="144">
        <v>283395.57</v>
      </c>
      <c r="E109" s="144"/>
      <c r="F109" s="144"/>
      <c r="G109" s="144">
        <f aca="true" t="shared" si="5" ref="G109:G115">D109/I109</f>
        <v>72.47</v>
      </c>
      <c r="H109" s="145">
        <f aca="true" t="shared" si="6" ref="H109:H115">G109/12</f>
        <v>6.04</v>
      </c>
      <c r="I109" s="11">
        <v>3910.4</v>
      </c>
      <c r="K109" s="195"/>
    </row>
    <row r="110" spans="1:11" s="194" customFormat="1" ht="18.75">
      <c r="A110" s="166" t="s">
        <v>145</v>
      </c>
      <c r="B110" s="167"/>
      <c r="C110" s="168"/>
      <c r="D110" s="169">
        <v>1604.12</v>
      </c>
      <c r="E110" s="169"/>
      <c r="F110" s="169"/>
      <c r="G110" s="144">
        <f t="shared" si="5"/>
        <v>0.41</v>
      </c>
      <c r="H110" s="145">
        <f t="shared" si="6"/>
        <v>0.03</v>
      </c>
      <c r="I110" s="11">
        <v>3910.4</v>
      </c>
      <c r="K110" s="195"/>
    </row>
    <row r="111" spans="1:11" s="194" customFormat="1" ht="18.75" hidden="1">
      <c r="A111" s="166"/>
      <c r="B111" s="167"/>
      <c r="C111" s="168"/>
      <c r="D111" s="169"/>
      <c r="E111" s="169"/>
      <c r="F111" s="169"/>
      <c r="G111" s="144">
        <f t="shared" si="5"/>
        <v>0</v>
      </c>
      <c r="H111" s="145">
        <f t="shared" si="6"/>
        <v>0</v>
      </c>
      <c r="I111" s="11">
        <v>3910.4</v>
      </c>
      <c r="K111" s="195"/>
    </row>
    <row r="112" spans="1:11" s="194" customFormat="1" ht="18.75" hidden="1">
      <c r="A112" s="172"/>
      <c r="B112" s="173"/>
      <c r="C112" s="174"/>
      <c r="D112" s="169"/>
      <c r="E112" s="169"/>
      <c r="F112" s="169"/>
      <c r="G112" s="144">
        <f t="shared" si="5"/>
        <v>0</v>
      </c>
      <c r="H112" s="145">
        <f t="shared" si="6"/>
        <v>0</v>
      </c>
      <c r="I112" s="11">
        <v>3910.4</v>
      </c>
      <c r="K112" s="195"/>
    </row>
    <row r="113" spans="1:11" s="194" customFormat="1" ht="18.75">
      <c r="A113" s="166" t="s">
        <v>146</v>
      </c>
      <c r="B113" s="167"/>
      <c r="C113" s="168"/>
      <c r="D113" s="169">
        <v>9626.55</v>
      </c>
      <c r="E113" s="169"/>
      <c r="F113" s="169"/>
      <c r="G113" s="144">
        <f t="shared" si="5"/>
        <v>2.46</v>
      </c>
      <c r="H113" s="145">
        <f t="shared" si="6"/>
        <v>0.21</v>
      </c>
      <c r="I113" s="11">
        <v>3910.4</v>
      </c>
      <c r="K113" s="195"/>
    </row>
    <row r="114" spans="1:11" s="194" customFormat="1" ht="18.75">
      <c r="A114" s="198" t="s">
        <v>147</v>
      </c>
      <c r="B114" s="167"/>
      <c r="C114" s="168"/>
      <c r="D114" s="169">
        <v>2709.15</v>
      </c>
      <c r="E114" s="169"/>
      <c r="F114" s="169"/>
      <c r="G114" s="169">
        <f t="shared" si="5"/>
        <v>0.69</v>
      </c>
      <c r="H114" s="169">
        <f t="shared" si="6"/>
        <v>0.06</v>
      </c>
      <c r="I114" s="11">
        <v>3910.4</v>
      </c>
      <c r="K114" s="195"/>
    </row>
    <row r="115" spans="1:11" s="194" customFormat="1" ht="18.75">
      <c r="A115" s="198" t="s">
        <v>148</v>
      </c>
      <c r="B115" s="167"/>
      <c r="C115" s="168"/>
      <c r="D115" s="169">
        <v>12023.8</v>
      </c>
      <c r="E115" s="169"/>
      <c r="F115" s="169"/>
      <c r="G115" s="169">
        <f t="shared" si="5"/>
        <v>3.07</v>
      </c>
      <c r="H115" s="169">
        <f t="shared" si="6"/>
        <v>0.26</v>
      </c>
      <c r="I115" s="11">
        <v>3910.4</v>
      </c>
      <c r="K115" s="195"/>
    </row>
    <row r="116" spans="1:11" s="194" customFormat="1" ht="18.75">
      <c r="A116" s="192"/>
      <c r="B116" s="193"/>
      <c r="C116" s="112"/>
      <c r="D116" s="112"/>
      <c r="E116" s="199"/>
      <c r="F116" s="112"/>
      <c r="G116" s="199"/>
      <c r="H116" s="112"/>
      <c r="K116" s="195"/>
    </row>
    <row r="117" spans="1:11" s="194" customFormat="1" ht="18.75" hidden="1">
      <c r="A117" s="192"/>
      <c r="B117" s="193"/>
      <c r="C117" s="112"/>
      <c r="D117" s="112"/>
      <c r="E117" s="199"/>
      <c r="F117" s="112"/>
      <c r="G117" s="199"/>
      <c r="H117" s="112"/>
      <c r="K117" s="195"/>
    </row>
    <row r="118" spans="1:11" s="194" customFormat="1" ht="18.75" hidden="1">
      <c r="A118" s="192"/>
      <c r="B118" s="193"/>
      <c r="C118" s="112"/>
      <c r="D118" s="112"/>
      <c r="E118" s="199"/>
      <c r="F118" s="112"/>
      <c r="G118" s="199"/>
      <c r="H118" s="112"/>
      <c r="K118" s="195"/>
    </row>
    <row r="119" spans="1:11" s="194" customFormat="1" ht="19.5" thickBot="1">
      <c r="A119" s="192"/>
      <c r="B119" s="193"/>
      <c r="C119" s="112"/>
      <c r="D119" s="112"/>
      <c r="E119" s="199"/>
      <c r="F119" s="112"/>
      <c r="G119" s="199"/>
      <c r="H119" s="112"/>
      <c r="K119" s="195"/>
    </row>
    <row r="120" spans="1:11" s="204" customFormat="1" ht="20.25" thickBot="1">
      <c r="A120" s="200" t="s">
        <v>6</v>
      </c>
      <c r="B120" s="201"/>
      <c r="C120" s="202"/>
      <c r="D120" s="203">
        <f>D103+D108</f>
        <v>921961.12</v>
      </c>
      <c r="E120" s="203">
        <f>E103+E108</f>
        <v>133.32</v>
      </c>
      <c r="F120" s="203">
        <f>F103+F108</f>
        <v>0</v>
      </c>
      <c r="G120" s="203">
        <f>G103+G108</f>
        <v>235.76</v>
      </c>
      <c r="H120" s="203">
        <f>H103+H108</f>
        <v>19.65</v>
      </c>
      <c r="K120" s="205"/>
    </row>
    <row r="121" spans="1:11" s="194" customFormat="1" ht="18.75">
      <c r="A121" s="192"/>
      <c r="B121" s="193"/>
      <c r="C121" s="112"/>
      <c r="D121" s="112"/>
      <c r="E121" s="199"/>
      <c r="F121" s="112"/>
      <c r="G121" s="199"/>
      <c r="H121" s="112"/>
      <c r="K121" s="195"/>
    </row>
    <row r="122" spans="1:11" s="194" customFormat="1" ht="18.75">
      <c r="A122" s="192"/>
      <c r="B122" s="193"/>
      <c r="C122" s="112"/>
      <c r="D122" s="112"/>
      <c r="E122" s="199"/>
      <c r="F122" s="112"/>
      <c r="G122" s="199"/>
      <c r="H122" s="112"/>
      <c r="K122" s="195"/>
    </row>
    <row r="123" spans="1:11" s="194" customFormat="1" ht="18.75" hidden="1">
      <c r="A123" s="192"/>
      <c r="B123" s="193"/>
      <c r="C123" s="112"/>
      <c r="D123" s="112"/>
      <c r="E123" s="199"/>
      <c r="F123" s="112"/>
      <c r="G123" s="199"/>
      <c r="H123" s="112"/>
      <c r="K123" s="195"/>
    </row>
    <row r="124" spans="1:11" s="194" customFormat="1" ht="18.75" hidden="1">
      <c r="A124" s="192"/>
      <c r="B124" s="193"/>
      <c r="C124" s="112"/>
      <c r="D124" s="112"/>
      <c r="E124" s="199"/>
      <c r="F124" s="112"/>
      <c r="G124" s="199"/>
      <c r="H124" s="112"/>
      <c r="K124" s="195"/>
    </row>
    <row r="125" spans="1:11" s="194" customFormat="1" ht="18.75" hidden="1">
      <c r="A125" s="192"/>
      <c r="B125" s="193"/>
      <c r="C125" s="112"/>
      <c r="D125" s="112"/>
      <c r="E125" s="199"/>
      <c r="F125" s="112"/>
      <c r="G125" s="199"/>
      <c r="H125" s="112"/>
      <c r="K125" s="195"/>
    </row>
    <row r="126" spans="1:11" s="194" customFormat="1" ht="18.75">
      <c r="A126" s="192"/>
      <c r="B126" s="193"/>
      <c r="C126" s="112"/>
      <c r="D126" s="112"/>
      <c r="E126" s="199"/>
      <c r="F126" s="112"/>
      <c r="G126" s="199"/>
      <c r="H126" s="112"/>
      <c r="K126" s="195"/>
    </row>
    <row r="127" spans="1:11" s="194" customFormat="1" ht="18.75">
      <c r="A127" s="192"/>
      <c r="B127" s="193"/>
      <c r="C127" s="112"/>
      <c r="D127" s="112"/>
      <c r="E127" s="199"/>
      <c r="F127" s="112"/>
      <c r="G127" s="199"/>
      <c r="H127" s="112"/>
      <c r="K127" s="195"/>
    </row>
    <row r="128" spans="1:11" s="114" customFormat="1" ht="19.5">
      <c r="A128" s="206"/>
      <c r="B128" s="207"/>
      <c r="C128" s="208"/>
      <c r="D128" s="208"/>
      <c r="E128" s="208"/>
      <c r="F128" s="209"/>
      <c r="G128" s="208"/>
      <c r="H128" s="209"/>
      <c r="K128" s="115"/>
    </row>
    <row r="129" spans="1:11" s="210" customFormat="1" ht="14.25">
      <c r="A129" s="267" t="s">
        <v>98</v>
      </c>
      <c r="B129" s="267"/>
      <c r="C129" s="267"/>
      <c r="D129" s="267"/>
      <c r="E129" s="267"/>
      <c r="F129" s="267"/>
      <c r="K129" s="211"/>
    </row>
    <row r="130" spans="6:11" s="210" customFormat="1" ht="12.75">
      <c r="F130" s="2"/>
      <c r="H130" s="2"/>
      <c r="K130" s="211"/>
    </row>
    <row r="131" spans="1:11" s="210" customFormat="1" ht="12.75">
      <c r="A131" s="212" t="s">
        <v>99</v>
      </c>
      <c r="F131" s="2"/>
      <c r="H131" s="2"/>
      <c r="K131" s="211"/>
    </row>
    <row r="132" spans="6:11" s="210" customFormat="1" ht="12.75">
      <c r="F132" s="2"/>
      <c r="H132" s="2"/>
      <c r="K132" s="211"/>
    </row>
    <row r="133" spans="6:11" s="210" customFormat="1" ht="12.75">
      <c r="F133" s="2"/>
      <c r="H133" s="2"/>
      <c r="K133" s="211"/>
    </row>
    <row r="134" spans="6:11" s="210" customFormat="1" ht="12.75">
      <c r="F134" s="2"/>
      <c r="H134" s="2"/>
      <c r="K134" s="211"/>
    </row>
    <row r="135" spans="6:11" s="210" customFormat="1" ht="12.75">
      <c r="F135" s="2"/>
      <c r="H135" s="2"/>
      <c r="K135" s="211"/>
    </row>
    <row r="136" spans="6:11" s="210" customFormat="1" ht="12.75">
      <c r="F136" s="2"/>
      <c r="H136" s="2"/>
      <c r="K136" s="211"/>
    </row>
    <row r="137" spans="6:11" s="210" customFormat="1" ht="12.75">
      <c r="F137" s="2"/>
      <c r="H137" s="2"/>
      <c r="K137" s="211"/>
    </row>
    <row r="138" spans="6:11" s="210" customFormat="1" ht="12.75">
      <c r="F138" s="2"/>
      <c r="H138" s="2"/>
      <c r="K138" s="211"/>
    </row>
    <row r="139" spans="6:11" s="210" customFormat="1" ht="12.75">
      <c r="F139" s="2"/>
      <c r="H139" s="2"/>
      <c r="K139" s="211"/>
    </row>
    <row r="140" spans="6:11" s="210" customFormat="1" ht="12.75">
      <c r="F140" s="2"/>
      <c r="H140" s="2"/>
      <c r="K140" s="211"/>
    </row>
    <row r="141" spans="6:11" s="210" customFormat="1" ht="12.75">
      <c r="F141" s="2"/>
      <c r="H141" s="2"/>
      <c r="K141" s="211"/>
    </row>
    <row r="142" spans="6:11" s="210" customFormat="1" ht="12.75">
      <c r="F142" s="2"/>
      <c r="H142" s="2"/>
      <c r="K142" s="211"/>
    </row>
    <row r="143" spans="6:11" s="210" customFormat="1" ht="12.75">
      <c r="F143" s="2"/>
      <c r="H143" s="2"/>
      <c r="K143" s="211"/>
    </row>
    <row r="144" spans="6:11" s="210" customFormat="1" ht="12.75">
      <c r="F144" s="2"/>
      <c r="H144" s="2"/>
      <c r="K144" s="211"/>
    </row>
    <row r="145" spans="6:11" s="210" customFormat="1" ht="12.75">
      <c r="F145" s="2"/>
      <c r="H145" s="2"/>
      <c r="K145" s="211"/>
    </row>
    <row r="146" spans="6:11" s="210" customFormat="1" ht="12.75">
      <c r="F146" s="2"/>
      <c r="H146" s="2"/>
      <c r="K146" s="211"/>
    </row>
    <row r="147" spans="6:11" s="210" customFormat="1" ht="12.75">
      <c r="F147" s="2"/>
      <c r="H147" s="2"/>
      <c r="K147" s="211"/>
    </row>
    <row r="148" spans="6:11" s="210" customFormat="1" ht="12.75">
      <c r="F148" s="2"/>
      <c r="H148" s="2"/>
      <c r="K148" s="211"/>
    </row>
    <row r="149" spans="6:11" s="210" customFormat="1" ht="12.75">
      <c r="F149" s="2"/>
      <c r="H149" s="2"/>
      <c r="K149" s="211"/>
    </row>
  </sheetData>
  <sheetProtection/>
  <mergeCells count="12">
    <mergeCell ref="A9:H9"/>
    <mergeCell ref="A10:H10"/>
    <mergeCell ref="A11:H11"/>
    <mergeCell ref="A12:H12"/>
    <mergeCell ref="A15:H15"/>
    <mergeCell ref="A129:F129"/>
    <mergeCell ref="A1:H1"/>
    <mergeCell ref="B2:H2"/>
    <mergeCell ref="B3:H3"/>
    <mergeCell ref="B4:H4"/>
    <mergeCell ref="A7:H7"/>
    <mergeCell ref="A8:H8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zoomScale="80" zoomScaleNormal="80" zoomScalePageLayoutView="0" workbookViewId="0" topLeftCell="A1">
      <pane xSplit="1" ySplit="2" topLeftCell="G8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16" sqref="P116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8" t="s">
        <v>149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5" s="5" customFormat="1" ht="80.25" customHeight="1" thickBot="1">
      <c r="A2" s="216" t="s">
        <v>0</v>
      </c>
      <c r="B2" s="285" t="s">
        <v>166</v>
      </c>
      <c r="C2" s="286"/>
      <c r="D2" s="287"/>
      <c r="E2" s="286" t="s">
        <v>167</v>
      </c>
      <c r="F2" s="286"/>
      <c r="G2" s="286"/>
      <c r="H2" s="285" t="s">
        <v>168</v>
      </c>
      <c r="I2" s="286"/>
      <c r="J2" s="287"/>
      <c r="K2" s="285" t="s">
        <v>169</v>
      </c>
      <c r="L2" s="286"/>
      <c r="M2" s="287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1"/>
      <c r="O3" s="22"/>
    </row>
    <row r="4" spans="1:15" s="6" customFormat="1" ht="49.5" customHeight="1">
      <c r="A4" s="288" t="s">
        <v>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s="5" customFormat="1" ht="14.25" customHeight="1">
      <c r="A5" s="95" t="s">
        <v>40</v>
      </c>
      <c r="B5" s="31"/>
      <c r="C5" s="7"/>
      <c r="D5" s="59">
        <f>O5/4</f>
        <v>28154.88</v>
      </c>
      <c r="E5" s="48"/>
      <c r="F5" s="7"/>
      <c r="G5" s="59">
        <f>O5/4</f>
        <v>28154.88</v>
      </c>
      <c r="H5" s="31"/>
      <c r="I5" s="7"/>
      <c r="J5" s="59">
        <f>O5/4</f>
        <v>28154.88</v>
      </c>
      <c r="K5" s="31"/>
      <c r="L5" s="7"/>
      <c r="M5" s="59">
        <f>O5/4</f>
        <v>28154.88</v>
      </c>
      <c r="N5" s="53">
        <f>M5+J5+G5+D5</f>
        <v>112619.52</v>
      </c>
      <c r="O5" s="15">
        <v>112619.52</v>
      </c>
    </row>
    <row r="6" spans="1:15" s="5" customFormat="1" ht="30">
      <c r="A6" s="95" t="s">
        <v>46</v>
      </c>
      <c r="B6" s="31"/>
      <c r="C6" s="7"/>
      <c r="D6" s="59">
        <f aca="true" t="shared" si="0" ref="D6:D17">O6/4</f>
        <v>45868.99</v>
      </c>
      <c r="E6" s="48"/>
      <c r="F6" s="7"/>
      <c r="G6" s="59">
        <f aca="true" t="shared" si="1" ref="G6:G17">O6/4</f>
        <v>45868.99</v>
      </c>
      <c r="H6" s="31"/>
      <c r="I6" s="7"/>
      <c r="J6" s="59">
        <f aca="true" t="shared" si="2" ref="J6:J17">O6/4</f>
        <v>45868.99</v>
      </c>
      <c r="K6" s="31"/>
      <c r="L6" s="7"/>
      <c r="M6" s="59">
        <f aca="true" t="shared" si="3" ref="M6:M17">O6/4</f>
        <v>45868.99</v>
      </c>
      <c r="N6" s="53">
        <f aca="true" t="shared" si="4" ref="N6:N46">M6+J6+G6+D6</f>
        <v>183475.96</v>
      </c>
      <c r="O6" s="15">
        <v>183475.97</v>
      </c>
    </row>
    <row r="7" spans="1:15" s="5" customFormat="1" ht="15">
      <c r="A7" s="97" t="s">
        <v>54</v>
      </c>
      <c r="B7" s="31"/>
      <c r="C7" s="7"/>
      <c r="D7" s="59">
        <f t="shared" si="0"/>
        <v>7507.97</v>
      </c>
      <c r="E7" s="48"/>
      <c r="F7" s="7"/>
      <c r="G7" s="59">
        <f t="shared" si="1"/>
        <v>7507.97</v>
      </c>
      <c r="H7" s="31"/>
      <c r="I7" s="7"/>
      <c r="J7" s="59">
        <f t="shared" si="2"/>
        <v>7507.97</v>
      </c>
      <c r="K7" s="31"/>
      <c r="L7" s="7"/>
      <c r="M7" s="59">
        <f t="shared" si="3"/>
        <v>7507.97</v>
      </c>
      <c r="N7" s="53">
        <f t="shared" si="4"/>
        <v>30031.88</v>
      </c>
      <c r="O7" s="15">
        <v>30031.87</v>
      </c>
    </row>
    <row r="8" spans="1:15" s="5" customFormat="1" ht="15">
      <c r="A8" s="97" t="s">
        <v>56</v>
      </c>
      <c r="B8" s="31"/>
      <c r="C8" s="7"/>
      <c r="D8" s="59">
        <f t="shared" si="0"/>
        <v>24400.9</v>
      </c>
      <c r="E8" s="48"/>
      <c r="F8" s="7"/>
      <c r="G8" s="59">
        <f t="shared" si="1"/>
        <v>24400.9</v>
      </c>
      <c r="H8" s="31"/>
      <c r="I8" s="7"/>
      <c r="J8" s="59">
        <f t="shared" si="2"/>
        <v>24400.9</v>
      </c>
      <c r="K8" s="31"/>
      <c r="L8" s="7"/>
      <c r="M8" s="59">
        <f t="shared" si="3"/>
        <v>24400.9</v>
      </c>
      <c r="N8" s="53">
        <f t="shared" si="4"/>
        <v>97603.6</v>
      </c>
      <c r="O8" s="15">
        <v>97603.58</v>
      </c>
    </row>
    <row r="9" spans="1:15" s="5" customFormat="1" ht="30">
      <c r="A9" s="97" t="s">
        <v>58</v>
      </c>
      <c r="B9" s="31"/>
      <c r="C9" s="7"/>
      <c r="D9" s="59">
        <f t="shared" si="0"/>
        <v>433.43</v>
      </c>
      <c r="E9" s="48"/>
      <c r="F9" s="7"/>
      <c r="G9" s="59">
        <f t="shared" si="1"/>
        <v>433.43</v>
      </c>
      <c r="H9" s="31"/>
      <c r="I9" s="7"/>
      <c r="J9" s="59">
        <f t="shared" si="2"/>
        <v>433.43</v>
      </c>
      <c r="K9" s="31"/>
      <c r="L9" s="7"/>
      <c r="M9" s="59">
        <f t="shared" si="3"/>
        <v>433.43</v>
      </c>
      <c r="N9" s="53">
        <f t="shared" si="4"/>
        <v>1733.72</v>
      </c>
      <c r="O9" s="15">
        <v>1733.72</v>
      </c>
    </row>
    <row r="10" spans="1:15" s="5" customFormat="1" ht="30">
      <c r="A10" s="97" t="s">
        <v>59</v>
      </c>
      <c r="B10" s="31"/>
      <c r="C10" s="7"/>
      <c r="D10" s="59">
        <f t="shared" si="0"/>
        <v>433.43</v>
      </c>
      <c r="E10" s="48"/>
      <c r="F10" s="7"/>
      <c r="G10" s="59">
        <f t="shared" si="1"/>
        <v>433.43</v>
      </c>
      <c r="H10" s="31"/>
      <c r="I10" s="7"/>
      <c r="J10" s="59">
        <f t="shared" si="2"/>
        <v>433.43</v>
      </c>
      <c r="K10" s="31"/>
      <c r="L10" s="7"/>
      <c r="M10" s="59">
        <f t="shared" si="3"/>
        <v>433.43</v>
      </c>
      <c r="N10" s="53">
        <f t="shared" si="4"/>
        <v>1733.72</v>
      </c>
      <c r="O10" s="15">
        <v>1733.72</v>
      </c>
    </row>
    <row r="11" spans="1:15" s="5" customFormat="1" ht="15">
      <c r="A11" s="97" t="s">
        <v>60</v>
      </c>
      <c r="B11" s="31"/>
      <c r="C11" s="7"/>
      <c r="D11" s="59">
        <f t="shared" si="0"/>
        <v>2737.03</v>
      </c>
      <c r="E11" s="48"/>
      <c r="F11" s="7"/>
      <c r="G11" s="59">
        <f t="shared" si="1"/>
        <v>2737.03</v>
      </c>
      <c r="H11" s="31"/>
      <c r="I11" s="7"/>
      <c r="J11" s="59">
        <f t="shared" si="2"/>
        <v>2737.03</v>
      </c>
      <c r="K11" s="31"/>
      <c r="L11" s="7"/>
      <c r="M11" s="59">
        <f t="shared" si="3"/>
        <v>2737.03</v>
      </c>
      <c r="N11" s="53">
        <f t="shared" si="4"/>
        <v>10948.12</v>
      </c>
      <c r="O11" s="15">
        <v>10948.1</v>
      </c>
    </row>
    <row r="12" spans="1:15" s="246" customFormat="1" ht="20.25" customHeight="1">
      <c r="A12" s="237" t="s">
        <v>104</v>
      </c>
      <c r="B12" s="238"/>
      <c r="C12" s="239"/>
      <c r="D12" s="240">
        <f t="shared" si="0"/>
        <v>0</v>
      </c>
      <c r="E12" s="241" t="s">
        <v>189</v>
      </c>
      <c r="F12" s="242">
        <v>41547</v>
      </c>
      <c r="G12" s="243">
        <v>3100.59</v>
      </c>
      <c r="H12" s="238"/>
      <c r="I12" s="239"/>
      <c r="J12" s="240">
        <f t="shared" si="2"/>
        <v>0</v>
      </c>
      <c r="K12" s="238"/>
      <c r="L12" s="239"/>
      <c r="M12" s="240">
        <f t="shared" si="3"/>
        <v>0</v>
      </c>
      <c r="N12" s="244">
        <f t="shared" si="4"/>
        <v>3100.59</v>
      </c>
      <c r="O12" s="245"/>
    </row>
    <row r="13" spans="1:15" s="246" customFormat="1" ht="20.25" customHeight="1">
      <c r="A13" s="237" t="s">
        <v>125</v>
      </c>
      <c r="B13" s="238"/>
      <c r="C13" s="239"/>
      <c r="D13" s="240">
        <f t="shared" si="0"/>
        <v>0</v>
      </c>
      <c r="E13" s="241" t="s">
        <v>181</v>
      </c>
      <c r="F13" s="242">
        <v>41544</v>
      </c>
      <c r="G13" s="243">
        <v>10948.11</v>
      </c>
      <c r="H13" s="238"/>
      <c r="I13" s="239"/>
      <c r="J13" s="240">
        <f t="shared" si="2"/>
        <v>0</v>
      </c>
      <c r="K13" s="238"/>
      <c r="L13" s="239"/>
      <c r="M13" s="240">
        <f t="shared" si="3"/>
        <v>0</v>
      </c>
      <c r="N13" s="244">
        <f t="shared" si="4"/>
        <v>10948.11</v>
      </c>
      <c r="O13" s="245"/>
    </row>
    <row r="14" spans="1:15" s="11" customFormat="1" ht="24.75" customHeight="1">
      <c r="A14" s="104" t="s">
        <v>103</v>
      </c>
      <c r="B14" s="32"/>
      <c r="C14" s="28"/>
      <c r="D14" s="59">
        <f t="shared" si="0"/>
        <v>2111.62</v>
      </c>
      <c r="E14" s="49"/>
      <c r="F14" s="28"/>
      <c r="G14" s="59">
        <f t="shared" si="1"/>
        <v>2111.62</v>
      </c>
      <c r="H14" s="32"/>
      <c r="I14" s="28"/>
      <c r="J14" s="59">
        <f t="shared" si="2"/>
        <v>2111.62</v>
      </c>
      <c r="K14" s="32"/>
      <c r="L14" s="28"/>
      <c r="M14" s="59">
        <f t="shared" si="3"/>
        <v>2111.62</v>
      </c>
      <c r="N14" s="53">
        <f t="shared" si="4"/>
        <v>8446.48</v>
      </c>
      <c r="O14" s="15">
        <v>8446.46</v>
      </c>
    </row>
    <row r="15" spans="1:15" s="8" customFormat="1" ht="15">
      <c r="A15" s="97" t="s">
        <v>62</v>
      </c>
      <c r="B15" s="33"/>
      <c r="C15" s="29"/>
      <c r="D15" s="59">
        <f t="shared" si="0"/>
        <v>469.25</v>
      </c>
      <c r="E15" s="50"/>
      <c r="F15" s="29"/>
      <c r="G15" s="59">
        <f t="shared" si="1"/>
        <v>469.25</v>
      </c>
      <c r="H15" s="33"/>
      <c r="I15" s="29"/>
      <c r="J15" s="59">
        <f t="shared" si="2"/>
        <v>469.25</v>
      </c>
      <c r="K15" s="33"/>
      <c r="L15" s="29"/>
      <c r="M15" s="59">
        <f t="shared" si="3"/>
        <v>469.25</v>
      </c>
      <c r="N15" s="53">
        <f t="shared" si="4"/>
        <v>1877</v>
      </c>
      <c r="O15" s="15">
        <v>1876.99</v>
      </c>
    </row>
    <row r="16" spans="1:15" s="5" customFormat="1" ht="15">
      <c r="A16" s="97" t="s">
        <v>64</v>
      </c>
      <c r="B16" s="31"/>
      <c r="C16" s="7"/>
      <c r="D16" s="59">
        <f t="shared" si="0"/>
        <v>251.09</v>
      </c>
      <c r="E16" s="48"/>
      <c r="F16" s="7"/>
      <c r="G16" s="59">
        <f t="shared" si="1"/>
        <v>251.09</v>
      </c>
      <c r="H16" s="31"/>
      <c r="I16" s="7"/>
      <c r="J16" s="59">
        <f t="shared" si="2"/>
        <v>251.09</v>
      </c>
      <c r="K16" s="31"/>
      <c r="L16" s="7"/>
      <c r="M16" s="59">
        <f t="shared" si="3"/>
        <v>251.09</v>
      </c>
      <c r="N16" s="53">
        <f t="shared" si="4"/>
        <v>1004.36</v>
      </c>
      <c r="O16" s="15">
        <v>1004.34</v>
      </c>
    </row>
    <row r="17" spans="1:15" s="5" customFormat="1" ht="30">
      <c r="A17" s="97" t="s">
        <v>66</v>
      </c>
      <c r="B17" s="31"/>
      <c r="C17" s="7"/>
      <c r="D17" s="59">
        <f t="shared" si="0"/>
        <v>0</v>
      </c>
      <c r="E17" s="48"/>
      <c r="F17" s="7"/>
      <c r="G17" s="59">
        <f t="shared" si="1"/>
        <v>0</v>
      </c>
      <c r="H17" s="31"/>
      <c r="I17" s="7"/>
      <c r="J17" s="59">
        <f t="shared" si="2"/>
        <v>0</v>
      </c>
      <c r="K17" s="31"/>
      <c r="L17" s="7"/>
      <c r="M17" s="59">
        <f t="shared" si="3"/>
        <v>0</v>
      </c>
      <c r="N17" s="53">
        <f t="shared" si="4"/>
        <v>0</v>
      </c>
      <c r="O17" s="15"/>
    </row>
    <row r="18" spans="1:15" s="5" customFormat="1" ht="15">
      <c r="A18" s="97" t="s">
        <v>68</v>
      </c>
      <c r="B18" s="31"/>
      <c r="C18" s="7"/>
      <c r="D18" s="59"/>
      <c r="E18" s="48"/>
      <c r="F18" s="7"/>
      <c r="G18" s="17"/>
      <c r="H18" s="31"/>
      <c r="I18" s="7"/>
      <c r="J18" s="38"/>
      <c r="K18" s="31"/>
      <c r="L18" s="7"/>
      <c r="M18" s="38"/>
      <c r="N18" s="53">
        <f t="shared" si="4"/>
        <v>0</v>
      </c>
      <c r="O18" s="15"/>
    </row>
    <row r="19" spans="1:15" s="5" customFormat="1" ht="15">
      <c r="A19" s="4" t="s">
        <v>69</v>
      </c>
      <c r="B19" s="213" t="s">
        <v>152</v>
      </c>
      <c r="C19" s="214">
        <v>41402</v>
      </c>
      <c r="D19" s="70">
        <v>184.33</v>
      </c>
      <c r="E19" s="213" t="s">
        <v>172</v>
      </c>
      <c r="F19" s="214">
        <v>41509</v>
      </c>
      <c r="G19" s="70">
        <v>184.33</v>
      </c>
      <c r="H19" s="31"/>
      <c r="I19" s="7"/>
      <c r="J19" s="38"/>
      <c r="K19" s="235">
        <v>50</v>
      </c>
      <c r="L19" s="236">
        <v>41759</v>
      </c>
      <c r="M19" s="38">
        <v>184.33</v>
      </c>
      <c r="N19" s="53">
        <f t="shared" si="4"/>
        <v>552.99</v>
      </c>
      <c r="O19" s="15"/>
    </row>
    <row r="20" spans="1:15" s="5" customFormat="1" ht="15">
      <c r="A20" s="291" t="s">
        <v>71</v>
      </c>
      <c r="B20" s="213" t="s">
        <v>155</v>
      </c>
      <c r="C20" s="214">
        <v>41411</v>
      </c>
      <c r="D20" s="70">
        <v>195.03</v>
      </c>
      <c r="E20" s="213" t="s">
        <v>178</v>
      </c>
      <c r="F20" s="214">
        <v>41537</v>
      </c>
      <c r="G20" s="70">
        <v>195.04</v>
      </c>
      <c r="H20" s="31"/>
      <c r="I20" s="7"/>
      <c r="J20" s="38"/>
      <c r="K20" s="31"/>
      <c r="L20" s="7"/>
      <c r="M20" s="38"/>
      <c r="N20" s="53">
        <f t="shared" si="4"/>
        <v>390.07</v>
      </c>
      <c r="O20" s="15"/>
    </row>
    <row r="21" spans="1:15" s="5" customFormat="1" ht="15">
      <c r="A21" s="292"/>
      <c r="B21" s="213" t="s">
        <v>156</v>
      </c>
      <c r="C21" s="214">
        <v>41474</v>
      </c>
      <c r="D21" s="70">
        <v>390.07</v>
      </c>
      <c r="E21" s="48"/>
      <c r="F21" s="7"/>
      <c r="G21" s="17"/>
      <c r="H21" s="31"/>
      <c r="I21" s="7"/>
      <c r="J21" s="38"/>
      <c r="K21" s="31"/>
      <c r="L21" s="7"/>
      <c r="M21" s="38"/>
      <c r="N21" s="53">
        <f t="shared" si="4"/>
        <v>390.07</v>
      </c>
      <c r="O21" s="15"/>
    </row>
    <row r="22" spans="1:15" s="5" customFormat="1" ht="17.25" customHeight="1">
      <c r="A22" s="156" t="s">
        <v>127</v>
      </c>
      <c r="B22" s="213" t="s">
        <v>151</v>
      </c>
      <c r="C22" s="214">
        <v>41453</v>
      </c>
      <c r="D22" s="70">
        <v>7858.62</v>
      </c>
      <c r="E22" s="48"/>
      <c r="F22" s="7"/>
      <c r="G22" s="17"/>
      <c r="H22" s="31"/>
      <c r="I22" s="7"/>
      <c r="J22" s="38"/>
      <c r="K22" s="31"/>
      <c r="L22" s="7"/>
      <c r="M22" s="38"/>
      <c r="N22" s="53">
        <f t="shared" si="4"/>
        <v>7858.62</v>
      </c>
      <c r="O22" s="15"/>
    </row>
    <row r="23" spans="1:15" s="5" customFormat="1" ht="15">
      <c r="A23" s="4" t="s">
        <v>73</v>
      </c>
      <c r="B23" s="213" t="s">
        <v>161</v>
      </c>
      <c r="C23" s="214">
        <v>41467</v>
      </c>
      <c r="D23" s="70">
        <v>3314.05</v>
      </c>
      <c r="E23" s="48"/>
      <c r="F23" s="7"/>
      <c r="G23" s="17"/>
      <c r="H23" s="31"/>
      <c r="I23" s="7"/>
      <c r="J23" s="38"/>
      <c r="K23" s="31"/>
      <c r="L23" s="7"/>
      <c r="M23" s="38"/>
      <c r="N23" s="53">
        <f t="shared" si="4"/>
        <v>3314.05</v>
      </c>
      <c r="O23" s="15"/>
    </row>
    <row r="24" spans="1:15" s="5" customFormat="1" ht="15">
      <c r="A24" s="4" t="s">
        <v>74</v>
      </c>
      <c r="B24" s="213" t="s">
        <v>161</v>
      </c>
      <c r="C24" s="214">
        <v>41467</v>
      </c>
      <c r="D24" s="70">
        <v>780.14</v>
      </c>
      <c r="E24" s="48"/>
      <c r="F24" s="7"/>
      <c r="G24" s="17"/>
      <c r="H24" s="31"/>
      <c r="I24" s="7"/>
      <c r="J24" s="38"/>
      <c r="K24" s="31"/>
      <c r="L24" s="7"/>
      <c r="M24" s="38"/>
      <c r="N24" s="53">
        <f t="shared" si="4"/>
        <v>780.14</v>
      </c>
      <c r="O24" s="15"/>
    </row>
    <row r="25" spans="1:15" s="6" customFormat="1" ht="15">
      <c r="A25" s="4" t="s">
        <v>75</v>
      </c>
      <c r="B25" s="213" t="s">
        <v>151</v>
      </c>
      <c r="C25" s="214">
        <v>41453</v>
      </c>
      <c r="D25" s="70">
        <v>371.66</v>
      </c>
      <c r="E25" s="61"/>
      <c r="F25" s="9"/>
      <c r="G25" s="18"/>
      <c r="H25" s="34"/>
      <c r="I25" s="9"/>
      <c r="J25" s="39"/>
      <c r="K25" s="34"/>
      <c r="L25" s="9"/>
      <c r="M25" s="39"/>
      <c r="N25" s="53">
        <f t="shared" si="4"/>
        <v>371.66</v>
      </c>
      <c r="O25" s="15"/>
    </row>
    <row r="26" spans="1:15" s="6" customFormat="1" ht="15">
      <c r="A26" s="4" t="s">
        <v>76</v>
      </c>
      <c r="B26" s="9"/>
      <c r="C26" s="9"/>
      <c r="D26" s="9"/>
      <c r="E26" s="9"/>
      <c r="F26" s="9"/>
      <c r="G26" s="18"/>
      <c r="H26" s="34"/>
      <c r="I26" s="9"/>
      <c r="J26" s="39"/>
      <c r="K26" s="34"/>
      <c r="L26" s="9"/>
      <c r="M26" s="39"/>
      <c r="N26" s="53">
        <f t="shared" si="4"/>
        <v>0</v>
      </c>
      <c r="O26" s="15"/>
    </row>
    <row r="27" spans="1:15" s="6" customFormat="1" ht="25.5">
      <c r="A27" s="4" t="s">
        <v>77</v>
      </c>
      <c r="B27" s="213" t="s">
        <v>161</v>
      </c>
      <c r="C27" s="214">
        <v>41467</v>
      </c>
      <c r="D27" s="70">
        <v>2651.2</v>
      </c>
      <c r="E27" s="51"/>
      <c r="F27" s="9"/>
      <c r="G27" s="59"/>
      <c r="H27" s="34"/>
      <c r="I27" s="9"/>
      <c r="J27" s="59"/>
      <c r="K27" s="34"/>
      <c r="L27" s="9"/>
      <c r="M27" s="59"/>
      <c r="N27" s="53">
        <f t="shared" si="4"/>
        <v>2651.2</v>
      </c>
      <c r="O27" s="15"/>
    </row>
    <row r="28" spans="1:15" s="5" customFormat="1" ht="15">
      <c r="A28" s="4" t="s">
        <v>78</v>
      </c>
      <c r="B28" s="31"/>
      <c r="C28" s="7"/>
      <c r="D28" s="59"/>
      <c r="E28" s="213" t="s">
        <v>183</v>
      </c>
      <c r="F28" s="214">
        <v>41544</v>
      </c>
      <c r="G28" s="70">
        <v>2617.3</v>
      </c>
      <c r="H28" s="31"/>
      <c r="I28" s="7"/>
      <c r="J28" s="38"/>
      <c r="K28" s="31"/>
      <c r="L28" s="7"/>
      <c r="M28" s="38"/>
      <c r="N28" s="53">
        <f t="shared" si="4"/>
        <v>2617.3</v>
      </c>
      <c r="O28" s="15"/>
    </row>
    <row r="29" spans="1:15" s="6" customFormat="1" ht="30">
      <c r="A29" s="97" t="s">
        <v>79</v>
      </c>
      <c r="B29" s="34"/>
      <c r="C29" s="9"/>
      <c r="D29" s="59"/>
      <c r="E29" s="51"/>
      <c r="F29" s="9"/>
      <c r="G29" s="18"/>
      <c r="H29" s="34"/>
      <c r="I29" s="9"/>
      <c r="J29" s="39"/>
      <c r="K29" s="34"/>
      <c r="L29" s="9"/>
      <c r="M29" s="39"/>
      <c r="N29" s="53">
        <f t="shared" si="4"/>
        <v>0</v>
      </c>
      <c r="O29" s="15"/>
    </row>
    <row r="30" spans="1:15" s="6" customFormat="1" ht="25.5">
      <c r="A30" s="4" t="s">
        <v>80</v>
      </c>
      <c r="B30" s="213" t="s">
        <v>150</v>
      </c>
      <c r="C30" s="214">
        <v>41446</v>
      </c>
      <c r="D30" s="70">
        <v>743.35</v>
      </c>
      <c r="E30" s="61"/>
      <c r="F30" s="69"/>
      <c r="G30" s="20"/>
      <c r="H30" s="213" t="s">
        <v>210</v>
      </c>
      <c r="I30" s="214" t="s">
        <v>211</v>
      </c>
      <c r="J30" s="70">
        <v>743.35</v>
      </c>
      <c r="K30" s="213" t="s">
        <v>232</v>
      </c>
      <c r="L30" s="214">
        <v>41740</v>
      </c>
      <c r="M30" s="70">
        <v>743.35</v>
      </c>
      <c r="N30" s="53">
        <f t="shared" si="4"/>
        <v>2230.05</v>
      </c>
      <c r="O30" s="15"/>
    </row>
    <row r="31" spans="1:15" s="6" customFormat="1" ht="25.5">
      <c r="A31" s="4" t="s">
        <v>82</v>
      </c>
      <c r="B31" s="60"/>
      <c r="C31" s="69"/>
      <c r="D31" s="70"/>
      <c r="E31" s="61"/>
      <c r="F31" s="69"/>
      <c r="G31" s="20"/>
      <c r="H31" s="60"/>
      <c r="I31" s="69"/>
      <c r="J31" s="54"/>
      <c r="K31" s="213" t="s">
        <v>223</v>
      </c>
      <c r="L31" s="214">
        <v>41684</v>
      </c>
      <c r="M31" s="70">
        <v>1486.7</v>
      </c>
      <c r="N31" s="53">
        <f t="shared" si="4"/>
        <v>1486.7</v>
      </c>
      <c r="O31" s="15"/>
    </row>
    <row r="32" spans="1:15" s="6" customFormat="1" ht="15">
      <c r="A32" s="4" t="s">
        <v>83</v>
      </c>
      <c r="B32" s="213" t="s">
        <v>156</v>
      </c>
      <c r="C32" s="214">
        <v>41474</v>
      </c>
      <c r="D32" s="70">
        <v>1560.23</v>
      </c>
      <c r="E32" s="61"/>
      <c r="F32" s="69"/>
      <c r="G32" s="20"/>
      <c r="H32" s="60"/>
      <c r="I32" s="69"/>
      <c r="J32" s="54"/>
      <c r="K32" s="60"/>
      <c r="L32" s="69"/>
      <c r="M32" s="54"/>
      <c r="N32" s="53">
        <f t="shared" si="4"/>
        <v>1560.23</v>
      </c>
      <c r="O32" s="15"/>
    </row>
    <row r="33" spans="1:15" s="6" customFormat="1" ht="25.5">
      <c r="A33" s="4" t="s">
        <v>85</v>
      </c>
      <c r="B33" s="60"/>
      <c r="C33" s="69"/>
      <c r="D33" s="70"/>
      <c r="E33" s="213" t="s">
        <v>177</v>
      </c>
      <c r="F33" s="214">
        <v>41516</v>
      </c>
      <c r="G33" s="70">
        <v>371.67</v>
      </c>
      <c r="H33" s="213" t="s">
        <v>210</v>
      </c>
      <c r="I33" s="214" t="s">
        <v>211</v>
      </c>
      <c r="J33" s="70">
        <v>371.67</v>
      </c>
      <c r="K33" s="60"/>
      <c r="L33" s="69"/>
      <c r="M33" s="54"/>
      <c r="N33" s="53">
        <f t="shared" si="4"/>
        <v>743.34</v>
      </c>
      <c r="O33" s="15"/>
    </row>
    <row r="34" spans="1:15" s="6" customFormat="1" ht="15">
      <c r="A34" s="156" t="s">
        <v>130</v>
      </c>
      <c r="B34" s="60"/>
      <c r="C34" s="69"/>
      <c r="D34" s="70"/>
      <c r="E34" s="61"/>
      <c r="F34" s="69"/>
      <c r="G34" s="20"/>
      <c r="H34" s="60"/>
      <c r="I34" s="69"/>
      <c r="J34" s="54"/>
      <c r="K34" s="60"/>
      <c r="L34" s="69"/>
      <c r="M34" s="54"/>
      <c r="N34" s="53">
        <f t="shared" si="4"/>
        <v>0</v>
      </c>
      <c r="O34" s="15"/>
    </row>
    <row r="35" spans="1:15" s="6" customFormat="1" ht="15">
      <c r="A35" s="156" t="s">
        <v>131</v>
      </c>
      <c r="B35" s="60"/>
      <c r="C35" s="69"/>
      <c r="D35" s="70"/>
      <c r="E35" s="61"/>
      <c r="F35" s="69"/>
      <c r="G35" s="20"/>
      <c r="H35" s="60"/>
      <c r="I35" s="69"/>
      <c r="J35" s="54"/>
      <c r="K35" s="60"/>
      <c r="L35" s="69"/>
      <c r="M35" s="54"/>
      <c r="N35" s="53">
        <f t="shared" si="4"/>
        <v>0</v>
      </c>
      <c r="O35" s="15"/>
    </row>
    <row r="36" spans="1:15" s="6" customFormat="1" ht="15">
      <c r="A36" s="4" t="s">
        <v>90</v>
      </c>
      <c r="B36" s="60"/>
      <c r="C36" s="69"/>
      <c r="D36" s="59">
        <f>O36/4</f>
        <v>1321.92</v>
      </c>
      <c r="E36" s="61"/>
      <c r="F36" s="69"/>
      <c r="G36" s="59">
        <f>O36/4</f>
        <v>1321.92</v>
      </c>
      <c r="H36" s="60"/>
      <c r="I36" s="69"/>
      <c r="J36" s="59">
        <f>O36/4</f>
        <v>1321.92</v>
      </c>
      <c r="K36" s="60"/>
      <c r="L36" s="69"/>
      <c r="M36" s="59">
        <f>O36/4</f>
        <v>1321.92</v>
      </c>
      <c r="N36" s="53">
        <f t="shared" si="4"/>
        <v>5287.68</v>
      </c>
      <c r="O36" s="15">
        <v>5287.68</v>
      </c>
    </row>
    <row r="37" spans="1:15" s="6" customFormat="1" ht="30">
      <c r="A37" s="97" t="s">
        <v>91</v>
      </c>
      <c r="B37" s="60"/>
      <c r="C37" s="69"/>
      <c r="D37" s="70"/>
      <c r="E37" s="61"/>
      <c r="F37" s="69"/>
      <c r="G37" s="70"/>
      <c r="H37" s="60"/>
      <c r="I37" s="69"/>
      <c r="J37" s="70"/>
      <c r="K37" s="60"/>
      <c r="L37" s="69"/>
      <c r="M37" s="70"/>
      <c r="N37" s="53">
        <f t="shared" si="4"/>
        <v>0</v>
      </c>
      <c r="O37" s="15"/>
    </row>
    <row r="38" spans="1:15" s="6" customFormat="1" ht="15">
      <c r="A38" s="156" t="s">
        <v>132</v>
      </c>
      <c r="B38" s="213" t="s">
        <v>151</v>
      </c>
      <c r="C38" s="214">
        <v>41453</v>
      </c>
      <c r="D38" s="70">
        <v>2672.01</v>
      </c>
      <c r="E38" s="61"/>
      <c r="F38" s="69"/>
      <c r="G38" s="70"/>
      <c r="H38" s="60"/>
      <c r="I38" s="69"/>
      <c r="J38" s="70"/>
      <c r="K38" s="60"/>
      <c r="L38" s="69"/>
      <c r="M38" s="70"/>
      <c r="N38" s="53">
        <f t="shared" si="4"/>
        <v>2672.01</v>
      </c>
      <c r="O38" s="15"/>
    </row>
    <row r="39" spans="1:15" s="6" customFormat="1" ht="15">
      <c r="A39" s="97" t="s">
        <v>93</v>
      </c>
      <c r="B39" s="60"/>
      <c r="C39" s="69"/>
      <c r="D39" s="70"/>
      <c r="E39" s="61"/>
      <c r="F39" s="69"/>
      <c r="G39" s="70"/>
      <c r="H39" s="60"/>
      <c r="I39" s="69"/>
      <c r="J39" s="70"/>
      <c r="K39" s="60"/>
      <c r="L39" s="69"/>
      <c r="M39" s="70"/>
      <c r="N39" s="53">
        <f t="shared" si="4"/>
        <v>0</v>
      </c>
      <c r="O39" s="15"/>
    </row>
    <row r="40" spans="1:15" s="6" customFormat="1" ht="15">
      <c r="A40" s="4" t="s">
        <v>216</v>
      </c>
      <c r="B40" s="60"/>
      <c r="C40" s="69"/>
      <c r="D40" s="70"/>
      <c r="E40" s="61"/>
      <c r="F40" s="69"/>
      <c r="G40" s="70"/>
      <c r="H40" s="213" t="s">
        <v>217</v>
      </c>
      <c r="I40" s="214">
        <v>41663</v>
      </c>
      <c r="J40" s="70">
        <v>10305.7</v>
      </c>
      <c r="K40" s="60"/>
      <c r="L40" s="69"/>
      <c r="M40" s="70"/>
      <c r="N40" s="53">
        <f t="shared" si="4"/>
        <v>10305.7</v>
      </c>
      <c r="O40" s="15"/>
    </row>
    <row r="41" spans="1:15" s="6" customFormat="1" ht="15">
      <c r="A41" s="4" t="s">
        <v>222</v>
      </c>
      <c r="B41" s="60"/>
      <c r="C41" s="69"/>
      <c r="D41" s="70"/>
      <c r="E41" s="61"/>
      <c r="F41" s="69"/>
      <c r="G41" s="70"/>
      <c r="H41" s="213" t="s">
        <v>218</v>
      </c>
      <c r="I41" s="214">
        <v>41670</v>
      </c>
      <c r="J41" s="70">
        <v>1178.7</v>
      </c>
      <c r="K41" s="213" t="s">
        <v>223</v>
      </c>
      <c r="L41" s="214">
        <v>41684</v>
      </c>
      <c r="M41" s="70">
        <v>777.03</v>
      </c>
      <c r="N41" s="53">
        <f t="shared" si="4"/>
        <v>1955.73</v>
      </c>
      <c r="O41" s="15"/>
    </row>
    <row r="42" spans="1:15" s="6" customFormat="1" ht="15">
      <c r="A42" s="156" t="s">
        <v>133</v>
      </c>
      <c r="B42" s="213" t="s">
        <v>157</v>
      </c>
      <c r="C42" s="214">
        <v>41467</v>
      </c>
      <c r="D42" s="70">
        <v>3434.7</v>
      </c>
      <c r="E42" s="61"/>
      <c r="F42" s="69"/>
      <c r="G42" s="70"/>
      <c r="H42" s="60"/>
      <c r="I42" s="69"/>
      <c r="J42" s="70"/>
      <c r="K42" s="60"/>
      <c r="L42" s="69"/>
      <c r="M42" s="70"/>
      <c r="N42" s="53">
        <f t="shared" si="4"/>
        <v>3434.7</v>
      </c>
      <c r="O42" s="15"/>
    </row>
    <row r="43" spans="1:15" s="6" customFormat="1" ht="15">
      <c r="A43" s="97" t="s">
        <v>96</v>
      </c>
      <c r="B43" s="60"/>
      <c r="C43" s="69"/>
      <c r="D43" s="70"/>
      <c r="E43" s="61"/>
      <c r="F43" s="69"/>
      <c r="G43" s="70"/>
      <c r="H43" s="60"/>
      <c r="I43" s="69"/>
      <c r="J43" s="70"/>
      <c r="K43" s="60"/>
      <c r="L43" s="69"/>
      <c r="M43" s="70"/>
      <c r="N43" s="53">
        <f t="shared" si="4"/>
        <v>0</v>
      </c>
      <c r="O43" s="15"/>
    </row>
    <row r="44" spans="1:15" s="6" customFormat="1" ht="15.75" thickBot="1">
      <c r="A44" s="105" t="s">
        <v>116</v>
      </c>
      <c r="B44" s="60"/>
      <c r="C44" s="69"/>
      <c r="D44" s="70"/>
      <c r="E44" s="61"/>
      <c r="F44" s="69"/>
      <c r="G44" s="70"/>
      <c r="H44" s="213" t="s">
        <v>209</v>
      </c>
      <c r="I44" s="214">
        <v>41622</v>
      </c>
      <c r="J44" s="70">
        <v>690.7</v>
      </c>
      <c r="K44" s="60"/>
      <c r="L44" s="69"/>
      <c r="M44" s="70"/>
      <c r="N44" s="53">
        <f t="shared" si="4"/>
        <v>690.7</v>
      </c>
      <c r="O44" s="15"/>
    </row>
    <row r="45" spans="1:15" s="6" customFormat="1" ht="19.5" thickBot="1">
      <c r="A45" s="103" t="s">
        <v>97</v>
      </c>
      <c r="B45" s="60"/>
      <c r="C45" s="69"/>
      <c r="D45" s="59">
        <f>O45/4</f>
        <v>16540.99</v>
      </c>
      <c r="E45" s="61"/>
      <c r="F45" s="69"/>
      <c r="G45" s="59">
        <f>O45/4</f>
        <v>16540.99</v>
      </c>
      <c r="H45" s="60"/>
      <c r="I45" s="69"/>
      <c r="J45" s="59">
        <f>O45/4</f>
        <v>16540.99</v>
      </c>
      <c r="K45" s="60"/>
      <c r="L45" s="69"/>
      <c r="M45" s="59">
        <f>O45/4</f>
        <v>16540.99</v>
      </c>
      <c r="N45" s="53">
        <f t="shared" si="4"/>
        <v>66163.96</v>
      </c>
      <c r="O45" s="15">
        <v>66163.97</v>
      </c>
    </row>
    <row r="46" spans="1:15" s="5" customFormat="1" ht="20.25" thickBot="1">
      <c r="A46" s="44" t="s">
        <v>4</v>
      </c>
      <c r="B46" s="76"/>
      <c r="C46" s="77"/>
      <c r="D46" s="78">
        <f>SUM(D5:D45)</f>
        <v>154386.89</v>
      </c>
      <c r="E46" s="21"/>
      <c r="F46" s="77"/>
      <c r="G46" s="78">
        <f>SUM(G5:G45)</f>
        <v>147648.54</v>
      </c>
      <c r="H46" s="79"/>
      <c r="I46" s="77"/>
      <c r="J46" s="78">
        <f>SUM(J5:J45)</f>
        <v>143521.62</v>
      </c>
      <c r="K46" s="79"/>
      <c r="L46" s="77"/>
      <c r="M46" s="80">
        <f>SUM(M5:M45)</f>
        <v>133422.91</v>
      </c>
      <c r="N46" s="53">
        <f t="shared" si="4"/>
        <v>578979.96</v>
      </c>
      <c r="O46" s="24">
        <f>SUM(O5:O45)</f>
        <v>520925.92</v>
      </c>
    </row>
    <row r="47" spans="1:15" s="10" customFormat="1" ht="20.25" hidden="1" thickBot="1">
      <c r="A47" s="45" t="s">
        <v>2</v>
      </c>
      <c r="B47" s="71"/>
      <c r="C47" s="72"/>
      <c r="D47" s="73"/>
      <c r="E47" s="74"/>
      <c r="F47" s="72"/>
      <c r="G47" s="75"/>
      <c r="H47" s="71"/>
      <c r="I47" s="72"/>
      <c r="J47" s="73"/>
      <c r="K47" s="71"/>
      <c r="L47" s="72"/>
      <c r="M47" s="73"/>
      <c r="N47" s="52"/>
      <c r="O47" s="25"/>
    </row>
    <row r="48" spans="1:15" s="12" customFormat="1" ht="39.75" customHeight="1" thickBot="1">
      <c r="A48" s="282" t="s">
        <v>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4"/>
      <c r="O48" s="26"/>
    </row>
    <row r="49" spans="1:15" s="6" customFormat="1" ht="15">
      <c r="A49" s="215" t="s">
        <v>144</v>
      </c>
      <c r="B49" s="60"/>
      <c r="C49" s="69"/>
      <c r="D49" s="70"/>
      <c r="E49" s="213" t="s">
        <v>176</v>
      </c>
      <c r="F49" s="214">
        <v>41516</v>
      </c>
      <c r="G49" s="70">
        <v>283395.57</v>
      </c>
      <c r="H49" s="60"/>
      <c r="I49" s="69"/>
      <c r="J49" s="70"/>
      <c r="K49" s="60"/>
      <c r="L49" s="69"/>
      <c r="M49" s="70"/>
      <c r="N49" s="53"/>
      <c r="O49" s="15"/>
    </row>
    <row r="50" spans="1:15" s="6" customFormat="1" ht="15">
      <c r="A50" s="215" t="s">
        <v>219</v>
      </c>
      <c r="B50" s="60"/>
      <c r="C50" s="69"/>
      <c r="D50" s="70"/>
      <c r="E50" s="61"/>
      <c r="F50" s="69"/>
      <c r="G50" s="70"/>
      <c r="H50" s="272" t="s">
        <v>218</v>
      </c>
      <c r="I50" s="274">
        <v>41670</v>
      </c>
      <c r="J50" s="276">
        <v>4313.33</v>
      </c>
      <c r="K50" s="60"/>
      <c r="L50" s="69"/>
      <c r="M50" s="70"/>
      <c r="N50" s="53"/>
      <c r="O50" s="15"/>
    </row>
    <row r="51" spans="1:15" s="6" customFormat="1" ht="15">
      <c r="A51" s="215" t="s">
        <v>147</v>
      </c>
      <c r="B51" s="60"/>
      <c r="C51" s="69"/>
      <c r="D51" s="70"/>
      <c r="E51" s="61"/>
      <c r="F51" s="69"/>
      <c r="G51" s="70"/>
      <c r="H51" s="273"/>
      <c r="I51" s="275"/>
      <c r="J51" s="277"/>
      <c r="K51" s="60"/>
      <c r="L51" s="69"/>
      <c r="M51" s="70"/>
      <c r="N51" s="53"/>
      <c r="O51" s="15"/>
    </row>
    <row r="52" spans="1:15" s="6" customFormat="1" ht="15">
      <c r="A52" s="215" t="s">
        <v>146</v>
      </c>
      <c r="B52" s="213" t="s">
        <v>150</v>
      </c>
      <c r="C52" s="214">
        <v>41446</v>
      </c>
      <c r="D52" s="70">
        <v>12619.23</v>
      </c>
      <c r="E52" s="61"/>
      <c r="F52" s="69"/>
      <c r="G52" s="70"/>
      <c r="H52" s="60"/>
      <c r="I52" s="69"/>
      <c r="J52" s="70"/>
      <c r="K52" s="60"/>
      <c r="L52" s="69"/>
      <c r="M52" s="70"/>
      <c r="N52" s="53"/>
      <c r="O52" s="15"/>
    </row>
    <row r="53" spans="1:15" s="6" customFormat="1" ht="15.75" thickBot="1">
      <c r="A53" s="215" t="s">
        <v>225</v>
      </c>
      <c r="B53" s="60"/>
      <c r="C53" s="69"/>
      <c r="D53" s="70"/>
      <c r="E53" s="61"/>
      <c r="F53" s="69"/>
      <c r="G53" s="70"/>
      <c r="H53" s="60"/>
      <c r="I53" s="69"/>
      <c r="J53" s="70"/>
      <c r="K53" s="60">
        <v>42</v>
      </c>
      <c r="L53" s="234">
        <v>41740</v>
      </c>
      <c r="M53" s="70">
        <v>14308.85</v>
      </c>
      <c r="N53" s="53"/>
      <c r="O53" s="15"/>
    </row>
    <row r="54" spans="1:15" s="86" customFormat="1" ht="20.25" thickBot="1">
      <c r="A54" s="81" t="s">
        <v>4</v>
      </c>
      <c r="B54" s="82"/>
      <c r="C54" s="93"/>
      <c r="D54" s="93">
        <f>SUM(D49:D53)</f>
        <v>12619.23</v>
      </c>
      <c r="E54" s="93"/>
      <c r="F54" s="93"/>
      <c r="G54" s="93">
        <f>SUM(G49:G53)</f>
        <v>283395.57</v>
      </c>
      <c r="H54" s="93"/>
      <c r="I54" s="93"/>
      <c r="J54" s="93">
        <f>SUM(J49:J53)</f>
        <v>4313.33</v>
      </c>
      <c r="K54" s="93"/>
      <c r="L54" s="93"/>
      <c r="M54" s="93">
        <f>SUM(M49:M53)</f>
        <v>14308.85</v>
      </c>
      <c r="N54" s="53">
        <f>M54+J54+G54+D54</f>
        <v>314636.98</v>
      </c>
      <c r="O54" s="85">
        <f>M54+J54+G54+D54</f>
        <v>314636.98</v>
      </c>
    </row>
    <row r="55" spans="1:15" s="6" customFormat="1" ht="42" customHeight="1">
      <c r="A55" s="282" t="s">
        <v>29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4"/>
      <c r="O55" s="16"/>
    </row>
    <row r="56" spans="1:15" s="6" customFormat="1" ht="15">
      <c r="A56" s="42" t="s">
        <v>153</v>
      </c>
      <c r="B56" s="213" t="s">
        <v>152</v>
      </c>
      <c r="C56" s="214">
        <v>41402</v>
      </c>
      <c r="D56" s="70">
        <v>668.41</v>
      </c>
      <c r="E56" s="23"/>
      <c r="F56" s="1"/>
      <c r="G56" s="16"/>
      <c r="H56" s="35"/>
      <c r="I56" s="1"/>
      <c r="J56" s="40"/>
      <c r="K56" s="35"/>
      <c r="L56" s="1"/>
      <c r="M56" s="40"/>
      <c r="N56" s="51"/>
      <c r="O56" s="23"/>
    </row>
    <row r="57" spans="1:15" s="6" customFormat="1" ht="15">
      <c r="A57" s="42" t="s">
        <v>154</v>
      </c>
      <c r="B57" s="213" t="s">
        <v>152</v>
      </c>
      <c r="C57" s="214">
        <v>41402</v>
      </c>
      <c r="D57" s="70">
        <v>671.38</v>
      </c>
      <c r="E57" s="51"/>
      <c r="F57" s="9"/>
      <c r="G57" s="18"/>
      <c r="H57" s="34"/>
      <c r="I57" s="9"/>
      <c r="J57" s="39"/>
      <c r="K57" s="34"/>
      <c r="L57" s="9"/>
      <c r="M57" s="39"/>
      <c r="N57" s="51"/>
      <c r="O57" s="23"/>
    </row>
    <row r="58" spans="1:15" s="6" customFormat="1" ht="15">
      <c r="A58" s="42" t="s">
        <v>158</v>
      </c>
      <c r="B58" s="213" t="s">
        <v>157</v>
      </c>
      <c r="C58" s="214">
        <v>41467</v>
      </c>
      <c r="D58" s="70">
        <v>237.28</v>
      </c>
      <c r="E58" s="51"/>
      <c r="F58" s="9"/>
      <c r="G58" s="18"/>
      <c r="H58" s="34"/>
      <c r="I58" s="9"/>
      <c r="J58" s="39"/>
      <c r="K58" s="34"/>
      <c r="L58" s="9"/>
      <c r="M58" s="39"/>
      <c r="N58" s="51"/>
      <c r="O58" s="23"/>
    </row>
    <row r="59" spans="1:15" s="6" customFormat="1" ht="15">
      <c r="A59" s="42" t="s">
        <v>159</v>
      </c>
      <c r="B59" s="213" t="s">
        <v>160</v>
      </c>
      <c r="C59" s="214">
        <v>41460</v>
      </c>
      <c r="D59" s="70">
        <v>1314.13</v>
      </c>
      <c r="E59" s="51"/>
      <c r="F59" s="9"/>
      <c r="G59" s="18"/>
      <c r="H59" s="34"/>
      <c r="I59" s="9"/>
      <c r="J59" s="39"/>
      <c r="K59" s="34"/>
      <c r="L59" s="9"/>
      <c r="M59" s="39"/>
      <c r="N59" s="51"/>
      <c r="O59" s="23"/>
    </row>
    <row r="60" spans="1:15" s="6" customFormat="1" ht="15">
      <c r="A60" s="156" t="s">
        <v>162</v>
      </c>
      <c r="B60" s="213" t="s">
        <v>151</v>
      </c>
      <c r="C60" s="214">
        <v>41453</v>
      </c>
      <c r="D60" s="70">
        <v>743.35</v>
      </c>
      <c r="E60" s="51"/>
      <c r="F60" s="9"/>
      <c r="G60" s="18"/>
      <c r="H60" s="34"/>
      <c r="I60" s="9"/>
      <c r="J60" s="39"/>
      <c r="K60" s="34"/>
      <c r="L60" s="9"/>
      <c r="M60" s="39"/>
      <c r="N60" s="51"/>
      <c r="O60" s="23"/>
    </row>
    <row r="61" spans="1:15" s="6" customFormat="1" ht="15">
      <c r="A61" s="42" t="s">
        <v>163</v>
      </c>
      <c r="B61" s="213" t="s">
        <v>161</v>
      </c>
      <c r="C61" s="214">
        <v>41467</v>
      </c>
      <c r="D61" s="70">
        <v>1003.2</v>
      </c>
      <c r="E61" s="51"/>
      <c r="F61" s="9"/>
      <c r="G61" s="18"/>
      <c r="H61" s="34"/>
      <c r="I61" s="9"/>
      <c r="J61" s="39"/>
      <c r="K61" s="34"/>
      <c r="L61" s="9"/>
      <c r="M61" s="39"/>
      <c r="N61" s="51"/>
      <c r="O61" s="23"/>
    </row>
    <row r="62" spans="1:15" s="6" customFormat="1" ht="15">
      <c r="A62" s="215" t="s">
        <v>164</v>
      </c>
      <c r="B62" s="213" t="s">
        <v>165</v>
      </c>
      <c r="C62" s="214">
        <v>41481</v>
      </c>
      <c r="D62" s="70">
        <v>28028.62</v>
      </c>
      <c r="E62" s="51"/>
      <c r="F62" s="9"/>
      <c r="G62" s="18"/>
      <c r="H62" s="34"/>
      <c r="I62" s="9"/>
      <c r="J62" s="39"/>
      <c r="K62" s="34"/>
      <c r="L62" s="9"/>
      <c r="M62" s="39"/>
      <c r="N62" s="51"/>
      <c r="O62" s="23"/>
    </row>
    <row r="63" spans="1:15" s="6" customFormat="1" ht="15">
      <c r="A63" s="42" t="s">
        <v>170</v>
      </c>
      <c r="B63" s="213" t="s">
        <v>171</v>
      </c>
      <c r="C63" s="214">
        <v>41471</v>
      </c>
      <c r="D63" s="70">
        <v>800</v>
      </c>
      <c r="E63" s="51"/>
      <c r="F63" s="9"/>
      <c r="G63" s="18"/>
      <c r="H63" s="34"/>
      <c r="I63" s="9"/>
      <c r="J63" s="39"/>
      <c r="K63" s="34"/>
      <c r="L63" s="9"/>
      <c r="M63" s="39"/>
      <c r="N63" s="51"/>
      <c r="O63" s="23"/>
    </row>
    <row r="64" spans="1:15" s="6" customFormat="1" ht="15">
      <c r="A64" s="42" t="s">
        <v>173</v>
      </c>
      <c r="B64" s="34"/>
      <c r="C64" s="9"/>
      <c r="D64" s="39"/>
      <c r="E64" s="213" t="s">
        <v>172</v>
      </c>
      <c r="F64" s="214">
        <v>41509</v>
      </c>
      <c r="G64" s="70">
        <v>2842.91</v>
      </c>
      <c r="H64" s="34"/>
      <c r="I64" s="9"/>
      <c r="J64" s="39"/>
      <c r="K64" s="34"/>
      <c r="L64" s="9"/>
      <c r="M64" s="39"/>
      <c r="N64" s="51"/>
      <c r="O64" s="23"/>
    </row>
    <row r="65" spans="1:15" s="6" customFormat="1" ht="15">
      <c r="A65" s="42" t="s">
        <v>174</v>
      </c>
      <c r="B65" s="34"/>
      <c r="C65" s="9"/>
      <c r="D65" s="39"/>
      <c r="E65" s="213" t="s">
        <v>172</v>
      </c>
      <c r="F65" s="214">
        <v>41509</v>
      </c>
      <c r="G65" s="70">
        <v>184.33</v>
      </c>
      <c r="H65" s="34"/>
      <c r="I65" s="9"/>
      <c r="J65" s="39"/>
      <c r="K65" s="34"/>
      <c r="L65" s="9"/>
      <c r="M65" s="39"/>
      <c r="N65" s="51"/>
      <c r="O65" s="23"/>
    </row>
    <row r="66" spans="1:15" s="6" customFormat="1" ht="15">
      <c r="A66" s="42" t="s">
        <v>175</v>
      </c>
      <c r="B66" s="34"/>
      <c r="C66" s="9"/>
      <c r="D66" s="39"/>
      <c r="E66" s="213" t="s">
        <v>176</v>
      </c>
      <c r="F66" s="214">
        <v>41516</v>
      </c>
      <c r="G66" s="70">
        <v>190.33</v>
      </c>
      <c r="H66" s="34"/>
      <c r="I66" s="9"/>
      <c r="J66" s="39"/>
      <c r="K66" s="34"/>
      <c r="L66" s="9"/>
      <c r="M66" s="39"/>
      <c r="N66" s="51"/>
      <c r="O66" s="23"/>
    </row>
    <row r="67" spans="1:15" s="6" customFormat="1" ht="15">
      <c r="A67" s="42" t="s">
        <v>179</v>
      </c>
      <c r="B67" s="34"/>
      <c r="C67" s="9"/>
      <c r="D67" s="39"/>
      <c r="E67" s="213" t="s">
        <v>180</v>
      </c>
      <c r="F67" s="214">
        <v>41544</v>
      </c>
      <c r="G67" s="70">
        <v>1432.08</v>
      </c>
      <c r="H67" s="34"/>
      <c r="I67" s="9"/>
      <c r="J67" s="39"/>
      <c r="K67" s="34"/>
      <c r="L67" s="9"/>
      <c r="M67" s="39"/>
      <c r="N67" s="51"/>
      <c r="O67" s="23"/>
    </row>
    <row r="68" spans="1:15" s="6" customFormat="1" ht="15">
      <c r="A68" s="42" t="s">
        <v>182</v>
      </c>
      <c r="B68" s="34"/>
      <c r="C68" s="9"/>
      <c r="D68" s="39"/>
      <c r="E68" s="213" t="s">
        <v>181</v>
      </c>
      <c r="F68" s="214">
        <v>41544</v>
      </c>
      <c r="G68" s="70">
        <v>3515.59</v>
      </c>
      <c r="H68" s="34"/>
      <c r="I68" s="9"/>
      <c r="J68" s="39"/>
      <c r="K68" s="34"/>
      <c r="L68" s="9"/>
      <c r="M68" s="39"/>
      <c r="N68" s="51"/>
      <c r="O68" s="23"/>
    </row>
    <row r="69" spans="1:15" s="6" customFormat="1" ht="15">
      <c r="A69" s="42" t="s">
        <v>184</v>
      </c>
      <c r="B69" s="34"/>
      <c r="C69" s="9"/>
      <c r="D69" s="39"/>
      <c r="E69" s="213" t="s">
        <v>183</v>
      </c>
      <c r="F69" s="214">
        <v>41544</v>
      </c>
      <c r="G69" s="70">
        <v>688.69</v>
      </c>
      <c r="H69" s="34"/>
      <c r="I69" s="9"/>
      <c r="J69" s="39"/>
      <c r="K69" s="34"/>
      <c r="L69" s="9"/>
      <c r="M69" s="39"/>
      <c r="N69" s="51"/>
      <c r="O69" s="23"/>
    </row>
    <row r="70" spans="1:15" s="6" customFormat="1" ht="15">
      <c r="A70" s="42" t="s">
        <v>185</v>
      </c>
      <c r="B70" s="60"/>
      <c r="C70" s="69"/>
      <c r="D70" s="54"/>
      <c r="E70" s="213" t="s">
        <v>186</v>
      </c>
      <c r="F70" s="214">
        <v>41558</v>
      </c>
      <c r="G70" s="70">
        <v>1615.42</v>
      </c>
      <c r="H70" s="60"/>
      <c r="I70" s="69"/>
      <c r="J70" s="54"/>
      <c r="K70" s="60"/>
      <c r="L70" s="69"/>
      <c r="M70" s="54"/>
      <c r="N70" s="51"/>
      <c r="O70" s="23"/>
    </row>
    <row r="71" spans="1:15" s="6" customFormat="1" ht="15">
      <c r="A71" s="42" t="s">
        <v>187</v>
      </c>
      <c r="B71" s="60"/>
      <c r="C71" s="69"/>
      <c r="D71" s="54"/>
      <c r="E71" s="213" t="s">
        <v>188</v>
      </c>
      <c r="F71" s="214">
        <v>41565</v>
      </c>
      <c r="G71" s="70">
        <v>1747.68</v>
      </c>
      <c r="H71" s="60"/>
      <c r="I71" s="69"/>
      <c r="J71" s="54"/>
      <c r="K71" s="60"/>
      <c r="L71" s="69"/>
      <c r="M71" s="54"/>
      <c r="N71" s="51"/>
      <c r="O71" s="23"/>
    </row>
    <row r="72" spans="1:15" s="6" customFormat="1" ht="15">
      <c r="A72" s="43" t="s">
        <v>190</v>
      </c>
      <c r="B72" s="60"/>
      <c r="C72" s="69"/>
      <c r="D72" s="54"/>
      <c r="E72" s="213" t="s">
        <v>189</v>
      </c>
      <c r="F72" s="214">
        <v>41547</v>
      </c>
      <c r="G72" s="70">
        <v>73.25</v>
      </c>
      <c r="H72" s="60"/>
      <c r="I72" s="69"/>
      <c r="J72" s="54"/>
      <c r="K72" s="60"/>
      <c r="L72" s="69"/>
      <c r="M72" s="54"/>
      <c r="N72" s="51"/>
      <c r="O72" s="23"/>
    </row>
    <row r="73" spans="1:15" s="6" customFormat="1" ht="15">
      <c r="A73" s="42" t="s">
        <v>207</v>
      </c>
      <c r="B73" s="31"/>
      <c r="C73" s="7"/>
      <c r="D73" s="59"/>
      <c r="E73" s="220" t="s">
        <v>208</v>
      </c>
      <c r="F73" s="214">
        <v>41557</v>
      </c>
      <c r="G73" s="221">
        <v>124</v>
      </c>
      <c r="H73" s="60"/>
      <c r="I73" s="69"/>
      <c r="J73" s="54"/>
      <c r="K73" s="60"/>
      <c r="L73" s="69"/>
      <c r="M73" s="54"/>
      <c r="N73" s="51"/>
      <c r="O73" s="23"/>
    </row>
    <row r="74" spans="1:15" s="6" customFormat="1" ht="15">
      <c r="A74" s="42" t="s">
        <v>240</v>
      </c>
      <c r="B74" s="247"/>
      <c r="C74" s="248"/>
      <c r="D74" s="70"/>
      <c r="E74" s="220"/>
      <c r="F74" s="214"/>
      <c r="G74" s="221"/>
      <c r="H74" s="60">
        <v>371</v>
      </c>
      <c r="I74" s="234">
        <v>41484</v>
      </c>
      <c r="J74" s="249">
        <v>300</v>
      </c>
      <c r="K74" s="60"/>
      <c r="L74" s="69"/>
      <c r="M74" s="54"/>
      <c r="N74" s="51"/>
      <c r="O74" s="23"/>
    </row>
    <row r="75" spans="1:15" s="6" customFormat="1" ht="25.5">
      <c r="A75" s="43" t="s">
        <v>212</v>
      </c>
      <c r="B75" s="60"/>
      <c r="C75" s="69"/>
      <c r="D75" s="54"/>
      <c r="E75" s="220"/>
      <c r="F75" s="214"/>
      <c r="G75" s="221"/>
      <c r="H75" s="213" t="s">
        <v>210</v>
      </c>
      <c r="I75" s="214" t="s">
        <v>213</v>
      </c>
      <c r="J75" s="70">
        <v>760.93</v>
      </c>
      <c r="K75" s="60"/>
      <c r="L75" s="69"/>
      <c r="M75" s="54"/>
      <c r="N75" s="51"/>
      <c r="O75" s="23"/>
    </row>
    <row r="76" spans="1:15" s="6" customFormat="1" ht="15">
      <c r="A76" s="43" t="s">
        <v>214</v>
      </c>
      <c r="B76" s="60"/>
      <c r="C76" s="69"/>
      <c r="D76" s="54"/>
      <c r="E76" s="220"/>
      <c r="F76" s="214"/>
      <c r="G76" s="221"/>
      <c r="H76" s="213" t="s">
        <v>215</v>
      </c>
      <c r="I76" s="214">
        <v>41663</v>
      </c>
      <c r="J76" s="70">
        <v>1011.81</v>
      </c>
      <c r="K76" s="60"/>
      <c r="L76" s="69"/>
      <c r="M76" s="54"/>
      <c r="N76" s="51"/>
      <c r="O76" s="23"/>
    </row>
    <row r="77" spans="1:15" s="6" customFormat="1" ht="15">
      <c r="A77" s="42" t="s">
        <v>182</v>
      </c>
      <c r="B77" s="60"/>
      <c r="C77" s="69"/>
      <c r="D77" s="54"/>
      <c r="E77" s="220"/>
      <c r="F77" s="214"/>
      <c r="G77" s="221"/>
      <c r="H77" s="213" t="s">
        <v>218</v>
      </c>
      <c r="I77" s="214">
        <v>41670</v>
      </c>
      <c r="J77" s="70">
        <v>5984.76</v>
      </c>
      <c r="K77" s="60"/>
      <c r="L77" s="69"/>
      <c r="M77" s="54"/>
      <c r="N77" s="51"/>
      <c r="O77" s="23"/>
    </row>
    <row r="78" spans="1:15" s="6" customFormat="1" ht="15">
      <c r="A78" s="42" t="s">
        <v>220</v>
      </c>
      <c r="B78" s="60"/>
      <c r="C78" s="69"/>
      <c r="D78" s="54"/>
      <c r="E78" s="220"/>
      <c r="F78" s="214"/>
      <c r="G78" s="221"/>
      <c r="H78" s="213" t="s">
        <v>218</v>
      </c>
      <c r="I78" s="214">
        <v>41670</v>
      </c>
      <c r="J78" s="70">
        <v>675.26</v>
      </c>
      <c r="K78" s="60"/>
      <c r="L78" s="69"/>
      <c r="M78" s="54"/>
      <c r="N78" s="51"/>
      <c r="O78" s="23"/>
    </row>
    <row r="79" spans="1:15" s="6" customFormat="1" ht="15">
      <c r="A79" s="42" t="s">
        <v>221</v>
      </c>
      <c r="B79" s="60"/>
      <c r="C79" s="69"/>
      <c r="D79" s="54"/>
      <c r="E79" s="220"/>
      <c r="F79" s="214"/>
      <c r="G79" s="221"/>
      <c r="H79" s="213" t="s">
        <v>218</v>
      </c>
      <c r="I79" s="214">
        <v>41670</v>
      </c>
      <c r="J79" s="70">
        <v>451.71</v>
      </c>
      <c r="K79" s="60"/>
      <c r="L79" s="69"/>
      <c r="M79" s="54"/>
      <c r="N79" s="51"/>
      <c r="O79" s="23"/>
    </row>
    <row r="80" spans="1:15" s="6" customFormat="1" ht="15">
      <c r="A80" s="42" t="s">
        <v>207</v>
      </c>
      <c r="B80" s="31"/>
      <c r="C80" s="7"/>
      <c r="D80" s="59"/>
      <c r="E80" s="220"/>
      <c r="F80" s="214"/>
      <c r="G80" s="221"/>
      <c r="H80" s="213" t="s">
        <v>229</v>
      </c>
      <c r="I80" s="214">
        <v>41670</v>
      </c>
      <c r="J80" s="70">
        <v>93</v>
      </c>
      <c r="K80" s="60"/>
      <c r="L80" s="69"/>
      <c r="M80" s="54"/>
      <c r="N80" s="51"/>
      <c r="O80" s="23"/>
    </row>
    <row r="81" spans="1:15" s="6" customFormat="1" ht="15">
      <c r="A81" s="42" t="s">
        <v>224</v>
      </c>
      <c r="B81" s="60"/>
      <c r="C81" s="69"/>
      <c r="D81" s="54"/>
      <c r="E81" s="220"/>
      <c r="F81" s="214"/>
      <c r="G81" s="221"/>
      <c r="H81" s="213"/>
      <c r="I81" s="214"/>
      <c r="J81" s="70"/>
      <c r="K81" s="213" t="s">
        <v>223</v>
      </c>
      <c r="L81" s="214">
        <v>41684</v>
      </c>
      <c r="M81" s="70">
        <v>5078.38</v>
      </c>
      <c r="N81" s="51"/>
      <c r="O81" s="23"/>
    </row>
    <row r="82" spans="1:15" s="6" customFormat="1" ht="15">
      <c r="A82" s="42" t="s">
        <v>230</v>
      </c>
      <c r="B82" s="34"/>
      <c r="C82" s="9"/>
      <c r="D82" s="39"/>
      <c r="E82" s="51"/>
      <c r="F82" s="9"/>
      <c r="G82" s="18"/>
      <c r="H82" s="34"/>
      <c r="I82" s="9"/>
      <c r="J82" s="39"/>
      <c r="K82" s="213" t="s">
        <v>231</v>
      </c>
      <c r="L82" s="214">
        <v>41696</v>
      </c>
      <c r="M82" s="70">
        <v>1456.04</v>
      </c>
      <c r="N82" s="51"/>
      <c r="O82" s="23"/>
    </row>
    <row r="83" spans="1:15" s="6" customFormat="1" ht="15">
      <c r="A83" s="42" t="s">
        <v>233</v>
      </c>
      <c r="B83" s="60"/>
      <c r="C83" s="69"/>
      <c r="D83" s="54"/>
      <c r="E83" s="61"/>
      <c r="F83" s="69"/>
      <c r="G83" s="20"/>
      <c r="H83" s="60"/>
      <c r="I83" s="69"/>
      <c r="J83" s="54"/>
      <c r="K83" s="213" t="s">
        <v>232</v>
      </c>
      <c r="L83" s="214">
        <v>41740</v>
      </c>
      <c r="M83" s="70">
        <v>724.51</v>
      </c>
      <c r="N83" s="51"/>
      <c r="O83" s="23"/>
    </row>
    <row r="84" spans="1:15" s="6" customFormat="1" ht="15">
      <c r="A84" s="42" t="s">
        <v>234</v>
      </c>
      <c r="B84" s="60"/>
      <c r="C84" s="69"/>
      <c r="D84" s="54"/>
      <c r="E84" s="61"/>
      <c r="F84" s="69"/>
      <c r="G84" s="20"/>
      <c r="H84" s="60"/>
      <c r="I84" s="69"/>
      <c r="J84" s="54"/>
      <c r="K84" s="213" t="s">
        <v>235</v>
      </c>
      <c r="L84" s="214">
        <v>41754</v>
      </c>
      <c r="M84" s="70">
        <v>729.01</v>
      </c>
      <c r="N84" s="51"/>
      <c r="O84" s="23"/>
    </row>
    <row r="85" spans="1:15" s="6" customFormat="1" ht="15">
      <c r="A85" s="42" t="s">
        <v>153</v>
      </c>
      <c r="B85" s="60"/>
      <c r="C85" s="69"/>
      <c r="D85" s="54"/>
      <c r="E85" s="61"/>
      <c r="F85" s="69"/>
      <c r="G85" s="20"/>
      <c r="H85" s="60"/>
      <c r="I85" s="69"/>
      <c r="J85" s="54"/>
      <c r="K85" s="213" t="s">
        <v>236</v>
      </c>
      <c r="L85" s="214">
        <v>41759</v>
      </c>
      <c r="M85" s="70">
        <v>688.69</v>
      </c>
      <c r="N85" s="51"/>
      <c r="O85" s="23"/>
    </row>
    <row r="86" spans="1:15" s="6" customFormat="1" ht="15">
      <c r="A86" s="42" t="s">
        <v>237</v>
      </c>
      <c r="B86" s="60"/>
      <c r="C86" s="69"/>
      <c r="D86" s="54"/>
      <c r="E86" s="61"/>
      <c r="F86" s="69"/>
      <c r="G86" s="20"/>
      <c r="H86" s="60"/>
      <c r="I86" s="69"/>
      <c r="J86" s="54"/>
      <c r="K86" s="213" t="s">
        <v>238</v>
      </c>
      <c r="L86" s="214" t="s">
        <v>239</v>
      </c>
      <c r="M86" s="70">
        <v>1142.12</v>
      </c>
      <c r="N86" s="51"/>
      <c r="O86" s="23"/>
    </row>
    <row r="87" spans="1:15" s="6" customFormat="1" ht="13.5" thickBot="1">
      <c r="A87" s="43"/>
      <c r="B87" s="60"/>
      <c r="C87" s="69"/>
      <c r="D87" s="54"/>
      <c r="E87" s="61"/>
      <c r="F87" s="69"/>
      <c r="G87" s="20"/>
      <c r="H87" s="60"/>
      <c r="I87" s="69"/>
      <c r="J87" s="54"/>
      <c r="K87" s="60"/>
      <c r="L87" s="69"/>
      <c r="M87" s="54"/>
      <c r="N87" s="51"/>
      <c r="O87" s="23"/>
    </row>
    <row r="88" spans="1:15" s="86" customFormat="1" ht="20.25" thickBot="1">
      <c r="A88" s="81" t="s">
        <v>4</v>
      </c>
      <c r="B88" s="82"/>
      <c r="C88" s="83"/>
      <c r="D88" s="87">
        <f>SUM(D56:D87)</f>
        <v>33466.37</v>
      </c>
      <c r="E88" s="88"/>
      <c r="F88" s="83"/>
      <c r="G88" s="87">
        <f>SUM(G56:G87)</f>
        <v>12414.28</v>
      </c>
      <c r="H88" s="89"/>
      <c r="I88" s="83"/>
      <c r="J88" s="87">
        <f>SUM(J56:J87)</f>
        <v>9277.47</v>
      </c>
      <c r="K88" s="89"/>
      <c r="L88" s="83"/>
      <c r="M88" s="87">
        <f>SUM(M56:M87)</f>
        <v>9818.75</v>
      </c>
      <c r="N88" s="53">
        <f>M88+J88+G88+D88</f>
        <v>64976.87</v>
      </c>
      <c r="O88" s="90"/>
    </row>
    <row r="89" spans="1:15" s="6" customFormat="1" ht="40.5" customHeight="1" hidden="1" thickBot="1">
      <c r="A89" s="279" t="s">
        <v>30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1"/>
      <c r="O89" s="62"/>
    </row>
    <row r="90" spans="1:15" s="6" customFormat="1" ht="12.75" hidden="1">
      <c r="A90" s="42"/>
      <c r="B90" s="34"/>
      <c r="C90" s="9"/>
      <c r="D90" s="39"/>
      <c r="E90" s="51"/>
      <c r="F90" s="9"/>
      <c r="G90" s="18"/>
      <c r="H90" s="34"/>
      <c r="I90" s="9"/>
      <c r="J90" s="39"/>
      <c r="K90" s="34"/>
      <c r="L90" s="9"/>
      <c r="M90" s="39"/>
      <c r="N90" s="51"/>
      <c r="O90" s="23"/>
    </row>
    <row r="91" spans="1:15" s="6" customFormat="1" ht="12.75" hidden="1">
      <c r="A91" s="42"/>
      <c r="B91" s="34"/>
      <c r="C91" s="9"/>
      <c r="D91" s="39"/>
      <c r="E91" s="51"/>
      <c r="F91" s="9"/>
      <c r="G91" s="18"/>
      <c r="H91" s="34"/>
      <c r="I91" s="9"/>
      <c r="J91" s="39"/>
      <c r="K91" s="34"/>
      <c r="L91" s="9"/>
      <c r="M91" s="39"/>
      <c r="N91" s="51"/>
      <c r="O91" s="23"/>
    </row>
    <row r="92" spans="1:15" s="6" customFormat="1" ht="12.75" hidden="1">
      <c r="A92" s="42"/>
      <c r="B92" s="34"/>
      <c r="C92" s="9"/>
      <c r="D92" s="39"/>
      <c r="E92" s="51"/>
      <c r="F92" s="9"/>
      <c r="G92" s="18"/>
      <c r="H92" s="34"/>
      <c r="I92" s="9"/>
      <c r="J92" s="39"/>
      <c r="K92" s="34"/>
      <c r="L92" s="9"/>
      <c r="M92" s="39"/>
      <c r="N92" s="51"/>
      <c r="O92" s="23"/>
    </row>
    <row r="93" spans="1:15" s="6" customFormat="1" ht="12.75" hidden="1">
      <c r="A93" s="42"/>
      <c r="B93" s="34"/>
      <c r="C93" s="9"/>
      <c r="D93" s="39"/>
      <c r="E93" s="51"/>
      <c r="F93" s="9"/>
      <c r="G93" s="18"/>
      <c r="H93" s="34"/>
      <c r="I93" s="9"/>
      <c r="J93" s="39"/>
      <c r="K93" s="34"/>
      <c r="L93" s="9"/>
      <c r="M93" s="39"/>
      <c r="N93" s="51"/>
      <c r="O93" s="23"/>
    </row>
    <row r="94" spans="1:15" s="6" customFormat="1" ht="13.5" hidden="1" thickBot="1">
      <c r="A94" s="42"/>
      <c r="B94" s="34"/>
      <c r="C94" s="9"/>
      <c r="D94" s="39"/>
      <c r="E94" s="51"/>
      <c r="F94" s="9"/>
      <c r="G94" s="18"/>
      <c r="H94" s="34"/>
      <c r="I94" s="9"/>
      <c r="J94" s="39"/>
      <c r="K94" s="34"/>
      <c r="L94" s="9"/>
      <c r="M94" s="39"/>
      <c r="N94" s="51"/>
      <c r="O94" s="23"/>
    </row>
    <row r="95" spans="1:15" s="86" customFormat="1" ht="20.25" hidden="1" thickBot="1">
      <c r="A95" s="81" t="s">
        <v>4</v>
      </c>
      <c r="B95" s="89"/>
      <c r="C95" s="91"/>
      <c r="D95" s="93">
        <f>SUM(D90:D94)</f>
        <v>0</v>
      </c>
      <c r="E95" s="94"/>
      <c r="F95" s="93"/>
      <c r="G95" s="93">
        <f>SUM(G90:G94)</f>
        <v>0</v>
      </c>
      <c r="H95" s="93"/>
      <c r="I95" s="93"/>
      <c r="J95" s="93">
        <f>SUM(J90:J94)</f>
        <v>0</v>
      </c>
      <c r="K95" s="93"/>
      <c r="L95" s="93"/>
      <c r="M95" s="93">
        <f>SUM(M90:M94)</f>
        <v>0</v>
      </c>
      <c r="N95" s="84"/>
      <c r="O95" s="92"/>
    </row>
    <row r="96" spans="1:15" s="6" customFormat="1" ht="20.25" thickBot="1">
      <c r="A96" s="65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2"/>
    </row>
    <row r="97" spans="1:15" s="2" customFormat="1" ht="20.25" thickBot="1">
      <c r="A97" s="46" t="s">
        <v>6</v>
      </c>
      <c r="B97" s="66"/>
      <c r="C97" s="63"/>
      <c r="D97" s="67">
        <f>D95+D88+D54+D46</f>
        <v>200472.49</v>
      </c>
      <c r="E97" s="64"/>
      <c r="F97" s="63"/>
      <c r="G97" s="67">
        <f>G95+G88+G54+G46</f>
        <v>443458.39</v>
      </c>
      <c r="H97" s="64"/>
      <c r="I97" s="63"/>
      <c r="J97" s="67">
        <f>J95+J88+J54+J46</f>
        <v>157112.42</v>
      </c>
      <c r="K97" s="64"/>
      <c r="L97" s="63"/>
      <c r="M97" s="67">
        <f>M95+M88+M54+M46</f>
        <v>157550.51</v>
      </c>
      <c r="N97" s="53">
        <f>M97+J97+G97+D97</f>
        <v>958593.81</v>
      </c>
      <c r="O97" s="27">
        <f>M97+J97+G97+D97</f>
        <v>958593.81</v>
      </c>
    </row>
    <row r="98" spans="1:13" s="2" customFormat="1" ht="13.5" thickBot="1">
      <c r="A98" s="57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4" s="2" customFormat="1" ht="13.5" thickBot="1">
      <c r="A99" s="55"/>
      <c r="B99" s="58" t="s">
        <v>18</v>
      </c>
      <c r="C99" s="58" t="s">
        <v>19</v>
      </c>
      <c r="D99" s="58" t="s">
        <v>20</v>
      </c>
      <c r="E99" s="58" t="s">
        <v>21</v>
      </c>
      <c r="F99" s="58" t="s">
        <v>22</v>
      </c>
      <c r="G99" s="58" t="s">
        <v>23</v>
      </c>
      <c r="H99" s="58" t="s">
        <v>24</v>
      </c>
      <c r="I99" s="58" t="s">
        <v>25</v>
      </c>
      <c r="J99" s="58" t="s">
        <v>14</v>
      </c>
      <c r="K99" s="58" t="s">
        <v>15</v>
      </c>
      <c r="L99" s="58" t="s">
        <v>16</v>
      </c>
      <c r="M99" s="58" t="s">
        <v>17</v>
      </c>
      <c r="N99" s="58" t="s">
        <v>27</v>
      </c>
    </row>
    <row r="100" spans="1:14" s="2" customFormat="1" ht="13.5" thickBot="1">
      <c r="A100" s="57" t="s">
        <v>13</v>
      </c>
      <c r="B100" s="225">
        <f>'[1]Лист1'!$FZ$60</f>
        <v>16858.34</v>
      </c>
      <c r="C100" s="55">
        <f>B105</f>
        <v>84947.7</v>
      </c>
      <c r="D100" s="55">
        <f aca="true" t="shared" si="5" ref="D100:M100">C105</f>
        <v>159029.46</v>
      </c>
      <c r="E100" s="56">
        <f>D105</f>
        <v>39161.8</v>
      </c>
      <c r="F100" s="55">
        <f t="shared" si="5"/>
        <v>116998.13</v>
      </c>
      <c r="G100" s="55">
        <f t="shared" si="5"/>
        <v>193562.74</v>
      </c>
      <c r="H100" s="56">
        <f t="shared" si="5"/>
        <v>-175264.5</v>
      </c>
      <c r="I100" s="55">
        <f t="shared" si="5"/>
        <v>-102393.76</v>
      </c>
      <c r="J100" s="55">
        <f t="shared" si="5"/>
        <v>-21605.34</v>
      </c>
      <c r="K100" s="56">
        <f t="shared" si="5"/>
        <v>-106878.71</v>
      </c>
      <c r="L100" s="55">
        <f t="shared" si="5"/>
        <v>-18932.67</v>
      </c>
      <c r="M100" s="55">
        <f t="shared" si="5"/>
        <v>59050.47</v>
      </c>
      <c r="N100" s="55"/>
    </row>
    <row r="101" spans="1:14" s="219" customFormat="1" ht="13.5" thickBot="1">
      <c r="A101" s="217" t="s">
        <v>11</v>
      </c>
      <c r="B101" s="218">
        <v>76839.39</v>
      </c>
      <c r="C101" s="218">
        <v>76839.39</v>
      </c>
      <c r="D101" s="218">
        <v>76839.39</v>
      </c>
      <c r="E101" s="218">
        <v>76839.39</v>
      </c>
      <c r="F101" s="218">
        <v>76839.39</v>
      </c>
      <c r="G101" s="218">
        <v>76839.39</v>
      </c>
      <c r="H101" s="218">
        <v>76839.39</v>
      </c>
      <c r="I101" s="218">
        <v>76839.39</v>
      </c>
      <c r="J101" s="218">
        <v>76839.39</v>
      </c>
      <c r="K101" s="218">
        <v>76857.08</v>
      </c>
      <c r="L101" s="218">
        <v>76857.08</v>
      </c>
      <c r="M101" s="218">
        <v>76857.08</v>
      </c>
      <c r="N101" s="218">
        <f>SUM(B101:M101)</f>
        <v>922125.75</v>
      </c>
    </row>
    <row r="102" spans="1:14" s="219" customFormat="1" ht="13.5" thickBot="1">
      <c r="A102" s="217" t="s">
        <v>12</v>
      </c>
      <c r="B102" s="218">
        <v>67679.36</v>
      </c>
      <c r="C102" s="218">
        <v>73671.76</v>
      </c>
      <c r="D102" s="218">
        <v>80194.83</v>
      </c>
      <c r="E102" s="218">
        <v>77426.33</v>
      </c>
      <c r="F102" s="218">
        <v>76154.61</v>
      </c>
      <c r="G102" s="218">
        <v>74221.15</v>
      </c>
      <c r="H102" s="218">
        <v>72460.74</v>
      </c>
      <c r="I102" s="218">
        <v>80378.42</v>
      </c>
      <c r="J102" s="218">
        <v>71429.05</v>
      </c>
      <c r="K102" s="218">
        <v>87536.04</v>
      </c>
      <c r="L102" s="218">
        <v>77573.14</v>
      </c>
      <c r="M102" s="218">
        <v>74257.55</v>
      </c>
      <c r="N102" s="218">
        <f>SUM(B102:M102)</f>
        <v>912982.98</v>
      </c>
    </row>
    <row r="103" spans="1:256" s="219" customFormat="1" ht="13.5" thickBot="1">
      <c r="A103" s="217" t="s">
        <v>191</v>
      </c>
      <c r="B103" s="222">
        <v>410</v>
      </c>
      <c r="C103" s="222">
        <v>410</v>
      </c>
      <c r="D103" s="222">
        <v>410</v>
      </c>
      <c r="E103" s="222">
        <v>410</v>
      </c>
      <c r="F103" s="222">
        <v>410</v>
      </c>
      <c r="G103" s="222">
        <v>410</v>
      </c>
      <c r="H103" s="222">
        <v>410</v>
      </c>
      <c r="I103" s="222">
        <v>410</v>
      </c>
      <c r="J103" s="222">
        <v>410</v>
      </c>
      <c r="K103" s="222">
        <v>410</v>
      </c>
      <c r="L103" s="222">
        <v>410</v>
      </c>
      <c r="M103" s="222">
        <v>410</v>
      </c>
      <c r="N103" s="222">
        <f>SUM(B103:M103)</f>
        <v>4920</v>
      </c>
      <c r="IV103" s="222"/>
    </row>
    <row r="104" spans="1:14" s="2" customFormat="1" ht="13.5" thickBot="1">
      <c r="A104" s="57" t="s">
        <v>28</v>
      </c>
      <c r="B104" s="55">
        <f aca="true" t="shared" si="6" ref="B104:M104">B102-B101</f>
        <v>-9160.03</v>
      </c>
      <c r="C104" s="55">
        <f t="shared" si="6"/>
        <v>-3167.63</v>
      </c>
      <c r="D104" s="55">
        <f t="shared" si="6"/>
        <v>3355.44</v>
      </c>
      <c r="E104" s="55">
        <f t="shared" si="6"/>
        <v>586.940000000002</v>
      </c>
      <c r="F104" s="55">
        <f t="shared" si="6"/>
        <v>-684.779999999999</v>
      </c>
      <c r="G104" s="55">
        <f t="shared" si="6"/>
        <v>-2618.24000000001</v>
      </c>
      <c r="H104" s="55">
        <f t="shared" si="6"/>
        <v>-4378.64999999999</v>
      </c>
      <c r="I104" s="55">
        <f t="shared" si="6"/>
        <v>3539.03</v>
      </c>
      <c r="J104" s="55">
        <f t="shared" si="6"/>
        <v>-5410.34</v>
      </c>
      <c r="K104" s="55">
        <f t="shared" si="6"/>
        <v>10678.96</v>
      </c>
      <c r="L104" s="55">
        <f t="shared" si="6"/>
        <v>716.059999999998</v>
      </c>
      <c r="M104" s="55">
        <f t="shared" si="6"/>
        <v>-2599.53</v>
      </c>
      <c r="N104" s="55">
        <f>M104+L104+K104+J104+I104+H104+G104+F104+E104+D104+C104+B104</f>
        <v>-9142.77</v>
      </c>
    </row>
    <row r="105" spans="1:14" s="2" customFormat="1" ht="13.5" thickBot="1">
      <c r="A105" s="57" t="s">
        <v>26</v>
      </c>
      <c r="B105" s="223">
        <f>B100+B102+B103</f>
        <v>84947.7</v>
      </c>
      <c r="C105" s="223">
        <f>C100+C102+C103</f>
        <v>159029.46</v>
      </c>
      <c r="D105" s="224">
        <f>D100+D102+D103-D97</f>
        <v>39161.8</v>
      </c>
      <c r="E105" s="223">
        <f>E100+E102+E103</f>
        <v>116998.13</v>
      </c>
      <c r="F105" s="223">
        <f>F100+F102+F103</f>
        <v>193562.74</v>
      </c>
      <c r="G105" s="224">
        <f>G100+G102+G103-G97</f>
        <v>-175264.5</v>
      </c>
      <c r="H105" s="223">
        <f>H100+H102+H103</f>
        <v>-102393.76</v>
      </c>
      <c r="I105" s="223">
        <f>I100+I102+I103</f>
        <v>-21605.34</v>
      </c>
      <c r="J105" s="224">
        <f>J100+J102+J103-J97</f>
        <v>-106878.71</v>
      </c>
      <c r="K105" s="223">
        <f>K100+K102+K103</f>
        <v>-18932.67</v>
      </c>
      <c r="L105" s="223">
        <f>L100+L102+L103</f>
        <v>59050.47</v>
      </c>
      <c r="M105" s="224">
        <f>M100+M102+M103-M97</f>
        <v>-23832.49</v>
      </c>
      <c r="N105" s="55"/>
    </row>
    <row r="106" spans="7:14" s="2" customFormat="1" ht="57" customHeight="1">
      <c r="G106" s="36"/>
      <c r="H106" s="268" t="s">
        <v>226</v>
      </c>
      <c r="I106" s="268"/>
      <c r="J106" s="268"/>
      <c r="K106" s="268"/>
      <c r="L106" s="269" t="s">
        <v>227</v>
      </c>
      <c r="M106" s="269"/>
      <c r="N106" s="269"/>
    </row>
    <row r="107" spans="8:14" s="2" customFormat="1" ht="71.25" customHeight="1">
      <c r="H107" s="270" t="s">
        <v>228</v>
      </c>
      <c r="I107" s="270"/>
      <c r="J107" s="270"/>
      <c r="K107" s="270"/>
      <c r="L107" s="271" t="s">
        <v>241</v>
      </c>
      <c r="M107" s="271"/>
      <c r="N107" s="271"/>
    </row>
    <row r="108" s="2" customFormat="1" ht="12.75"/>
    <row r="109" spans="8:13" s="2" customFormat="1" ht="15">
      <c r="H109" s="296" t="s">
        <v>192</v>
      </c>
      <c r="I109" s="296"/>
      <c r="J109" s="296"/>
      <c r="K109" s="226">
        <f>O97</f>
        <v>958593.81</v>
      </c>
      <c r="L109" s="227"/>
      <c r="M109"/>
    </row>
    <row r="110" spans="8:13" s="2" customFormat="1" ht="15">
      <c r="H110" s="296" t="s">
        <v>193</v>
      </c>
      <c r="I110" s="296"/>
      <c r="J110" s="296"/>
      <c r="K110" s="226">
        <f>N101</f>
        <v>922125.75</v>
      </c>
      <c r="L110" s="227"/>
      <c r="M110"/>
    </row>
    <row r="111" spans="8:13" s="2" customFormat="1" ht="15">
      <c r="H111" s="296" t="s">
        <v>194</v>
      </c>
      <c r="I111" s="296"/>
      <c r="J111" s="296"/>
      <c r="K111" s="226">
        <f>N102</f>
        <v>912982.98</v>
      </c>
      <c r="L111" s="227"/>
      <c r="M111"/>
    </row>
    <row r="112" spans="8:13" s="2" customFormat="1" ht="15">
      <c r="H112" s="296" t="s">
        <v>195</v>
      </c>
      <c r="I112" s="296"/>
      <c r="J112" s="296"/>
      <c r="K112" s="226">
        <f>K111-K110</f>
        <v>-9142.77</v>
      </c>
      <c r="L112" s="227"/>
      <c r="M112"/>
    </row>
    <row r="113" spans="8:13" s="2" customFormat="1" ht="15">
      <c r="H113" s="297" t="s">
        <v>196</v>
      </c>
      <c r="I113" s="297"/>
      <c r="J113" s="297"/>
      <c r="K113" s="226">
        <f>K110-K109</f>
        <v>-36468.06</v>
      </c>
      <c r="L113" s="227"/>
      <c r="M113"/>
    </row>
    <row r="114" spans="8:13" s="2" customFormat="1" ht="15">
      <c r="H114" s="298" t="s">
        <v>197</v>
      </c>
      <c r="I114" s="299"/>
      <c r="J114" s="300"/>
      <c r="K114" s="226">
        <f>B100</f>
        <v>16858.34</v>
      </c>
      <c r="L114" s="227"/>
      <c r="M114"/>
    </row>
    <row r="115" spans="8:13" s="2" customFormat="1" ht="15.75">
      <c r="H115" s="301" t="s">
        <v>198</v>
      </c>
      <c r="I115" s="301"/>
      <c r="J115" s="301"/>
      <c r="K115" s="228">
        <f>K114+K113+K112+K116</f>
        <v>-23832.49</v>
      </c>
      <c r="L115" s="227"/>
      <c r="M115"/>
    </row>
    <row r="116" spans="8:13" s="2" customFormat="1" ht="15">
      <c r="H116" s="302" t="s">
        <v>199</v>
      </c>
      <c r="I116" s="303"/>
      <c r="J116" s="304"/>
      <c r="K116" s="229">
        <f>N103</f>
        <v>4920</v>
      </c>
      <c r="L116" s="227"/>
      <c r="M116"/>
    </row>
    <row r="117" spans="8:13" s="2" customFormat="1" ht="15">
      <c r="H117" s="297" t="s">
        <v>200</v>
      </c>
      <c r="I117" s="297"/>
      <c r="J117" s="297"/>
      <c r="K117" s="226">
        <f>D88+G88+J88+M88</f>
        <v>64976.87</v>
      </c>
      <c r="L117" s="293" t="s">
        <v>206</v>
      </c>
      <c r="M117" s="294"/>
    </row>
    <row r="118" spans="8:13" s="2" customFormat="1" ht="15">
      <c r="H118" s="295" t="s">
        <v>201</v>
      </c>
      <c r="I118" s="295"/>
      <c r="J118" s="295"/>
      <c r="K118" s="230">
        <v>33622.05</v>
      </c>
      <c r="L118" s="231"/>
      <c r="M118" s="3"/>
    </row>
    <row r="119" spans="8:13" s="2" customFormat="1" ht="15">
      <c r="H119" s="295" t="s">
        <v>202</v>
      </c>
      <c r="I119" s="295"/>
      <c r="J119" s="295"/>
      <c r="K119" s="230">
        <v>-5277.79</v>
      </c>
      <c r="L119" s="231"/>
      <c r="M119" s="3"/>
    </row>
    <row r="120" spans="8:12" ht="15">
      <c r="H120" s="295" t="s">
        <v>203</v>
      </c>
      <c r="I120" s="295"/>
      <c r="J120" s="295"/>
      <c r="K120" s="230">
        <f>K118+K119</f>
        <v>28344.26</v>
      </c>
      <c r="L120" s="231"/>
    </row>
    <row r="121" spans="8:12" ht="15">
      <c r="H121" s="295" t="s">
        <v>204</v>
      </c>
      <c r="I121" s="295"/>
      <c r="J121" s="295"/>
      <c r="K121" s="230">
        <f>K120-K117</f>
        <v>-36632.61</v>
      </c>
      <c r="L121" s="231"/>
    </row>
    <row r="122" spans="8:12" ht="15.75">
      <c r="H122" s="295" t="s">
        <v>205</v>
      </c>
      <c r="I122" s="295"/>
      <c r="J122" s="295"/>
      <c r="K122" s="232">
        <f>K113-K121</f>
        <v>164.55</v>
      </c>
      <c r="L122" s="233"/>
    </row>
  </sheetData>
  <sheetProtection/>
  <mergeCells count="32">
    <mergeCell ref="H120:J120"/>
    <mergeCell ref="H121:J121"/>
    <mergeCell ref="H122:J122"/>
    <mergeCell ref="H115:J115"/>
    <mergeCell ref="H116:J116"/>
    <mergeCell ref="H117:J117"/>
    <mergeCell ref="L117:M117"/>
    <mergeCell ref="H118:J118"/>
    <mergeCell ref="H119:J119"/>
    <mergeCell ref="H109:J109"/>
    <mergeCell ref="H110:J110"/>
    <mergeCell ref="H111:J111"/>
    <mergeCell ref="H112:J112"/>
    <mergeCell ref="H113:J113"/>
    <mergeCell ref="H114:J114"/>
    <mergeCell ref="A1:N1"/>
    <mergeCell ref="A89:N89"/>
    <mergeCell ref="A55:N55"/>
    <mergeCell ref="B2:D2"/>
    <mergeCell ref="E2:G2"/>
    <mergeCell ref="H2:J2"/>
    <mergeCell ref="K2:M2"/>
    <mergeCell ref="A4:O4"/>
    <mergeCell ref="A48:N48"/>
    <mergeCell ref="A20:A21"/>
    <mergeCell ref="H106:K106"/>
    <mergeCell ref="L106:N106"/>
    <mergeCell ref="H107:K107"/>
    <mergeCell ref="L107:N107"/>
    <mergeCell ref="H50:H51"/>
    <mergeCell ref="I50:I51"/>
    <mergeCell ref="J50:J51"/>
  </mergeCells>
  <printOptions/>
  <pageMargins left="0.7" right="0.7" top="0.75" bottom="0.75" header="0.3" footer="0.3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2014-07-05T10:59:12Z</cp:lastPrinted>
  <dcterms:created xsi:type="dcterms:W3CDTF">2010-04-02T14:46:04Z</dcterms:created>
  <dcterms:modified xsi:type="dcterms:W3CDTF">2014-07-05T10:59:55Z</dcterms:modified>
  <cp:category/>
  <cp:version/>
  <cp:contentType/>
  <cp:contentStatus/>
</cp:coreProperties>
</file>