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660" windowWidth="15480" windowHeight="11385" activeTab="2"/>
  </bookViews>
  <sheets>
    <sheet name="проект 290 Пост." sheetId="2" r:id="rId1"/>
    <sheet name="по заявлению" sheetId="4" r:id="rId2"/>
    <sheet name="по голосованию" sheetId="3" r:id="rId3"/>
  </sheets>
  <definedNames>
    <definedName name="_xlnm.Print_Area" localSheetId="2">'по голосованию'!$A$1:$F$134</definedName>
    <definedName name="_xlnm.Print_Area" localSheetId="1">'по заявлению'!$A$1:$F$138</definedName>
    <definedName name="_xlnm.Print_Area" localSheetId="0">'проект 290 Пост.'!$A$1:$F$148</definedName>
  </definedNames>
  <calcPr calcId="145621" fullPrecision="0"/>
</workbook>
</file>

<file path=xl/calcChain.xml><?xml version="1.0" encoding="utf-8"?>
<calcChain xmlns="http://schemas.openxmlformats.org/spreadsheetml/2006/main">
  <c r="E129" i="4" l="1"/>
  <c r="F129" i="4" s="1"/>
  <c r="D129" i="4"/>
  <c r="E123" i="4"/>
  <c r="F123" i="4" s="1"/>
  <c r="F122" i="4" s="1"/>
  <c r="E122" i="4"/>
  <c r="D122" i="4"/>
  <c r="E118" i="4"/>
  <c r="D118" i="4"/>
  <c r="E117" i="4"/>
  <c r="F117" i="4" s="1"/>
  <c r="E116" i="4"/>
  <c r="F116" i="4" s="1"/>
  <c r="E115" i="4"/>
  <c r="F115" i="4" s="1"/>
  <c r="D115" i="4"/>
  <c r="D114" i="4"/>
  <c r="E114" i="4" s="1"/>
  <c r="F114" i="4" s="1"/>
  <c r="E113" i="4"/>
  <c r="F113" i="4" s="1"/>
  <c r="E108" i="4"/>
  <c r="F108" i="4" s="1"/>
  <c r="D108" i="4"/>
  <c r="D104" i="4"/>
  <c r="E104" i="4" s="1"/>
  <c r="F104" i="4" s="1"/>
  <c r="E102" i="4"/>
  <c r="F102" i="4" s="1"/>
  <c r="D102" i="4"/>
  <c r="D101" i="4"/>
  <c r="D100" i="4"/>
  <c r="D99" i="4"/>
  <c r="D96" i="4"/>
  <c r="D95" i="4"/>
  <c r="E95" i="4" s="1"/>
  <c r="F95" i="4" s="1"/>
  <c r="D94" i="4"/>
  <c r="D90" i="4"/>
  <c r="E90" i="4" s="1"/>
  <c r="F90" i="4" s="1"/>
  <c r="E80" i="4"/>
  <c r="F80" i="4" s="1"/>
  <c r="D80" i="4"/>
  <c r="D78" i="4"/>
  <c r="D65" i="4" s="1"/>
  <c r="E65" i="4" s="1"/>
  <c r="F65" i="4" s="1"/>
  <c r="F64" i="4"/>
  <c r="E64" i="4"/>
  <c r="E63" i="4"/>
  <c r="D63" i="4" s="1"/>
  <c r="E62" i="4"/>
  <c r="D62" i="4" s="1"/>
  <c r="F61" i="4"/>
  <c r="E61" i="4"/>
  <c r="E51" i="4"/>
  <c r="D51" i="4" s="1"/>
  <c r="F50" i="4"/>
  <c r="E50" i="4"/>
  <c r="F49" i="4"/>
  <c r="E49" i="4"/>
  <c r="F43" i="4"/>
  <c r="E43" i="4"/>
  <c r="E42" i="4"/>
  <c r="D42" i="4" s="1"/>
  <c r="E41" i="4"/>
  <c r="D41" i="4" s="1"/>
  <c r="E30" i="4"/>
  <c r="D30" i="4" s="1"/>
  <c r="F29" i="4"/>
  <c r="F16" i="4" s="1"/>
  <c r="E16" i="4" s="1"/>
  <c r="D16" i="4" s="1"/>
  <c r="F119" i="4" l="1"/>
  <c r="F126" i="4" s="1"/>
  <c r="F132" i="4" s="1"/>
  <c r="D119" i="4"/>
  <c r="D126" i="4" s="1"/>
  <c r="D132" i="4" s="1"/>
  <c r="E119" i="4"/>
  <c r="E126" i="4" s="1"/>
  <c r="E132" i="4" s="1"/>
  <c r="E123" i="3"/>
  <c r="D78" i="3"/>
  <c r="D65" i="3" s="1"/>
  <c r="E65" i="3" s="1"/>
  <c r="F65" i="3" s="1"/>
  <c r="F123" i="3"/>
  <c r="E122" i="3"/>
  <c r="D122" i="3"/>
  <c r="E118" i="3"/>
  <c r="D118" i="3" s="1"/>
  <c r="E117" i="3"/>
  <c r="F117" i="3" s="1"/>
  <c r="E116" i="3"/>
  <c r="F116" i="3" s="1"/>
  <c r="D115" i="3"/>
  <c r="E115" i="3" s="1"/>
  <c r="F115" i="3" s="1"/>
  <c r="D114" i="3"/>
  <c r="E114" i="3" s="1"/>
  <c r="F114" i="3" s="1"/>
  <c r="E113" i="3"/>
  <c r="F113" i="3" s="1"/>
  <c r="D108" i="3"/>
  <c r="E108" i="3" s="1"/>
  <c r="F108" i="3" s="1"/>
  <c r="D104" i="3"/>
  <c r="E104" i="3" s="1"/>
  <c r="F104" i="3" s="1"/>
  <c r="D102" i="3"/>
  <c r="E102" i="3" s="1"/>
  <c r="F102" i="3" s="1"/>
  <c r="D101" i="3"/>
  <c r="D100" i="3"/>
  <c r="D99" i="3"/>
  <c r="D96" i="3"/>
  <c r="D95" i="3" s="1"/>
  <c r="E95" i="3" s="1"/>
  <c r="F95" i="3" s="1"/>
  <c r="D94" i="3"/>
  <c r="D90" i="3"/>
  <c r="E90" i="3" s="1"/>
  <c r="F90" i="3" s="1"/>
  <c r="D80" i="3"/>
  <c r="E80" i="3" s="1"/>
  <c r="F80" i="3" s="1"/>
  <c r="E64" i="3"/>
  <c r="F64" i="3" s="1"/>
  <c r="E63" i="3"/>
  <c r="D63" i="3" s="1"/>
  <c r="E62" i="3"/>
  <c r="D62" i="3" s="1"/>
  <c r="E61" i="3"/>
  <c r="F61" i="3" s="1"/>
  <c r="E51" i="3"/>
  <c r="D51" i="3" s="1"/>
  <c r="E50" i="3"/>
  <c r="F50" i="3" s="1"/>
  <c r="E49" i="3"/>
  <c r="F49" i="3" s="1"/>
  <c r="E43" i="3"/>
  <c r="F43" i="3" s="1"/>
  <c r="E42" i="3"/>
  <c r="D42" i="3" s="1"/>
  <c r="E41" i="3"/>
  <c r="D41" i="3" s="1"/>
  <c r="E30" i="3"/>
  <c r="D30" i="3" s="1"/>
  <c r="F29" i="3"/>
  <c r="F16" i="3" s="1"/>
  <c r="E16" i="3" s="1"/>
  <c r="D16" i="3" s="1"/>
  <c r="D115" i="2"/>
  <c r="F119" i="3" l="1"/>
  <c r="D119" i="3"/>
  <c r="D126" i="3" s="1"/>
  <c r="F122" i="3"/>
  <c r="E119" i="3"/>
  <c r="E126" i="3" s="1"/>
  <c r="D114" i="2"/>
  <c r="F29" i="2"/>
  <c r="F126" i="3" l="1"/>
  <c r="D104" i="2"/>
  <c r="D80" i="2"/>
  <c r="D65" i="2"/>
  <c r="E116" i="2"/>
  <c r="F116" i="2" s="1"/>
  <c r="E117" i="2"/>
  <c r="F117" i="2" s="1"/>
  <c r="E114" i="2"/>
  <c r="F114" i="2" s="1"/>
  <c r="E115" i="2"/>
  <c r="F115" i="2" s="1"/>
  <c r="E63" i="2" l="1"/>
  <c r="D63" i="2" s="1"/>
  <c r="E61" i="2"/>
  <c r="F61" i="2" s="1"/>
  <c r="D43" i="2"/>
  <c r="D122" i="2" l="1"/>
  <c r="E128" i="2" l="1"/>
  <c r="F128" i="2" s="1"/>
  <c r="E129" i="2"/>
  <c r="F129" i="2" s="1"/>
  <c r="E130" i="2"/>
  <c r="F130" i="2" s="1"/>
  <c r="E131" i="2"/>
  <c r="F131" i="2" s="1"/>
  <c r="E132" i="2"/>
  <c r="F132" i="2" s="1"/>
  <c r="E133" i="2"/>
  <c r="F133" i="2" s="1"/>
  <c r="E134" i="2"/>
  <c r="F134" i="2" s="1"/>
  <c r="E135" i="2"/>
  <c r="F135" i="2" s="1"/>
  <c r="E136" i="2"/>
  <c r="F136" i="2" s="1"/>
  <c r="E137" i="2"/>
  <c r="F137" i="2" s="1"/>
  <c r="E138" i="2"/>
  <c r="F138" i="2" s="1"/>
  <c r="E139" i="2"/>
  <c r="F139" i="2" s="1"/>
  <c r="E140" i="2"/>
  <c r="F140" i="2" s="1"/>
  <c r="E123" i="2"/>
  <c r="D102" i="2"/>
  <c r="F123" i="2" l="1"/>
  <c r="E113" i="2"/>
  <c r="F113" i="2" s="1"/>
  <c r="E64" i="2" l="1"/>
  <c r="F64" i="2" s="1"/>
  <c r="E43" i="2"/>
  <c r="F43" i="2" s="1"/>
  <c r="D90" i="2" l="1"/>
  <c r="F16" i="2"/>
  <c r="E65" i="2" l="1"/>
  <c r="F65" i="2" s="1"/>
  <c r="E80" i="2"/>
  <c r="F80" i="2" s="1"/>
  <c r="E127" i="2"/>
  <c r="F127" i="2" s="1"/>
  <c r="E126" i="2"/>
  <c r="F126" i="2" s="1"/>
  <c r="E125" i="2"/>
  <c r="F125" i="2" s="1"/>
  <c r="E124" i="2"/>
  <c r="E118" i="2"/>
  <c r="D108" i="2"/>
  <c r="E108" i="2" s="1"/>
  <c r="F108" i="2" s="1"/>
  <c r="E104" i="2"/>
  <c r="F104" i="2" s="1"/>
  <c r="E102" i="2"/>
  <c r="F102" i="2" s="1"/>
  <c r="D101" i="2"/>
  <c r="D100" i="2"/>
  <c r="D99" i="2"/>
  <c r="D96" i="2"/>
  <c r="D94" i="2"/>
  <c r="E90" i="2" s="1"/>
  <c r="F90" i="2" s="1"/>
  <c r="E62" i="2"/>
  <c r="D62" i="2" s="1"/>
  <c r="E51" i="2"/>
  <c r="D51" i="2" s="1"/>
  <c r="E50" i="2"/>
  <c r="F50" i="2" s="1"/>
  <c r="E49" i="2"/>
  <c r="F49" i="2" s="1"/>
  <c r="E42" i="2"/>
  <c r="D42" i="2" s="1"/>
  <c r="E41" i="2"/>
  <c r="D41" i="2" s="1"/>
  <c r="E30" i="2"/>
  <c r="D30" i="2" s="1"/>
  <c r="E16" i="2"/>
  <c r="D16" i="2" s="1"/>
  <c r="E122" i="2" l="1"/>
  <c r="F124" i="2"/>
  <c r="F122" i="2" s="1"/>
  <c r="D118" i="2"/>
  <c r="D95" i="2"/>
  <c r="E95" i="2" s="1"/>
  <c r="F95" i="2" s="1"/>
  <c r="F119" i="2" s="1"/>
  <c r="D119" i="2" l="1"/>
  <c r="D143" i="2" s="1"/>
  <c r="E119" i="2"/>
  <c r="E143" i="2" s="1"/>
  <c r="F143" i="2"/>
</calcChain>
</file>

<file path=xl/sharedStrings.xml><?xml version="1.0" encoding="utf-8"?>
<sst xmlns="http://schemas.openxmlformats.org/spreadsheetml/2006/main" count="724" uniqueCount="181">
  <si>
    <t>к договору управления многоквартирным домом</t>
  </si>
  <si>
    <t>Проект</t>
  </si>
  <si>
    <t>Перечень работ и услуг по содержанию и ремонту общего имущества в многоквартирном доме</t>
  </si>
  <si>
    <t>(многоквартирный дом с газовыми плитами )</t>
  </si>
  <si>
    <t>Расчет размера платы за содержание и ремонт общего имущества в многоквартирном доме</t>
  </si>
  <si>
    <t>наименование работ и услуг</t>
  </si>
  <si>
    <t>периодичность выполняемых работ</t>
  </si>
  <si>
    <t>Годовой размер платы на 1м2 общей площади помещения (рублей)</t>
  </si>
  <si>
    <t xml:space="preserve">Годовая стоимость                ( на весь дом), руб. </t>
  </si>
  <si>
    <t xml:space="preserve">Стоимость на 1м2 общей площади помещения (рублей в месяц) </t>
  </si>
  <si>
    <t>Обязательные работы и услуги по содержанию и ремонту общего имущества собственников помещений в многоквартирном доме</t>
  </si>
  <si>
    <t>ежемесячно</t>
  </si>
  <si>
    <t>постоянно</t>
  </si>
  <si>
    <t>ведение технической документации</t>
  </si>
  <si>
    <t>Уборка земельного участка, входящего в состав общего имущества</t>
  </si>
  <si>
    <t>6 раз в неделю</t>
  </si>
  <si>
    <t>сдвижка и подметание снега при отсутствии снегопадов</t>
  </si>
  <si>
    <t>сдвижка и подметание снега при снегопаде</t>
  </si>
  <si>
    <t>по мере необходимости</t>
  </si>
  <si>
    <t>очистка урн от мусора</t>
  </si>
  <si>
    <t>1 раз в сутки во время гололеда</t>
  </si>
  <si>
    <t>Расчетно-кассовое обслуживание</t>
  </si>
  <si>
    <t>1 раз в месяц</t>
  </si>
  <si>
    <t>Аварийное обслуживание</t>
  </si>
  <si>
    <t>круглосуточно</t>
  </si>
  <si>
    <t>Обслуживание вводных и внутренних газопроводов жилого фонда</t>
  </si>
  <si>
    <t>Дератизация</t>
  </si>
  <si>
    <t>12 раз в год</t>
  </si>
  <si>
    <t>Дезинсекция</t>
  </si>
  <si>
    <t>6 раз в год</t>
  </si>
  <si>
    <t>Организация и проведение микробиологического и санитарно - химического контроля горячего водоснабжения</t>
  </si>
  <si>
    <t>Регламентные работы по системе отопления в т.числе:</t>
  </si>
  <si>
    <t>1 раз в год</t>
  </si>
  <si>
    <t>гидравлическое испытание входной запорной арматуры</t>
  </si>
  <si>
    <t>2 раза в год</t>
  </si>
  <si>
    <t>ревизия элеваторного узла ( сопло )</t>
  </si>
  <si>
    <t>промывка системы отопления</t>
  </si>
  <si>
    <t>опресовка системы отопления</t>
  </si>
  <si>
    <t>промывка фильтров в тепловом пункте</t>
  </si>
  <si>
    <t>регулировка элеваторного узла</t>
  </si>
  <si>
    <t>заполнение системы отопления технической водой с удалением воздушных пробок</t>
  </si>
  <si>
    <t>Регламентные работы по системе горячего водоснабжения в т.числе:</t>
  </si>
  <si>
    <t>проверка бойлера на плотность и прочность</t>
  </si>
  <si>
    <t>3 раза в год</t>
  </si>
  <si>
    <t>проверка бойлера на предмет накипиобразования латунных трубок ( со снятием калачей )</t>
  </si>
  <si>
    <t>1 ра в год</t>
  </si>
  <si>
    <t>опрессовка бойлера</t>
  </si>
  <si>
    <t>1 раз</t>
  </si>
  <si>
    <t>восстановление циркуляции ГВС ( после опрессовки и проверки бойлера на плотность и прочность), сброс воздушных пробок</t>
  </si>
  <si>
    <t>4 раза в год</t>
  </si>
  <si>
    <t>проверка работы регулятора температуры на бойлере</t>
  </si>
  <si>
    <t>Регламентные работы по системе холодного водоснабжения в т.числе:</t>
  </si>
  <si>
    <t>перевод реле времени</t>
  </si>
  <si>
    <t>замена трансформатора тока</t>
  </si>
  <si>
    <t>восстановление общедомового уличного освещения</t>
  </si>
  <si>
    <t>Регламентные работы по системе водоотведения в т.числе:</t>
  </si>
  <si>
    <t>прочистка канализационных выпусков до стены здания</t>
  </si>
  <si>
    <t>Регламентные работы по системе вентиляции в т.числе:</t>
  </si>
  <si>
    <t>Регламентные работы по содержанию кровли в т.числе:</t>
  </si>
  <si>
    <t>очистка от снега и льда водостоков</t>
  </si>
  <si>
    <t>восстановление водостоков ( мелкий ремонт после очистки от снега и льда )</t>
  </si>
  <si>
    <t>очистка козырьков подъездов от снега и наледи</t>
  </si>
  <si>
    <t>Сбор, вывоз и утилизация ТБО*, руб /м2</t>
  </si>
  <si>
    <t>Итого :</t>
  </si>
  <si>
    <t>ВСЕГО:</t>
  </si>
  <si>
    <t xml:space="preserve">Управляющая организация   _____________________                                            Собственник __________________________                               </t>
  </si>
  <si>
    <t>Итого:</t>
  </si>
  <si>
    <t>учет работ по капремонту</t>
  </si>
  <si>
    <t>гидравлическое испытание элеваторного узла и запорной арматуры</t>
  </si>
  <si>
    <t>1 раз в 3 года</t>
  </si>
  <si>
    <t>очистка водоприемных воронок</t>
  </si>
  <si>
    <t>Управление многоквартирным домом, всего в т.ч.</t>
  </si>
  <si>
    <t>отключение системы отопления с переводом системы ГВС на летнюю схему</t>
  </si>
  <si>
    <t>подключение системы отопления с регулировкой и переводом системы ГВС на зимнюю схему</t>
  </si>
  <si>
    <t>по адресу: ул. Набережная, д.30 (S жилые + нежилые =3854,2м2; S придом. тер. = 4118,06м2)</t>
  </si>
  <si>
    <t>объем работ</t>
  </si>
  <si>
    <t>договорная и претензионно-исковая работа, взыскание задолженности по ЖКУ</t>
  </si>
  <si>
    <t>осмотр мест общего пользования и инженерных сетей  в т.ч (фундамент, подвал, стены, крыша, лестницы, перекрытия и покрытия, фасад, перегородки, полы,подъезды, окна, двери,  система холодного водоснабжения, система горячего водоснабжения, система отопления, система  канализации, система электроснабжения, противопожарное водоснабжение, пожарных лестниц и выходов, постоянный  контроль параметров теплоносителя и воды, проверка температурно - влажного режима подвалов, чердаков, контроль состояния контрольно - измерительных приборов )</t>
  </si>
  <si>
    <t>учет потребленных коммунальных ресурсов</t>
  </si>
  <si>
    <t>организация и контроль выполнения работ , оказания услуг</t>
  </si>
  <si>
    <t>организация общего собрания</t>
  </si>
  <si>
    <t>доставка платежных документов</t>
  </si>
  <si>
    <t>предоставление отчета по состоянию лицевого счета</t>
  </si>
  <si>
    <t>подметание придомовой территории</t>
  </si>
  <si>
    <t>уборка  газона</t>
  </si>
  <si>
    <t>1 раз в двое суток</t>
  </si>
  <si>
    <t xml:space="preserve"> выкашивание газонов</t>
  </si>
  <si>
    <t>2 раза</t>
  </si>
  <si>
    <t>погрузка мусора на автотранспорт  вручную</t>
  </si>
  <si>
    <t>посыпка территории песко-соляной смесью</t>
  </si>
  <si>
    <t>очистка крышек люков колодцев и пожарных гидрантов от снега и льда толщиной слоя свыше 5 см</t>
  </si>
  <si>
    <t>уборка крыльца и площадки перед входом в подъезд, очистка металлической решетки, приямка</t>
  </si>
  <si>
    <t xml:space="preserve"> Содержание  лестничных клеток</t>
  </si>
  <si>
    <t>влажная протирка подоконников,  перил лестниц, отопительных приборов</t>
  </si>
  <si>
    <t>мытье окон, влажная протирка оконных решеток, дверей</t>
  </si>
  <si>
    <t>влажная уборка лестничных площадок, маршей, тамбуров</t>
  </si>
  <si>
    <t>1 раз в неделю</t>
  </si>
  <si>
    <t>сухая  уборка лестничных площадок, маршей, тамбуров ( 1-2 эт)</t>
  </si>
  <si>
    <t xml:space="preserve">ежедневно </t>
  </si>
  <si>
    <t>сухая  уборка лестничных площадок, маршей, тамбуров ( 3 -9 эт)</t>
  </si>
  <si>
    <t>Проверка исправности, работоспособности и техническое обслуживание  приборов учета холодного водоснабжения</t>
  </si>
  <si>
    <t>Проверка исправности, работоспособности, регулировка и техническое обслуживание  приборов учета теплоэнергии</t>
  </si>
  <si>
    <t>проверка состояния системы внутридомового газового оборудования и ее отдельных элементов</t>
  </si>
  <si>
    <t>техническое обслуживание и ремонт внутридомового и вводного газопровода</t>
  </si>
  <si>
    <t>аварийно - диспетчерское обслуживание</t>
  </si>
  <si>
    <t>визуальная проверка целостности внутридомового газового оборудования</t>
  </si>
  <si>
    <t>визуальная проверка наличия свободного доступа к  внутридомовому  газовому  оборудованию</t>
  </si>
  <si>
    <t>осмотр  состояния окраски и креплений газопровода</t>
  </si>
  <si>
    <t>визуальная проверка наличия  и целостности футляров в местах прокладки через наружные и внутренние конструкции мкд</t>
  </si>
  <si>
    <t>проверка герметичности соединение и отключающих устройств</t>
  </si>
  <si>
    <t xml:space="preserve">проверка работоспообности и смазка отключающих устройств </t>
  </si>
  <si>
    <t xml:space="preserve"> замена неисправных контрольно-измерительных прибоов (манометров, термометров и т.д)</t>
  </si>
  <si>
    <t>ревизия задвижек СТС</t>
  </si>
  <si>
    <t xml:space="preserve">1 раз </t>
  </si>
  <si>
    <t>работа по очистке водяного подогревателя для удаления накипи-коррозийных отложений</t>
  </si>
  <si>
    <t>смена задвижек ГВС</t>
  </si>
  <si>
    <t>ревизия задвижек ГВС</t>
  </si>
  <si>
    <t xml:space="preserve">ревизия  задвижек  ХВС </t>
  </si>
  <si>
    <t>смена задвижек ХВС</t>
  </si>
  <si>
    <t>замена насоса хвс / резерв /</t>
  </si>
  <si>
    <t xml:space="preserve"> замена неисправных контрольно-измерительных приборов (манометров, термометров и т.д)</t>
  </si>
  <si>
    <t>Регламентные работы по системе электроснабжения  в т.числе:</t>
  </si>
  <si>
    <t>ревизия ШР, ЩЭ (техническое обслуживание и ремонт силовых  установок, очистка клемм и соединений в групповых щитках и распределительных шкафах, наладка электрооборудования).</t>
  </si>
  <si>
    <t>ревизия ВРУ  (техническое обслуживание и ремонт силовых  установок, очистка клемм и соединений в групповых щитках и распределительных шкафах, наладка электрооборудования).</t>
  </si>
  <si>
    <t>1 раз в 4 года</t>
  </si>
  <si>
    <t>электроизмерения ( замеры сопротивления изоляции проводов, восстановление цепей заземления по результатам проверки; проверка и обеспечение работоспособности устройств защитного отключения; проверка заземления оболочки электрокабеля)</t>
  </si>
  <si>
    <t>проверка, техническое обслуживание и сезонное управление оборудованием систем вентиляции и дымоудаления , определение работоспособности оборудования и элементов систем</t>
  </si>
  <si>
    <t>Ремонт подъездных входов - 8 шт.</t>
  </si>
  <si>
    <t>3851,2 м2</t>
  </si>
  <si>
    <t>4118,06 м2</t>
  </si>
  <si>
    <t>3854,2 м2</t>
  </si>
  <si>
    <t>1 шт</t>
  </si>
  <si>
    <t>2 пробы</t>
  </si>
  <si>
    <t xml:space="preserve">Проект </t>
  </si>
  <si>
    <t>447,4 м2</t>
  </si>
  <si>
    <t>413 м</t>
  </si>
  <si>
    <t>982,5 м2</t>
  </si>
  <si>
    <t>2600 м</t>
  </si>
  <si>
    <t>910 м</t>
  </si>
  <si>
    <t>590 м</t>
  </si>
  <si>
    <t>730 м</t>
  </si>
  <si>
    <t>533 м</t>
  </si>
  <si>
    <t>180 каналов</t>
  </si>
  <si>
    <t>Приложение № 3</t>
  </si>
  <si>
    <t xml:space="preserve">от _____________ 2016 г </t>
  </si>
  <si>
    <t>Предлагаемый перечень работ по текущему ремонту                                       (на выбор собственников)</t>
  </si>
  <si>
    <t>Установка регуляторов температуры ГВС</t>
  </si>
  <si>
    <t>Погодное ренулирование системы отопления (ориентировочная стоимость)</t>
  </si>
  <si>
    <t>Ремонт цоколя - 288 м2</t>
  </si>
  <si>
    <t>Ремонт приямка - 1 шт.</t>
  </si>
  <si>
    <t>Замена окон в подъездах на пластиковые - 32 шт.</t>
  </si>
  <si>
    <t>Косметический ремонт подъездов №№ 2-6, 8 (6 шт.)</t>
  </si>
  <si>
    <t>Замена почтовых ящиков - 65 шт.</t>
  </si>
  <si>
    <t>Ремонт панельных швов - 100 мп</t>
  </si>
  <si>
    <t>Ремонт кровли  - 150 м2</t>
  </si>
  <si>
    <t>Ремонт отмостки - 11 м2</t>
  </si>
  <si>
    <t>Смена шаровых кранов (спускники) на СТС Ду 15 мм - 11 шт.</t>
  </si>
  <si>
    <t>смена задвижки СТС на ТУ рассечной диам. 100 мм - 1 шт.</t>
  </si>
  <si>
    <t>Установка обратного клапана на ввод ХВС  диам. 50 мм - 1 шт.</t>
  </si>
  <si>
    <t>Изоляция трубопроводов СТС составом "К-FLEX ST" в ТУ диам. 25мм - 6 мп; диам. 32мм - 50 мп; диам. 75мм - 65 мп</t>
  </si>
  <si>
    <t>Изоляция трубопроводов СТС составом "Корунд" в ТУ диам. 168 мм - 10 мп</t>
  </si>
  <si>
    <t>Установка фильтра на ввод ГВС на ВВП Ду 50 мм - 1 шт.</t>
  </si>
  <si>
    <t>Установка обратного клапана на ввод ГВС на ВВП Ду 50 мм - 1 шт.</t>
  </si>
  <si>
    <t>Ремонт освещения подвала</t>
  </si>
  <si>
    <t>на 2017 -2018 гг.</t>
  </si>
  <si>
    <t>(стоимость услуг  увеличена на 8,6 % в соответствии с уровнем инфляции 2016 г.)</t>
  </si>
  <si>
    <t>рассмотрение обращений граждан</t>
  </si>
  <si>
    <t>информационное сообщение (ГИС ЖКХ)</t>
  </si>
  <si>
    <t>Техническое диагностирование внутридомового газового оборудования (ВГДО)</t>
  </si>
  <si>
    <t>объем теплоносителя на наполнение системы теплоснабжения (договор с ТПК)</t>
  </si>
  <si>
    <t xml:space="preserve"> дезинфекция вентканалов</t>
  </si>
  <si>
    <t>прочистка вентиляционных каналов кв.8</t>
  </si>
  <si>
    <r>
      <t xml:space="preserve">Работы заявочного характера </t>
    </r>
    <r>
      <rPr>
        <sz val="11"/>
        <rFont val="Arial"/>
        <family val="2"/>
        <charset val="204"/>
      </rPr>
      <t>(в т.ч устранение  нарушений выявленных при осмотре гидроизоляции  фундамента, стен, покрытий и перекрытий, крыш, лестниц, фасадов, перегородок, полов, оконных и дверных заполнений, устранение засоров вентканалов,  восстановление требуемых параметров отопления и водоснабжения и герметичности систем, восстановление исправности элементов внутренней канализации , работы по предписанию надзорных органов, ремонт автоматических запирающих устройств, замена насоса ГВС, восстановление водостоков (мелкий ремонт после очистки от снега и льда), очистка козырьков подъездов от снега и льда)</t>
    </r>
  </si>
  <si>
    <t xml:space="preserve"> ХВС на содержание общего имущества</t>
  </si>
  <si>
    <t xml:space="preserve"> ГВС на содержание общего имущества</t>
  </si>
  <si>
    <t xml:space="preserve"> Электроэнергия  на содержание общего имущества</t>
  </si>
  <si>
    <t xml:space="preserve"> Водоотведение на содержание общего имущества</t>
  </si>
  <si>
    <t>ревизия задвижек СТС на ТУ рассечной диам. 100 мм - 1 шт.</t>
  </si>
  <si>
    <r>
      <t xml:space="preserve">Работы заявочного характера </t>
    </r>
    <r>
      <rPr>
        <sz val="11"/>
        <rFont val="Arial"/>
        <family val="2"/>
        <charset val="204"/>
      </rPr>
      <t>(в т.ч устранение  нарушений выявленных при осмотре гидроизоляции  фундамента, стен, покрытий и перекрытий, крыш, лестниц, фасадов, перегородок, полов, оконных и дверных заполнений, устранение засоров вентканалов,  восстановление требуемых параметров отопления и водоснабжения и герметичности систем, восстановление исправности элементов внутренней канализации , работы по предписанию надзорных органов, ремонт автоматических запирающих устройств, замена насоса ГВС, восстановление водостоков (мелкий ремонт после очистки от снега и льда), очистка козырьков подъездов от снега и льда, прочистка канализационных выпусков до стены здания, дезинфекция вентканалов, очистка водоприемных воронок)</t>
    </r>
  </si>
  <si>
    <t>ВСЕГО (без содержания лестничных клеток)</t>
  </si>
  <si>
    <t>ВСЕГО ( с содержанием  лестничных клеток)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</si>
</sst>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Arial Black"/>
      <family val="2"/>
    </font>
    <font>
      <b/>
      <sz val="12"/>
      <name val="Arial Cyr"/>
      <charset val="204"/>
    </font>
    <font>
      <b/>
      <sz val="14"/>
      <name val="Arial Cyr"/>
      <charset val="204"/>
    </font>
    <font>
      <sz val="12"/>
      <name val="Arial Cyr"/>
      <charset val="204"/>
    </font>
    <font>
      <sz val="11"/>
      <name val="Arial Black"/>
      <family val="2"/>
    </font>
    <font>
      <sz val="11"/>
      <name val="Arial Cyr"/>
      <family val="2"/>
      <charset val="204"/>
    </font>
    <font>
      <sz val="10"/>
      <name val="Arial Cyr"/>
      <family val="2"/>
      <charset val="204"/>
    </font>
    <font>
      <sz val="10"/>
      <name val="Arial Black"/>
      <family val="2"/>
      <charset val="204"/>
    </font>
    <font>
      <sz val="11"/>
      <name val="Arial Black"/>
      <family val="2"/>
      <charset val="204"/>
    </font>
    <font>
      <sz val="10"/>
      <color indexed="10"/>
      <name val="Arial Cyr"/>
      <family val="2"/>
      <charset val="204"/>
    </font>
    <font>
      <sz val="10"/>
      <name val="Arial"/>
      <family val="2"/>
      <charset val="204"/>
    </font>
    <font>
      <sz val="12"/>
      <name val="Arial Black"/>
      <family val="2"/>
      <charset val="204"/>
    </font>
    <font>
      <sz val="11"/>
      <name val="Arial"/>
      <family val="2"/>
      <charset val="204"/>
    </font>
    <font>
      <sz val="12"/>
      <name val="Arial"/>
      <family val="2"/>
      <charset val="204"/>
    </font>
    <font>
      <b/>
      <sz val="12"/>
      <name val="Arial Black"/>
      <family val="2"/>
      <charset val="204"/>
    </font>
    <font>
      <b/>
      <sz val="10"/>
      <name val="Arial Black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67">
    <xf numFmtId="0" fontId="0" fillId="0" borderId="0" xfId="0"/>
    <xf numFmtId="0" fontId="0" fillId="2" borderId="0" xfId="0" applyFill="1"/>
    <xf numFmtId="2" fontId="0" fillId="2" borderId="0" xfId="0" applyNumberFormat="1" applyFill="1"/>
    <xf numFmtId="0" fontId="3" fillId="3" borderId="0" xfId="0" applyFont="1" applyFill="1" applyAlignment="1">
      <alignment horizontal="center"/>
    </xf>
    <xf numFmtId="0" fontId="0" fillId="0" borderId="0" xfId="0" applyFill="1"/>
    <xf numFmtId="0" fontId="2" fillId="2" borderId="0" xfId="0" applyFont="1" applyFill="1" applyAlignment="1">
      <alignment horizontal="center" vertical="center"/>
    </xf>
    <xf numFmtId="0" fontId="5" fillId="2" borderId="0" xfId="0" applyFont="1" applyFill="1"/>
    <xf numFmtId="2" fontId="5" fillId="2" borderId="0" xfId="0" applyNumberFormat="1" applyFont="1" applyFill="1"/>
    <xf numFmtId="2" fontId="0" fillId="2" borderId="0" xfId="0" applyNumberFormat="1" applyFill="1" applyAlignment="1">
      <alignment horizontal="center" vertical="center" wrapText="1"/>
    </xf>
    <xf numFmtId="2" fontId="8" fillId="2" borderId="0" xfId="0" applyNumberFormat="1" applyFont="1" applyFill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textRotation="90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2" fontId="9" fillId="2" borderId="0" xfId="0" applyNumberFormat="1" applyFont="1" applyFill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2" fontId="1" fillId="2" borderId="0" xfId="0" applyNumberFormat="1" applyFont="1" applyFill="1" applyAlignment="1">
      <alignment horizontal="center" vertical="center" wrapText="1"/>
    </xf>
    <xf numFmtId="2" fontId="9" fillId="4" borderId="16" xfId="0" applyNumberFormat="1" applyFont="1" applyFill="1" applyBorder="1" applyAlignment="1">
      <alignment horizontal="center" vertical="center" wrapText="1"/>
    </xf>
    <xf numFmtId="2" fontId="9" fillId="4" borderId="15" xfId="0" applyNumberFormat="1" applyFont="1" applyFill="1" applyBorder="1" applyAlignment="1">
      <alignment horizontal="center" vertical="center" wrapText="1"/>
    </xf>
    <xf numFmtId="2" fontId="9" fillId="4" borderId="17" xfId="0" applyNumberFormat="1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2" fontId="9" fillId="4" borderId="14" xfId="0" applyNumberFormat="1" applyFont="1" applyFill="1" applyBorder="1" applyAlignment="1">
      <alignment horizontal="center" vertical="center" wrapText="1"/>
    </xf>
    <xf numFmtId="2" fontId="1" fillId="4" borderId="23" xfId="0" applyNumberFormat="1" applyFont="1" applyFill="1" applyBorder="1" applyAlignment="1">
      <alignment horizontal="center" vertical="center" wrapText="1"/>
    </xf>
    <xf numFmtId="2" fontId="1" fillId="4" borderId="14" xfId="0" applyNumberFormat="1" applyFont="1" applyFill="1" applyBorder="1" applyAlignment="1">
      <alignment horizontal="center" vertical="center" wrapText="1"/>
    </xf>
    <xf numFmtId="2" fontId="1" fillId="4" borderId="21" xfId="0" applyNumberFormat="1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2" fontId="9" fillId="2" borderId="0" xfId="0" applyNumberFormat="1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left" vertical="center" wrapText="1"/>
    </xf>
    <xf numFmtId="0" fontId="12" fillId="4" borderId="14" xfId="0" applyFont="1" applyFill="1" applyBorder="1" applyAlignment="1">
      <alignment horizontal="center" vertical="center" wrapText="1"/>
    </xf>
    <xf numFmtId="2" fontId="12" fillId="4" borderId="14" xfId="0" applyNumberFormat="1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center" vertical="center" wrapText="1"/>
    </xf>
    <xf numFmtId="2" fontId="12" fillId="2" borderId="0" xfId="0" applyNumberFormat="1" applyFont="1" applyFill="1" applyAlignment="1">
      <alignment horizontal="center" vertical="center" wrapText="1"/>
    </xf>
    <xf numFmtId="0" fontId="12" fillId="4" borderId="18" xfId="0" applyFont="1" applyFill="1" applyBorder="1" applyAlignment="1">
      <alignment horizontal="left" vertical="center" wrapText="1"/>
    </xf>
    <xf numFmtId="0" fontId="12" fillId="4" borderId="19" xfId="0" applyFont="1" applyFill="1" applyBorder="1" applyAlignment="1">
      <alignment horizontal="left" vertical="center" wrapText="1"/>
    </xf>
    <xf numFmtId="0" fontId="12" fillId="4" borderId="20" xfId="0" applyFont="1" applyFill="1" applyBorder="1" applyAlignment="1">
      <alignment horizontal="center" vertical="center" wrapText="1"/>
    </xf>
    <xf numFmtId="2" fontId="12" fillId="4" borderId="20" xfId="0" applyNumberFormat="1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left" vertical="center" wrapText="1"/>
    </xf>
    <xf numFmtId="0" fontId="12" fillId="2" borderId="0" xfId="0" applyFont="1" applyFill="1" applyBorder="1" applyAlignment="1">
      <alignment horizontal="center" vertical="center" wrapText="1"/>
    </xf>
    <xf numFmtId="2" fontId="12" fillId="2" borderId="0" xfId="0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 horizontal="left" vertical="center"/>
    </xf>
    <xf numFmtId="0" fontId="0" fillId="2" borderId="0" xfId="0" applyFill="1" applyAlignment="1">
      <alignment horizontal="center" vertical="center"/>
    </xf>
    <xf numFmtId="2" fontId="0" fillId="2" borderId="0" xfId="0" applyNumberFormat="1" applyFill="1" applyAlignment="1">
      <alignment horizontal="center" vertical="center"/>
    </xf>
    <xf numFmtId="0" fontId="13" fillId="2" borderId="0" xfId="0" applyFont="1" applyFill="1" applyBorder="1" applyAlignment="1">
      <alignment horizontal="left" vertical="center"/>
    </xf>
    <xf numFmtId="0" fontId="13" fillId="2" borderId="0" xfId="0" applyFont="1" applyFill="1" applyBorder="1" applyAlignment="1">
      <alignment horizontal="center" vertical="center"/>
    </xf>
    <xf numFmtId="2" fontId="13" fillId="2" borderId="0" xfId="0" applyNumberFormat="1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2" fontId="13" fillId="2" borderId="0" xfId="0" applyNumberFormat="1" applyFont="1" applyFill="1" applyAlignment="1">
      <alignment horizontal="center" vertical="center"/>
    </xf>
    <xf numFmtId="0" fontId="9" fillId="4" borderId="13" xfId="0" applyFont="1" applyFill="1" applyBorder="1" applyAlignment="1">
      <alignment horizontal="left" vertical="center" wrapText="1"/>
    </xf>
    <xf numFmtId="0" fontId="12" fillId="4" borderId="15" xfId="0" applyFont="1" applyFill="1" applyBorder="1" applyAlignment="1">
      <alignment horizontal="center" vertical="center" wrapText="1"/>
    </xf>
    <xf numFmtId="2" fontId="12" fillId="4" borderId="15" xfId="0" applyNumberFormat="1" applyFont="1" applyFill="1" applyBorder="1" applyAlignment="1">
      <alignment horizontal="center" vertical="center" wrapText="1"/>
    </xf>
    <xf numFmtId="2" fontId="12" fillId="4" borderId="16" xfId="0" applyNumberFormat="1" applyFont="1" applyFill="1" applyBorder="1" applyAlignment="1">
      <alignment horizontal="center" vertical="center" wrapText="1"/>
    </xf>
    <xf numFmtId="2" fontId="12" fillId="4" borderId="17" xfId="0" applyNumberFormat="1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2" fontId="9" fillId="2" borderId="3" xfId="0" applyNumberFormat="1" applyFont="1" applyFill="1" applyBorder="1" applyAlignment="1">
      <alignment horizontal="center" vertical="center" wrapText="1"/>
    </xf>
    <xf numFmtId="2" fontId="1" fillId="4" borderId="27" xfId="0" applyNumberFormat="1" applyFont="1" applyFill="1" applyBorder="1" applyAlignment="1">
      <alignment horizontal="center" vertical="center" wrapText="1"/>
    </xf>
    <xf numFmtId="2" fontId="1" fillId="4" borderId="20" xfId="0" applyNumberFormat="1" applyFont="1" applyFill="1" applyBorder="1" applyAlignment="1">
      <alignment horizontal="center" vertical="center" wrapText="1"/>
    </xf>
    <xf numFmtId="2" fontId="1" fillId="4" borderId="22" xfId="0" applyNumberFormat="1" applyFont="1" applyFill="1" applyBorder="1" applyAlignment="1">
      <alignment horizontal="center" vertical="center" wrapText="1"/>
    </xf>
    <xf numFmtId="2" fontId="9" fillId="4" borderId="3" xfId="0" applyNumberFormat="1" applyFont="1" applyFill="1" applyBorder="1" applyAlignment="1">
      <alignment horizontal="center" vertical="center" wrapText="1"/>
    </xf>
    <xf numFmtId="2" fontId="9" fillId="4" borderId="4" xfId="0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/>
    </xf>
    <xf numFmtId="2" fontId="1" fillId="4" borderId="16" xfId="0" applyNumberFormat="1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 wrapText="1"/>
    </xf>
    <xf numFmtId="0" fontId="0" fillId="4" borderId="14" xfId="0" applyFont="1" applyFill="1" applyBorder="1" applyAlignment="1">
      <alignment horizontal="center" vertical="center" wrapText="1"/>
    </xf>
    <xf numFmtId="0" fontId="12" fillId="4" borderId="13" xfId="0" applyFont="1" applyFill="1" applyBorder="1" applyAlignment="1">
      <alignment horizontal="left" vertical="center" wrapText="1"/>
    </xf>
    <xf numFmtId="0" fontId="9" fillId="4" borderId="15" xfId="0" applyFont="1" applyFill="1" applyBorder="1" applyAlignment="1">
      <alignment horizontal="center" vertical="center" wrapText="1"/>
    </xf>
    <xf numFmtId="0" fontId="9" fillId="4" borderId="18" xfId="0" applyFont="1" applyFill="1" applyBorder="1" applyAlignment="1">
      <alignment horizontal="left" vertical="center" wrapText="1"/>
    </xf>
    <xf numFmtId="0" fontId="9" fillId="4" borderId="14" xfId="0" applyFont="1" applyFill="1" applyBorder="1" applyAlignment="1">
      <alignment horizontal="center" vertical="center" wrapText="1"/>
    </xf>
    <xf numFmtId="0" fontId="9" fillId="4" borderId="20" xfId="0" applyFont="1" applyFill="1" applyBorder="1" applyAlignment="1">
      <alignment horizontal="center" vertical="center" wrapText="1"/>
    </xf>
    <xf numFmtId="0" fontId="8" fillId="4" borderId="18" xfId="0" applyFont="1" applyFill="1" applyBorder="1" applyAlignment="1">
      <alignment horizontal="left" vertical="center" wrapText="1"/>
    </xf>
    <xf numFmtId="0" fontId="8" fillId="4" borderId="19" xfId="0" applyFont="1" applyFill="1" applyBorder="1" applyAlignment="1">
      <alignment horizontal="left" vertical="center" wrapText="1"/>
    </xf>
    <xf numFmtId="0" fontId="0" fillId="4" borderId="20" xfId="0" applyFont="1" applyFill="1" applyBorder="1" applyAlignment="1">
      <alignment horizontal="center" vertical="center" wrapText="1"/>
    </xf>
    <xf numFmtId="2" fontId="9" fillId="4" borderId="26" xfId="0" applyNumberFormat="1" applyFont="1" applyFill="1" applyBorder="1" applyAlignment="1">
      <alignment horizontal="center" vertical="center" wrapText="1"/>
    </xf>
    <xf numFmtId="0" fontId="9" fillId="4" borderId="0" xfId="0" applyFont="1" applyFill="1" applyAlignment="1">
      <alignment horizontal="center" vertical="center" wrapText="1"/>
    </xf>
    <xf numFmtId="2" fontId="9" fillId="4" borderId="0" xfId="0" applyNumberFormat="1" applyFont="1" applyFill="1" applyAlignment="1">
      <alignment horizontal="center" vertical="center" wrapText="1"/>
    </xf>
    <xf numFmtId="0" fontId="12" fillId="4" borderId="0" xfId="0" applyFont="1" applyFill="1" applyAlignment="1">
      <alignment horizontal="center" vertical="center" wrapText="1"/>
    </xf>
    <xf numFmtId="2" fontId="12" fillId="4" borderId="0" xfId="0" applyNumberFormat="1" applyFont="1" applyFill="1" applyAlignment="1">
      <alignment horizontal="center" vertical="center" wrapText="1"/>
    </xf>
    <xf numFmtId="0" fontId="12" fillId="4" borderId="14" xfId="0" applyFont="1" applyFill="1" applyBorder="1" applyAlignment="1">
      <alignment horizontal="left" vertical="center" wrapText="1"/>
    </xf>
    <xf numFmtId="0" fontId="12" fillId="4" borderId="0" xfId="0" applyFont="1" applyFill="1" applyBorder="1" applyAlignment="1">
      <alignment horizontal="left" vertical="center" wrapText="1"/>
    </xf>
    <xf numFmtId="0" fontId="12" fillId="4" borderId="0" xfId="0" applyFont="1" applyFill="1" applyBorder="1" applyAlignment="1">
      <alignment horizontal="center" vertical="center" wrapText="1"/>
    </xf>
    <xf numFmtId="2" fontId="12" fillId="4" borderId="0" xfId="0" applyNumberFormat="1" applyFont="1" applyFill="1" applyBorder="1" applyAlignment="1">
      <alignment horizontal="center" vertical="center" wrapText="1"/>
    </xf>
    <xf numFmtId="2" fontId="9" fillId="2" borderId="16" xfId="0" applyNumberFormat="1" applyFont="1" applyFill="1" applyBorder="1" applyAlignment="1">
      <alignment horizontal="center" vertical="center" wrapText="1"/>
    </xf>
    <xf numFmtId="0" fontId="12" fillId="4" borderId="24" xfId="0" applyFont="1" applyFill="1" applyBorder="1" applyAlignment="1">
      <alignment horizontal="center" vertical="center" wrapText="1"/>
    </xf>
    <xf numFmtId="2" fontId="12" fillId="4" borderId="24" xfId="0" applyNumberFormat="1" applyFont="1" applyFill="1" applyBorder="1" applyAlignment="1">
      <alignment horizontal="center" vertical="center" wrapText="1"/>
    </xf>
    <xf numFmtId="4" fontId="12" fillId="4" borderId="13" xfId="0" applyNumberFormat="1" applyFont="1" applyFill="1" applyBorder="1" applyAlignment="1">
      <alignment horizontal="left" vertical="center" wrapText="1"/>
    </xf>
    <xf numFmtId="4" fontId="12" fillId="4" borderId="15" xfId="0" applyNumberFormat="1" applyFont="1" applyFill="1" applyBorder="1" applyAlignment="1">
      <alignment horizontal="center" vertical="center" wrapText="1"/>
    </xf>
    <xf numFmtId="0" fontId="10" fillId="4" borderId="18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horizontal="center" vertical="center" wrapText="1"/>
    </xf>
    <xf numFmtId="2" fontId="10" fillId="0" borderId="3" xfId="0" applyNumberFormat="1" applyFont="1" applyFill="1" applyBorder="1" applyAlignment="1">
      <alignment horizontal="center" vertical="center" wrapText="1"/>
    </xf>
    <xf numFmtId="4" fontId="10" fillId="0" borderId="3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2" fontId="10" fillId="0" borderId="0" xfId="0" applyNumberFormat="1" applyFont="1" applyFill="1" applyAlignment="1">
      <alignment horizontal="center" vertical="center" wrapText="1"/>
    </xf>
    <xf numFmtId="4" fontId="12" fillId="4" borderId="24" xfId="0" applyNumberFormat="1" applyFont="1" applyFill="1" applyBorder="1" applyAlignment="1">
      <alignment horizontal="center" vertical="center" wrapText="1"/>
    </xf>
    <xf numFmtId="4" fontId="12" fillId="4" borderId="14" xfId="0" applyNumberFormat="1" applyFont="1" applyFill="1" applyBorder="1" applyAlignment="1">
      <alignment horizontal="center" vertical="center" wrapText="1"/>
    </xf>
    <xf numFmtId="4" fontId="12" fillId="4" borderId="20" xfId="0" applyNumberFormat="1" applyFont="1" applyFill="1" applyBorder="1" applyAlignment="1">
      <alignment horizontal="center" vertical="center" wrapText="1"/>
    </xf>
    <xf numFmtId="4" fontId="12" fillId="4" borderId="0" xfId="0" applyNumberFormat="1" applyFont="1" applyFill="1" applyBorder="1" applyAlignment="1">
      <alignment horizontal="center" vertical="center" wrapText="1"/>
    </xf>
    <xf numFmtId="4" fontId="0" fillId="4" borderId="0" xfId="0" applyNumberFormat="1" applyFill="1" applyBorder="1" applyAlignment="1">
      <alignment horizontal="center" vertical="center" wrapText="1"/>
    </xf>
    <xf numFmtId="4" fontId="12" fillId="2" borderId="0" xfId="0" applyNumberFormat="1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left" vertical="center" wrapText="1"/>
    </xf>
    <xf numFmtId="0" fontId="15" fillId="2" borderId="3" xfId="0" applyFont="1" applyFill="1" applyBorder="1" applyAlignment="1">
      <alignment horizontal="center" vertical="center" wrapText="1"/>
    </xf>
    <xf numFmtId="2" fontId="15" fillId="2" borderId="3" xfId="0" applyNumberFormat="1" applyFont="1" applyFill="1" applyBorder="1" applyAlignment="1">
      <alignment horizontal="center" vertical="center" wrapText="1"/>
    </xf>
    <xf numFmtId="4" fontId="16" fillId="2" borderId="3" xfId="0" applyNumberFormat="1" applyFont="1" applyFill="1" applyBorder="1" applyAlignment="1">
      <alignment horizontal="center" vertical="center" wrapText="1"/>
    </xf>
    <xf numFmtId="4" fontId="16" fillId="2" borderId="4" xfId="0" applyNumberFormat="1" applyFont="1" applyFill="1" applyBorder="1" applyAlignment="1">
      <alignment horizontal="center" vertical="center" wrapText="1"/>
    </xf>
    <xf numFmtId="0" fontId="13" fillId="2" borderId="0" xfId="0" applyFont="1" applyFill="1" applyAlignment="1">
      <alignment horizontal="center" vertical="center" wrapText="1"/>
    </xf>
    <xf numFmtId="2" fontId="13" fillId="2" borderId="0" xfId="0" applyNumberFormat="1" applyFont="1" applyFill="1" applyAlignment="1">
      <alignment horizontal="center" vertical="center" wrapText="1"/>
    </xf>
    <xf numFmtId="0" fontId="12" fillId="4" borderId="25" xfId="0" applyFont="1" applyFill="1" applyBorder="1" applyAlignment="1">
      <alignment horizontal="left" vertical="center" wrapText="1"/>
    </xf>
    <xf numFmtId="4" fontId="0" fillId="4" borderId="14" xfId="0" applyNumberFormat="1" applyFont="1" applyFill="1" applyBorder="1" applyAlignment="1">
      <alignment horizontal="center" vertical="center" wrapText="1"/>
    </xf>
    <xf numFmtId="4" fontId="0" fillId="4" borderId="15" xfId="0" applyNumberFormat="1" applyFont="1" applyFill="1" applyBorder="1" applyAlignment="1">
      <alignment horizontal="center" vertical="center" wrapText="1"/>
    </xf>
    <xf numFmtId="0" fontId="10" fillId="4" borderId="28" xfId="0" applyFont="1" applyFill="1" applyBorder="1" applyAlignment="1">
      <alignment horizontal="left" vertical="center" wrapText="1"/>
    </xf>
    <xf numFmtId="0" fontId="2" fillId="4" borderId="29" xfId="0" applyFont="1" applyFill="1" applyBorder="1" applyAlignment="1">
      <alignment horizontal="center" vertical="center"/>
    </xf>
    <xf numFmtId="0" fontId="10" fillId="4" borderId="14" xfId="0" applyFont="1" applyFill="1" applyBorder="1" applyAlignment="1">
      <alignment horizontal="left" vertical="center" wrapText="1"/>
    </xf>
    <xf numFmtId="0" fontId="1" fillId="4" borderId="0" xfId="0" applyFont="1" applyFill="1" applyAlignment="1">
      <alignment horizontal="center" vertical="center" wrapText="1"/>
    </xf>
    <xf numFmtId="0" fontId="11" fillId="4" borderId="0" xfId="0" applyFont="1" applyFill="1" applyAlignment="1">
      <alignment horizontal="center" vertical="center" wrapText="1"/>
    </xf>
    <xf numFmtId="4" fontId="9" fillId="2" borderId="3" xfId="0" applyNumberFormat="1" applyFont="1" applyFill="1" applyBorder="1" applyAlignment="1">
      <alignment horizontal="center" vertical="center" wrapText="1"/>
    </xf>
    <xf numFmtId="2" fontId="9" fillId="3" borderId="16" xfId="0" applyNumberFormat="1" applyFont="1" applyFill="1" applyBorder="1" applyAlignment="1">
      <alignment horizontal="center" vertical="center" wrapText="1"/>
    </xf>
    <xf numFmtId="2" fontId="9" fillId="0" borderId="15" xfId="0" applyNumberFormat="1" applyFont="1" applyFill="1" applyBorder="1" applyAlignment="1">
      <alignment horizontal="center" vertical="center" wrapText="1"/>
    </xf>
    <xf numFmtId="2" fontId="1" fillId="0" borderId="23" xfId="0" applyNumberFormat="1" applyFont="1" applyFill="1" applyBorder="1" applyAlignment="1">
      <alignment horizontal="center" vertical="center" wrapText="1"/>
    </xf>
    <xf numFmtId="4" fontId="12" fillId="3" borderId="20" xfId="0" applyNumberFormat="1" applyFont="1" applyFill="1" applyBorder="1" applyAlignment="1">
      <alignment horizontal="center" vertical="center" wrapText="1"/>
    </xf>
    <xf numFmtId="2" fontId="9" fillId="0" borderId="16" xfId="0" applyNumberFormat="1" applyFont="1" applyFill="1" applyBorder="1" applyAlignment="1">
      <alignment horizontal="center" vertical="center" wrapText="1"/>
    </xf>
    <xf numFmtId="4" fontId="12" fillId="0" borderId="2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left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26" xfId="0" applyFont="1" applyFill="1" applyBorder="1" applyAlignment="1">
      <alignment horizontal="center" vertical="center"/>
    </xf>
    <xf numFmtId="4" fontId="13" fillId="4" borderId="26" xfId="0" applyNumberFormat="1" applyFont="1" applyFill="1" applyBorder="1" applyAlignment="1">
      <alignment horizontal="center" vertical="center"/>
    </xf>
    <xf numFmtId="4" fontId="13" fillId="4" borderId="14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2" fillId="4" borderId="2" xfId="0" applyFont="1" applyFill="1" applyBorder="1" applyAlignment="1">
      <alignment horizontal="left" vertical="center" wrapText="1"/>
    </xf>
    <xf numFmtId="0" fontId="12" fillId="4" borderId="3" xfId="0" applyFont="1" applyFill="1" applyBorder="1" applyAlignment="1">
      <alignment horizontal="center" vertical="center" wrapText="1"/>
    </xf>
    <xf numFmtId="2" fontId="12" fillId="4" borderId="3" xfId="0" applyNumberFormat="1" applyFont="1" applyFill="1" applyBorder="1" applyAlignment="1">
      <alignment horizontal="center" vertical="center" wrapText="1"/>
    </xf>
    <xf numFmtId="4" fontId="12" fillId="4" borderId="3" xfId="0" applyNumberFormat="1" applyFont="1" applyFill="1" applyBorder="1" applyAlignment="1">
      <alignment horizontal="center" vertical="center" wrapText="1"/>
    </xf>
    <xf numFmtId="4" fontId="0" fillId="4" borderId="3" xfId="0" applyNumberFormat="1" applyFont="1" applyFill="1" applyBorder="1" applyAlignment="1">
      <alignment horizontal="center" vertical="center" wrapText="1"/>
    </xf>
    <xf numFmtId="4" fontId="12" fillId="4" borderId="4" xfId="0" applyNumberFormat="1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left" vertical="center" wrapText="1"/>
    </xf>
    <xf numFmtId="0" fontId="9" fillId="4" borderId="3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/>
    </xf>
    <xf numFmtId="4" fontId="17" fillId="0" borderId="3" xfId="0" applyNumberFormat="1" applyFont="1" applyFill="1" applyBorder="1" applyAlignment="1">
      <alignment horizontal="center" vertical="center"/>
    </xf>
    <xf numFmtId="4" fontId="17" fillId="0" borderId="4" xfId="0" applyNumberFormat="1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4" fontId="9" fillId="0" borderId="3" xfId="0" applyNumberFormat="1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7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right" vertical="center"/>
    </xf>
    <xf numFmtId="0" fontId="0" fillId="2" borderId="0" xfId="0" applyFill="1" applyAlignment="1">
      <alignment horizontal="right"/>
    </xf>
    <xf numFmtId="0" fontId="2" fillId="2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13" fillId="0" borderId="0" xfId="0" applyFont="1" applyFill="1" applyAlignment="1">
      <alignment horizontal="center"/>
    </xf>
    <xf numFmtId="0" fontId="13" fillId="0" borderId="0" xfId="0" applyFont="1" applyAlignment="1">
      <alignment horizontal="center"/>
    </xf>
    <xf numFmtId="0" fontId="13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 wrapText="1"/>
    </xf>
    <xf numFmtId="0" fontId="0" fillId="2" borderId="0" xfId="0" applyFill="1" applyAlignment="1"/>
    <xf numFmtId="2" fontId="7" fillId="2" borderId="0" xfId="0" applyNumberFormat="1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2" fontId="6" fillId="2" borderId="1" xfId="0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166"/>
  <sheetViews>
    <sheetView topLeftCell="A68" zoomScaleNormal="100" workbookViewId="0">
      <selection activeCell="F92" sqref="F92"/>
    </sheetView>
  </sheetViews>
  <sheetFormatPr defaultRowHeight="12.75" x14ac:dyDescent="0.2"/>
  <cols>
    <col min="1" max="1" width="72.7109375" style="1" customWidth="1"/>
    <col min="2" max="2" width="19.140625" style="1" customWidth="1"/>
    <col min="3" max="3" width="13.85546875" style="1" customWidth="1"/>
    <col min="4" max="4" width="21.7109375" style="66" customWidth="1"/>
    <col min="5" max="5" width="13.85546875" style="66" customWidth="1"/>
    <col min="6" max="6" width="20.85546875" style="66" customWidth="1"/>
    <col min="7" max="7" width="15.42578125" style="1" customWidth="1"/>
    <col min="8" max="8" width="15.42578125" style="1" hidden="1" customWidth="1"/>
    <col min="9" max="9" width="15.42578125" style="2" hidden="1" customWidth="1"/>
    <col min="10" max="12" width="15.42578125" style="1" customWidth="1"/>
    <col min="13" max="16384" width="9.140625" style="1"/>
  </cols>
  <sheetData>
    <row r="1" spans="1:9" ht="16.5" customHeight="1" x14ac:dyDescent="0.2">
      <c r="A1" s="152" t="s">
        <v>143</v>
      </c>
      <c r="B1" s="153"/>
      <c r="C1" s="153"/>
      <c r="D1" s="153"/>
      <c r="E1" s="153"/>
      <c r="F1" s="153"/>
    </row>
    <row r="2" spans="1:9" ht="12.75" customHeight="1" x14ac:dyDescent="0.3">
      <c r="B2" s="154"/>
      <c r="C2" s="154"/>
      <c r="D2" s="154"/>
      <c r="E2" s="153"/>
      <c r="F2" s="153"/>
    </row>
    <row r="3" spans="1:9" ht="20.25" customHeight="1" x14ac:dyDescent="0.3">
      <c r="A3" s="3" t="s">
        <v>164</v>
      </c>
      <c r="B3" s="154" t="s">
        <v>0</v>
      </c>
      <c r="C3" s="154"/>
      <c r="D3" s="154"/>
      <c r="E3" s="153"/>
      <c r="F3" s="153"/>
    </row>
    <row r="4" spans="1:9" ht="14.25" customHeight="1" x14ac:dyDescent="0.3">
      <c r="B4" s="154" t="s">
        <v>144</v>
      </c>
      <c r="C4" s="154"/>
      <c r="D4" s="154"/>
      <c r="E4" s="153"/>
      <c r="F4" s="153"/>
    </row>
    <row r="5" spans="1:9" s="4" customFormat="1" ht="39.75" hidden="1" customHeight="1" x14ac:dyDescent="0.25">
      <c r="A5" s="155" t="s">
        <v>1</v>
      </c>
      <c r="B5" s="156"/>
      <c r="C5" s="156"/>
      <c r="D5" s="156"/>
      <c r="E5" s="156"/>
      <c r="F5" s="156"/>
    </row>
    <row r="6" spans="1:9" s="4" customFormat="1" ht="33" customHeight="1" x14ac:dyDescent="0.4">
      <c r="A6" s="157" t="s">
        <v>133</v>
      </c>
      <c r="B6" s="158"/>
      <c r="C6" s="158"/>
      <c r="D6" s="158"/>
      <c r="E6" s="158"/>
      <c r="F6" s="158"/>
    </row>
    <row r="7" spans="1:9" ht="20.25" customHeight="1" x14ac:dyDescent="0.4">
      <c r="A7" s="159"/>
      <c r="B7" s="159"/>
      <c r="C7" s="159"/>
      <c r="D7" s="159"/>
      <c r="E7" s="159"/>
      <c r="F7" s="159"/>
      <c r="G7" s="5"/>
    </row>
    <row r="8" spans="1:9" ht="18" customHeight="1" x14ac:dyDescent="0.2">
      <c r="A8" s="166" t="s">
        <v>165</v>
      </c>
      <c r="B8" s="166"/>
      <c r="C8" s="166"/>
      <c r="D8" s="166"/>
      <c r="E8" s="166"/>
      <c r="F8" s="166"/>
      <c r="G8" s="5"/>
    </row>
    <row r="9" spans="1:9" s="6" customFormat="1" ht="22.5" customHeight="1" x14ac:dyDescent="0.4">
      <c r="A9" s="160" t="s">
        <v>2</v>
      </c>
      <c r="B9" s="160"/>
      <c r="C9" s="160"/>
      <c r="D9" s="160"/>
      <c r="E9" s="161"/>
      <c r="F9" s="161"/>
      <c r="I9" s="7"/>
    </row>
    <row r="10" spans="1:9" s="8" customFormat="1" ht="18.75" customHeight="1" x14ac:dyDescent="0.4">
      <c r="A10" s="160" t="s">
        <v>74</v>
      </c>
      <c r="B10" s="160"/>
      <c r="C10" s="160"/>
      <c r="D10" s="160"/>
      <c r="E10" s="161"/>
      <c r="F10" s="161"/>
    </row>
    <row r="11" spans="1:9" s="9" customFormat="1" ht="17.25" customHeight="1" x14ac:dyDescent="0.2">
      <c r="A11" s="162" t="s">
        <v>3</v>
      </c>
      <c r="B11" s="162"/>
      <c r="C11" s="162"/>
      <c r="D11" s="162"/>
      <c r="E11" s="163"/>
      <c r="F11" s="163"/>
    </row>
    <row r="12" spans="1:9" s="8" customFormat="1" ht="30" customHeight="1" thickBot="1" x14ac:dyDescent="0.25">
      <c r="A12" s="164" t="s">
        <v>4</v>
      </c>
      <c r="B12" s="164"/>
      <c r="C12" s="164"/>
      <c r="D12" s="164"/>
      <c r="E12" s="165"/>
      <c r="F12" s="165"/>
    </row>
    <row r="13" spans="1:9" s="14" customFormat="1" ht="139.5" customHeight="1" thickBot="1" x14ac:dyDescent="0.25">
      <c r="A13" s="10" t="s">
        <v>5</v>
      </c>
      <c r="B13" s="11" t="s">
        <v>6</v>
      </c>
      <c r="C13" s="12" t="s">
        <v>75</v>
      </c>
      <c r="D13" s="12" t="s">
        <v>8</v>
      </c>
      <c r="E13" s="12" t="s">
        <v>7</v>
      </c>
      <c r="F13" s="13" t="s">
        <v>9</v>
      </c>
      <c r="I13" s="15"/>
    </row>
    <row r="14" spans="1:9" s="21" customFormat="1" x14ac:dyDescent="0.2">
      <c r="A14" s="16">
        <v>1</v>
      </c>
      <c r="B14" s="17">
        <v>2</v>
      </c>
      <c r="C14" s="18">
        <v>3</v>
      </c>
      <c r="D14" s="18">
        <v>4</v>
      </c>
      <c r="E14" s="19">
        <v>5</v>
      </c>
      <c r="F14" s="20">
        <v>6</v>
      </c>
      <c r="I14" s="22"/>
    </row>
    <row r="15" spans="1:9" s="21" customFormat="1" ht="49.5" customHeight="1" x14ac:dyDescent="0.2">
      <c r="A15" s="147" t="s">
        <v>10</v>
      </c>
      <c r="B15" s="148"/>
      <c r="C15" s="148"/>
      <c r="D15" s="148"/>
      <c r="E15" s="149"/>
      <c r="F15" s="150"/>
      <c r="I15" s="22"/>
    </row>
    <row r="16" spans="1:9" s="14" customFormat="1" ht="21.75" customHeight="1" x14ac:dyDescent="0.2">
      <c r="A16" s="54" t="s">
        <v>71</v>
      </c>
      <c r="B16" s="73" t="s">
        <v>11</v>
      </c>
      <c r="C16" s="87" t="s">
        <v>128</v>
      </c>
      <c r="D16" s="23">
        <f>E16*G16</f>
        <v>172976.5</v>
      </c>
      <c r="E16" s="24">
        <f>F16*12</f>
        <v>44.88</v>
      </c>
      <c r="F16" s="25">
        <f>F27+F29</f>
        <v>3.74</v>
      </c>
      <c r="G16" s="14">
        <v>3854.2</v>
      </c>
      <c r="H16" s="14">
        <v>1.07</v>
      </c>
      <c r="I16" s="15">
        <v>2.2400000000000002</v>
      </c>
    </row>
    <row r="17" spans="1:9" s="14" customFormat="1" ht="26.25" customHeight="1" x14ac:dyDescent="0.2">
      <c r="A17" s="90" t="s">
        <v>76</v>
      </c>
      <c r="B17" s="91" t="s">
        <v>12</v>
      </c>
      <c r="C17" s="87"/>
      <c r="D17" s="23"/>
      <c r="E17" s="24"/>
      <c r="F17" s="25"/>
      <c r="G17" s="14">
        <v>3854.2</v>
      </c>
      <c r="I17" s="15"/>
    </row>
    <row r="18" spans="1:9" s="14" customFormat="1" ht="15" x14ac:dyDescent="0.2">
      <c r="A18" s="90" t="s">
        <v>13</v>
      </c>
      <c r="B18" s="91" t="s">
        <v>12</v>
      </c>
      <c r="C18" s="87"/>
      <c r="D18" s="23"/>
      <c r="E18" s="24"/>
      <c r="F18" s="25"/>
      <c r="G18" s="14">
        <v>3854.2</v>
      </c>
      <c r="I18" s="15"/>
    </row>
    <row r="19" spans="1:9" s="14" customFormat="1" ht="123" customHeight="1" x14ac:dyDescent="0.2">
      <c r="A19" s="90" t="s">
        <v>77</v>
      </c>
      <c r="B19" s="91" t="s">
        <v>34</v>
      </c>
      <c r="C19" s="87"/>
      <c r="D19" s="23"/>
      <c r="E19" s="24"/>
      <c r="F19" s="25"/>
      <c r="G19" s="14">
        <v>3854.2</v>
      </c>
      <c r="I19" s="15"/>
    </row>
    <row r="20" spans="1:9" s="14" customFormat="1" ht="24" customHeight="1" x14ac:dyDescent="0.2">
      <c r="A20" s="90" t="s">
        <v>78</v>
      </c>
      <c r="B20" s="91" t="s">
        <v>12</v>
      </c>
      <c r="C20" s="87"/>
      <c r="D20" s="23"/>
      <c r="E20" s="24"/>
      <c r="F20" s="25"/>
      <c r="G20" s="14">
        <v>3854.2</v>
      </c>
      <c r="I20" s="15"/>
    </row>
    <row r="21" spans="1:9" s="14" customFormat="1" ht="15" x14ac:dyDescent="0.2">
      <c r="A21" s="90" t="s">
        <v>79</v>
      </c>
      <c r="B21" s="91" t="s">
        <v>12</v>
      </c>
      <c r="C21" s="87"/>
      <c r="D21" s="23"/>
      <c r="E21" s="24"/>
      <c r="F21" s="25"/>
      <c r="G21" s="14">
        <v>3854.2</v>
      </c>
      <c r="I21" s="15"/>
    </row>
    <row r="22" spans="1:9" s="14" customFormat="1" ht="27" customHeight="1" x14ac:dyDescent="0.2">
      <c r="A22" s="90" t="s">
        <v>80</v>
      </c>
      <c r="B22" s="91" t="s">
        <v>18</v>
      </c>
      <c r="C22" s="23"/>
      <c r="D22" s="23"/>
      <c r="E22" s="24"/>
      <c r="F22" s="25"/>
      <c r="G22" s="14">
        <v>3854.2</v>
      </c>
      <c r="I22" s="15"/>
    </row>
    <row r="23" spans="1:9" s="14" customFormat="1" ht="21" customHeight="1" x14ac:dyDescent="0.2">
      <c r="A23" s="90" t="s">
        <v>81</v>
      </c>
      <c r="B23" s="91" t="s">
        <v>22</v>
      </c>
      <c r="C23" s="23"/>
      <c r="D23" s="23"/>
      <c r="E23" s="24"/>
      <c r="F23" s="25"/>
      <c r="G23" s="14">
        <v>3854.2</v>
      </c>
      <c r="I23" s="15"/>
    </row>
    <row r="24" spans="1:9" s="14" customFormat="1" ht="18" customHeight="1" x14ac:dyDescent="0.2">
      <c r="A24" s="90" t="s">
        <v>166</v>
      </c>
      <c r="B24" s="91" t="s">
        <v>12</v>
      </c>
      <c r="C24" s="23"/>
      <c r="D24" s="23"/>
      <c r="E24" s="24"/>
      <c r="F24" s="25"/>
      <c r="G24" s="14">
        <v>3854.2</v>
      </c>
      <c r="I24" s="15"/>
    </row>
    <row r="25" spans="1:9" s="14" customFormat="1" ht="18" customHeight="1" x14ac:dyDescent="0.2">
      <c r="A25" s="90" t="s">
        <v>167</v>
      </c>
      <c r="B25" s="91" t="s">
        <v>12</v>
      </c>
      <c r="C25" s="23"/>
      <c r="D25" s="23"/>
      <c r="E25" s="24"/>
      <c r="F25" s="25"/>
      <c r="I25" s="15"/>
    </row>
    <row r="26" spans="1:9" s="14" customFormat="1" ht="18.75" customHeight="1" x14ac:dyDescent="0.2">
      <c r="A26" s="90" t="s">
        <v>82</v>
      </c>
      <c r="B26" s="91" t="s">
        <v>32</v>
      </c>
      <c r="C26" s="23"/>
      <c r="D26" s="23"/>
      <c r="E26" s="24"/>
      <c r="F26" s="25"/>
      <c r="G26" s="14">
        <v>3854.2</v>
      </c>
      <c r="I26" s="15"/>
    </row>
    <row r="27" spans="1:9" s="14" customFormat="1" ht="18" customHeight="1" x14ac:dyDescent="0.2">
      <c r="A27" s="54" t="s">
        <v>66</v>
      </c>
      <c r="B27" s="55"/>
      <c r="C27" s="57"/>
      <c r="D27" s="57"/>
      <c r="E27" s="56"/>
      <c r="F27" s="25">
        <v>3.61</v>
      </c>
      <c r="G27" s="14">
        <v>3854.2</v>
      </c>
      <c r="I27" s="15"/>
    </row>
    <row r="28" spans="1:9" s="14" customFormat="1" ht="18.75" customHeight="1" x14ac:dyDescent="0.2">
      <c r="A28" s="70" t="s">
        <v>67</v>
      </c>
      <c r="B28" s="55" t="s">
        <v>12</v>
      </c>
      <c r="C28" s="57"/>
      <c r="D28" s="57"/>
      <c r="E28" s="56"/>
      <c r="F28" s="58">
        <v>0.13</v>
      </c>
      <c r="G28" s="14">
        <v>3854.2</v>
      </c>
      <c r="I28" s="15"/>
    </row>
    <row r="29" spans="1:9" s="14" customFormat="1" ht="23.25" customHeight="1" x14ac:dyDescent="0.2">
      <c r="A29" s="54" t="s">
        <v>66</v>
      </c>
      <c r="B29" s="55"/>
      <c r="C29" s="57"/>
      <c r="D29" s="57"/>
      <c r="E29" s="56"/>
      <c r="F29" s="25">
        <f>F28</f>
        <v>0.13</v>
      </c>
      <c r="G29" s="14">
        <v>3854.2</v>
      </c>
      <c r="I29" s="15"/>
    </row>
    <row r="30" spans="1:9" s="14" customFormat="1" ht="30" x14ac:dyDescent="0.2">
      <c r="A30" s="54" t="s">
        <v>14</v>
      </c>
      <c r="B30" s="71" t="s">
        <v>15</v>
      </c>
      <c r="C30" s="23" t="s">
        <v>129</v>
      </c>
      <c r="D30" s="23">
        <f>E30*G30</f>
        <v>215064.36</v>
      </c>
      <c r="E30" s="24">
        <f>F30*12</f>
        <v>55.8</v>
      </c>
      <c r="F30" s="25">
        <v>4.6500000000000004</v>
      </c>
      <c r="G30" s="14">
        <v>3854.2</v>
      </c>
      <c r="H30" s="14">
        <v>1.07</v>
      </c>
      <c r="I30" s="15">
        <v>2.62</v>
      </c>
    </row>
    <row r="31" spans="1:9" s="14" customFormat="1" ht="15" x14ac:dyDescent="0.2">
      <c r="A31" s="90" t="s">
        <v>83</v>
      </c>
      <c r="B31" s="91" t="s">
        <v>15</v>
      </c>
      <c r="C31" s="23"/>
      <c r="D31" s="23"/>
      <c r="E31" s="24"/>
      <c r="F31" s="25"/>
      <c r="G31" s="14">
        <v>3854.2</v>
      </c>
      <c r="I31" s="15"/>
    </row>
    <row r="32" spans="1:9" s="14" customFormat="1" ht="15" x14ac:dyDescent="0.2">
      <c r="A32" s="90" t="s">
        <v>84</v>
      </c>
      <c r="B32" s="91" t="s">
        <v>85</v>
      </c>
      <c r="C32" s="23"/>
      <c r="D32" s="23"/>
      <c r="E32" s="24"/>
      <c r="F32" s="25"/>
      <c r="G32" s="14">
        <v>3854.2</v>
      </c>
      <c r="I32" s="15"/>
    </row>
    <row r="33" spans="1:9" s="14" customFormat="1" ht="15" x14ac:dyDescent="0.2">
      <c r="A33" s="90" t="s">
        <v>86</v>
      </c>
      <c r="B33" s="91" t="s">
        <v>87</v>
      </c>
      <c r="C33" s="23"/>
      <c r="D33" s="23"/>
      <c r="E33" s="24"/>
      <c r="F33" s="25"/>
      <c r="G33" s="14">
        <v>3854.2</v>
      </c>
      <c r="I33" s="15"/>
    </row>
    <row r="34" spans="1:9" s="14" customFormat="1" ht="15" x14ac:dyDescent="0.2">
      <c r="A34" s="90" t="s">
        <v>16</v>
      </c>
      <c r="B34" s="91" t="s">
        <v>15</v>
      </c>
      <c r="C34" s="23"/>
      <c r="D34" s="23"/>
      <c r="E34" s="24"/>
      <c r="F34" s="25"/>
      <c r="G34" s="14">
        <v>3854.2</v>
      </c>
      <c r="I34" s="15"/>
    </row>
    <row r="35" spans="1:9" s="14" customFormat="1" ht="25.5" x14ac:dyDescent="0.2">
      <c r="A35" s="90" t="s">
        <v>17</v>
      </c>
      <c r="B35" s="91" t="s">
        <v>18</v>
      </c>
      <c r="C35" s="23"/>
      <c r="D35" s="23"/>
      <c r="E35" s="24"/>
      <c r="F35" s="25"/>
      <c r="G35" s="14">
        <v>3854.2</v>
      </c>
      <c r="I35" s="15"/>
    </row>
    <row r="36" spans="1:9" s="14" customFormat="1" ht="15" x14ac:dyDescent="0.2">
      <c r="A36" s="90" t="s">
        <v>88</v>
      </c>
      <c r="B36" s="91" t="s">
        <v>15</v>
      </c>
      <c r="C36" s="23"/>
      <c r="D36" s="23"/>
      <c r="E36" s="24"/>
      <c r="F36" s="25"/>
      <c r="G36" s="14">
        <v>3854.2</v>
      </c>
      <c r="I36" s="15"/>
    </row>
    <row r="37" spans="1:9" s="14" customFormat="1" ht="15" x14ac:dyDescent="0.2">
      <c r="A37" s="90" t="s">
        <v>19</v>
      </c>
      <c r="B37" s="91" t="s">
        <v>15</v>
      </c>
      <c r="C37" s="23"/>
      <c r="D37" s="23"/>
      <c r="E37" s="24"/>
      <c r="F37" s="25"/>
      <c r="G37" s="14">
        <v>3854.2</v>
      </c>
      <c r="I37" s="15"/>
    </row>
    <row r="38" spans="1:9" s="14" customFormat="1" ht="25.5" x14ac:dyDescent="0.2">
      <c r="A38" s="90" t="s">
        <v>89</v>
      </c>
      <c r="B38" s="91" t="s">
        <v>20</v>
      </c>
      <c r="C38" s="23"/>
      <c r="D38" s="23"/>
      <c r="E38" s="24"/>
      <c r="F38" s="25"/>
      <c r="G38" s="14">
        <v>3854.2</v>
      </c>
      <c r="I38" s="15"/>
    </row>
    <row r="39" spans="1:9" s="14" customFormat="1" ht="25.5" x14ac:dyDescent="0.2">
      <c r="A39" s="90" t="s">
        <v>90</v>
      </c>
      <c r="B39" s="91" t="s">
        <v>18</v>
      </c>
      <c r="C39" s="23"/>
      <c r="D39" s="23"/>
      <c r="E39" s="24"/>
      <c r="F39" s="25"/>
      <c r="G39" s="14">
        <v>3854.2</v>
      </c>
      <c r="I39" s="15"/>
    </row>
    <row r="40" spans="1:9" s="14" customFormat="1" ht="25.5" x14ac:dyDescent="0.2">
      <c r="A40" s="90" t="s">
        <v>91</v>
      </c>
      <c r="B40" s="91" t="s">
        <v>15</v>
      </c>
      <c r="C40" s="23"/>
      <c r="D40" s="23"/>
      <c r="E40" s="24"/>
      <c r="F40" s="25"/>
      <c r="G40" s="14">
        <v>3854.2</v>
      </c>
      <c r="I40" s="15"/>
    </row>
    <row r="41" spans="1:9" s="26" customFormat="1" ht="15" x14ac:dyDescent="0.2">
      <c r="A41" s="72" t="s">
        <v>21</v>
      </c>
      <c r="B41" s="73" t="s">
        <v>22</v>
      </c>
      <c r="C41" s="23" t="s">
        <v>130</v>
      </c>
      <c r="D41" s="23">
        <f>E41*G41</f>
        <v>41625.360000000001</v>
      </c>
      <c r="E41" s="24">
        <f>F41*12</f>
        <v>10.8</v>
      </c>
      <c r="F41" s="25">
        <v>0.9</v>
      </c>
      <c r="G41" s="14">
        <v>3854.2</v>
      </c>
      <c r="H41" s="14">
        <v>1.07</v>
      </c>
      <c r="I41" s="15">
        <v>0.6</v>
      </c>
    </row>
    <row r="42" spans="1:9" s="14" customFormat="1" ht="15" x14ac:dyDescent="0.2">
      <c r="A42" s="72" t="s">
        <v>23</v>
      </c>
      <c r="B42" s="73" t="s">
        <v>24</v>
      </c>
      <c r="C42" s="23" t="s">
        <v>130</v>
      </c>
      <c r="D42" s="23">
        <f>E42*G42</f>
        <v>135513.67000000001</v>
      </c>
      <c r="E42" s="24">
        <f>F42*12</f>
        <v>35.159999999999997</v>
      </c>
      <c r="F42" s="25">
        <v>2.93</v>
      </c>
      <c r="G42" s="14">
        <v>3854.2</v>
      </c>
      <c r="H42" s="14">
        <v>1.07</v>
      </c>
      <c r="I42" s="15">
        <v>1.94</v>
      </c>
    </row>
    <row r="43" spans="1:9" s="14" customFormat="1" ht="15" x14ac:dyDescent="0.2">
      <c r="A43" s="72" t="s">
        <v>92</v>
      </c>
      <c r="B43" s="73" t="s">
        <v>15</v>
      </c>
      <c r="C43" s="23" t="s">
        <v>134</v>
      </c>
      <c r="D43" s="23">
        <f>161295.08*1.086</f>
        <v>175166.46</v>
      </c>
      <c r="E43" s="24">
        <f>D43/G43</f>
        <v>45.45</v>
      </c>
      <c r="F43" s="25">
        <f>E43/12</f>
        <v>3.79</v>
      </c>
      <c r="G43" s="14">
        <v>3854.2</v>
      </c>
      <c r="I43" s="15"/>
    </row>
    <row r="44" spans="1:9" s="14" customFormat="1" ht="18.75" customHeight="1" x14ac:dyDescent="0.2">
      <c r="A44" s="90" t="s">
        <v>93</v>
      </c>
      <c r="B44" s="91" t="s">
        <v>34</v>
      </c>
      <c r="C44" s="23"/>
      <c r="D44" s="23"/>
      <c r="E44" s="24"/>
      <c r="F44" s="25"/>
      <c r="G44" s="14">
        <v>3854.2</v>
      </c>
      <c r="I44" s="15"/>
    </row>
    <row r="45" spans="1:9" s="14" customFormat="1" ht="21" customHeight="1" x14ac:dyDescent="0.2">
      <c r="A45" s="90" t="s">
        <v>94</v>
      </c>
      <c r="B45" s="91" t="s">
        <v>32</v>
      </c>
      <c r="C45" s="23"/>
      <c r="D45" s="23"/>
      <c r="E45" s="24"/>
      <c r="F45" s="25"/>
      <c r="G45" s="14">
        <v>3854.2</v>
      </c>
      <c r="I45" s="15"/>
    </row>
    <row r="46" spans="1:9" s="14" customFormat="1" ht="15" x14ac:dyDescent="0.2">
      <c r="A46" s="90" t="s">
        <v>95</v>
      </c>
      <c r="B46" s="91" t="s">
        <v>96</v>
      </c>
      <c r="C46" s="23"/>
      <c r="D46" s="23"/>
      <c r="E46" s="24"/>
      <c r="F46" s="25"/>
      <c r="G46" s="14">
        <v>3854.2</v>
      </c>
      <c r="I46" s="15"/>
    </row>
    <row r="47" spans="1:9" s="14" customFormat="1" ht="15" x14ac:dyDescent="0.2">
      <c r="A47" s="90" t="s">
        <v>97</v>
      </c>
      <c r="B47" s="91" t="s">
        <v>98</v>
      </c>
      <c r="C47" s="23"/>
      <c r="D47" s="23"/>
      <c r="E47" s="24"/>
      <c r="F47" s="25"/>
      <c r="G47" s="14">
        <v>3854.2</v>
      </c>
      <c r="I47" s="15"/>
    </row>
    <row r="48" spans="1:9" s="14" customFormat="1" ht="15" x14ac:dyDescent="0.2">
      <c r="A48" s="90" t="s">
        <v>99</v>
      </c>
      <c r="B48" s="91" t="s">
        <v>96</v>
      </c>
      <c r="C48" s="23"/>
      <c r="D48" s="23"/>
      <c r="E48" s="24"/>
      <c r="F48" s="25"/>
      <c r="G48" s="14">
        <v>3854.2</v>
      </c>
      <c r="I48" s="15"/>
    </row>
    <row r="49" spans="1:9" s="21" customFormat="1" ht="35.25" customHeight="1" x14ac:dyDescent="0.2">
      <c r="A49" s="72" t="s">
        <v>100</v>
      </c>
      <c r="B49" s="73" t="s">
        <v>11</v>
      </c>
      <c r="C49" s="23" t="s">
        <v>131</v>
      </c>
      <c r="D49" s="121">
        <v>2439.9899999999998</v>
      </c>
      <c r="E49" s="24">
        <f>D49/G49</f>
        <v>0.63</v>
      </c>
      <c r="F49" s="25">
        <f t="shared" ref="F49:F50" si="0">E49/12</f>
        <v>0.05</v>
      </c>
      <c r="G49" s="14">
        <v>3854.2</v>
      </c>
      <c r="H49" s="14">
        <v>1.07</v>
      </c>
      <c r="I49" s="15">
        <v>0.03</v>
      </c>
    </row>
    <row r="50" spans="1:9" s="21" customFormat="1" ht="33" customHeight="1" x14ac:dyDescent="0.2">
      <c r="A50" s="72" t="s">
        <v>101</v>
      </c>
      <c r="B50" s="73" t="s">
        <v>11</v>
      </c>
      <c r="C50" s="23" t="s">
        <v>131</v>
      </c>
      <c r="D50" s="121">
        <v>15405.72</v>
      </c>
      <c r="E50" s="24">
        <f>D50/G50</f>
        <v>4</v>
      </c>
      <c r="F50" s="25">
        <f t="shared" si="0"/>
        <v>0.33</v>
      </c>
      <c r="G50" s="14">
        <v>3854.2</v>
      </c>
      <c r="H50" s="14">
        <v>1.07</v>
      </c>
      <c r="I50" s="15">
        <v>0.22</v>
      </c>
    </row>
    <row r="51" spans="1:9" s="21" customFormat="1" ht="30" x14ac:dyDescent="0.2">
      <c r="A51" s="72" t="s">
        <v>25</v>
      </c>
      <c r="B51" s="73"/>
      <c r="C51" s="23" t="s">
        <v>135</v>
      </c>
      <c r="D51" s="23">
        <f>E51*G51</f>
        <v>10175.09</v>
      </c>
      <c r="E51" s="24">
        <f>F51*12</f>
        <v>2.64</v>
      </c>
      <c r="F51" s="25">
        <v>0.22</v>
      </c>
      <c r="G51" s="14">
        <v>3854.2</v>
      </c>
      <c r="H51" s="14">
        <v>1.07</v>
      </c>
      <c r="I51" s="15">
        <v>0.14000000000000001</v>
      </c>
    </row>
    <row r="52" spans="1:9" s="21" customFormat="1" ht="25.5" x14ac:dyDescent="0.2">
      <c r="A52" s="39" t="s">
        <v>102</v>
      </c>
      <c r="B52" s="35" t="s">
        <v>69</v>
      </c>
      <c r="C52" s="23"/>
      <c r="D52" s="23"/>
      <c r="E52" s="24"/>
      <c r="F52" s="25"/>
      <c r="G52" s="14">
        <v>3854.2</v>
      </c>
      <c r="H52" s="14"/>
      <c r="I52" s="15"/>
    </row>
    <row r="53" spans="1:9" s="21" customFormat="1" ht="30.75" customHeight="1" x14ac:dyDescent="0.2">
      <c r="A53" s="39" t="s">
        <v>103</v>
      </c>
      <c r="B53" s="35" t="s">
        <v>69</v>
      </c>
      <c r="C53" s="23"/>
      <c r="D53" s="23"/>
      <c r="E53" s="24"/>
      <c r="F53" s="25"/>
      <c r="G53" s="14">
        <v>3854.2</v>
      </c>
      <c r="H53" s="14"/>
      <c r="I53" s="15"/>
    </row>
    <row r="54" spans="1:9" s="21" customFormat="1" ht="15" x14ac:dyDescent="0.2">
      <c r="A54" s="39" t="s">
        <v>104</v>
      </c>
      <c r="B54" s="35" t="s">
        <v>12</v>
      </c>
      <c r="C54" s="23"/>
      <c r="D54" s="23"/>
      <c r="E54" s="24"/>
      <c r="F54" s="25"/>
      <c r="G54" s="14">
        <v>3854.2</v>
      </c>
      <c r="H54" s="14"/>
      <c r="I54" s="15"/>
    </row>
    <row r="55" spans="1:9" s="21" customFormat="1" ht="15" x14ac:dyDescent="0.2">
      <c r="A55" s="39" t="s">
        <v>105</v>
      </c>
      <c r="B55" s="35" t="s">
        <v>69</v>
      </c>
      <c r="C55" s="23"/>
      <c r="D55" s="23"/>
      <c r="E55" s="24"/>
      <c r="F55" s="25"/>
      <c r="G55" s="14">
        <v>3854.2</v>
      </c>
      <c r="H55" s="14"/>
      <c r="I55" s="15"/>
    </row>
    <row r="56" spans="1:9" s="21" customFormat="1" ht="25.5" x14ac:dyDescent="0.2">
      <c r="A56" s="39" t="s">
        <v>106</v>
      </c>
      <c r="B56" s="35" t="s">
        <v>69</v>
      </c>
      <c r="C56" s="23"/>
      <c r="D56" s="23"/>
      <c r="E56" s="24"/>
      <c r="F56" s="25"/>
      <c r="G56" s="14">
        <v>3854.2</v>
      </c>
      <c r="H56" s="14"/>
      <c r="I56" s="15"/>
    </row>
    <row r="57" spans="1:9" s="21" customFormat="1" ht="15" x14ac:dyDescent="0.2">
      <c r="A57" s="39" t="s">
        <v>107</v>
      </c>
      <c r="B57" s="35" t="s">
        <v>69</v>
      </c>
      <c r="C57" s="23"/>
      <c r="D57" s="23"/>
      <c r="E57" s="24"/>
      <c r="F57" s="25"/>
      <c r="G57" s="14">
        <v>3854.2</v>
      </c>
      <c r="H57" s="14"/>
      <c r="I57" s="15"/>
    </row>
    <row r="58" spans="1:9" s="21" customFormat="1" ht="25.5" x14ac:dyDescent="0.2">
      <c r="A58" s="39" t="s">
        <v>108</v>
      </c>
      <c r="B58" s="35" t="s">
        <v>69</v>
      </c>
      <c r="C58" s="23"/>
      <c r="D58" s="23"/>
      <c r="E58" s="24"/>
      <c r="F58" s="25"/>
      <c r="G58" s="14">
        <v>3854.2</v>
      </c>
      <c r="H58" s="14"/>
      <c r="I58" s="15"/>
    </row>
    <row r="59" spans="1:9" s="21" customFormat="1" ht="21" customHeight="1" x14ac:dyDescent="0.2">
      <c r="A59" s="39" t="s">
        <v>109</v>
      </c>
      <c r="B59" s="35" t="s">
        <v>69</v>
      </c>
      <c r="C59" s="23"/>
      <c r="D59" s="23"/>
      <c r="E59" s="24"/>
      <c r="F59" s="25"/>
      <c r="G59" s="14">
        <v>3854.2</v>
      </c>
      <c r="H59" s="14"/>
      <c r="I59" s="15"/>
    </row>
    <row r="60" spans="1:9" s="21" customFormat="1" ht="23.25" customHeight="1" x14ac:dyDescent="0.2">
      <c r="A60" s="39" t="s">
        <v>110</v>
      </c>
      <c r="B60" s="35" t="s">
        <v>69</v>
      </c>
      <c r="C60" s="23"/>
      <c r="D60" s="23"/>
      <c r="E60" s="24"/>
      <c r="F60" s="25"/>
      <c r="G60" s="14">
        <v>3854.2</v>
      </c>
      <c r="H60" s="14"/>
      <c r="I60" s="15"/>
    </row>
    <row r="61" spans="1:9" s="21" customFormat="1" ht="29.25" customHeight="1" x14ac:dyDescent="0.2">
      <c r="A61" s="72" t="s">
        <v>168</v>
      </c>
      <c r="B61" s="35"/>
      <c r="C61" s="23"/>
      <c r="D61" s="23">
        <v>77400</v>
      </c>
      <c r="E61" s="24">
        <f>D61/G61</f>
        <v>20.079999999999998</v>
      </c>
      <c r="F61" s="25">
        <f>E61/12</f>
        <v>1.67</v>
      </c>
      <c r="G61" s="14">
        <v>3854.2</v>
      </c>
      <c r="H61" s="14"/>
      <c r="I61" s="15"/>
    </row>
    <row r="62" spans="1:9" s="14" customFormat="1" ht="18" customHeight="1" x14ac:dyDescent="0.2">
      <c r="A62" s="72" t="s">
        <v>26</v>
      </c>
      <c r="B62" s="73" t="s">
        <v>27</v>
      </c>
      <c r="C62" s="23" t="s">
        <v>136</v>
      </c>
      <c r="D62" s="23">
        <f>E62*G62</f>
        <v>3700.03</v>
      </c>
      <c r="E62" s="24">
        <f>12*F62</f>
        <v>0.96</v>
      </c>
      <c r="F62" s="25">
        <v>0.08</v>
      </c>
      <c r="G62" s="14">
        <v>3854.2</v>
      </c>
      <c r="H62" s="14">
        <v>1.07</v>
      </c>
      <c r="I62" s="15">
        <v>0.03</v>
      </c>
    </row>
    <row r="63" spans="1:9" s="14" customFormat="1" ht="21.75" customHeight="1" x14ac:dyDescent="0.2">
      <c r="A63" s="72" t="s">
        <v>28</v>
      </c>
      <c r="B63" s="74" t="s">
        <v>29</v>
      </c>
      <c r="C63" s="27" t="s">
        <v>136</v>
      </c>
      <c r="D63" s="23">
        <f>E63*G63</f>
        <v>2312.52</v>
      </c>
      <c r="E63" s="24">
        <f>12*F63</f>
        <v>0.6</v>
      </c>
      <c r="F63" s="25">
        <v>0.05</v>
      </c>
      <c r="G63" s="14">
        <v>3854.2</v>
      </c>
      <c r="H63" s="14">
        <v>1.07</v>
      </c>
      <c r="I63" s="15">
        <v>0.02</v>
      </c>
    </row>
    <row r="64" spans="1:9" s="26" customFormat="1" ht="30" x14ac:dyDescent="0.2">
      <c r="A64" s="72" t="s">
        <v>30</v>
      </c>
      <c r="B64" s="73"/>
      <c r="C64" s="27" t="s">
        <v>132</v>
      </c>
      <c r="D64" s="23">
        <v>3535</v>
      </c>
      <c r="E64" s="24">
        <f>D64/G64</f>
        <v>0.92</v>
      </c>
      <c r="F64" s="25">
        <f>E64/12</f>
        <v>0.08</v>
      </c>
      <c r="G64" s="14">
        <v>3854.2</v>
      </c>
      <c r="H64" s="14">
        <v>1.07</v>
      </c>
      <c r="I64" s="15">
        <v>0.03</v>
      </c>
    </row>
    <row r="65" spans="1:11" s="26" customFormat="1" ht="19.5" customHeight="1" x14ac:dyDescent="0.2">
      <c r="A65" s="72" t="s">
        <v>31</v>
      </c>
      <c r="B65" s="73"/>
      <c r="C65" s="24" t="s">
        <v>137</v>
      </c>
      <c r="D65" s="122">
        <f>D66+D67+D68+D69+D70+D71+D72+D73+D74+D76+D78+D79++D77+D75</f>
        <v>28481.71</v>
      </c>
      <c r="E65" s="24">
        <f>D65/G65</f>
        <v>7.39</v>
      </c>
      <c r="F65" s="25">
        <f>E65/12</f>
        <v>0.62</v>
      </c>
      <c r="G65" s="14">
        <v>3854.2</v>
      </c>
      <c r="H65" s="14">
        <v>1.07</v>
      </c>
      <c r="I65" s="15">
        <v>0.5</v>
      </c>
    </row>
    <row r="66" spans="1:11" s="21" customFormat="1" ht="21" customHeight="1" x14ac:dyDescent="0.2">
      <c r="A66" s="75" t="s">
        <v>72</v>
      </c>
      <c r="B66" s="68" t="s">
        <v>32</v>
      </c>
      <c r="C66" s="28"/>
      <c r="D66" s="123">
        <v>743.92</v>
      </c>
      <c r="E66" s="29"/>
      <c r="F66" s="30"/>
      <c r="G66" s="14">
        <v>3854.2</v>
      </c>
      <c r="H66" s="14">
        <v>1.07</v>
      </c>
      <c r="I66" s="15">
        <v>0.01</v>
      </c>
      <c r="K66" s="26"/>
    </row>
    <row r="67" spans="1:11" s="21" customFormat="1" ht="18" customHeight="1" x14ac:dyDescent="0.2">
      <c r="A67" s="75" t="s">
        <v>33</v>
      </c>
      <c r="B67" s="68" t="s">
        <v>34</v>
      </c>
      <c r="C67" s="28"/>
      <c r="D67" s="123">
        <v>548.89</v>
      </c>
      <c r="E67" s="29"/>
      <c r="F67" s="30"/>
      <c r="G67" s="14">
        <v>3854.2</v>
      </c>
      <c r="H67" s="14">
        <v>1.07</v>
      </c>
      <c r="I67" s="15">
        <v>0.01</v>
      </c>
      <c r="K67" s="26"/>
    </row>
    <row r="68" spans="1:11" s="21" customFormat="1" ht="18" customHeight="1" x14ac:dyDescent="0.2">
      <c r="A68" s="75" t="s">
        <v>68</v>
      </c>
      <c r="B68" s="69" t="s">
        <v>32</v>
      </c>
      <c r="C68" s="28"/>
      <c r="D68" s="123">
        <v>978.07</v>
      </c>
      <c r="E68" s="29"/>
      <c r="F68" s="30"/>
      <c r="G68" s="14">
        <v>3854.2</v>
      </c>
      <c r="H68" s="14"/>
      <c r="I68" s="15"/>
      <c r="K68" s="26"/>
    </row>
    <row r="69" spans="1:11" s="21" customFormat="1" ht="15" x14ac:dyDescent="0.2">
      <c r="A69" s="75" t="s">
        <v>35</v>
      </c>
      <c r="B69" s="68" t="s">
        <v>32</v>
      </c>
      <c r="C69" s="28"/>
      <c r="D69" s="123">
        <v>1046</v>
      </c>
      <c r="E69" s="29"/>
      <c r="F69" s="30"/>
      <c r="G69" s="14">
        <v>3854.2</v>
      </c>
      <c r="H69" s="14">
        <v>1.07</v>
      </c>
      <c r="I69" s="15">
        <v>0.01</v>
      </c>
      <c r="K69" s="26"/>
    </row>
    <row r="70" spans="1:11" s="21" customFormat="1" ht="15" x14ac:dyDescent="0.2">
      <c r="A70" s="75" t="s">
        <v>36</v>
      </c>
      <c r="B70" s="68" t="s">
        <v>32</v>
      </c>
      <c r="C70" s="28"/>
      <c r="D70" s="123">
        <v>4663.38</v>
      </c>
      <c r="E70" s="29"/>
      <c r="F70" s="30"/>
      <c r="G70" s="14">
        <v>3854.2</v>
      </c>
      <c r="H70" s="14">
        <v>1.07</v>
      </c>
      <c r="I70" s="15">
        <v>0.06</v>
      </c>
      <c r="K70" s="26"/>
    </row>
    <row r="71" spans="1:11" s="21" customFormat="1" ht="15" x14ac:dyDescent="0.2">
      <c r="A71" s="75" t="s">
        <v>37</v>
      </c>
      <c r="B71" s="68" t="s">
        <v>32</v>
      </c>
      <c r="C71" s="28"/>
      <c r="D71" s="123">
        <v>1097.78</v>
      </c>
      <c r="E71" s="29"/>
      <c r="F71" s="30"/>
      <c r="G71" s="14">
        <v>3854.2</v>
      </c>
      <c r="H71" s="14">
        <v>1.07</v>
      </c>
      <c r="I71" s="15">
        <v>0.01</v>
      </c>
      <c r="K71" s="26"/>
    </row>
    <row r="72" spans="1:11" s="21" customFormat="1" ht="15" x14ac:dyDescent="0.2">
      <c r="A72" s="75" t="s">
        <v>38</v>
      </c>
      <c r="B72" s="68" t="s">
        <v>32</v>
      </c>
      <c r="C72" s="28"/>
      <c r="D72" s="123">
        <v>522.99</v>
      </c>
      <c r="E72" s="29"/>
      <c r="F72" s="30"/>
      <c r="G72" s="14">
        <v>3854.2</v>
      </c>
      <c r="H72" s="14">
        <v>1.07</v>
      </c>
      <c r="I72" s="15">
        <v>0.01</v>
      </c>
      <c r="K72" s="26"/>
    </row>
    <row r="73" spans="1:11" s="21" customFormat="1" ht="15" x14ac:dyDescent="0.2">
      <c r="A73" s="75" t="s">
        <v>39</v>
      </c>
      <c r="B73" s="68" t="s">
        <v>34</v>
      </c>
      <c r="C73" s="28"/>
      <c r="D73" s="123">
        <v>0</v>
      </c>
      <c r="E73" s="29"/>
      <c r="F73" s="30"/>
      <c r="G73" s="14">
        <v>3854.2</v>
      </c>
      <c r="H73" s="14">
        <v>1.07</v>
      </c>
      <c r="I73" s="15">
        <v>0.03</v>
      </c>
      <c r="K73" s="26"/>
    </row>
    <row r="74" spans="1:11" s="21" customFormat="1" ht="25.5" x14ac:dyDescent="0.2">
      <c r="A74" s="75" t="s">
        <v>40</v>
      </c>
      <c r="B74" s="68" t="s">
        <v>32</v>
      </c>
      <c r="C74" s="28"/>
      <c r="D74" s="123">
        <v>3725.86</v>
      </c>
      <c r="E74" s="29"/>
      <c r="F74" s="30"/>
      <c r="G74" s="14">
        <v>3854.2</v>
      </c>
      <c r="H74" s="14">
        <v>1.07</v>
      </c>
      <c r="I74" s="15">
        <v>0.05</v>
      </c>
      <c r="K74" s="26"/>
    </row>
    <row r="75" spans="1:11" s="21" customFormat="1" ht="18" customHeight="1" x14ac:dyDescent="0.2">
      <c r="A75" s="75" t="s">
        <v>169</v>
      </c>
      <c r="B75" s="69" t="s">
        <v>32</v>
      </c>
      <c r="C75" s="28"/>
      <c r="D75" s="123">
        <v>1089.1099999999999</v>
      </c>
      <c r="E75" s="29"/>
      <c r="F75" s="30"/>
      <c r="G75" s="14"/>
      <c r="H75" s="14"/>
      <c r="I75" s="15"/>
      <c r="K75" s="26"/>
    </row>
    <row r="76" spans="1:11" s="21" customFormat="1" ht="25.5" x14ac:dyDescent="0.2">
      <c r="A76" s="75" t="s">
        <v>73</v>
      </c>
      <c r="B76" s="68" t="s">
        <v>32</v>
      </c>
      <c r="C76" s="28"/>
      <c r="D76" s="123">
        <v>4167.46</v>
      </c>
      <c r="E76" s="29"/>
      <c r="F76" s="30"/>
      <c r="G76" s="14">
        <v>3854.2</v>
      </c>
      <c r="H76" s="14">
        <v>1.07</v>
      </c>
      <c r="I76" s="15">
        <v>0.01</v>
      </c>
      <c r="K76" s="26"/>
    </row>
    <row r="77" spans="1:11" s="21" customFormat="1" ht="25.5" x14ac:dyDescent="0.2">
      <c r="A77" s="75" t="s">
        <v>111</v>
      </c>
      <c r="B77" s="69" t="s">
        <v>47</v>
      </c>
      <c r="C77" s="67"/>
      <c r="D77" s="123">
        <v>0</v>
      </c>
      <c r="E77" s="29"/>
      <c r="F77" s="30"/>
      <c r="G77" s="14">
        <v>3854.2</v>
      </c>
      <c r="H77" s="14">
        <v>1.07</v>
      </c>
      <c r="I77" s="15">
        <v>0</v>
      </c>
      <c r="K77" s="26"/>
    </row>
    <row r="78" spans="1:11" s="21" customFormat="1" ht="24.75" customHeight="1" x14ac:dyDescent="0.2">
      <c r="A78" s="75" t="s">
        <v>112</v>
      </c>
      <c r="B78" s="35" t="s">
        <v>113</v>
      </c>
      <c r="C78" s="42"/>
      <c r="D78" s="42">
        <v>0</v>
      </c>
      <c r="E78" s="29"/>
      <c r="F78" s="30"/>
      <c r="G78" s="14">
        <v>3854.2</v>
      </c>
      <c r="H78" s="14"/>
      <c r="I78" s="15"/>
      <c r="K78" s="26"/>
    </row>
    <row r="79" spans="1:11" s="118" customFormat="1" ht="21" customHeight="1" x14ac:dyDescent="0.2">
      <c r="A79" s="40" t="s">
        <v>157</v>
      </c>
      <c r="B79" s="41" t="s">
        <v>47</v>
      </c>
      <c r="C79" s="42"/>
      <c r="D79" s="124">
        <v>9898.25</v>
      </c>
      <c r="E79" s="29"/>
      <c r="F79" s="30"/>
      <c r="G79" s="79">
        <v>3854.2</v>
      </c>
      <c r="H79" s="79"/>
      <c r="I79" s="80"/>
      <c r="K79" s="119"/>
    </row>
    <row r="80" spans="1:11" s="26" customFormat="1" ht="30" x14ac:dyDescent="0.2">
      <c r="A80" s="72" t="s">
        <v>41</v>
      </c>
      <c r="B80" s="73"/>
      <c r="C80" s="27" t="s">
        <v>138</v>
      </c>
      <c r="D80" s="27">
        <f>D81+D82+D83+D84+D85+D86+D87+D88+D89</f>
        <v>23060.880000000001</v>
      </c>
      <c r="E80" s="24">
        <f>D80/G80</f>
        <v>5.98</v>
      </c>
      <c r="F80" s="25">
        <f>E80/12</f>
        <v>0.5</v>
      </c>
      <c r="G80" s="14">
        <v>3854.2</v>
      </c>
      <c r="H80" s="14">
        <v>1.07</v>
      </c>
      <c r="I80" s="15">
        <v>0.72</v>
      </c>
    </row>
    <row r="81" spans="1:11" s="21" customFormat="1" ht="18.75" customHeight="1" x14ac:dyDescent="0.2">
      <c r="A81" s="75" t="s">
        <v>42</v>
      </c>
      <c r="B81" s="68" t="s">
        <v>43</v>
      </c>
      <c r="C81" s="28"/>
      <c r="D81" s="28">
        <v>3137.99</v>
      </c>
      <c r="E81" s="29"/>
      <c r="F81" s="30"/>
      <c r="G81" s="14">
        <v>3854.2</v>
      </c>
      <c r="H81" s="14">
        <v>1.07</v>
      </c>
      <c r="I81" s="15">
        <v>0.04</v>
      </c>
      <c r="K81" s="26"/>
    </row>
    <row r="82" spans="1:11" s="21" customFormat="1" ht="25.5" x14ac:dyDescent="0.2">
      <c r="A82" s="75" t="s">
        <v>44</v>
      </c>
      <c r="B82" s="68" t="s">
        <v>45</v>
      </c>
      <c r="C82" s="28"/>
      <c r="D82" s="28">
        <v>2092.02</v>
      </c>
      <c r="E82" s="29"/>
      <c r="F82" s="30"/>
      <c r="G82" s="14">
        <v>3854.2</v>
      </c>
      <c r="H82" s="14">
        <v>1.07</v>
      </c>
      <c r="I82" s="15">
        <v>0.03</v>
      </c>
      <c r="K82" s="26"/>
    </row>
    <row r="83" spans="1:11" s="21" customFormat="1" ht="18" customHeight="1" x14ac:dyDescent="0.2">
      <c r="A83" s="75" t="s">
        <v>46</v>
      </c>
      <c r="B83" s="68" t="s">
        <v>47</v>
      </c>
      <c r="C83" s="28"/>
      <c r="D83" s="28">
        <v>2195.4899999999998</v>
      </c>
      <c r="E83" s="29"/>
      <c r="F83" s="30"/>
      <c r="G83" s="14">
        <v>3854.2</v>
      </c>
      <c r="H83" s="14">
        <v>1.07</v>
      </c>
      <c r="I83" s="15">
        <v>0.03</v>
      </c>
      <c r="K83" s="26"/>
    </row>
    <row r="84" spans="1:11" s="21" customFormat="1" ht="25.5" x14ac:dyDescent="0.2">
      <c r="A84" s="75" t="s">
        <v>48</v>
      </c>
      <c r="B84" s="68" t="s">
        <v>49</v>
      </c>
      <c r="C84" s="28"/>
      <c r="D84" s="28">
        <v>0</v>
      </c>
      <c r="E84" s="29"/>
      <c r="F84" s="30"/>
      <c r="G84" s="14">
        <v>3854.2</v>
      </c>
      <c r="H84" s="14">
        <v>1.07</v>
      </c>
      <c r="I84" s="15">
        <v>0.03</v>
      </c>
      <c r="K84" s="26"/>
    </row>
    <row r="85" spans="1:11" s="21" customFormat="1" ht="21.75" customHeight="1" x14ac:dyDescent="0.2">
      <c r="A85" s="75" t="s">
        <v>50</v>
      </c>
      <c r="B85" s="68" t="s">
        <v>11</v>
      </c>
      <c r="C85" s="67"/>
      <c r="D85" s="28">
        <v>7440.48</v>
      </c>
      <c r="E85" s="29"/>
      <c r="F85" s="30"/>
      <c r="G85" s="14">
        <v>3854.2</v>
      </c>
      <c r="H85" s="14">
        <v>1.07</v>
      </c>
      <c r="I85" s="15">
        <v>0.11</v>
      </c>
      <c r="K85" s="26"/>
    </row>
    <row r="86" spans="1:11" s="21" customFormat="1" ht="28.5" customHeight="1" x14ac:dyDescent="0.2">
      <c r="A86" s="75" t="s">
        <v>114</v>
      </c>
      <c r="B86" s="69" t="s">
        <v>32</v>
      </c>
      <c r="C86" s="67"/>
      <c r="D86" s="28">
        <v>8194.9</v>
      </c>
      <c r="E86" s="29"/>
      <c r="F86" s="30"/>
      <c r="G86" s="14">
        <v>3854.2</v>
      </c>
      <c r="H86" s="14"/>
      <c r="I86" s="15"/>
      <c r="K86" s="26"/>
    </row>
    <row r="87" spans="1:11" s="21" customFormat="1" ht="36.75" customHeight="1" x14ac:dyDescent="0.2">
      <c r="A87" s="75" t="s">
        <v>111</v>
      </c>
      <c r="B87" s="69" t="s">
        <v>113</v>
      </c>
      <c r="C87" s="67"/>
      <c r="D87" s="28">
        <v>0</v>
      </c>
      <c r="E87" s="29"/>
      <c r="F87" s="30"/>
      <c r="G87" s="14">
        <v>3854.2</v>
      </c>
      <c r="H87" s="14"/>
      <c r="I87" s="15"/>
      <c r="K87" s="26"/>
    </row>
    <row r="88" spans="1:11" s="21" customFormat="1" ht="21.75" customHeight="1" x14ac:dyDescent="0.2">
      <c r="A88" s="39" t="s">
        <v>115</v>
      </c>
      <c r="B88" s="69" t="s">
        <v>47</v>
      </c>
      <c r="C88" s="67"/>
      <c r="D88" s="28">
        <v>0</v>
      </c>
      <c r="E88" s="29"/>
      <c r="F88" s="30"/>
      <c r="G88" s="14">
        <v>3854.2</v>
      </c>
      <c r="H88" s="14"/>
      <c r="I88" s="15"/>
      <c r="K88" s="26"/>
    </row>
    <row r="89" spans="1:11" s="21" customFormat="1" ht="20.25" customHeight="1" x14ac:dyDescent="0.2">
      <c r="A89" s="75" t="s">
        <v>116</v>
      </c>
      <c r="B89" s="69" t="s">
        <v>32</v>
      </c>
      <c r="C89" s="28"/>
      <c r="D89" s="28">
        <v>0</v>
      </c>
      <c r="E89" s="29"/>
      <c r="F89" s="30"/>
      <c r="G89" s="14">
        <v>3854.2</v>
      </c>
      <c r="H89" s="14">
        <v>1.07</v>
      </c>
      <c r="I89" s="15">
        <v>0</v>
      </c>
      <c r="K89" s="26"/>
    </row>
    <row r="90" spans="1:11" s="21" customFormat="1" ht="30" x14ac:dyDescent="0.2">
      <c r="A90" s="72" t="s">
        <v>51</v>
      </c>
      <c r="B90" s="68"/>
      <c r="C90" s="24" t="s">
        <v>139</v>
      </c>
      <c r="D90" s="24">
        <f>D93</f>
        <v>0</v>
      </c>
      <c r="E90" s="24">
        <f>D90/G90</f>
        <v>0</v>
      </c>
      <c r="F90" s="25">
        <f>E90/12</f>
        <v>0</v>
      </c>
      <c r="G90" s="14">
        <v>3854.2</v>
      </c>
      <c r="H90" s="14">
        <v>1.07</v>
      </c>
      <c r="I90" s="15">
        <v>7.0000000000000007E-2</v>
      </c>
      <c r="K90" s="26"/>
    </row>
    <row r="91" spans="1:11" s="21" customFormat="1" ht="15" x14ac:dyDescent="0.2">
      <c r="A91" s="75" t="s">
        <v>117</v>
      </c>
      <c r="B91" s="68" t="s">
        <v>32</v>
      </c>
      <c r="C91" s="67"/>
      <c r="D91" s="57">
        <v>0</v>
      </c>
      <c r="E91" s="24"/>
      <c r="F91" s="25"/>
      <c r="G91" s="14">
        <v>3854.2</v>
      </c>
      <c r="H91" s="14"/>
      <c r="I91" s="15"/>
      <c r="K91" s="26"/>
    </row>
    <row r="92" spans="1:11" s="21" customFormat="1" ht="15" x14ac:dyDescent="0.2">
      <c r="A92" s="39" t="s">
        <v>118</v>
      </c>
      <c r="B92" s="69" t="s">
        <v>47</v>
      </c>
      <c r="C92" s="67"/>
      <c r="D92" s="57">
        <v>0</v>
      </c>
      <c r="E92" s="24"/>
      <c r="F92" s="25"/>
      <c r="G92" s="14">
        <v>3854.2</v>
      </c>
      <c r="H92" s="14"/>
      <c r="I92" s="15"/>
      <c r="K92" s="26"/>
    </row>
    <row r="93" spans="1:11" s="21" customFormat="1" ht="15" x14ac:dyDescent="0.2">
      <c r="A93" s="75" t="s">
        <v>119</v>
      </c>
      <c r="B93" s="69" t="s">
        <v>113</v>
      </c>
      <c r="C93" s="28"/>
      <c r="D93" s="28">
        <v>0</v>
      </c>
      <c r="E93" s="29"/>
      <c r="F93" s="30"/>
      <c r="G93" s="14">
        <v>3854.2</v>
      </c>
      <c r="H93" s="14">
        <v>1.07</v>
      </c>
      <c r="I93" s="15">
        <v>0.04</v>
      </c>
      <c r="K93" s="26"/>
    </row>
    <row r="94" spans="1:11" s="21" customFormat="1" ht="32.25" customHeight="1" x14ac:dyDescent="0.2">
      <c r="A94" s="75" t="s">
        <v>120</v>
      </c>
      <c r="B94" s="69" t="s">
        <v>47</v>
      </c>
      <c r="C94" s="28"/>
      <c r="D94" s="28">
        <f>E94*G94</f>
        <v>0</v>
      </c>
      <c r="E94" s="29"/>
      <c r="F94" s="30"/>
      <c r="G94" s="14">
        <v>3854.2</v>
      </c>
      <c r="H94" s="14">
        <v>1.07</v>
      </c>
      <c r="I94" s="15">
        <v>0</v>
      </c>
      <c r="K94" s="26"/>
    </row>
    <row r="95" spans="1:11" s="21" customFormat="1" ht="21.75" customHeight="1" x14ac:dyDescent="0.2">
      <c r="A95" s="72" t="s">
        <v>121</v>
      </c>
      <c r="B95" s="68"/>
      <c r="C95" s="24" t="s">
        <v>140</v>
      </c>
      <c r="D95" s="24">
        <f>D97+D98++D96+D99+D100+D101</f>
        <v>13728.53</v>
      </c>
      <c r="E95" s="24">
        <f>D95/G95</f>
        <v>3.56</v>
      </c>
      <c r="F95" s="25">
        <f>E95/12</f>
        <v>0.3</v>
      </c>
      <c r="G95" s="14">
        <v>3854.2</v>
      </c>
      <c r="H95" s="14">
        <v>1.07</v>
      </c>
      <c r="I95" s="15">
        <v>0.19</v>
      </c>
      <c r="K95" s="26"/>
    </row>
    <row r="96" spans="1:11" s="21" customFormat="1" ht="18" customHeight="1" x14ac:dyDescent="0.2">
      <c r="A96" s="75" t="s">
        <v>52</v>
      </c>
      <c r="B96" s="68" t="s">
        <v>11</v>
      </c>
      <c r="C96" s="28"/>
      <c r="D96" s="28">
        <f t="shared" ref="D96:D101" si="1">E96*G96</f>
        <v>0</v>
      </c>
      <c r="E96" s="29"/>
      <c r="F96" s="30"/>
      <c r="G96" s="14">
        <v>3854.2</v>
      </c>
      <c r="H96" s="14">
        <v>1.07</v>
      </c>
      <c r="I96" s="15">
        <v>0</v>
      </c>
      <c r="K96" s="26"/>
    </row>
    <row r="97" spans="1:11" s="21" customFormat="1" ht="43.5" customHeight="1" x14ac:dyDescent="0.2">
      <c r="A97" s="75" t="s">
        <v>122</v>
      </c>
      <c r="B97" s="68" t="s">
        <v>32</v>
      </c>
      <c r="C97" s="28"/>
      <c r="D97" s="28">
        <v>12635.13</v>
      </c>
      <c r="E97" s="29"/>
      <c r="F97" s="30"/>
      <c r="G97" s="14">
        <v>3854.2</v>
      </c>
      <c r="H97" s="14">
        <v>1.07</v>
      </c>
      <c r="I97" s="15">
        <v>0.18</v>
      </c>
      <c r="K97" s="26"/>
    </row>
    <row r="98" spans="1:11" s="21" customFormat="1" ht="42" customHeight="1" x14ac:dyDescent="0.2">
      <c r="A98" s="75" t="s">
        <v>123</v>
      </c>
      <c r="B98" s="68" t="s">
        <v>32</v>
      </c>
      <c r="C98" s="28"/>
      <c r="D98" s="28">
        <v>1093.4000000000001</v>
      </c>
      <c r="E98" s="29"/>
      <c r="F98" s="30"/>
      <c r="G98" s="14">
        <v>3854.2</v>
      </c>
      <c r="H98" s="14">
        <v>1.07</v>
      </c>
      <c r="I98" s="15">
        <v>0.01</v>
      </c>
      <c r="K98" s="26"/>
    </row>
    <row r="99" spans="1:11" s="21" customFormat="1" ht="27.75" customHeight="1" x14ac:dyDescent="0.2">
      <c r="A99" s="75" t="s">
        <v>54</v>
      </c>
      <c r="B99" s="68" t="s">
        <v>18</v>
      </c>
      <c r="C99" s="28"/>
      <c r="D99" s="28">
        <f t="shared" si="1"/>
        <v>0</v>
      </c>
      <c r="E99" s="29"/>
      <c r="F99" s="30"/>
      <c r="G99" s="14">
        <v>3854.2</v>
      </c>
      <c r="H99" s="14">
        <v>1.07</v>
      </c>
      <c r="I99" s="15">
        <v>0</v>
      </c>
      <c r="K99" s="26"/>
    </row>
    <row r="100" spans="1:11" s="21" customFormat="1" ht="15" x14ac:dyDescent="0.2">
      <c r="A100" s="75" t="s">
        <v>53</v>
      </c>
      <c r="B100" s="69" t="s">
        <v>124</v>
      </c>
      <c r="C100" s="28"/>
      <c r="D100" s="28">
        <f t="shared" si="1"/>
        <v>0</v>
      </c>
      <c r="E100" s="29"/>
      <c r="F100" s="30"/>
      <c r="G100" s="14">
        <v>3854.2</v>
      </c>
      <c r="H100" s="14">
        <v>1.07</v>
      </c>
      <c r="I100" s="15">
        <v>0</v>
      </c>
      <c r="K100" s="26"/>
    </row>
    <row r="101" spans="1:11" s="21" customFormat="1" ht="53.25" customHeight="1" x14ac:dyDescent="0.2">
      <c r="A101" s="75" t="s">
        <v>125</v>
      </c>
      <c r="B101" s="69" t="s">
        <v>69</v>
      </c>
      <c r="C101" s="28"/>
      <c r="D101" s="28">
        <f t="shared" si="1"/>
        <v>0</v>
      </c>
      <c r="E101" s="29"/>
      <c r="F101" s="30"/>
      <c r="G101" s="14">
        <v>3854.2</v>
      </c>
      <c r="H101" s="14">
        <v>1.07</v>
      </c>
      <c r="I101" s="15">
        <v>0</v>
      </c>
      <c r="K101" s="26"/>
    </row>
    <row r="102" spans="1:11" s="21" customFormat="1" ht="15" x14ac:dyDescent="0.2">
      <c r="A102" s="72" t="s">
        <v>55</v>
      </c>
      <c r="B102" s="68"/>
      <c r="C102" s="24" t="s">
        <v>141</v>
      </c>
      <c r="D102" s="24">
        <f>D103</f>
        <v>1311.87</v>
      </c>
      <c r="E102" s="24">
        <f>D102/G102</f>
        <v>0.34</v>
      </c>
      <c r="F102" s="25">
        <f>E102/12</f>
        <v>0.03</v>
      </c>
      <c r="G102" s="14">
        <v>3854.2</v>
      </c>
      <c r="H102" s="14">
        <v>1.07</v>
      </c>
      <c r="I102" s="15">
        <v>0.13</v>
      </c>
      <c r="K102" s="26"/>
    </row>
    <row r="103" spans="1:11" s="21" customFormat="1" ht="15" x14ac:dyDescent="0.2">
      <c r="A103" s="75" t="s">
        <v>56</v>
      </c>
      <c r="B103" s="68" t="s">
        <v>32</v>
      </c>
      <c r="C103" s="28"/>
      <c r="D103" s="28">
        <v>1311.87</v>
      </c>
      <c r="E103" s="29"/>
      <c r="F103" s="30"/>
      <c r="G103" s="14">
        <v>3854.2</v>
      </c>
      <c r="H103" s="14">
        <v>1.07</v>
      </c>
      <c r="I103" s="15">
        <v>0.02</v>
      </c>
      <c r="K103" s="26"/>
    </row>
    <row r="104" spans="1:11" s="14" customFormat="1" ht="30" x14ac:dyDescent="0.2">
      <c r="A104" s="72" t="s">
        <v>57</v>
      </c>
      <c r="B104" s="73"/>
      <c r="C104" s="24" t="s">
        <v>142</v>
      </c>
      <c r="D104" s="24">
        <f>D105+D107+D106</f>
        <v>40450</v>
      </c>
      <c r="E104" s="24">
        <f>D104/G104</f>
        <v>10.5</v>
      </c>
      <c r="F104" s="25">
        <f>E104/12</f>
        <v>0.88</v>
      </c>
      <c r="G104" s="14">
        <v>3854.2</v>
      </c>
      <c r="H104" s="14">
        <v>1.07</v>
      </c>
      <c r="I104" s="15">
        <v>0.37</v>
      </c>
      <c r="K104" s="26"/>
    </row>
    <row r="105" spans="1:11" s="21" customFormat="1" ht="47.25" customHeight="1" x14ac:dyDescent="0.2">
      <c r="A105" s="39" t="s">
        <v>126</v>
      </c>
      <c r="B105" s="69" t="s">
        <v>34</v>
      </c>
      <c r="C105" s="28"/>
      <c r="D105" s="28">
        <v>23400</v>
      </c>
      <c r="E105" s="29"/>
      <c r="F105" s="30"/>
      <c r="G105" s="14">
        <v>3854.2</v>
      </c>
      <c r="H105" s="14">
        <v>1.07</v>
      </c>
      <c r="I105" s="15">
        <v>0.03</v>
      </c>
      <c r="K105" s="26"/>
    </row>
    <row r="106" spans="1:11" s="21" customFormat="1" ht="18" customHeight="1" x14ac:dyDescent="0.2">
      <c r="A106" s="39" t="s">
        <v>171</v>
      </c>
      <c r="B106" s="69" t="s">
        <v>47</v>
      </c>
      <c r="C106" s="28"/>
      <c r="D106" s="28">
        <v>550</v>
      </c>
      <c r="E106" s="29"/>
      <c r="F106" s="30"/>
      <c r="G106" s="14">
        <v>3854.2</v>
      </c>
      <c r="H106" s="14"/>
      <c r="I106" s="15"/>
      <c r="K106" s="26"/>
    </row>
    <row r="107" spans="1:11" s="21" customFormat="1" ht="21.75" customHeight="1" x14ac:dyDescent="0.2">
      <c r="A107" s="39" t="s">
        <v>170</v>
      </c>
      <c r="B107" s="69" t="s">
        <v>69</v>
      </c>
      <c r="C107" s="28"/>
      <c r="D107" s="28">
        <v>16500</v>
      </c>
      <c r="E107" s="29"/>
      <c r="F107" s="30"/>
      <c r="G107" s="14">
        <v>3854.2</v>
      </c>
      <c r="H107" s="14">
        <v>1.07</v>
      </c>
      <c r="I107" s="15">
        <v>0.34</v>
      </c>
      <c r="K107" s="26"/>
    </row>
    <row r="108" spans="1:11" s="14" customFormat="1" ht="15" x14ac:dyDescent="0.2">
      <c r="A108" s="72" t="s">
        <v>58</v>
      </c>
      <c r="B108" s="73"/>
      <c r="C108" s="24" t="s">
        <v>136</v>
      </c>
      <c r="D108" s="24">
        <f>D109+D110+D111+D112</f>
        <v>8747.07</v>
      </c>
      <c r="E108" s="24">
        <f>D108/G108</f>
        <v>2.27</v>
      </c>
      <c r="F108" s="25">
        <f>E108/12</f>
        <v>0.19</v>
      </c>
      <c r="G108" s="14">
        <v>3854.2</v>
      </c>
      <c r="H108" s="14">
        <v>1.07</v>
      </c>
      <c r="I108" s="15">
        <v>0.51</v>
      </c>
      <c r="K108" s="26"/>
    </row>
    <row r="109" spans="1:11" s="21" customFormat="1" ht="15" x14ac:dyDescent="0.2">
      <c r="A109" s="75" t="s">
        <v>70</v>
      </c>
      <c r="B109" s="68" t="s">
        <v>43</v>
      </c>
      <c r="C109" s="28"/>
      <c r="D109" s="28">
        <v>5831.28</v>
      </c>
      <c r="E109" s="29"/>
      <c r="F109" s="30"/>
      <c r="G109" s="14">
        <v>3854.2</v>
      </c>
      <c r="H109" s="14">
        <v>1.07</v>
      </c>
      <c r="I109" s="15">
        <v>0.09</v>
      </c>
      <c r="K109" s="26"/>
    </row>
    <row r="110" spans="1:11" s="21" customFormat="1" ht="15" x14ac:dyDescent="0.2">
      <c r="A110" s="75" t="s">
        <v>59</v>
      </c>
      <c r="B110" s="68" t="s">
        <v>43</v>
      </c>
      <c r="C110" s="28"/>
      <c r="D110" s="28">
        <v>2915.79</v>
      </c>
      <c r="E110" s="29"/>
      <c r="F110" s="30"/>
      <c r="G110" s="14">
        <v>3854.2</v>
      </c>
      <c r="H110" s="14">
        <v>1.07</v>
      </c>
      <c r="I110" s="15">
        <v>0.04</v>
      </c>
      <c r="K110" s="26"/>
    </row>
    <row r="111" spans="1:11" s="21" customFormat="1" ht="25.5" customHeight="1" x14ac:dyDescent="0.2">
      <c r="A111" s="75" t="s">
        <v>60</v>
      </c>
      <c r="B111" s="68" t="s">
        <v>32</v>
      </c>
      <c r="C111" s="28"/>
      <c r="D111" s="28">
        <v>0</v>
      </c>
      <c r="E111" s="29"/>
      <c r="F111" s="30"/>
      <c r="G111" s="14">
        <v>3854.2</v>
      </c>
      <c r="H111" s="14">
        <v>1.07</v>
      </c>
      <c r="I111" s="15">
        <v>0.04</v>
      </c>
      <c r="K111" s="26"/>
    </row>
    <row r="112" spans="1:11" s="21" customFormat="1" ht="17.25" customHeight="1" thickBot="1" x14ac:dyDescent="0.25">
      <c r="A112" s="76" t="s">
        <v>61</v>
      </c>
      <c r="B112" s="77" t="s">
        <v>43</v>
      </c>
      <c r="C112" s="61"/>
      <c r="D112" s="61">
        <v>0</v>
      </c>
      <c r="E112" s="62"/>
      <c r="F112" s="63"/>
      <c r="G112" s="14">
        <v>3854.2</v>
      </c>
      <c r="H112" s="14">
        <v>1.07</v>
      </c>
      <c r="I112" s="15">
        <v>0.34</v>
      </c>
      <c r="K112" s="26"/>
    </row>
    <row r="113" spans="1:11" s="14" customFormat="1" ht="162" thickBot="1" x14ac:dyDescent="0.25">
      <c r="A113" s="92" t="s">
        <v>172</v>
      </c>
      <c r="B113" s="73" t="s">
        <v>18</v>
      </c>
      <c r="C113" s="64"/>
      <c r="D113" s="64">
        <v>50000</v>
      </c>
      <c r="E113" s="64">
        <f>D113/G113</f>
        <v>12.97</v>
      </c>
      <c r="F113" s="65">
        <f>E113/12</f>
        <v>1.08</v>
      </c>
      <c r="G113" s="14">
        <v>3854.2</v>
      </c>
      <c r="H113" s="14">
        <v>1.07</v>
      </c>
      <c r="I113" s="15">
        <v>0.3</v>
      </c>
      <c r="K113" s="26"/>
    </row>
    <row r="114" spans="1:11" s="14" customFormat="1" ht="19.5" thickBot="1" x14ac:dyDescent="0.25">
      <c r="A114" s="117" t="s">
        <v>173</v>
      </c>
      <c r="B114" s="73" t="s">
        <v>11</v>
      </c>
      <c r="C114" s="78"/>
      <c r="D114" s="78">
        <f>37389.19+3308.95</f>
        <v>40698.14</v>
      </c>
      <c r="E114" s="78">
        <f>D114/G114</f>
        <v>10.56</v>
      </c>
      <c r="F114" s="65">
        <f>E114/12</f>
        <v>0.88</v>
      </c>
      <c r="G114" s="14">
        <v>3854.2</v>
      </c>
      <c r="I114" s="15"/>
      <c r="K114" s="26"/>
    </row>
    <row r="115" spans="1:11" s="14" customFormat="1" ht="19.5" thickBot="1" x14ac:dyDescent="0.25">
      <c r="A115" s="117" t="s">
        <v>174</v>
      </c>
      <c r="B115" s="73" t="s">
        <v>11</v>
      </c>
      <c r="C115" s="78"/>
      <c r="D115" s="78">
        <f>(3308.95+7511.07+3739.04)</f>
        <v>14559.06</v>
      </c>
      <c r="E115" s="78">
        <f t="shared" ref="E115:E117" si="2">D115/G115</f>
        <v>3.78</v>
      </c>
      <c r="F115" s="65">
        <f t="shared" ref="F115:F117" si="3">E115/12</f>
        <v>0.32</v>
      </c>
      <c r="G115" s="14">
        <v>3854.2</v>
      </c>
      <c r="I115" s="15"/>
      <c r="K115" s="26"/>
    </row>
    <row r="116" spans="1:11" s="14" customFormat="1" ht="19.5" thickBot="1" x14ac:dyDescent="0.25">
      <c r="A116" s="117" t="s">
        <v>175</v>
      </c>
      <c r="B116" s="73" t="s">
        <v>11</v>
      </c>
      <c r="C116" s="78"/>
      <c r="D116" s="78">
        <v>44334.19</v>
      </c>
      <c r="E116" s="78">
        <f t="shared" si="2"/>
        <v>11.5</v>
      </c>
      <c r="F116" s="65">
        <f t="shared" si="3"/>
        <v>0.96</v>
      </c>
      <c r="G116" s="14">
        <v>3854.2</v>
      </c>
      <c r="I116" s="15"/>
      <c r="K116" s="26"/>
    </row>
    <row r="117" spans="1:11" s="14" customFormat="1" ht="19.5" thickBot="1" x14ac:dyDescent="0.25">
      <c r="A117" s="117" t="s">
        <v>176</v>
      </c>
      <c r="B117" s="73" t="s">
        <v>11</v>
      </c>
      <c r="C117" s="78"/>
      <c r="D117" s="78">
        <v>44598.92</v>
      </c>
      <c r="E117" s="78">
        <f t="shared" si="2"/>
        <v>11.57</v>
      </c>
      <c r="F117" s="65">
        <f t="shared" si="3"/>
        <v>0.96</v>
      </c>
      <c r="G117" s="14">
        <v>3854.2</v>
      </c>
      <c r="I117" s="15"/>
      <c r="K117" s="26"/>
    </row>
    <row r="118" spans="1:11" s="14" customFormat="1" ht="19.5" thickBot="1" x14ac:dyDescent="0.25">
      <c r="A118" s="115" t="s">
        <v>62</v>
      </c>
      <c r="B118" s="116" t="s">
        <v>15</v>
      </c>
      <c r="C118" s="78"/>
      <c r="D118" s="78">
        <f>E118*G118</f>
        <v>95275.82</v>
      </c>
      <c r="E118" s="78">
        <f>12*F118</f>
        <v>24.72</v>
      </c>
      <c r="F118" s="65">
        <v>2.06</v>
      </c>
      <c r="G118" s="14">
        <v>3854.2</v>
      </c>
      <c r="I118" s="15"/>
      <c r="K118" s="26"/>
    </row>
    <row r="119" spans="1:11" s="14" customFormat="1" ht="27.75" customHeight="1" thickBot="1" x14ac:dyDescent="0.25">
      <c r="A119" s="59" t="s">
        <v>63</v>
      </c>
      <c r="B119" s="12"/>
      <c r="C119" s="60"/>
      <c r="D119" s="120">
        <f>D118+D113+D108+D104+D102+D95+D90+D80+D65+D64+D63+D62+D51+D50+D49+D42+D41+D30+D16+D43+D117+D116+D115+D114+D61</f>
        <v>1260560.8899999999</v>
      </c>
      <c r="E119" s="120">
        <f>E118+E113+E108+E104+E102+E95+E90+E80+E65+E64+E63+E62+E51+E50+E49+E42+E41+E30+E16+E43+E117+E116+E115+E114+E61</f>
        <v>327.06</v>
      </c>
      <c r="F119" s="120">
        <f>F118+F113+F108+F104+F102+F95+F90+F80+F65+F64+F63+F62+F51+F50+F49+F42+F41+F30+F16+F43+F117+F116+F115+F114+F61</f>
        <v>27.27</v>
      </c>
      <c r="G119" s="14">
        <v>3854.2</v>
      </c>
      <c r="I119" s="15"/>
    </row>
    <row r="120" spans="1:11" s="14" customFormat="1" ht="18.75" x14ac:dyDescent="0.2">
      <c r="A120" s="31"/>
      <c r="B120" s="32"/>
      <c r="C120" s="33"/>
      <c r="D120" s="33"/>
      <c r="E120" s="33"/>
      <c r="F120" s="33"/>
      <c r="G120" s="14">
        <v>3854.2</v>
      </c>
      <c r="I120" s="15"/>
    </row>
    <row r="121" spans="1:11" s="14" customFormat="1" ht="19.5" thickBot="1" x14ac:dyDescent="0.25">
      <c r="A121" s="34"/>
      <c r="B121" s="32"/>
      <c r="C121" s="33"/>
      <c r="D121" s="33"/>
      <c r="E121" s="33"/>
      <c r="F121" s="33"/>
      <c r="G121" s="14">
        <v>3854.2</v>
      </c>
      <c r="I121" s="15"/>
    </row>
    <row r="122" spans="1:11" s="97" customFormat="1" ht="38.25" thickBot="1" x14ac:dyDescent="0.25">
      <c r="A122" s="93" t="s">
        <v>145</v>
      </c>
      <c r="B122" s="94"/>
      <c r="C122" s="95"/>
      <c r="D122" s="96">
        <f>SUM(D123:D140)</f>
        <v>1967246.68</v>
      </c>
      <c r="E122" s="96">
        <f>SUM(E123:E140)</f>
        <v>510.4</v>
      </c>
      <c r="F122" s="96">
        <f>SUM(F123:F140)</f>
        <v>42.54</v>
      </c>
      <c r="G122" s="97">
        <v>3854.2</v>
      </c>
      <c r="H122" s="98"/>
    </row>
    <row r="123" spans="1:11" s="14" customFormat="1" ht="15" x14ac:dyDescent="0.2">
      <c r="A123" s="112" t="s">
        <v>148</v>
      </c>
      <c r="B123" s="88"/>
      <c r="C123" s="89"/>
      <c r="D123" s="99">
        <v>75284.58</v>
      </c>
      <c r="E123" s="100">
        <f>D123/G123</f>
        <v>19.53</v>
      </c>
      <c r="F123" s="100">
        <f>E123/12</f>
        <v>1.63</v>
      </c>
      <c r="G123" s="14">
        <v>3854.2</v>
      </c>
      <c r="I123" s="15"/>
    </row>
    <row r="124" spans="1:11" s="79" customFormat="1" ht="15" x14ac:dyDescent="0.2">
      <c r="A124" s="39" t="s">
        <v>149</v>
      </c>
      <c r="B124" s="35"/>
      <c r="C124" s="36"/>
      <c r="D124" s="100">
        <v>1546.34</v>
      </c>
      <c r="E124" s="113">
        <f>D124/G124</f>
        <v>0.4</v>
      </c>
      <c r="F124" s="100">
        <f t="shared" ref="F124:F140" si="4">E124/12</f>
        <v>0.03</v>
      </c>
      <c r="G124" s="14">
        <v>3854.2</v>
      </c>
      <c r="I124" s="80"/>
      <c r="J124" s="14"/>
    </row>
    <row r="125" spans="1:11" s="81" customFormat="1" ht="15" x14ac:dyDescent="0.2">
      <c r="A125" s="40" t="s">
        <v>127</v>
      </c>
      <c r="B125" s="41"/>
      <c r="C125" s="42"/>
      <c r="D125" s="101">
        <v>36226.92</v>
      </c>
      <c r="E125" s="114">
        <f>D125/G125</f>
        <v>9.4</v>
      </c>
      <c r="F125" s="100">
        <f t="shared" si="4"/>
        <v>0.78</v>
      </c>
      <c r="G125" s="14">
        <v>3854.2</v>
      </c>
      <c r="I125" s="82"/>
      <c r="J125" s="14"/>
    </row>
    <row r="126" spans="1:11" s="81" customFormat="1" ht="15" x14ac:dyDescent="0.2">
      <c r="A126" s="40" t="s">
        <v>150</v>
      </c>
      <c r="B126" s="41"/>
      <c r="C126" s="42"/>
      <c r="D126" s="101">
        <v>279964.40000000002</v>
      </c>
      <c r="E126" s="114">
        <f>D126/G126</f>
        <v>72.64</v>
      </c>
      <c r="F126" s="100">
        <f t="shared" si="4"/>
        <v>6.05</v>
      </c>
      <c r="G126" s="14">
        <v>3854.2</v>
      </c>
      <c r="I126" s="82"/>
      <c r="J126" s="14"/>
    </row>
    <row r="127" spans="1:11" s="81" customFormat="1" ht="15" x14ac:dyDescent="0.2">
      <c r="A127" s="40" t="s">
        <v>151</v>
      </c>
      <c r="B127" s="41"/>
      <c r="C127" s="42"/>
      <c r="D127" s="101">
        <v>300158</v>
      </c>
      <c r="E127" s="114">
        <f>D127/G127</f>
        <v>77.88</v>
      </c>
      <c r="F127" s="100">
        <f t="shared" si="4"/>
        <v>6.49</v>
      </c>
      <c r="G127" s="14">
        <v>3854.2</v>
      </c>
      <c r="I127" s="82"/>
      <c r="J127" s="14"/>
    </row>
    <row r="128" spans="1:11" s="81" customFormat="1" ht="15" x14ac:dyDescent="0.2">
      <c r="A128" s="40" t="s">
        <v>152</v>
      </c>
      <c r="B128" s="41"/>
      <c r="C128" s="42"/>
      <c r="D128" s="101">
        <v>35669.449999999997</v>
      </c>
      <c r="E128" s="114">
        <f t="shared" ref="E128:E140" si="5">D128/G128</f>
        <v>9.25</v>
      </c>
      <c r="F128" s="100">
        <f t="shared" si="4"/>
        <v>0.77</v>
      </c>
      <c r="G128" s="14">
        <v>3854.2</v>
      </c>
      <c r="I128" s="82"/>
      <c r="J128" s="14"/>
    </row>
    <row r="129" spans="1:10" s="81" customFormat="1" ht="15" x14ac:dyDescent="0.2">
      <c r="A129" s="40" t="s">
        <v>153</v>
      </c>
      <c r="B129" s="41"/>
      <c r="C129" s="42"/>
      <c r="D129" s="101">
        <v>78297.86</v>
      </c>
      <c r="E129" s="114">
        <f t="shared" si="5"/>
        <v>20.309999999999999</v>
      </c>
      <c r="F129" s="100">
        <f t="shared" si="4"/>
        <v>1.69</v>
      </c>
      <c r="G129" s="14">
        <v>3854.2</v>
      </c>
      <c r="I129" s="82"/>
      <c r="J129" s="14"/>
    </row>
    <row r="130" spans="1:10" s="81" customFormat="1" ht="15" x14ac:dyDescent="0.2">
      <c r="A130" s="40" t="s">
        <v>154</v>
      </c>
      <c r="B130" s="41"/>
      <c r="C130" s="42"/>
      <c r="D130" s="101">
        <v>88988.6</v>
      </c>
      <c r="E130" s="114">
        <f t="shared" si="5"/>
        <v>23.09</v>
      </c>
      <c r="F130" s="100">
        <f t="shared" si="4"/>
        <v>1.92</v>
      </c>
      <c r="G130" s="14">
        <v>3854.2</v>
      </c>
      <c r="I130" s="82"/>
      <c r="J130" s="14"/>
    </row>
    <row r="131" spans="1:10" s="81" customFormat="1" ht="15" x14ac:dyDescent="0.2">
      <c r="A131" s="40" t="s">
        <v>155</v>
      </c>
      <c r="B131" s="41"/>
      <c r="C131" s="42"/>
      <c r="D131" s="101">
        <v>22177.65</v>
      </c>
      <c r="E131" s="114">
        <f t="shared" si="5"/>
        <v>5.75</v>
      </c>
      <c r="F131" s="100">
        <f t="shared" si="4"/>
        <v>0.48</v>
      </c>
      <c r="G131" s="14">
        <v>3854.2</v>
      </c>
      <c r="I131" s="82"/>
      <c r="J131" s="14"/>
    </row>
    <row r="132" spans="1:10" s="81" customFormat="1" ht="15" x14ac:dyDescent="0.2">
      <c r="A132" s="40" t="s">
        <v>156</v>
      </c>
      <c r="B132" s="41"/>
      <c r="C132" s="42"/>
      <c r="D132" s="101">
        <v>8686.2800000000007</v>
      </c>
      <c r="E132" s="114">
        <f t="shared" si="5"/>
        <v>2.25</v>
      </c>
      <c r="F132" s="100">
        <f t="shared" si="4"/>
        <v>0.19</v>
      </c>
      <c r="G132" s="14">
        <v>3854.2</v>
      </c>
      <c r="I132" s="82"/>
      <c r="J132" s="14"/>
    </row>
    <row r="133" spans="1:10" s="81" customFormat="1" ht="15" x14ac:dyDescent="0.2">
      <c r="A133" s="40" t="s">
        <v>158</v>
      </c>
      <c r="B133" s="41"/>
      <c r="C133" s="42"/>
      <c r="D133" s="101">
        <v>6519.68</v>
      </c>
      <c r="E133" s="114">
        <f t="shared" si="5"/>
        <v>1.69</v>
      </c>
      <c r="F133" s="100">
        <f t="shared" si="4"/>
        <v>0.14000000000000001</v>
      </c>
      <c r="G133" s="14">
        <v>3854.2</v>
      </c>
      <c r="I133" s="82"/>
      <c r="J133" s="14"/>
    </row>
    <row r="134" spans="1:10" s="81" customFormat="1" ht="25.5" x14ac:dyDescent="0.2">
      <c r="A134" s="40" t="s">
        <v>159</v>
      </c>
      <c r="B134" s="41"/>
      <c r="C134" s="42"/>
      <c r="D134" s="101">
        <v>49763.95</v>
      </c>
      <c r="E134" s="114">
        <f t="shared" si="5"/>
        <v>12.91</v>
      </c>
      <c r="F134" s="100">
        <f t="shared" si="4"/>
        <v>1.08</v>
      </c>
      <c r="G134" s="14">
        <v>3854.2</v>
      </c>
      <c r="I134" s="82"/>
      <c r="J134" s="14"/>
    </row>
    <row r="135" spans="1:10" s="81" customFormat="1" ht="15" x14ac:dyDescent="0.2">
      <c r="A135" s="40" t="s">
        <v>160</v>
      </c>
      <c r="B135" s="41"/>
      <c r="C135" s="42"/>
      <c r="D135" s="101">
        <v>10409.77</v>
      </c>
      <c r="E135" s="114">
        <f t="shared" si="5"/>
        <v>2.7</v>
      </c>
      <c r="F135" s="100">
        <f t="shared" si="4"/>
        <v>0.23</v>
      </c>
      <c r="G135" s="14">
        <v>3854.2</v>
      </c>
      <c r="I135" s="82"/>
      <c r="J135" s="14"/>
    </row>
    <row r="136" spans="1:10" s="81" customFormat="1" ht="15" x14ac:dyDescent="0.2">
      <c r="A136" s="40" t="s">
        <v>161</v>
      </c>
      <c r="B136" s="41"/>
      <c r="C136" s="42"/>
      <c r="D136" s="101">
        <v>4038.38</v>
      </c>
      <c r="E136" s="114">
        <f t="shared" si="5"/>
        <v>1.05</v>
      </c>
      <c r="F136" s="100">
        <f t="shared" si="4"/>
        <v>0.09</v>
      </c>
      <c r="G136" s="14">
        <v>3854.2</v>
      </c>
      <c r="I136" s="82"/>
      <c r="J136" s="14"/>
    </row>
    <row r="137" spans="1:10" s="81" customFormat="1" ht="15" x14ac:dyDescent="0.2">
      <c r="A137" s="40" t="s">
        <v>162</v>
      </c>
      <c r="B137" s="41"/>
      <c r="C137" s="42"/>
      <c r="D137" s="101">
        <v>5389.26</v>
      </c>
      <c r="E137" s="114">
        <f t="shared" si="5"/>
        <v>1.4</v>
      </c>
      <c r="F137" s="100">
        <f t="shared" si="4"/>
        <v>0.12</v>
      </c>
      <c r="G137" s="14">
        <v>3854.2</v>
      </c>
      <c r="I137" s="82"/>
      <c r="J137" s="14"/>
    </row>
    <row r="138" spans="1:10" s="81" customFormat="1" ht="15" x14ac:dyDescent="0.2">
      <c r="A138" s="40" t="s">
        <v>163</v>
      </c>
      <c r="B138" s="41"/>
      <c r="C138" s="42"/>
      <c r="D138" s="101">
        <v>81177.56</v>
      </c>
      <c r="E138" s="114">
        <f t="shared" si="5"/>
        <v>21.06</v>
      </c>
      <c r="F138" s="100">
        <f t="shared" si="4"/>
        <v>1.76</v>
      </c>
      <c r="G138" s="14">
        <v>3854.2</v>
      </c>
      <c r="I138" s="82"/>
      <c r="J138" s="14"/>
    </row>
    <row r="139" spans="1:10" s="81" customFormat="1" ht="15" x14ac:dyDescent="0.2">
      <c r="A139" s="83" t="s">
        <v>146</v>
      </c>
      <c r="B139" s="35"/>
      <c r="C139" s="36"/>
      <c r="D139" s="100">
        <v>101618</v>
      </c>
      <c r="E139" s="114">
        <f t="shared" si="5"/>
        <v>26.37</v>
      </c>
      <c r="F139" s="100">
        <f t="shared" si="4"/>
        <v>2.2000000000000002</v>
      </c>
      <c r="G139" s="14">
        <v>3854.2</v>
      </c>
      <c r="I139" s="82"/>
      <c r="J139" s="14"/>
    </row>
    <row r="140" spans="1:10" s="81" customFormat="1" ht="15" x14ac:dyDescent="0.2">
      <c r="A140" s="83" t="s">
        <v>147</v>
      </c>
      <c r="B140" s="35"/>
      <c r="C140" s="36"/>
      <c r="D140" s="100">
        <v>781330</v>
      </c>
      <c r="E140" s="114">
        <f t="shared" si="5"/>
        <v>202.72</v>
      </c>
      <c r="F140" s="100">
        <f t="shared" si="4"/>
        <v>16.89</v>
      </c>
      <c r="G140" s="14">
        <v>3854.2</v>
      </c>
      <c r="I140" s="82"/>
      <c r="J140" s="14"/>
    </row>
    <row r="141" spans="1:10" s="81" customFormat="1" ht="17.25" customHeight="1" x14ac:dyDescent="0.2">
      <c r="A141" s="84"/>
      <c r="B141" s="85"/>
      <c r="C141" s="86"/>
      <c r="D141" s="102"/>
      <c r="E141" s="103"/>
      <c r="F141" s="103"/>
      <c r="G141" s="79"/>
      <c r="I141" s="82"/>
    </row>
    <row r="142" spans="1:10" s="37" customFormat="1" ht="15.75" thickBot="1" x14ac:dyDescent="0.25">
      <c r="A142" s="43"/>
      <c r="B142" s="44"/>
      <c r="C142" s="45"/>
      <c r="D142" s="104"/>
      <c r="E142" s="104"/>
      <c r="F142" s="104"/>
      <c r="G142" s="14"/>
      <c r="I142" s="38"/>
    </row>
    <row r="143" spans="1:10" s="110" customFormat="1" ht="20.25" thickBot="1" x14ac:dyDescent="0.25">
      <c r="A143" s="105" t="s">
        <v>64</v>
      </c>
      <c r="B143" s="106"/>
      <c r="C143" s="107"/>
      <c r="D143" s="108">
        <f>D119+D122</f>
        <v>3227807.57</v>
      </c>
      <c r="E143" s="108">
        <f>E119+E122</f>
        <v>837.46</v>
      </c>
      <c r="F143" s="109">
        <f>F119+F122</f>
        <v>69.81</v>
      </c>
      <c r="I143" s="111"/>
    </row>
    <row r="144" spans="1:10" s="47" customFormat="1" x14ac:dyDescent="0.2">
      <c r="A144" s="46"/>
      <c r="I144" s="48"/>
    </row>
    <row r="145" spans="1:9" s="52" customFormat="1" ht="19.5" x14ac:dyDescent="0.2">
      <c r="A145" s="49"/>
      <c r="B145" s="50"/>
      <c r="C145" s="51"/>
      <c r="D145" s="51"/>
      <c r="E145" s="51"/>
      <c r="F145" s="51"/>
      <c r="I145" s="53"/>
    </row>
    <row r="146" spans="1:9" s="47" customFormat="1" ht="14.25" x14ac:dyDescent="0.2">
      <c r="A146" s="151" t="s">
        <v>65</v>
      </c>
      <c r="B146" s="151"/>
      <c r="C146" s="151"/>
      <c r="D146" s="151"/>
      <c r="I146" s="48"/>
    </row>
    <row r="147" spans="1:9" s="47" customFormat="1" x14ac:dyDescent="0.2">
      <c r="I147" s="48"/>
    </row>
    <row r="148" spans="1:9" s="47" customFormat="1" x14ac:dyDescent="0.2">
      <c r="A148" s="46"/>
      <c r="I148" s="48"/>
    </row>
    <row r="149" spans="1:9" s="47" customFormat="1" x14ac:dyDescent="0.2">
      <c r="I149" s="48"/>
    </row>
    <row r="150" spans="1:9" s="47" customFormat="1" x14ac:dyDescent="0.2">
      <c r="I150" s="48"/>
    </row>
    <row r="151" spans="1:9" s="47" customFormat="1" x14ac:dyDescent="0.2">
      <c r="I151" s="48"/>
    </row>
    <row r="152" spans="1:9" s="47" customFormat="1" x14ac:dyDescent="0.2">
      <c r="I152" s="48"/>
    </row>
    <row r="153" spans="1:9" s="47" customFormat="1" x14ac:dyDescent="0.2">
      <c r="I153" s="48"/>
    </row>
    <row r="154" spans="1:9" s="47" customFormat="1" x14ac:dyDescent="0.2">
      <c r="I154" s="48"/>
    </row>
    <row r="155" spans="1:9" s="47" customFormat="1" x14ac:dyDescent="0.2">
      <c r="I155" s="48"/>
    </row>
    <row r="156" spans="1:9" s="47" customFormat="1" x14ac:dyDescent="0.2">
      <c r="I156" s="48"/>
    </row>
    <row r="157" spans="1:9" s="47" customFormat="1" x14ac:dyDescent="0.2">
      <c r="I157" s="48"/>
    </row>
    <row r="158" spans="1:9" s="47" customFormat="1" x14ac:dyDescent="0.2">
      <c r="I158" s="48"/>
    </row>
    <row r="159" spans="1:9" s="47" customFormat="1" x14ac:dyDescent="0.2">
      <c r="I159" s="48"/>
    </row>
    <row r="160" spans="1:9" s="47" customFormat="1" x14ac:dyDescent="0.2">
      <c r="I160" s="48"/>
    </row>
    <row r="161" spans="9:9" s="47" customFormat="1" x14ac:dyDescent="0.2">
      <c r="I161" s="48"/>
    </row>
    <row r="162" spans="9:9" s="47" customFormat="1" x14ac:dyDescent="0.2">
      <c r="I162" s="48"/>
    </row>
    <row r="163" spans="9:9" s="47" customFormat="1" x14ac:dyDescent="0.2">
      <c r="I163" s="48"/>
    </row>
    <row r="164" spans="9:9" s="47" customFormat="1" x14ac:dyDescent="0.2">
      <c r="I164" s="48"/>
    </row>
    <row r="165" spans="9:9" s="47" customFormat="1" x14ac:dyDescent="0.2">
      <c r="I165" s="48"/>
    </row>
    <row r="166" spans="9:9" s="47" customFormat="1" x14ac:dyDescent="0.2">
      <c r="I166" s="48"/>
    </row>
  </sheetData>
  <mergeCells count="14">
    <mergeCell ref="A15:F15"/>
    <mergeCell ref="A146:D146"/>
    <mergeCell ref="A1:F1"/>
    <mergeCell ref="B2:F2"/>
    <mergeCell ref="B3:F3"/>
    <mergeCell ref="B4:F4"/>
    <mergeCell ref="A5:F5"/>
    <mergeCell ref="A6:F6"/>
    <mergeCell ref="A7:F7"/>
    <mergeCell ref="A9:F9"/>
    <mergeCell ref="A10:F10"/>
    <mergeCell ref="A11:F11"/>
    <mergeCell ref="A12:F12"/>
    <mergeCell ref="A8:F8"/>
  </mergeCells>
  <printOptions horizontalCentered="1"/>
  <pageMargins left="0.2" right="0.2" top="0.19685039370078741" bottom="0.2" header="0.2" footer="0.2"/>
  <pageSetup paperSize="9" scale="6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156"/>
  <sheetViews>
    <sheetView topLeftCell="A112" zoomScaleNormal="100" workbookViewId="0">
      <selection activeCell="C144" sqref="C144"/>
    </sheetView>
  </sheetViews>
  <sheetFormatPr defaultRowHeight="12.75" x14ac:dyDescent="0.2"/>
  <cols>
    <col min="1" max="1" width="72.7109375" style="1" customWidth="1"/>
    <col min="2" max="2" width="19.140625" style="1" customWidth="1"/>
    <col min="3" max="3" width="13.85546875" style="1" customWidth="1"/>
    <col min="4" max="4" width="21.7109375" style="66" customWidth="1"/>
    <col min="5" max="5" width="13.85546875" style="66" customWidth="1"/>
    <col min="6" max="6" width="20.85546875" style="66" customWidth="1"/>
    <col min="7" max="7" width="15.42578125" style="1" customWidth="1"/>
    <col min="8" max="8" width="15.42578125" style="1" hidden="1" customWidth="1"/>
    <col min="9" max="9" width="15.42578125" style="2" hidden="1" customWidth="1"/>
    <col min="10" max="12" width="15.42578125" style="1" customWidth="1"/>
    <col min="13" max="16384" width="9.140625" style="1"/>
  </cols>
  <sheetData>
    <row r="1" spans="1:9" ht="16.5" customHeight="1" x14ac:dyDescent="0.2">
      <c r="A1" s="152" t="s">
        <v>143</v>
      </c>
      <c r="B1" s="153"/>
      <c r="C1" s="153"/>
      <c r="D1" s="153"/>
      <c r="E1" s="153"/>
      <c r="F1" s="153"/>
    </row>
    <row r="2" spans="1:9" ht="12.75" customHeight="1" x14ac:dyDescent="0.3">
      <c r="B2" s="154"/>
      <c r="C2" s="154"/>
      <c r="D2" s="154"/>
      <c r="E2" s="153"/>
      <c r="F2" s="153"/>
    </row>
    <row r="3" spans="1:9" ht="20.25" customHeight="1" x14ac:dyDescent="0.3">
      <c r="A3" s="3" t="s">
        <v>164</v>
      </c>
      <c r="B3" s="154" t="s">
        <v>0</v>
      </c>
      <c r="C3" s="154"/>
      <c r="D3" s="154"/>
      <c r="E3" s="153"/>
      <c r="F3" s="153"/>
    </row>
    <row r="4" spans="1:9" ht="14.25" customHeight="1" x14ac:dyDescent="0.3">
      <c r="B4" s="154" t="s">
        <v>144</v>
      </c>
      <c r="C4" s="154"/>
      <c r="D4" s="154"/>
      <c r="E4" s="153"/>
      <c r="F4" s="153"/>
    </row>
    <row r="5" spans="1:9" s="4" customFormat="1" ht="39.75" hidden="1" customHeight="1" x14ac:dyDescent="0.25">
      <c r="A5" s="155" t="s">
        <v>1</v>
      </c>
      <c r="B5" s="156"/>
      <c r="C5" s="156"/>
      <c r="D5" s="156"/>
      <c r="E5" s="156"/>
      <c r="F5" s="156"/>
    </row>
    <row r="6" spans="1:9" s="4" customFormat="1" ht="33" customHeight="1" x14ac:dyDescent="0.4">
      <c r="A6" s="157"/>
      <c r="B6" s="158"/>
      <c r="C6" s="158"/>
      <c r="D6" s="158"/>
      <c r="E6" s="158"/>
      <c r="F6" s="158"/>
    </row>
    <row r="7" spans="1:9" ht="20.25" customHeight="1" x14ac:dyDescent="0.4">
      <c r="A7" s="159"/>
      <c r="B7" s="159"/>
      <c r="C7" s="159"/>
      <c r="D7" s="159"/>
      <c r="E7" s="159"/>
      <c r="F7" s="159"/>
      <c r="G7" s="5"/>
    </row>
    <row r="8" spans="1:9" ht="18" customHeight="1" x14ac:dyDescent="0.2">
      <c r="A8" s="166" t="s">
        <v>165</v>
      </c>
      <c r="B8" s="166"/>
      <c r="C8" s="166"/>
      <c r="D8" s="166"/>
      <c r="E8" s="166"/>
      <c r="F8" s="166"/>
      <c r="G8" s="5"/>
    </row>
    <row r="9" spans="1:9" s="6" customFormat="1" ht="22.5" customHeight="1" x14ac:dyDescent="0.4">
      <c r="A9" s="160" t="s">
        <v>2</v>
      </c>
      <c r="B9" s="160"/>
      <c r="C9" s="160"/>
      <c r="D9" s="160"/>
      <c r="E9" s="161"/>
      <c r="F9" s="161"/>
      <c r="I9" s="7"/>
    </row>
    <row r="10" spans="1:9" s="8" customFormat="1" ht="18.75" customHeight="1" x14ac:dyDescent="0.4">
      <c r="A10" s="160" t="s">
        <v>74</v>
      </c>
      <c r="B10" s="160"/>
      <c r="C10" s="160"/>
      <c r="D10" s="160"/>
      <c r="E10" s="161"/>
      <c r="F10" s="161"/>
    </row>
    <row r="11" spans="1:9" s="9" customFormat="1" ht="17.25" customHeight="1" x14ac:dyDescent="0.2">
      <c r="A11" s="162" t="s">
        <v>3</v>
      </c>
      <c r="B11" s="162"/>
      <c r="C11" s="162"/>
      <c r="D11" s="162"/>
      <c r="E11" s="163"/>
      <c r="F11" s="163"/>
    </row>
    <row r="12" spans="1:9" s="8" customFormat="1" ht="30" customHeight="1" thickBot="1" x14ac:dyDescent="0.25">
      <c r="A12" s="164" t="s">
        <v>4</v>
      </c>
      <c r="B12" s="164"/>
      <c r="C12" s="164"/>
      <c r="D12" s="164"/>
      <c r="E12" s="165"/>
      <c r="F12" s="165"/>
    </row>
    <row r="13" spans="1:9" s="14" customFormat="1" ht="139.5" customHeight="1" thickBot="1" x14ac:dyDescent="0.25">
      <c r="A13" s="10" t="s">
        <v>5</v>
      </c>
      <c r="B13" s="11" t="s">
        <v>6</v>
      </c>
      <c r="C13" s="12" t="s">
        <v>75</v>
      </c>
      <c r="D13" s="12" t="s">
        <v>8</v>
      </c>
      <c r="E13" s="12" t="s">
        <v>7</v>
      </c>
      <c r="F13" s="13" t="s">
        <v>9</v>
      </c>
      <c r="I13" s="15"/>
    </row>
    <row r="14" spans="1:9" s="21" customFormat="1" x14ac:dyDescent="0.2">
      <c r="A14" s="16">
        <v>1</v>
      </c>
      <c r="B14" s="17">
        <v>2</v>
      </c>
      <c r="C14" s="18">
        <v>3</v>
      </c>
      <c r="D14" s="18">
        <v>4</v>
      </c>
      <c r="E14" s="19">
        <v>5</v>
      </c>
      <c r="F14" s="20">
        <v>6</v>
      </c>
      <c r="I14" s="22"/>
    </row>
    <row r="15" spans="1:9" s="21" customFormat="1" ht="49.5" customHeight="1" x14ac:dyDescent="0.2">
      <c r="A15" s="147" t="s">
        <v>10</v>
      </c>
      <c r="B15" s="148"/>
      <c r="C15" s="148"/>
      <c r="D15" s="148"/>
      <c r="E15" s="149"/>
      <c r="F15" s="150"/>
      <c r="I15" s="22"/>
    </row>
    <row r="16" spans="1:9" s="14" customFormat="1" ht="21.75" customHeight="1" x14ac:dyDescent="0.2">
      <c r="A16" s="54" t="s">
        <v>71</v>
      </c>
      <c r="B16" s="73" t="s">
        <v>11</v>
      </c>
      <c r="C16" s="87" t="s">
        <v>128</v>
      </c>
      <c r="D16" s="23">
        <f>E16*G16</f>
        <v>166963.94</v>
      </c>
      <c r="E16" s="24">
        <f>F16*12</f>
        <v>43.32</v>
      </c>
      <c r="F16" s="25">
        <f>F27+F29</f>
        <v>3.61</v>
      </c>
      <c r="G16" s="14">
        <v>3854.2</v>
      </c>
      <c r="H16" s="14">
        <v>1.07</v>
      </c>
      <c r="I16" s="15">
        <v>2.2400000000000002</v>
      </c>
    </row>
    <row r="17" spans="1:9" s="14" customFormat="1" ht="26.25" customHeight="1" x14ac:dyDescent="0.2">
      <c r="A17" s="90" t="s">
        <v>76</v>
      </c>
      <c r="B17" s="91" t="s">
        <v>12</v>
      </c>
      <c r="C17" s="87"/>
      <c r="D17" s="23"/>
      <c r="E17" s="24"/>
      <c r="F17" s="25"/>
      <c r="G17" s="14">
        <v>3854.2</v>
      </c>
      <c r="I17" s="15"/>
    </row>
    <row r="18" spans="1:9" s="14" customFormat="1" ht="15" x14ac:dyDescent="0.2">
      <c r="A18" s="90" t="s">
        <v>13</v>
      </c>
      <c r="B18" s="91" t="s">
        <v>12</v>
      </c>
      <c r="C18" s="87"/>
      <c r="D18" s="23"/>
      <c r="E18" s="24"/>
      <c r="F18" s="25"/>
      <c r="G18" s="14">
        <v>3854.2</v>
      </c>
      <c r="I18" s="15"/>
    </row>
    <row r="19" spans="1:9" s="14" customFormat="1" ht="123" customHeight="1" x14ac:dyDescent="0.2">
      <c r="A19" s="90" t="s">
        <v>77</v>
      </c>
      <c r="B19" s="91" t="s">
        <v>34</v>
      </c>
      <c r="C19" s="87"/>
      <c r="D19" s="23"/>
      <c r="E19" s="24"/>
      <c r="F19" s="25"/>
      <c r="G19" s="14">
        <v>3854.2</v>
      </c>
      <c r="I19" s="15"/>
    </row>
    <row r="20" spans="1:9" s="14" customFormat="1" ht="24" customHeight="1" x14ac:dyDescent="0.2">
      <c r="A20" s="90" t="s">
        <v>78</v>
      </c>
      <c r="B20" s="91" t="s">
        <v>12</v>
      </c>
      <c r="C20" s="87"/>
      <c r="D20" s="23"/>
      <c r="E20" s="24"/>
      <c r="F20" s="25"/>
      <c r="G20" s="14">
        <v>3854.2</v>
      </c>
      <c r="I20" s="15"/>
    </row>
    <row r="21" spans="1:9" s="14" customFormat="1" ht="15" x14ac:dyDescent="0.2">
      <c r="A21" s="90" t="s">
        <v>79</v>
      </c>
      <c r="B21" s="91" t="s">
        <v>12</v>
      </c>
      <c r="C21" s="87"/>
      <c r="D21" s="23"/>
      <c r="E21" s="24"/>
      <c r="F21" s="25"/>
      <c r="G21" s="14">
        <v>3854.2</v>
      </c>
      <c r="I21" s="15"/>
    </row>
    <row r="22" spans="1:9" s="14" customFormat="1" ht="27" customHeight="1" x14ac:dyDescent="0.2">
      <c r="A22" s="90" t="s">
        <v>80</v>
      </c>
      <c r="B22" s="91" t="s">
        <v>18</v>
      </c>
      <c r="C22" s="23"/>
      <c r="D22" s="23"/>
      <c r="E22" s="24"/>
      <c r="F22" s="25"/>
      <c r="G22" s="14">
        <v>3854.2</v>
      </c>
      <c r="I22" s="15"/>
    </row>
    <row r="23" spans="1:9" s="14" customFormat="1" ht="21" customHeight="1" x14ac:dyDescent="0.2">
      <c r="A23" s="90" t="s">
        <v>81</v>
      </c>
      <c r="B23" s="91" t="s">
        <v>22</v>
      </c>
      <c r="C23" s="23"/>
      <c r="D23" s="23"/>
      <c r="E23" s="24"/>
      <c r="F23" s="25"/>
      <c r="G23" s="14">
        <v>3854.2</v>
      </c>
      <c r="I23" s="15"/>
    </row>
    <row r="24" spans="1:9" s="14" customFormat="1" ht="18" customHeight="1" x14ac:dyDescent="0.2">
      <c r="A24" s="90" t="s">
        <v>166</v>
      </c>
      <c r="B24" s="91" t="s">
        <v>12</v>
      </c>
      <c r="C24" s="23"/>
      <c r="D24" s="23"/>
      <c r="E24" s="24"/>
      <c r="F24" s="25"/>
      <c r="G24" s="14">
        <v>3854.2</v>
      </c>
      <c r="I24" s="15"/>
    </row>
    <row r="25" spans="1:9" s="14" customFormat="1" ht="18" customHeight="1" x14ac:dyDescent="0.2">
      <c r="A25" s="90" t="s">
        <v>167</v>
      </c>
      <c r="B25" s="91" t="s">
        <v>12</v>
      </c>
      <c r="C25" s="23"/>
      <c r="D25" s="23"/>
      <c r="E25" s="24"/>
      <c r="F25" s="25"/>
      <c r="I25" s="15"/>
    </row>
    <row r="26" spans="1:9" s="14" customFormat="1" ht="18.75" customHeight="1" x14ac:dyDescent="0.2">
      <c r="A26" s="90" t="s">
        <v>82</v>
      </c>
      <c r="B26" s="91" t="s">
        <v>32</v>
      </c>
      <c r="C26" s="23"/>
      <c r="D26" s="23"/>
      <c r="E26" s="24"/>
      <c r="F26" s="25"/>
      <c r="G26" s="14">
        <v>3854.2</v>
      </c>
      <c r="I26" s="15"/>
    </row>
    <row r="27" spans="1:9" s="14" customFormat="1" ht="18" customHeight="1" x14ac:dyDescent="0.2">
      <c r="A27" s="54" t="s">
        <v>66</v>
      </c>
      <c r="B27" s="55"/>
      <c r="C27" s="57"/>
      <c r="D27" s="57"/>
      <c r="E27" s="56"/>
      <c r="F27" s="25">
        <v>3.61</v>
      </c>
      <c r="G27" s="14">
        <v>3854.2</v>
      </c>
      <c r="I27" s="15"/>
    </row>
    <row r="28" spans="1:9" s="14" customFormat="1" ht="18.75" customHeight="1" x14ac:dyDescent="0.2">
      <c r="A28" s="70" t="s">
        <v>67</v>
      </c>
      <c r="B28" s="55" t="s">
        <v>12</v>
      </c>
      <c r="C28" s="57"/>
      <c r="D28" s="57"/>
      <c r="E28" s="56"/>
      <c r="F28" s="58">
        <v>0</v>
      </c>
      <c r="G28" s="14">
        <v>3854.2</v>
      </c>
      <c r="I28" s="15"/>
    </row>
    <row r="29" spans="1:9" s="14" customFormat="1" ht="23.25" customHeight="1" x14ac:dyDescent="0.2">
      <c r="A29" s="54" t="s">
        <v>66</v>
      </c>
      <c r="B29" s="55"/>
      <c r="C29" s="57"/>
      <c r="D29" s="57"/>
      <c r="E29" s="56"/>
      <c r="F29" s="25">
        <f>F28</f>
        <v>0</v>
      </c>
      <c r="G29" s="14">
        <v>3854.2</v>
      </c>
      <c r="I29" s="15"/>
    </row>
    <row r="30" spans="1:9" s="14" customFormat="1" ht="30" x14ac:dyDescent="0.2">
      <c r="A30" s="54" t="s">
        <v>14</v>
      </c>
      <c r="B30" s="71" t="s">
        <v>15</v>
      </c>
      <c r="C30" s="23" t="s">
        <v>129</v>
      </c>
      <c r="D30" s="23">
        <f>E30*G30</f>
        <v>215064.36</v>
      </c>
      <c r="E30" s="24">
        <f>F30*12</f>
        <v>55.8</v>
      </c>
      <c r="F30" s="25">
        <v>4.6500000000000004</v>
      </c>
      <c r="G30" s="14">
        <v>3854.2</v>
      </c>
      <c r="H30" s="14">
        <v>1.07</v>
      </c>
      <c r="I30" s="15">
        <v>2.62</v>
      </c>
    </row>
    <row r="31" spans="1:9" s="14" customFormat="1" ht="15" x14ac:dyDescent="0.2">
      <c r="A31" s="90" t="s">
        <v>83</v>
      </c>
      <c r="B31" s="91" t="s">
        <v>15</v>
      </c>
      <c r="C31" s="23"/>
      <c r="D31" s="23"/>
      <c r="E31" s="24"/>
      <c r="F31" s="25"/>
      <c r="G31" s="14">
        <v>3854.2</v>
      </c>
      <c r="I31" s="15"/>
    </row>
    <row r="32" spans="1:9" s="14" customFormat="1" ht="15" x14ac:dyDescent="0.2">
      <c r="A32" s="90" t="s">
        <v>84</v>
      </c>
      <c r="B32" s="91" t="s">
        <v>85</v>
      </c>
      <c r="C32" s="23"/>
      <c r="D32" s="23"/>
      <c r="E32" s="24"/>
      <c r="F32" s="25"/>
      <c r="G32" s="14">
        <v>3854.2</v>
      </c>
      <c r="I32" s="15"/>
    </row>
    <row r="33" spans="1:9" s="14" customFormat="1" ht="15" x14ac:dyDescent="0.2">
      <c r="A33" s="90" t="s">
        <v>86</v>
      </c>
      <c r="B33" s="91" t="s">
        <v>87</v>
      </c>
      <c r="C33" s="23"/>
      <c r="D33" s="23"/>
      <c r="E33" s="24"/>
      <c r="F33" s="25"/>
      <c r="G33" s="14">
        <v>3854.2</v>
      </c>
      <c r="I33" s="15"/>
    </row>
    <row r="34" spans="1:9" s="14" customFormat="1" ht="15" x14ac:dyDescent="0.2">
      <c r="A34" s="90" t="s">
        <v>16</v>
      </c>
      <c r="B34" s="91" t="s">
        <v>15</v>
      </c>
      <c r="C34" s="23"/>
      <c r="D34" s="23"/>
      <c r="E34" s="24"/>
      <c r="F34" s="25"/>
      <c r="G34" s="14">
        <v>3854.2</v>
      </c>
      <c r="I34" s="15"/>
    </row>
    <row r="35" spans="1:9" s="14" customFormat="1" ht="25.5" x14ac:dyDescent="0.2">
      <c r="A35" s="90" t="s">
        <v>17</v>
      </c>
      <c r="B35" s="91" t="s">
        <v>18</v>
      </c>
      <c r="C35" s="23"/>
      <c r="D35" s="23"/>
      <c r="E35" s="24"/>
      <c r="F35" s="25"/>
      <c r="G35" s="14">
        <v>3854.2</v>
      </c>
      <c r="I35" s="15"/>
    </row>
    <row r="36" spans="1:9" s="14" customFormat="1" ht="15" x14ac:dyDescent="0.2">
      <c r="A36" s="90" t="s">
        <v>88</v>
      </c>
      <c r="B36" s="91" t="s">
        <v>15</v>
      </c>
      <c r="C36" s="23"/>
      <c r="D36" s="23"/>
      <c r="E36" s="24"/>
      <c r="F36" s="25"/>
      <c r="G36" s="14">
        <v>3854.2</v>
      </c>
      <c r="I36" s="15"/>
    </row>
    <row r="37" spans="1:9" s="14" customFormat="1" ht="15" x14ac:dyDescent="0.2">
      <c r="A37" s="90" t="s">
        <v>19</v>
      </c>
      <c r="B37" s="91" t="s">
        <v>15</v>
      </c>
      <c r="C37" s="23"/>
      <c r="D37" s="23"/>
      <c r="E37" s="24"/>
      <c r="F37" s="25"/>
      <c r="G37" s="14">
        <v>3854.2</v>
      </c>
      <c r="I37" s="15"/>
    </row>
    <row r="38" spans="1:9" s="14" customFormat="1" ht="25.5" x14ac:dyDescent="0.2">
      <c r="A38" s="90" t="s">
        <v>89</v>
      </c>
      <c r="B38" s="91" t="s">
        <v>20</v>
      </c>
      <c r="C38" s="23"/>
      <c r="D38" s="23"/>
      <c r="E38" s="24"/>
      <c r="F38" s="25"/>
      <c r="G38" s="14">
        <v>3854.2</v>
      </c>
      <c r="I38" s="15"/>
    </row>
    <row r="39" spans="1:9" s="14" customFormat="1" ht="25.5" x14ac:dyDescent="0.2">
      <c r="A39" s="90" t="s">
        <v>90</v>
      </c>
      <c r="B39" s="91" t="s">
        <v>18</v>
      </c>
      <c r="C39" s="23"/>
      <c r="D39" s="23"/>
      <c r="E39" s="24"/>
      <c r="F39" s="25"/>
      <c r="G39" s="14">
        <v>3854.2</v>
      </c>
      <c r="I39" s="15"/>
    </row>
    <row r="40" spans="1:9" s="14" customFormat="1" ht="25.5" x14ac:dyDescent="0.2">
      <c r="A40" s="90" t="s">
        <v>91</v>
      </c>
      <c r="B40" s="91" t="s">
        <v>15</v>
      </c>
      <c r="C40" s="23"/>
      <c r="D40" s="23"/>
      <c r="E40" s="24"/>
      <c r="F40" s="25"/>
      <c r="G40" s="14">
        <v>3854.2</v>
      </c>
      <c r="I40" s="15"/>
    </row>
    <row r="41" spans="1:9" s="26" customFormat="1" ht="15" x14ac:dyDescent="0.2">
      <c r="A41" s="72" t="s">
        <v>21</v>
      </c>
      <c r="B41" s="73" t="s">
        <v>22</v>
      </c>
      <c r="C41" s="23" t="s">
        <v>130</v>
      </c>
      <c r="D41" s="23">
        <f>E41*G41</f>
        <v>41625.360000000001</v>
      </c>
      <c r="E41" s="24">
        <f>F41*12</f>
        <v>10.8</v>
      </c>
      <c r="F41" s="25">
        <v>0.9</v>
      </c>
      <c r="G41" s="14">
        <v>3854.2</v>
      </c>
      <c r="H41" s="14">
        <v>1.07</v>
      </c>
      <c r="I41" s="15">
        <v>0.6</v>
      </c>
    </row>
    <row r="42" spans="1:9" s="14" customFormat="1" ht="15" x14ac:dyDescent="0.2">
      <c r="A42" s="72" t="s">
        <v>23</v>
      </c>
      <c r="B42" s="73" t="s">
        <v>24</v>
      </c>
      <c r="C42" s="23" t="s">
        <v>130</v>
      </c>
      <c r="D42" s="23">
        <f>E42*G42</f>
        <v>135513.67000000001</v>
      </c>
      <c r="E42" s="24">
        <f>F42*12</f>
        <v>35.159999999999997</v>
      </c>
      <c r="F42" s="25">
        <v>2.93</v>
      </c>
      <c r="G42" s="14">
        <v>3854.2</v>
      </c>
      <c r="H42" s="14">
        <v>1.07</v>
      </c>
      <c r="I42" s="15">
        <v>1.94</v>
      </c>
    </row>
    <row r="43" spans="1:9" s="14" customFormat="1" ht="15" x14ac:dyDescent="0.2">
      <c r="A43" s="72" t="s">
        <v>92</v>
      </c>
      <c r="B43" s="73" t="s">
        <v>15</v>
      </c>
      <c r="C43" s="23" t="s">
        <v>134</v>
      </c>
      <c r="D43" s="23">
        <v>0</v>
      </c>
      <c r="E43" s="24">
        <f>D43/G43</f>
        <v>0</v>
      </c>
      <c r="F43" s="25">
        <f>E43/12</f>
        <v>0</v>
      </c>
      <c r="G43" s="14">
        <v>3854.2</v>
      </c>
      <c r="I43" s="15"/>
    </row>
    <row r="44" spans="1:9" s="14" customFormat="1" ht="18.75" customHeight="1" x14ac:dyDescent="0.2">
      <c r="A44" s="90" t="s">
        <v>93</v>
      </c>
      <c r="B44" s="91" t="s">
        <v>34</v>
      </c>
      <c r="C44" s="23"/>
      <c r="D44" s="23"/>
      <c r="E44" s="24"/>
      <c r="F44" s="25"/>
      <c r="G44" s="14">
        <v>3854.2</v>
      </c>
      <c r="I44" s="15"/>
    </row>
    <row r="45" spans="1:9" s="14" customFormat="1" ht="21" customHeight="1" x14ac:dyDescent="0.2">
      <c r="A45" s="90" t="s">
        <v>94</v>
      </c>
      <c r="B45" s="91" t="s">
        <v>32</v>
      </c>
      <c r="C45" s="23"/>
      <c r="D45" s="23"/>
      <c r="E45" s="24"/>
      <c r="F45" s="25"/>
      <c r="G45" s="14">
        <v>3854.2</v>
      </c>
      <c r="I45" s="15"/>
    </row>
    <row r="46" spans="1:9" s="14" customFormat="1" ht="15" x14ac:dyDescent="0.2">
      <c r="A46" s="90" t="s">
        <v>95</v>
      </c>
      <c r="B46" s="91" t="s">
        <v>96</v>
      </c>
      <c r="C46" s="23"/>
      <c r="D46" s="23"/>
      <c r="E46" s="24"/>
      <c r="F46" s="25"/>
      <c r="G46" s="14">
        <v>3854.2</v>
      </c>
      <c r="I46" s="15"/>
    </row>
    <row r="47" spans="1:9" s="14" customFormat="1" ht="15" x14ac:dyDescent="0.2">
      <c r="A47" s="90" t="s">
        <v>97</v>
      </c>
      <c r="B47" s="91" t="s">
        <v>98</v>
      </c>
      <c r="C47" s="23"/>
      <c r="D47" s="23"/>
      <c r="E47" s="24"/>
      <c r="F47" s="25"/>
      <c r="G47" s="14">
        <v>3854.2</v>
      </c>
      <c r="I47" s="15"/>
    </row>
    <row r="48" spans="1:9" s="14" customFormat="1" ht="15" x14ac:dyDescent="0.2">
      <c r="A48" s="90" t="s">
        <v>99</v>
      </c>
      <c r="B48" s="91" t="s">
        <v>96</v>
      </c>
      <c r="C48" s="23"/>
      <c r="D48" s="23"/>
      <c r="E48" s="24"/>
      <c r="F48" s="25"/>
      <c r="G48" s="14">
        <v>3854.2</v>
      </c>
      <c r="I48" s="15"/>
    </row>
    <row r="49" spans="1:9" s="21" customFormat="1" ht="35.25" customHeight="1" x14ac:dyDescent="0.2">
      <c r="A49" s="72" t="s">
        <v>100</v>
      </c>
      <c r="B49" s="73" t="s">
        <v>11</v>
      </c>
      <c r="C49" s="23" t="s">
        <v>131</v>
      </c>
      <c r="D49" s="125">
        <v>2439.9899999999998</v>
      </c>
      <c r="E49" s="24">
        <f>D49/G49</f>
        <v>0.63</v>
      </c>
      <c r="F49" s="25">
        <f t="shared" ref="F49:F50" si="0">E49/12</f>
        <v>0.05</v>
      </c>
      <c r="G49" s="14">
        <v>3854.2</v>
      </c>
      <c r="H49" s="14">
        <v>1.07</v>
      </c>
      <c r="I49" s="15">
        <v>0.03</v>
      </c>
    </row>
    <row r="50" spans="1:9" s="21" customFormat="1" ht="33" customHeight="1" x14ac:dyDescent="0.2">
      <c r="A50" s="72" t="s">
        <v>101</v>
      </c>
      <c r="B50" s="73" t="s">
        <v>11</v>
      </c>
      <c r="C50" s="23" t="s">
        <v>131</v>
      </c>
      <c r="D50" s="125">
        <v>15405.72</v>
      </c>
      <c r="E50" s="24">
        <f>D50/G50</f>
        <v>4</v>
      </c>
      <c r="F50" s="25">
        <f t="shared" si="0"/>
        <v>0.33</v>
      </c>
      <c r="G50" s="14">
        <v>3854.2</v>
      </c>
      <c r="H50" s="14">
        <v>1.07</v>
      </c>
      <c r="I50" s="15">
        <v>0.22</v>
      </c>
    </row>
    <row r="51" spans="1:9" s="21" customFormat="1" ht="30" x14ac:dyDescent="0.2">
      <c r="A51" s="72" t="s">
        <v>25</v>
      </c>
      <c r="B51" s="73"/>
      <c r="C51" s="23" t="s">
        <v>135</v>
      </c>
      <c r="D51" s="23">
        <f>E51*G51</f>
        <v>10175.09</v>
      </c>
      <c r="E51" s="24">
        <f>F51*12</f>
        <v>2.64</v>
      </c>
      <c r="F51" s="25">
        <v>0.22</v>
      </c>
      <c r="G51" s="14">
        <v>3854.2</v>
      </c>
      <c r="H51" s="14">
        <v>1.07</v>
      </c>
      <c r="I51" s="15">
        <v>0.14000000000000001</v>
      </c>
    </row>
    <row r="52" spans="1:9" s="21" customFormat="1" ht="25.5" x14ac:dyDescent="0.2">
      <c r="A52" s="39" t="s">
        <v>102</v>
      </c>
      <c r="B52" s="35" t="s">
        <v>69</v>
      </c>
      <c r="C52" s="23"/>
      <c r="D52" s="23"/>
      <c r="E52" s="24"/>
      <c r="F52" s="25"/>
      <c r="G52" s="14">
        <v>3854.2</v>
      </c>
      <c r="H52" s="14"/>
      <c r="I52" s="15"/>
    </row>
    <row r="53" spans="1:9" s="21" customFormat="1" ht="30.75" customHeight="1" x14ac:dyDescent="0.2">
      <c r="A53" s="39" t="s">
        <v>103</v>
      </c>
      <c r="B53" s="35" t="s">
        <v>69</v>
      </c>
      <c r="C53" s="23"/>
      <c r="D53" s="23"/>
      <c r="E53" s="24"/>
      <c r="F53" s="25"/>
      <c r="G53" s="14">
        <v>3854.2</v>
      </c>
      <c r="H53" s="14"/>
      <c r="I53" s="15"/>
    </row>
    <row r="54" spans="1:9" s="21" customFormat="1" ht="15" x14ac:dyDescent="0.2">
      <c r="A54" s="39" t="s">
        <v>104</v>
      </c>
      <c r="B54" s="35" t="s">
        <v>12</v>
      </c>
      <c r="C54" s="23"/>
      <c r="D54" s="23"/>
      <c r="E54" s="24"/>
      <c r="F54" s="25"/>
      <c r="G54" s="14">
        <v>3854.2</v>
      </c>
      <c r="H54" s="14"/>
      <c r="I54" s="15"/>
    </row>
    <row r="55" spans="1:9" s="21" customFormat="1" ht="15" x14ac:dyDescent="0.2">
      <c r="A55" s="39" t="s">
        <v>105</v>
      </c>
      <c r="B55" s="35" t="s">
        <v>69</v>
      </c>
      <c r="C55" s="23"/>
      <c r="D55" s="23"/>
      <c r="E55" s="24"/>
      <c r="F55" s="25"/>
      <c r="G55" s="14">
        <v>3854.2</v>
      </c>
      <c r="H55" s="14"/>
      <c r="I55" s="15"/>
    </row>
    <row r="56" spans="1:9" s="21" customFormat="1" ht="25.5" x14ac:dyDescent="0.2">
      <c r="A56" s="39" t="s">
        <v>106</v>
      </c>
      <c r="B56" s="35" t="s">
        <v>69</v>
      </c>
      <c r="C56" s="23"/>
      <c r="D56" s="23"/>
      <c r="E56" s="24"/>
      <c r="F56" s="25"/>
      <c r="G56" s="14">
        <v>3854.2</v>
      </c>
      <c r="H56" s="14"/>
      <c r="I56" s="15"/>
    </row>
    <row r="57" spans="1:9" s="21" customFormat="1" ht="15" x14ac:dyDescent="0.2">
      <c r="A57" s="39" t="s">
        <v>107</v>
      </c>
      <c r="B57" s="35" t="s">
        <v>69</v>
      </c>
      <c r="C57" s="23"/>
      <c r="D57" s="23"/>
      <c r="E57" s="24"/>
      <c r="F57" s="25"/>
      <c r="G57" s="14">
        <v>3854.2</v>
      </c>
      <c r="H57" s="14"/>
      <c r="I57" s="15"/>
    </row>
    <row r="58" spans="1:9" s="21" customFormat="1" ht="25.5" x14ac:dyDescent="0.2">
      <c r="A58" s="39" t="s">
        <v>108</v>
      </c>
      <c r="B58" s="35" t="s">
        <v>69</v>
      </c>
      <c r="C58" s="23"/>
      <c r="D58" s="23"/>
      <c r="E58" s="24"/>
      <c r="F58" s="25"/>
      <c r="G58" s="14">
        <v>3854.2</v>
      </c>
      <c r="H58" s="14"/>
      <c r="I58" s="15"/>
    </row>
    <row r="59" spans="1:9" s="21" customFormat="1" ht="21" customHeight="1" x14ac:dyDescent="0.2">
      <c r="A59" s="39" t="s">
        <v>109</v>
      </c>
      <c r="B59" s="35" t="s">
        <v>69</v>
      </c>
      <c r="C59" s="23"/>
      <c r="D59" s="23"/>
      <c r="E59" s="24"/>
      <c r="F59" s="25"/>
      <c r="G59" s="14">
        <v>3854.2</v>
      </c>
      <c r="H59" s="14"/>
      <c r="I59" s="15"/>
    </row>
    <row r="60" spans="1:9" s="21" customFormat="1" ht="23.25" customHeight="1" x14ac:dyDescent="0.2">
      <c r="A60" s="39" t="s">
        <v>110</v>
      </c>
      <c r="B60" s="35" t="s">
        <v>69</v>
      </c>
      <c r="C60" s="23"/>
      <c r="D60" s="23"/>
      <c r="E60" s="24"/>
      <c r="F60" s="25"/>
      <c r="G60" s="14">
        <v>3854.2</v>
      </c>
      <c r="H60" s="14"/>
      <c r="I60" s="15"/>
    </row>
    <row r="61" spans="1:9" s="21" customFormat="1" ht="29.25" customHeight="1" x14ac:dyDescent="0.2">
      <c r="A61" s="72" t="s">
        <v>168</v>
      </c>
      <c r="B61" s="35"/>
      <c r="C61" s="23"/>
      <c r="D61" s="23">
        <v>77400</v>
      </c>
      <c r="E61" s="24">
        <f>D61/G61</f>
        <v>20.079999999999998</v>
      </c>
      <c r="F61" s="25">
        <f>E61/12</f>
        <v>1.67</v>
      </c>
      <c r="G61" s="14">
        <v>3854.2</v>
      </c>
      <c r="H61" s="14"/>
      <c r="I61" s="15"/>
    </row>
    <row r="62" spans="1:9" s="14" customFormat="1" ht="18" customHeight="1" x14ac:dyDescent="0.2">
      <c r="A62" s="72" t="s">
        <v>26</v>
      </c>
      <c r="B62" s="73" t="s">
        <v>27</v>
      </c>
      <c r="C62" s="23" t="s">
        <v>136</v>
      </c>
      <c r="D62" s="23">
        <f>E62*G62</f>
        <v>3700.03</v>
      </c>
      <c r="E62" s="24">
        <f>12*F62</f>
        <v>0.96</v>
      </c>
      <c r="F62" s="25">
        <v>0.08</v>
      </c>
      <c r="G62" s="14">
        <v>3854.2</v>
      </c>
      <c r="H62" s="14">
        <v>1.07</v>
      </c>
      <c r="I62" s="15">
        <v>0.03</v>
      </c>
    </row>
    <row r="63" spans="1:9" s="14" customFormat="1" ht="21.75" customHeight="1" x14ac:dyDescent="0.2">
      <c r="A63" s="72" t="s">
        <v>28</v>
      </c>
      <c r="B63" s="74" t="s">
        <v>29</v>
      </c>
      <c r="C63" s="27" t="s">
        <v>136</v>
      </c>
      <c r="D63" s="23">
        <f>E63*G63</f>
        <v>2312.52</v>
      </c>
      <c r="E63" s="24">
        <f>12*F63</f>
        <v>0.6</v>
      </c>
      <c r="F63" s="25">
        <v>0.05</v>
      </c>
      <c r="G63" s="14">
        <v>3854.2</v>
      </c>
      <c r="H63" s="14">
        <v>1.07</v>
      </c>
      <c r="I63" s="15">
        <v>0.02</v>
      </c>
    </row>
    <row r="64" spans="1:9" s="26" customFormat="1" ht="30" x14ac:dyDescent="0.2">
      <c r="A64" s="72" t="s">
        <v>30</v>
      </c>
      <c r="B64" s="73"/>
      <c r="C64" s="27" t="s">
        <v>132</v>
      </c>
      <c r="D64" s="23">
        <v>3535</v>
      </c>
      <c r="E64" s="24">
        <f>D64/G64</f>
        <v>0.92</v>
      </c>
      <c r="F64" s="25">
        <f>E64/12</f>
        <v>0.08</v>
      </c>
      <c r="G64" s="14">
        <v>3854.2</v>
      </c>
      <c r="H64" s="14">
        <v>1.07</v>
      </c>
      <c r="I64" s="15">
        <v>0.03</v>
      </c>
    </row>
    <row r="65" spans="1:11" s="26" customFormat="1" ht="19.5" customHeight="1" x14ac:dyDescent="0.2">
      <c r="A65" s="72" t="s">
        <v>31</v>
      </c>
      <c r="B65" s="73"/>
      <c r="C65" s="24" t="s">
        <v>137</v>
      </c>
      <c r="D65" s="122">
        <f>D66+D67+D68+D69+D70+D71+D72+D73+D74+D76+D78+D79++D77+D75</f>
        <v>19588.759999999998</v>
      </c>
      <c r="E65" s="24">
        <f>D65/G65</f>
        <v>5.08</v>
      </c>
      <c r="F65" s="25">
        <f>E65/12</f>
        <v>0.42</v>
      </c>
      <c r="G65" s="14">
        <v>3854.2</v>
      </c>
      <c r="H65" s="14">
        <v>1.07</v>
      </c>
      <c r="I65" s="15">
        <v>0.5</v>
      </c>
    </row>
    <row r="66" spans="1:11" s="21" customFormat="1" ht="21" customHeight="1" x14ac:dyDescent="0.2">
      <c r="A66" s="75" t="s">
        <v>72</v>
      </c>
      <c r="B66" s="68" t="s">
        <v>32</v>
      </c>
      <c r="C66" s="28"/>
      <c r="D66" s="123">
        <v>743.92</v>
      </c>
      <c r="E66" s="29"/>
      <c r="F66" s="30"/>
      <c r="G66" s="14">
        <v>3854.2</v>
      </c>
      <c r="H66" s="14">
        <v>1.07</v>
      </c>
      <c r="I66" s="15">
        <v>0.01</v>
      </c>
      <c r="K66" s="26"/>
    </row>
    <row r="67" spans="1:11" s="21" customFormat="1" ht="18" customHeight="1" x14ac:dyDescent="0.2">
      <c r="A67" s="75" t="s">
        <v>33</v>
      </c>
      <c r="B67" s="68" t="s">
        <v>34</v>
      </c>
      <c r="C67" s="28"/>
      <c r="D67" s="123">
        <v>548.89</v>
      </c>
      <c r="E67" s="29"/>
      <c r="F67" s="30"/>
      <c r="G67" s="14">
        <v>3854.2</v>
      </c>
      <c r="H67" s="14">
        <v>1.07</v>
      </c>
      <c r="I67" s="15">
        <v>0.01</v>
      </c>
      <c r="K67" s="26"/>
    </row>
    <row r="68" spans="1:11" s="21" customFormat="1" ht="18" customHeight="1" x14ac:dyDescent="0.2">
      <c r="A68" s="75" t="s">
        <v>68</v>
      </c>
      <c r="B68" s="69" t="s">
        <v>32</v>
      </c>
      <c r="C68" s="28"/>
      <c r="D68" s="123">
        <v>978.07</v>
      </c>
      <c r="E68" s="29"/>
      <c r="F68" s="30"/>
      <c r="G68" s="14">
        <v>3854.2</v>
      </c>
      <c r="H68" s="14"/>
      <c r="I68" s="15"/>
      <c r="K68" s="26"/>
    </row>
    <row r="69" spans="1:11" s="21" customFormat="1" ht="15" x14ac:dyDescent="0.2">
      <c r="A69" s="75" t="s">
        <v>35</v>
      </c>
      <c r="B69" s="68" t="s">
        <v>32</v>
      </c>
      <c r="C69" s="28"/>
      <c r="D69" s="123">
        <v>1046</v>
      </c>
      <c r="E69" s="29"/>
      <c r="F69" s="30"/>
      <c r="G69" s="14">
        <v>3854.2</v>
      </c>
      <c r="H69" s="14">
        <v>1.07</v>
      </c>
      <c r="I69" s="15">
        <v>0.01</v>
      </c>
      <c r="K69" s="26"/>
    </row>
    <row r="70" spans="1:11" s="21" customFormat="1" ht="15" x14ac:dyDescent="0.2">
      <c r="A70" s="75" t="s">
        <v>36</v>
      </c>
      <c r="B70" s="68" t="s">
        <v>32</v>
      </c>
      <c r="C70" s="28"/>
      <c r="D70" s="123">
        <v>4663.38</v>
      </c>
      <c r="E70" s="29"/>
      <c r="F70" s="30"/>
      <c r="G70" s="14">
        <v>3854.2</v>
      </c>
      <c r="H70" s="14">
        <v>1.07</v>
      </c>
      <c r="I70" s="15">
        <v>0.06</v>
      </c>
      <c r="K70" s="26"/>
    </row>
    <row r="71" spans="1:11" s="21" customFormat="1" ht="15" x14ac:dyDescent="0.2">
      <c r="A71" s="75" t="s">
        <v>37</v>
      </c>
      <c r="B71" s="68" t="s">
        <v>32</v>
      </c>
      <c r="C71" s="28"/>
      <c r="D71" s="123">
        <v>1097.78</v>
      </c>
      <c r="E71" s="29"/>
      <c r="F71" s="30"/>
      <c r="G71" s="14">
        <v>3854.2</v>
      </c>
      <c r="H71" s="14">
        <v>1.07</v>
      </c>
      <c r="I71" s="15">
        <v>0.01</v>
      </c>
      <c r="K71" s="26"/>
    </row>
    <row r="72" spans="1:11" s="21" customFormat="1" ht="15" x14ac:dyDescent="0.2">
      <c r="A72" s="75" t="s">
        <v>38</v>
      </c>
      <c r="B72" s="68" t="s">
        <v>32</v>
      </c>
      <c r="C72" s="28"/>
      <c r="D72" s="123">
        <v>522.99</v>
      </c>
      <c r="E72" s="29"/>
      <c r="F72" s="30"/>
      <c r="G72" s="14">
        <v>3854.2</v>
      </c>
      <c r="H72" s="14">
        <v>1.07</v>
      </c>
      <c r="I72" s="15">
        <v>0.01</v>
      </c>
      <c r="K72" s="26"/>
    </row>
    <row r="73" spans="1:11" s="21" customFormat="1" ht="15" x14ac:dyDescent="0.2">
      <c r="A73" s="75" t="s">
        <v>39</v>
      </c>
      <c r="B73" s="68" t="s">
        <v>34</v>
      </c>
      <c r="C73" s="28"/>
      <c r="D73" s="123">
        <v>0</v>
      </c>
      <c r="E73" s="29"/>
      <c r="F73" s="30"/>
      <c r="G73" s="14">
        <v>3854.2</v>
      </c>
      <c r="H73" s="14">
        <v>1.07</v>
      </c>
      <c r="I73" s="15">
        <v>0.03</v>
      </c>
      <c r="K73" s="26"/>
    </row>
    <row r="74" spans="1:11" s="21" customFormat="1" ht="25.5" x14ac:dyDescent="0.2">
      <c r="A74" s="75" t="s">
        <v>40</v>
      </c>
      <c r="B74" s="68" t="s">
        <v>32</v>
      </c>
      <c r="C74" s="28"/>
      <c r="D74" s="123">
        <v>3725.86</v>
      </c>
      <c r="E74" s="29"/>
      <c r="F74" s="30"/>
      <c r="G74" s="14">
        <v>3854.2</v>
      </c>
      <c r="H74" s="14">
        <v>1.07</v>
      </c>
      <c r="I74" s="15">
        <v>0.05</v>
      </c>
      <c r="K74" s="26"/>
    </row>
    <row r="75" spans="1:11" s="21" customFormat="1" ht="18" customHeight="1" x14ac:dyDescent="0.2">
      <c r="A75" s="75" t="s">
        <v>169</v>
      </c>
      <c r="B75" s="69" t="s">
        <v>32</v>
      </c>
      <c r="C75" s="28"/>
      <c r="D75" s="123">
        <v>1089.1099999999999</v>
      </c>
      <c r="E75" s="29"/>
      <c r="F75" s="30"/>
      <c r="G75" s="14"/>
      <c r="H75" s="14"/>
      <c r="I75" s="15"/>
      <c r="K75" s="26"/>
    </row>
    <row r="76" spans="1:11" s="21" customFormat="1" ht="25.5" x14ac:dyDescent="0.2">
      <c r="A76" s="75" t="s">
        <v>73</v>
      </c>
      <c r="B76" s="68" t="s">
        <v>32</v>
      </c>
      <c r="C76" s="28"/>
      <c r="D76" s="123">
        <v>4167.46</v>
      </c>
      <c r="E76" s="29"/>
      <c r="F76" s="30"/>
      <c r="G76" s="14">
        <v>3854.2</v>
      </c>
      <c r="H76" s="14">
        <v>1.07</v>
      </c>
      <c r="I76" s="15">
        <v>0.01</v>
      </c>
      <c r="K76" s="26"/>
    </row>
    <row r="77" spans="1:11" s="21" customFormat="1" ht="25.5" x14ac:dyDescent="0.2">
      <c r="A77" s="75" t="s">
        <v>111</v>
      </c>
      <c r="B77" s="69" t="s">
        <v>47</v>
      </c>
      <c r="C77" s="67"/>
      <c r="D77" s="123">
        <v>0</v>
      </c>
      <c r="E77" s="29"/>
      <c r="F77" s="30"/>
      <c r="G77" s="14">
        <v>3854.2</v>
      </c>
      <c r="H77" s="14">
        <v>1.07</v>
      </c>
      <c r="I77" s="15">
        <v>0</v>
      </c>
      <c r="K77" s="26"/>
    </row>
    <row r="78" spans="1:11" s="21" customFormat="1" ht="24.75" customHeight="1" x14ac:dyDescent="0.2">
      <c r="A78" s="75" t="s">
        <v>177</v>
      </c>
      <c r="B78" s="35" t="s">
        <v>113</v>
      </c>
      <c r="C78" s="42"/>
      <c r="D78" s="42">
        <f>1005.3</f>
        <v>1005.3</v>
      </c>
      <c r="E78" s="29"/>
      <c r="F78" s="30"/>
      <c r="G78" s="14">
        <v>3854.2</v>
      </c>
      <c r="H78" s="14"/>
      <c r="I78" s="15"/>
      <c r="K78" s="26"/>
    </row>
    <row r="79" spans="1:11" s="118" customFormat="1" ht="21" customHeight="1" x14ac:dyDescent="0.2">
      <c r="A79" s="40" t="s">
        <v>157</v>
      </c>
      <c r="B79" s="41" t="s">
        <v>47</v>
      </c>
      <c r="C79" s="42"/>
      <c r="D79" s="126">
        <v>0</v>
      </c>
      <c r="E79" s="29"/>
      <c r="F79" s="30"/>
      <c r="G79" s="79">
        <v>3854.2</v>
      </c>
      <c r="H79" s="79"/>
      <c r="I79" s="80"/>
      <c r="K79" s="119"/>
    </row>
    <row r="80" spans="1:11" s="26" customFormat="1" ht="30" x14ac:dyDescent="0.2">
      <c r="A80" s="72" t="s">
        <v>41</v>
      </c>
      <c r="B80" s="73"/>
      <c r="C80" s="27" t="s">
        <v>138</v>
      </c>
      <c r="D80" s="27">
        <f>D81+D82+D83+D84+D85+D86+D87+D88+D89</f>
        <v>23060.880000000001</v>
      </c>
      <c r="E80" s="24">
        <f>D80/G80</f>
        <v>5.98</v>
      </c>
      <c r="F80" s="25">
        <f>E80/12</f>
        <v>0.5</v>
      </c>
      <c r="G80" s="14">
        <v>3854.2</v>
      </c>
      <c r="H80" s="14">
        <v>1.07</v>
      </c>
      <c r="I80" s="15">
        <v>0.72</v>
      </c>
    </row>
    <row r="81" spans="1:11" s="21" customFormat="1" ht="18.75" customHeight="1" x14ac:dyDescent="0.2">
      <c r="A81" s="75" t="s">
        <v>42</v>
      </c>
      <c r="B81" s="68" t="s">
        <v>43</v>
      </c>
      <c r="C81" s="28"/>
      <c r="D81" s="28">
        <v>3137.99</v>
      </c>
      <c r="E81" s="29"/>
      <c r="F81" s="30"/>
      <c r="G81" s="14">
        <v>3854.2</v>
      </c>
      <c r="H81" s="14">
        <v>1.07</v>
      </c>
      <c r="I81" s="15">
        <v>0.04</v>
      </c>
      <c r="K81" s="26"/>
    </row>
    <row r="82" spans="1:11" s="21" customFormat="1" ht="25.5" x14ac:dyDescent="0.2">
      <c r="A82" s="75" t="s">
        <v>44</v>
      </c>
      <c r="B82" s="68" t="s">
        <v>45</v>
      </c>
      <c r="C82" s="28"/>
      <c r="D82" s="28">
        <v>2092.02</v>
      </c>
      <c r="E82" s="29"/>
      <c r="F82" s="30"/>
      <c r="G82" s="14">
        <v>3854.2</v>
      </c>
      <c r="H82" s="14">
        <v>1.07</v>
      </c>
      <c r="I82" s="15">
        <v>0.03</v>
      </c>
      <c r="K82" s="26"/>
    </row>
    <row r="83" spans="1:11" s="21" customFormat="1" ht="18" customHeight="1" x14ac:dyDescent="0.2">
      <c r="A83" s="75" t="s">
        <v>46</v>
      </c>
      <c r="B83" s="68" t="s">
        <v>47</v>
      </c>
      <c r="C83" s="28"/>
      <c r="D83" s="28">
        <v>2195.4899999999998</v>
      </c>
      <c r="E83" s="29"/>
      <c r="F83" s="30"/>
      <c r="G83" s="14">
        <v>3854.2</v>
      </c>
      <c r="H83" s="14">
        <v>1.07</v>
      </c>
      <c r="I83" s="15">
        <v>0.03</v>
      </c>
      <c r="K83" s="26"/>
    </row>
    <row r="84" spans="1:11" s="21" customFormat="1" ht="25.5" x14ac:dyDescent="0.2">
      <c r="A84" s="75" t="s">
        <v>48</v>
      </c>
      <c r="B84" s="68" t="s">
        <v>49</v>
      </c>
      <c r="C84" s="28"/>
      <c r="D84" s="28">
        <v>0</v>
      </c>
      <c r="E84" s="29"/>
      <c r="F84" s="30"/>
      <c r="G84" s="14">
        <v>3854.2</v>
      </c>
      <c r="H84" s="14">
        <v>1.07</v>
      </c>
      <c r="I84" s="15">
        <v>0.03</v>
      </c>
      <c r="K84" s="26"/>
    </row>
    <row r="85" spans="1:11" s="21" customFormat="1" ht="21.75" customHeight="1" x14ac:dyDescent="0.2">
      <c r="A85" s="75" t="s">
        <v>50</v>
      </c>
      <c r="B85" s="68" t="s">
        <v>11</v>
      </c>
      <c r="C85" s="67"/>
      <c r="D85" s="28">
        <v>7440.48</v>
      </c>
      <c r="E85" s="29"/>
      <c r="F85" s="30"/>
      <c r="G85" s="14">
        <v>3854.2</v>
      </c>
      <c r="H85" s="14">
        <v>1.07</v>
      </c>
      <c r="I85" s="15">
        <v>0.11</v>
      </c>
      <c r="K85" s="26"/>
    </row>
    <row r="86" spans="1:11" s="21" customFormat="1" ht="28.5" customHeight="1" x14ac:dyDescent="0.2">
      <c r="A86" s="75" t="s">
        <v>114</v>
      </c>
      <c r="B86" s="69" t="s">
        <v>32</v>
      </c>
      <c r="C86" s="67"/>
      <c r="D86" s="28">
        <v>8194.9</v>
      </c>
      <c r="E86" s="29"/>
      <c r="F86" s="30"/>
      <c r="G86" s="14">
        <v>3854.2</v>
      </c>
      <c r="H86" s="14"/>
      <c r="I86" s="15"/>
      <c r="K86" s="26"/>
    </row>
    <row r="87" spans="1:11" s="21" customFormat="1" ht="36.75" customHeight="1" x14ac:dyDescent="0.2">
      <c r="A87" s="75" t="s">
        <v>111</v>
      </c>
      <c r="B87" s="69" t="s">
        <v>113</v>
      </c>
      <c r="C87" s="67"/>
      <c r="D87" s="28">
        <v>0</v>
      </c>
      <c r="E87" s="29"/>
      <c r="F87" s="30"/>
      <c r="G87" s="14">
        <v>3854.2</v>
      </c>
      <c r="H87" s="14"/>
      <c r="I87" s="15"/>
      <c r="K87" s="26"/>
    </row>
    <row r="88" spans="1:11" s="21" customFormat="1" ht="21.75" customHeight="1" x14ac:dyDescent="0.2">
      <c r="A88" s="39" t="s">
        <v>115</v>
      </c>
      <c r="B88" s="69" t="s">
        <v>47</v>
      </c>
      <c r="C88" s="67"/>
      <c r="D88" s="28">
        <v>0</v>
      </c>
      <c r="E88" s="29"/>
      <c r="F88" s="30"/>
      <c r="G88" s="14">
        <v>3854.2</v>
      </c>
      <c r="H88" s="14"/>
      <c r="I88" s="15"/>
      <c r="K88" s="26"/>
    </row>
    <row r="89" spans="1:11" s="21" customFormat="1" ht="20.25" customHeight="1" x14ac:dyDescent="0.2">
      <c r="A89" s="75" t="s">
        <v>116</v>
      </c>
      <c r="B89" s="69" t="s">
        <v>32</v>
      </c>
      <c r="C89" s="28"/>
      <c r="D89" s="28">
        <v>0</v>
      </c>
      <c r="E89" s="29"/>
      <c r="F89" s="30"/>
      <c r="G89" s="14">
        <v>3854.2</v>
      </c>
      <c r="H89" s="14">
        <v>1.07</v>
      </c>
      <c r="I89" s="15">
        <v>0</v>
      </c>
      <c r="K89" s="26"/>
    </row>
    <row r="90" spans="1:11" s="21" customFormat="1" ht="30" x14ac:dyDescent="0.2">
      <c r="A90" s="72" t="s">
        <v>51</v>
      </c>
      <c r="B90" s="68"/>
      <c r="C90" s="24" t="s">
        <v>139</v>
      </c>
      <c r="D90" s="24">
        <f>D93</f>
        <v>0</v>
      </c>
      <c r="E90" s="24">
        <f>D90/G90</f>
        <v>0</v>
      </c>
      <c r="F90" s="25">
        <f>E90/12</f>
        <v>0</v>
      </c>
      <c r="G90" s="14">
        <v>3854.2</v>
      </c>
      <c r="H90" s="14">
        <v>1.07</v>
      </c>
      <c r="I90" s="15">
        <v>7.0000000000000007E-2</v>
      </c>
      <c r="K90" s="26"/>
    </row>
    <row r="91" spans="1:11" s="21" customFormat="1" ht="15" x14ac:dyDescent="0.2">
      <c r="A91" s="75" t="s">
        <v>117</v>
      </c>
      <c r="B91" s="68" t="s">
        <v>32</v>
      </c>
      <c r="C91" s="67"/>
      <c r="D91" s="57">
        <v>0</v>
      </c>
      <c r="E91" s="24"/>
      <c r="F91" s="25"/>
      <c r="G91" s="14">
        <v>3854.2</v>
      </c>
      <c r="H91" s="14"/>
      <c r="I91" s="15"/>
      <c r="K91" s="26"/>
    </row>
    <row r="92" spans="1:11" s="21" customFormat="1" ht="15" x14ac:dyDescent="0.2">
      <c r="A92" s="39" t="s">
        <v>118</v>
      </c>
      <c r="B92" s="69" t="s">
        <v>47</v>
      </c>
      <c r="C92" s="67"/>
      <c r="D92" s="57">
        <v>0</v>
      </c>
      <c r="E92" s="24"/>
      <c r="F92" s="25"/>
      <c r="G92" s="14">
        <v>3854.2</v>
      </c>
      <c r="H92" s="14"/>
      <c r="I92" s="15"/>
      <c r="K92" s="26"/>
    </row>
    <row r="93" spans="1:11" s="21" customFormat="1" ht="15" x14ac:dyDescent="0.2">
      <c r="A93" s="75" t="s">
        <v>119</v>
      </c>
      <c r="B93" s="69" t="s">
        <v>113</v>
      </c>
      <c r="C93" s="28"/>
      <c r="D93" s="28">
        <v>0</v>
      </c>
      <c r="E93" s="29"/>
      <c r="F93" s="30"/>
      <c r="G93" s="14">
        <v>3854.2</v>
      </c>
      <c r="H93" s="14">
        <v>1.07</v>
      </c>
      <c r="I93" s="15">
        <v>0.04</v>
      </c>
      <c r="K93" s="26"/>
    </row>
    <row r="94" spans="1:11" s="21" customFormat="1" ht="32.25" customHeight="1" x14ac:dyDescent="0.2">
      <c r="A94" s="75" t="s">
        <v>120</v>
      </c>
      <c r="B94" s="69" t="s">
        <v>47</v>
      </c>
      <c r="C94" s="28"/>
      <c r="D94" s="28">
        <f>E94*G94</f>
        <v>0</v>
      </c>
      <c r="E94" s="29"/>
      <c r="F94" s="30"/>
      <c r="G94" s="14">
        <v>3854.2</v>
      </c>
      <c r="H94" s="14">
        <v>1.07</v>
      </c>
      <c r="I94" s="15">
        <v>0</v>
      </c>
      <c r="K94" s="26"/>
    </row>
    <row r="95" spans="1:11" s="21" customFormat="1" ht="21.75" customHeight="1" x14ac:dyDescent="0.2">
      <c r="A95" s="72" t="s">
        <v>121</v>
      </c>
      <c r="B95" s="68"/>
      <c r="C95" s="24" t="s">
        <v>140</v>
      </c>
      <c r="D95" s="24">
        <f>D97+D98++D96+D99+D100+D101</f>
        <v>13728.53</v>
      </c>
      <c r="E95" s="24">
        <f>D95/G95</f>
        <v>3.56</v>
      </c>
      <c r="F95" s="25">
        <f>E95/12</f>
        <v>0.3</v>
      </c>
      <c r="G95" s="14">
        <v>3854.2</v>
      </c>
      <c r="H95" s="14">
        <v>1.07</v>
      </c>
      <c r="I95" s="15">
        <v>0.19</v>
      </c>
      <c r="K95" s="26"/>
    </row>
    <row r="96" spans="1:11" s="21" customFormat="1" ht="18" customHeight="1" x14ac:dyDescent="0.2">
      <c r="A96" s="75" t="s">
        <v>52</v>
      </c>
      <c r="B96" s="68" t="s">
        <v>11</v>
      </c>
      <c r="C96" s="28"/>
      <c r="D96" s="28">
        <f t="shared" ref="D96:D101" si="1">E96*G96</f>
        <v>0</v>
      </c>
      <c r="E96" s="29"/>
      <c r="F96" s="30"/>
      <c r="G96" s="14">
        <v>3854.2</v>
      </c>
      <c r="H96" s="14">
        <v>1.07</v>
      </c>
      <c r="I96" s="15">
        <v>0</v>
      </c>
      <c r="K96" s="26"/>
    </row>
    <row r="97" spans="1:11" s="21" customFormat="1" ht="43.5" customHeight="1" x14ac:dyDescent="0.2">
      <c r="A97" s="75" t="s">
        <v>122</v>
      </c>
      <c r="B97" s="68" t="s">
        <v>32</v>
      </c>
      <c r="C97" s="28"/>
      <c r="D97" s="28">
        <v>12635.13</v>
      </c>
      <c r="E97" s="29"/>
      <c r="F97" s="30"/>
      <c r="G97" s="14">
        <v>3854.2</v>
      </c>
      <c r="H97" s="14">
        <v>1.07</v>
      </c>
      <c r="I97" s="15">
        <v>0.18</v>
      </c>
      <c r="K97" s="26"/>
    </row>
    <row r="98" spans="1:11" s="21" customFormat="1" ht="42" customHeight="1" x14ac:dyDescent="0.2">
      <c r="A98" s="75" t="s">
        <v>123</v>
      </c>
      <c r="B98" s="68" t="s">
        <v>32</v>
      </c>
      <c r="C98" s="28"/>
      <c r="D98" s="28">
        <v>1093.4000000000001</v>
      </c>
      <c r="E98" s="29"/>
      <c r="F98" s="30"/>
      <c r="G98" s="14">
        <v>3854.2</v>
      </c>
      <c r="H98" s="14">
        <v>1.07</v>
      </c>
      <c r="I98" s="15">
        <v>0.01</v>
      </c>
      <c r="K98" s="26"/>
    </row>
    <row r="99" spans="1:11" s="21" customFormat="1" ht="27.75" customHeight="1" x14ac:dyDescent="0.2">
      <c r="A99" s="75" t="s">
        <v>54</v>
      </c>
      <c r="B99" s="68" t="s">
        <v>18</v>
      </c>
      <c r="C99" s="28"/>
      <c r="D99" s="28">
        <f t="shared" si="1"/>
        <v>0</v>
      </c>
      <c r="E99" s="29"/>
      <c r="F99" s="30"/>
      <c r="G99" s="14">
        <v>3854.2</v>
      </c>
      <c r="H99" s="14">
        <v>1.07</v>
      </c>
      <c r="I99" s="15">
        <v>0</v>
      </c>
      <c r="K99" s="26"/>
    </row>
    <row r="100" spans="1:11" s="21" customFormat="1" ht="15" x14ac:dyDescent="0.2">
      <c r="A100" s="75" t="s">
        <v>53</v>
      </c>
      <c r="B100" s="69" t="s">
        <v>124</v>
      </c>
      <c r="C100" s="28"/>
      <c r="D100" s="28">
        <f t="shared" si="1"/>
        <v>0</v>
      </c>
      <c r="E100" s="29"/>
      <c r="F100" s="30"/>
      <c r="G100" s="14">
        <v>3854.2</v>
      </c>
      <c r="H100" s="14">
        <v>1.07</v>
      </c>
      <c r="I100" s="15">
        <v>0</v>
      </c>
      <c r="K100" s="26"/>
    </row>
    <row r="101" spans="1:11" s="21" customFormat="1" ht="53.25" customHeight="1" x14ac:dyDescent="0.2">
      <c r="A101" s="75" t="s">
        <v>125</v>
      </c>
      <c r="B101" s="69" t="s">
        <v>69</v>
      </c>
      <c r="C101" s="28"/>
      <c r="D101" s="28">
        <f t="shared" si="1"/>
        <v>0</v>
      </c>
      <c r="E101" s="29"/>
      <c r="F101" s="30"/>
      <c r="G101" s="14">
        <v>3854.2</v>
      </c>
      <c r="H101" s="14">
        <v>1.07</v>
      </c>
      <c r="I101" s="15">
        <v>0</v>
      </c>
      <c r="K101" s="26"/>
    </row>
    <row r="102" spans="1:11" s="21" customFormat="1" ht="15" x14ac:dyDescent="0.2">
      <c r="A102" s="72" t="s">
        <v>55</v>
      </c>
      <c r="B102" s="68"/>
      <c r="C102" s="24" t="s">
        <v>141</v>
      </c>
      <c r="D102" s="24">
        <f>D103</f>
        <v>0</v>
      </c>
      <c r="E102" s="24">
        <f>D102/G102</f>
        <v>0</v>
      </c>
      <c r="F102" s="25">
        <f>E102/12</f>
        <v>0</v>
      </c>
      <c r="G102" s="14">
        <v>3854.2</v>
      </c>
      <c r="H102" s="14">
        <v>1.07</v>
      </c>
      <c r="I102" s="15">
        <v>0.13</v>
      </c>
      <c r="K102" s="26"/>
    </row>
    <row r="103" spans="1:11" s="21" customFormat="1" ht="15" x14ac:dyDescent="0.2">
      <c r="A103" s="75" t="s">
        <v>56</v>
      </c>
      <c r="B103" s="68" t="s">
        <v>32</v>
      </c>
      <c r="C103" s="28"/>
      <c r="D103" s="28">
        <v>0</v>
      </c>
      <c r="E103" s="29"/>
      <c r="F103" s="30"/>
      <c r="G103" s="14">
        <v>3854.2</v>
      </c>
      <c r="H103" s="14">
        <v>1.07</v>
      </c>
      <c r="I103" s="15">
        <v>0.02</v>
      </c>
      <c r="K103" s="26"/>
    </row>
    <row r="104" spans="1:11" s="14" customFormat="1" ht="30" x14ac:dyDescent="0.2">
      <c r="A104" s="72" t="s">
        <v>57</v>
      </c>
      <c r="B104" s="73"/>
      <c r="C104" s="24" t="s">
        <v>142</v>
      </c>
      <c r="D104" s="24">
        <f>D105+D107+D106</f>
        <v>23950</v>
      </c>
      <c r="E104" s="24">
        <f>D104/G104</f>
        <v>6.21</v>
      </c>
      <c r="F104" s="25">
        <f>E104/12</f>
        <v>0.52</v>
      </c>
      <c r="G104" s="14">
        <v>3854.2</v>
      </c>
      <c r="H104" s="14">
        <v>1.07</v>
      </c>
      <c r="I104" s="15">
        <v>0.37</v>
      </c>
      <c r="K104" s="26"/>
    </row>
    <row r="105" spans="1:11" s="21" customFormat="1" ht="47.25" customHeight="1" x14ac:dyDescent="0.2">
      <c r="A105" s="39" t="s">
        <v>126</v>
      </c>
      <c r="B105" s="69" t="s">
        <v>34</v>
      </c>
      <c r="C105" s="28"/>
      <c r="D105" s="28">
        <v>23400</v>
      </c>
      <c r="E105" s="29"/>
      <c r="F105" s="30"/>
      <c r="G105" s="14">
        <v>3854.2</v>
      </c>
      <c r="H105" s="14">
        <v>1.07</v>
      </c>
      <c r="I105" s="15">
        <v>0.03</v>
      </c>
      <c r="K105" s="26"/>
    </row>
    <row r="106" spans="1:11" s="21" customFormat="1" ht="18" customHeight="1" x14ac:dyDescent="0.2">
      <c r="A106" s="39" t="s">
        <v>171</v>
      </c>
      <c r="B106" s="69" t="s">
        <v>47</v>
      </c>
      <c r="C106" s="28"/>
      <c r="D106" s="28">
        <v>550</v>
      </c>
      <c r="E106" s="29"/>
      <c r="F106" s="30"/>
      <c r="G106" s="14">
        <v>3854.2</v>
      </c>
      <c r="H106" s="14"/>
      <c r="I106" s="15"/>
      <c r="K106" s="26"/>
    </row>
    <row r="107" spans="1:11" s="21" customFormat="1" ht="21.75" customHeight="1" x14ac:dyDescent="0.2">
      <c r="A107" s="39" t="s">
        <v>170</v>
      </c>
      <c r="B107" s="69" t="s">
        <v>69</v>
      </c>
      <c r="C107" s="28"/>
      <c r="D107" s="28">
        <v>0</v>
      </c>
      <c r="E107" s="29"/>
      <c r="F107" s="30"/>
      <c r="G107" s="14">
        <v>3854.2</v>
      </c>
      <c r="H107" s="14">
        <v>1.07</v>
      </c>
      <c r="I107" s="15">
        <v>0.34</v>
      </c>
      <c r="K107" s="26"/>
    </row>
    <row r="108" spans="1:11" s="14" customFormat="1" ht="15" x14ac:dyDescent="0.2">
      <c r="A108" s="72" t="s">
        <v>58</v>
      </c>
      <c r="B108" s="73"/>
      <c r="C108" s="24" t="s">
        <v>136</v>
      </c>
      <c r="D108" s="24">
        <f>D109+D110+D111+D112</f>
        <v>2915.79</v>
      </c>
      <c r="E108" s="24">
        <f>D108/G108</f>
        <v>0.76</v>
      </c>
      <c r="F108" s="25">
        <f>E108/12</f>
        <v>0.06</v>
      </c>
      <c r="G108" s="14">
        <v>3854.2</v>
      </c>
      <c r="H108" s="14">
        <v>1.07</v>
      </c>
      <c r="I108" s="15">
        <v>0.51</v>
      </c>
      <c r="K108" s="26"/>
    </row>
    <row r="109" spans="1:11" s="21" customFormat="1" ht="15" x14ac:dyDescent="0.2">
      <c r="A109" s="75" t="s">
        <v>70</v>
      </c>
      <c r="B109" s="68" t="s">
        <v>43</v>
      </c>
      <c r="C109" s="28"/>
      <c r="D109" s="28">
        <v>0</v>
      </c>
      <c r="E109" s="29"/>
      <c r="F109" s="30"/>
      <c r="G109" s="14">
        <v>3854.2</v>
      </c>
      <c r="H109" s="14">
        <v>1.07</v>
      </c>
      <c r="I109" s="15">
        <v>0.09</v>
      </c>
      <c r="K109" s="26"/>
    </row>
    <row r="110" spans="1:11" s="21" customFormat="1" ht="15" x14ac:dyDescent="0.2">
      <c r="A110" s="75" t="s">
        <v>59</v>
      </c>
      <c r="B110" s="68" t="s">
        <v>43</v>
      </c>
      <c r="C110" s="28"/>
      <c r="D110" s="28">
        <v>2915.79</v>
      </c>
      <c r="E110" s="29"/>
      <c r="F110" s="30"/>
      <c r="G110" s="14">
        <v>3854.2</v>
      </c>
      <c r="H110" s="14">
        <v>1.07</v>
      </c>
      <c r="I110" s="15">
        <v>0.04</v>
      </c>
      <c r="K110" s="26"/>
    </row>
    <row r="111" spans="1:11" s="21" customFormat="1" ht="25.5" customHeight="1" x14ac:dyDescent="0.2">
      <c r="A111" s="75" t="s">
        <v>60</v>
      </c>
      <c r="B111" s="68" t="s">
        <v>32</v>
      </c>
      <c r="C111" s="28"/>
      <c r="D111" s="28">
        <v>0</v>
      </c>
      <c r="E111" s="29"/>
      <c r="F111" s="30"/>
      <c r="G111" s="14">
        <v>3854.2</v>
      </c>
      <c r="H111" s="14">
        <v>1.07</v>
      </c>
      <c r="I111" s="15">
        <v>0.04</v>
      </c>
      <c r="K111" s="26"/>
    </row>
    <row r="112" spans="1:11" s="21" customFormat="1" ht="17.25" customHeight="1" thickBot="1" x14ac:dyDescent="0.25">
      <c r="A112" s="76" t="s">
        <v>61</v>
      </c>
      <c r="B112" s="77" t="s">
        <v>43</v>
      </c>
      <c r="C112" s="61"/>
      <c r="D112" s="61">
        <v>0</v>
      </c>
      <c r="E112" s="62"/>
      <c r="F112" s="63"/>
      <c r="G112" s="14">
        <v>3854.2</v>
      </c>
      <c r="H112" s="14">
        <v>1.07</v>
      </c>
      <c r="I112" s="15">
        <v>0.34</v>
      </c>
      <c r="K112" s="26"/>
    </row>
    <row r="113" spans="1:11" s="14" customFormat="1" ht="176.25" thickBot="1" x14ac:dyDescent="0.25">
      <c r="A113" s="92" t="s">
        <v>178</v>
      </c>
      <c r="B113" s="73" t="s">
        <v>18</v>
      </c>
      <c r="C113" s="64"/>
      <c r="D113" s="64">
        <v>50000</v>
      </c>
      <c r="E113" s="64">
        <f>D113/G113</f>
        <v>12.97</v>
      </c>
      <c r="F113" s="65">
        <f>E113/12</f>
        <v>1.08</v>
      </c>
      <c r="G113" s="14">
        <v>3854.2</v>
      </c>
      <c r="H113" s="14">
        <v>1.07</v>
      </c>
      <c r="I113" s="15">
        <v>0.3</v>
      </c>
      <c r="K113" s="26"/>
    </row>
    <row r="114" spans="1:11" s="14" customFormat="1" ht="19.5" thickBot="1" x14ac:dyDescent="0.25">
      <c r="A114" s="117" t="s">
        <v>173</v>
      </c>
      <c r="B114" s="73" t="s">
        <v>11</v>
      </c>
      <c r="C114" s="78"/>
      <c r="D114" s="78">
        <f>37389.19+3308.95</f>
        <v>40698.14</v>
      </c>
      <c r="E114" s="78">
        <f>D114/G114</f>
        <v>10.56</v>
      </c>
      <c r="F114" s="65">
        <f>E114/12</f>
        <v>0.88</v>
      </c>
      <c r="G114" s="14">
        <v>3854.2</v>
      </c>
      <c r="I114" s="15"/>
      <c r="K114" s="26"/>
    </row>
    <row r="115" spans="1:11" s="14" customFormat="1" ht="19.5" thickBot="1" x14ac:dyDescent="0.25">
      <c r="A115" s="117" t="s">
        <v>174</v>
      </c>
      <c r="B115" s="73" t="s">
        <v>11</v>
      </c>
      <c r="C115" s="78"/>
      <c r="D115" s="78">
        <f>(3308.95+7511.07+3739.04)</f>
        <v>14559.06</v>
      </c>
      <c r="E115" s="78">
        <f t="shared" ref="E115:E117" si="2">D115/G115</f>
        <v>3.78</v>
      </c>
      <c r="F115" s="65">
        <f t="shared" ref="F115:F117" si="3">E115/12</f>
        <v>0.32</v>
      </c>
      <c r="G115" s="14">
        <v>3854.2</v>
      </c>
      <c r="I115" s="15"/>
      <c r="K115" s="26"/>
    </row>
    <row r="116" spans="1:11" s="14" customFormat="1" ht="19.5" thickBot="1" x14ac:dyDescent="0.25">
      <c r="A116" s="117" t="s">
        <v>175</v>
      </c>
      <c r="B116" s="73" t="s">
        <v>11</v>
      </c>
      <c r="C116" s="78"/>
      <c r="D116" s="78">
        <v>44334.19</v>
      </c>
      <c r="E116" s="78">
        <f t="shared" si="2"/>
        <v>11.5</v>
      </c>
      <c r="F116" s="65">
        <f t="shared" si="3"/>
        <v>0.96</v>
      </c>
      <c r="G116" s="14">
        <v>3854.2</v>
      </c>
      <c r="I116" s="15"/>
      <c r="K116" s="26"/>
    </row>
    <row r="117" spans="1:11" s="14" customFormat="1" ht="19.5" thickBot="1" x14ac:dyDescent="0.25">
      <c r="A117" s="117" t="s">
        <v>176</v>
      </c>
      <c r="B117" s="73" t="s">
        <v>11</v>
      </c>
      <c r="C117" s="78"/>
      <c r="D117" s="78">
        <v>44598.92</v>
      </c>
      <c r="E117" s="78">
        <f t="shared" si="2"/>
        <v>11.57</v>
      </c>
      <c r="F117" s="65">
        <f t="shared" si="3"/>
        <v>0.96</v>
      </c>
      <c r="G117" s="14">
        <v>3854.2</v>
      </c>
      <c r="I117" s="15"/>
      <c r="K117" s="26"/>
    </row>
    <row r="118" spans="1:11" s="14" customFormat="1" ht="19.5" thickBot="1" x14ac:dyDescent="0.25">
      <c r="A118" s="115" t="s">
        <v>62</v>
      </c>
      <c r="B118" s="116" t="s">
        <v>15</v>
      </c>
      <c r="C118" s="78"/>
      <c r="D118" s="78">
        <f>E118*G118</f>
        <v>95275.82</v>
      </c>
      <c r="E118" s="78">
        <f>12*F118</f>
        <v>24.72</v>
      </c>
      <c r="F118" s="65">
        <v>2.06</v>
      </c>
      <c r="G118" s="14">
        <v>3854.2</v>
      </c>
      <c r="I118" s="15"/>
      <c r="K118" s="26"/>
    </row>
    <row r="119" spans="1:11" s="14" customFormat="1" ht="27.75" customHeight="1" thickBot="1" x14ac:dyDescent="0.25">
      <c r="A119" s="59" t="s">
        <v>63</v>
      </c>
      <c r="B119" s="12"/>
      <c r="C119" s="60"/>
      <c r="D119" s="120">
        <f>D118+D113+D108+D104+D102+D95+D90+D80+D65+D64+D63+D62+D51+D50+D49+D42+D41+D30+D16+D43+D117+D116+D115+D114+D61</f>
        <v>1046845.77</v>
      </c>
      <c r="E119" s="120">
        <f>E118+E113+E108+E104+E102+E95+E90+E80+E65+E64+E63+E62+E51+E50+E49+E42+E41+E30+E16+E43+E117+E116+E115+E114+E61</f>
        <v>271.60000000000002</v>
      </c>
      <c r="F119" s="120">
        <f>F118+F113+F108+F104+F102+F95+F90+F80+F65+F64+F63+F62+F51+F50+F49+F42+F41+F30+F16+F43+F117+F116+F115+F114+F61</f>
        <v>22.63</v>
      </c>
      <c r="G119" s="14">
        <v>3854.2</v>
      </c>
      <c r="I119" s="15"/>
    </row>
    <row r="120" spans="1:11" s="14" customFormat="1" ht="18.75" x14ac:dyDescent="0.2">
      <c r="A120" s="31"/>
      <c r="B120" s="32"/>
      <c r="C120" s="33"/>
      <c r="D120" s="33"/>
      <c r="E120" s="33"/>
      <c r="F120" s="33"/>
      <c r="G120" s="14">
        <v>3854.2</v>
      </c>
      <c r="I120" s="15"/>
    </row>
    <row r="121" spans="1:11" s="14" customFormat="1" ht="19.5" thickBot="1" x14ac:dyDescent="0.25">
      <c r="A121" s="34"/>
      <c r="B121" s="32"/>
      <c r="C121" s="33"/>
      <c r="D121" s="33"/>
      <c r="E121" s="33"/>
      <c r="F121" s="33"/>
      <c r="G121" s="14">
        <v>3854.2</v>
      </c>
      <c r="I121" s="15"/>
    </row>
    <row r="122" spans="1:11" s="97" customFormat="1" ht="38.25" thickBot="1" x14ac:dyDescent="0.25">
      <c r="A122" s="93" t="s">
        <v>145</v>
      </c>
      <c r="B122" s="94"/>
      <c r="C122" s="95"/>
      <c r="D122" s="96">
        <f>SUM(D123:D123)</f>
        <v>279964.40000000002</v>
      </c>
      <c r="E122" s="96">
        <f>SUM(E123:E123)</f>
        <v>72.64</v>
      </c>
      <c r="F122" s="96">
        <f>SUM(F123:F123)</f>
        <v>6.05</v>
      </c>
      <c r="G122" s="97">
        <v>3854.2</v>
      </c>
      <c r="H122" s="98"/>
    </row>
    <row r="123" spans="1:11" s="81" customFormat="1" ht="15.75" thickBot="1" x14ac:dyDescent="0.25">
      <c r="A123" s="134" t="s">
        <v>150</v>
      </c>
      <c r="B123" s="135"/>
      <c r="C123" s="136"/>
      <c r="D123" s="137">
        <v>279964.40000000002</v>
      </c>
      <c r="E123" s="138">
        <f>D123/G123</f>
        <v>72.64</v>
      </c>
      <c r="F123" s="139">
        <f t="shared" ref="F123" si="4">E123/12</f>
        <v>6.05</v>
      </c>
      <c r="G123" s="14">
        <v>3854.2</v>
      </c>
      <c r="I123" s="82"/>
      <c r="J123" s="14"/>
    </row>
    <row r="124" spans="1:11" s="81" customFormat="1" ht="17.25" customHeight="1" x14ac:dyDescent="0.2">
      <c r="A124" s="84"/>
      <c r="B124" s="85"/>
      <c r="C124" s="86"/>
      <c r="D124" s="102"/>
      <c r="E124" s="103"/>
      <c r="F124" s="103"/>
      <c r="G124" s="79"/>
      <c r="I124" s="82"/>
    </row>
    <row r="125" spans="1:11" s="37" customFormat="1" ht="15.75" thickBot="1" x14ac:dyDescent="0.25">
      <c r="A125" s="43"/>
      <c r="B125" s="44"/>
      <c r="C125" s="45"/>
      <c r="D125" s="104"/>
      <c r="E125" s="104"/>
      <c r="F125" s="104"/>
      <c r="G125" s="14"/>
      <c r="I125" s="38"/>
    </row>
    <row r="126" spans="1:11" s="132" customFormat="1" ht="20.25" thickBot="1" x14ac:dyDescent="0.25">
      <c r="A126" s="105" t="s">
        <v>179</v>
      </c>
      <c r="B126" s="128"/>
      <c r="C126" s="129"/>
      <c r="D126" s="130">
        <f>D119+D122</f>
        <v>1326810.17</v>
      </c>
      <c r="E126" s="130">
        <f>E119+E122</f>
        <v>344.24</v>
      </c>
      <c r="F126" s="131">
        <f>F119+F122</f>
        <v>28.68</v>
      </c>
    </row>
    <row r="127" spans="1:11" s="133" customFormat="1" x14ac:dyDescent="0.2">
      <c r="A127" s="127"/>
      <c r="F127" s="47"/>
    </row>
    <row r="128" spans="1:11" s="133" customFormat="1" ht="13.5" thickBot="1" x14ac:dyDescent="0.25">
      <c r="A128" s="127"/>
      <c r="F128" s="47"/>
    </row>
    <row r="129" spans="1:9" s="133" customFormat="1" ht="22.5" customHeight="1" thickBot="1" x14ac:dyDescent="0.25">
      <c r="A129" s="140" t="s">
        <v>92</v>
      </c>
      <c r="B129" s="141" t="s">
        <v>15</v>
      </c>
      <c r="C129" s="142" t="s">
        <v>134</v>
      </c>
      <c r="D129" s="143">
        <f>161295.08*1.086</f>
        <v>175166.46</v>
      </c>
      <c r="E129" s="143">
        <f>D129/G129</f>
        <v>45.45</v>
      </c>
      <c r="F129" s="144">
        <f>E129/12</f>
        <v>3.79</v>
      </c>
      <c r="G129" s="14">
        <v>3854.2</v>
      </c>
    </row>
    <row r="130" spans="1:9" s="133" customFormat="1" x14ac:dyDescent="0.2">
      <c r="A130" s="127"/>
      <c r="F130" s="47"/>
    </row>
    <row r="131" spans="1:9" s="133" customFormat="1" ht="13.5" thickBot="1" x14ac:dyDescent="0.25">
      <c r="A131" s="127"/>
      <c r="F131" s="47"/>
    </row>
    <row r="132" spans="1:9" s="133" customFormat="1" ht="20.25" thickBot="1" x14ac:dyDescent="0.25">
      <c r="A132" s="105" t="s">
        <v>180</v>
      </c>
      <c r="B132" s="145"/>
      <c r="C132" s="145"/>
      <c r="D132" s="146">
        <f>D126+D129</f>
        <v>1501976.63</v>
      </c>
      <c r="E132" s="146">
        <f t="shared" ref="E132:F132" si="5">E126+E129</f>
        <v>389.69</v>
      </c>
      <c r="F132" s="146">
        <f t="shared" si="5"/>
        <v>32.47</v>
      </c>
    </row>
    <row r="133" spans="1:9" s="52" customFormat="1" ht="19.5" x14ac:dyDescent="0.2">
      <c r="A133" s="49"/>
      <c r="B133" s="50"/>
      <c r="C133" s="51"/>
      <c r="D133" s="51"/>
      <c r="E133" s="51"/>
      <c r="F133" s="51"/>
      <c r="I133" s="53"/>
    </row>
    <row r="134" spans="1:9" s="52" customFormat="1" ht="19.5" x14ac:dyDescent="0.2">
      <c r="A134" s="49"/>
      <c r="B134" s="50"/>
      <c r="C134" s="51"/>
      <c r="D134" s="51"/>
      <c r="E134" s="51"/>
      <c r="F134" s="51"/>
      <c r="I134" s="53"/>
    </row>
    <row r="135" spans="1:9" s="52" customFormat="1" ht="19.5" x14ac:dyDescent="0.2">
      <c r="A135" s="49"/>
      <c r="B135" s="50"/>
      <c r="C135" s="51"/>
      <c r="D135" s="51"/>
      <c r="E135" s="51"/>
      <c r="F135" s="51"/>
      <c r="I135" s="53"/>
    </row>
    <row r="136" spans="1:9" s="47" customFormat="1" ht="14.25" x14ac:dyDescent="0.2">
      <c r="A136" s="151" t="s">
        <v>65</v>
      </c>
      <c r="B136" s="151"/>
      <c r="C136" s="151"/>
      <c r="D136" s="151"/>
      <c r="I136" s="48"/>
    </row>
    <row r="137" spans="1:9" s="47" customFormat="1" x14ac:dyDescent="0.2">
      <c r="I137" s="48"/>
    </row>
    <row r="138" spans="1:9" s="47" customFormat="1" x14ac:dyDescent="0.2">
      <c r="A138" s="46"/>
      <c r="I138" s="48"/>
    </row>
    <row r="139" spans="1:9" s="47" customFormat="1" x14ac:dyDescent="0.2">
      <c r="I139" s="48"/>
    </row>
    <row r="140" spans="1:9" s="47" customFormat="1" x14ac:dyDescent="0.2">
      <c r="I140" s="48"/>
    </row>
    <row r="141" spans="1:9" s="47" customFormat="1" x14ac:dyDescent="0.2">
      <c r="I141" s="48"/>
    </row>
    <row r="142" spans="1:9" s="47" customFormat="1" x14ac:dyDescent="0.2">
      <c r="I142" s="48"/>
    </row>
    <row r="143" spans="1:9" s="47" customFormat="1" x14ac:dyDescent="0.2">
      <c r="I143" s="48"/>
    </row>
    <row r="144" spans="1:9" s="47" customFormat="1" x14ac:dyDescent="0.2">
      <c r="I144" s="48"/>
    </row>
    <row r="145" spans="9:9" s="47" customFormat="1" x14ac:dyDescent="0.2">
      <c r="I145" s="48"/>
    </row>
    <row r="146" spans="9:9" s="47" customFormat="1" x14ac:dyDescent="0.2">
      <c r="I146" s="48"/>
    </row>
    <row r="147" spans="9:9" s="47" customFormat="1" x14ac:dyDescent="0.2">
      <c r="I147" s="48"/>
    </row>
    <row r="148" spans="9:9" s="47" customFormat="1" x14ac:dyDescent="0.2">
      <c r="I148" s="48"/>
    </row>
    <row r="149" spans="9:9" s="47" customFormat="1" x14ac:dyDescent="0.2">
      <c r="I149" s="48"/>
    </row>
    <row r="150" spans="9:9" s="47" customFormat="1" x14ac:dyDescent="0.2">
      <c r="I150" s="48"/>
    </row>
    <row r="151" spans="9:9" s="47" customFormat="1" x14ac:dyDescent="0.2">
      <c r="I151" s="48"/>
    </row>
    <row r="152" spans="9:9" s="47" customFormat="1" x14ac:dyDescent="0.2">
      <c r="I152" s="48"/>
    </row>
    <row r="153" spans="9:9" s="47" customFormat="1" x14ac:dyDescent="0.2">
      <c r="I153" s="48"/>
    </row>
    <row r="154" spans="9:9" s="47" customFormat="1" x14ac:dyDescent="0.2">
      <c r="I154" s="48"/>
    </row>
    <row r="155" spans="9:9" s="47" customFormat="1" x14ac:dyDescent="0.2">
      <c r="I155" s="48"/>
    </row>
    <row r="156" spans="9:9" s="47" customFormat="1" x14ac:dyDescent="0.2">
      <c r="I156" s="48"/>
    </row>
  </sheetData>
  <mergeCells count="14">
    <mergeCell ref="A6:F6"/>
    <mergeCell ref="A1:F1"/>
    <mergeCell ref="B2:F2"/>
    <mergeCell ref="B3:F3"/>
    <mergeCell ref="B4:F4"/>
    <mergeCell ref="A5:F5"/>
    <mergeCell ref="A15:F15"/>
    <mergeCell ref="A136:D136"/>
    <mergeCell ref="A7:F7"/>
    <mergeCell ref="A8:F8"/>
    <mergeCell ref="A9:F9"/>
    <mergeCell ref="A10:F10"/>
    <mergeCell ref="A11:F11"/>
    <mergeCell ref="A12:F12"/>
  </mergeCells>
  <printOptions horizontalCentered="1"/>
  <pageMargins left="0.2" right="0.2" top="0.19685039370078741" bottom="0.2" header="0.2" footer="0.2"/>
  <pageSetup paperSize="9" scale="63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152"/>
  <sheetViews>
    <sheetView tabSelected="1" topLeftCell="A67" zoomScaleNormal="100" workbookViewId="0">
      <selection activeCell="F143" sqref="F143"/>
    </sheetView>
  </sheetViews>
  <sheetFormatPr defaultRowHeight="12.75" x14ac:dyDescent="0.2"/>
  <cols>
    <col min="1" max="1" width="72.7109375" style="1" customWidth="1"/>
    <col min="2" max="2" width="19.140625" style="1" customWidth="1"/>
    <col min="3" max="3" width="13.85546875" style="1" customWidth="1"/>
    <col min="4" max="4" width="21.7109375" style="66" customWidth="1"/>
    <col min="5" max="5" width="13.85546875" style="66" customWidth="1"/>
    <col min="6" max="6" width="20.85546875" style="66" customWidth="1"/>
    <col min="7" max="7" width="15.42578125" style="1" customWidth="1"/>
    <col min="8" max="8" width="15.42578125" style="1" hidden="1" customWidth="1"/>
    <col min="9" max="9" width="15.42578125" style="2" hidden="1" customWidth="1"/>
    <col min="10" max="12" width="15.42578125" style="1" customWidth="1"/>
    <col min="13" max="16384" width="9.140625" style="1"/>
  </cols>
  <sheetData>
    <row r="1" spans="1:9" ht="16.5" customHeight="1" x14ac:dyDescent="0.2">
      <c r="A1" s="152" t="s">
        <v>143</v>
      </c>
      <c r="B1" s="153"/>
      <c r="C1" s="153"/>
      <c r="D1" s="153"/>
      <c r="E1" s="153"/>
      <c r="F1" s="153"/>
    </row>
    <row r="2" spans="1:9" ht="12.75" customHeight="1" x14ac:dyDescent="0.3">
      <c r="B2" s="154"/>
      <c r="C2" s="154"/>
      <c r="D2" s="154"/>
      <c r="E2" s="153"/>
      <c r="F2" s="153"/>
    </row>
    <row r="3" spans="1:9" ht="20.25" customHeight="1" x14ac:dyDescent="0.3">
      <c r="A3" s="3" t="s">
        <v>164</v>
      </c>
      <c r="B3" s="154" t="s">
        <v>0</v>
      </c>
      <c r="C3" s="154"/>
      <c r="D3" s="154"/>
      <c r="E3" s="153"/>
      <c r="F3" s="153"/>
    </row>
    <row r="4" spans="1:9" ht="14.25" customHeight="1" x14ac:dyDescent="0.3">
      <c r="B4" s="154" t="s">
        <v>144</v>
      </c>
      <c r="C4" s="154"/>
      <c r="D4" s="154"/>
      <c r="E4" s="153"/>
      <c r="F4" s="153"/>
    </row>
    <row r="5" spans="1:9" s="4" customFormat="1" ht="39.75" hidden="1" customHeight="1" x14ac:dyDescent="0.25">
      <c r="A5" s="155" t="s">
        <v>1</v>
      </c>
      <c r="B5" s="156"/>
      <c r="C5" s="156"/>
      <c r="D5" s="156"/>
      <c r="E5" s="156"/>
      <c r="F5" s="156"/>
    </row>
    <row r="6" spans="1:9" s="4" customFormat="1" ht="33" customHeight="1" x14ac:dyDescent="0.4">
      <c r="A6" s="157"/>
      <c r="B6" s="158"/>
      <c r="C6" s="158"/>
      <c r="D6" s="158"/>
      <c r="E6" s="158"/>
      <c r="F6" s="158"/>
    </row>
    <row r="7" spans="1:9" ht="20.25" customHeight="1" x14ac:dyDescent="0.4">
      <c r="A7" s="159"/>
      <c r="B7" s="159"/>
      <c r="C7" s="159"/>
      <c r="D7" s="159"/>
      <c r="E7" s="159"/>
      <c r="F7" s="159"/>
      <c r="G7" s="5"/>
    </row>
    <row r="8" spans="1:9" ht="18" customHeight="1" x14ac:dyDescent="0.2">
      <c r="A8" s="166" t="s">
        <v>165</v>
      </c>
      <c r="B8" s="166"/>
      <c r="C8" s="166"/>
      <c r="D8" s="166"/>
      <c r="E8" s="166"/>
      <c r="F8" s="166"/>
      <c r="G8" s="5"/>
    </row>
    <row r="9" spans="1:9" s="6" customFormat="1" ht="22.5" customHeight="1" x14ac:dyDescent="0.4">
      <c r="A9" s="160" t="s">
        <v>2</v>
      </c>
      <c r="B9" s="160"/>
      <c r="C9" s="160"/>
      <c r="D9" s="160"/>
      <c r="E9" s="161"/>
      <c r="F9" s="161"/>
      <c r="I9" s="7"/>
    </row>
    <row r="10" spans="1:9" s="8" customFormat="1" ht="18.75" customHeight="1" x14ac:dyDescent="0.4">
      <c r="A10" s="160" t="s">
        <v>74</v>
      </c>
      <c r="B10" s="160"/>
      <c r="C10" s="160"/>
      <c r="D10" s="160"/>
      <c r="E10" s="161"/>
      <c r="F10" s="161"/>
    </row>
    <row r="11" spans="1:9" s="9" customFormat="1" ht="17.25" customHeight="1" x14ac:dyDescent="0.2">
      <c r="A11" s="162" t="s">
        <v>3</v>
      </c>
      <c r="B11" s="162"/>
      <c r="C11" s="162"/>
      <c r="D11" s="162"/>
      <c r="E11" s="163"/>
      <c r="F11" s="163"/>
    </row>
    <row r="12" spans="1:9" s="8" customFormat="1" ht="30" customHeight="1" thickBot="1" x14ac:dyDescent="0.25">
      <c r="A12" s="164" t="s">
        <v>4</v>
      </c>
      <c r="B12" s="164"/>
      <c r="C12" s="164"/>
      <c r="D12" s="164"/>
      <c r="E12" s="165"/>
      <c r="F12" s="165"/>
    </row>
    <row r="13" spans="1:9" s="14" customFormat="1" ht="139.5" customHeight="1" thickBot="1" x14ac:dyDescent="0.25">
      <c r="A13" s="10" t="s">
        <v>5</v>
      </c>
      <c r="B13" s="11" t="s">
        <v>6</v>
      </c>
      <c r="C13" s="12" t="s">
        <v>75</v>
      </c>
      <c r="D13" s="12" t="s">
        <v>8</v>
      </c>
      <c r="E13" s="12" t="s">
        <v>7</v>
      </c>
      <c r="F13" s="13" t="s">
        <v>9</v>
      </c>
      <c r="I13" s="15"/>
    </row>
    <row r="14" spans="1:9" s="21" customFormat="1" x14ac:dyDescent="0.2">
      <c r="A14" s="16">
        <v>1</v>
      </c>
      <c r="B14" s="17">
        <v>2</v>
      </c>
      <c r="C14" s="18">
        <v>3</v>
      </c>
      <c r="D14" s="18">
        <v>4</v>
      </c>
      <c r="E14" s="19">
        <v>5</v>
      </c>
      <c r="F14" s="20">
        <v>6</v>
      </c>
      <c r="I14" s="22"/>
    </row>
    <row r="15" spans="1:9" s="21" customFormat="1" ht="49.5" customHeight="1" x14ac:dyDescent="0.2">
      <c r="A15" s="147" t="s">
        <v>10</v>
      </c>
      <c r="B15" s="148"/>
      <c r="C15" s="148"/>
      <c r="D15" s="148"/>
      <c r="E15" s="149"/>
      <c r="F15" s="150"/>
      <c r="I15" s="22"/>
    </row>
    <row r="16" spans="1:9" s="14" customFormat="1" ht="21.75" customHeight="1" x14ac:dyDescent="0.2">
      <c r="A16" s="54" t="s">
        <v>71</v>
      </c>
      <c r="B16" s="73" t="s">
        <v>11</v>
      </c>
      <c r="C16" s="87" t="s">
        <v>128</v>
      </c>
      <c r="D16" s="23">
        <f>E16*G16</f>
        <v>166963.94</v>
      </c>
      <c r="E16" s="24">
        <f>F16*12</f>
        <v>43.32</v>
      </c>
      <c r="F16" s="25">
        <f>F27+F29</f>
        <v>3.61</v>
      </c>
      <c r="G16" s="14">
        <v>3854.2</v>
      </c>
      <c r="H16" s="14">
        <v>1.07</v>
      </c>
      <c r="I16" s="15">
        <v>2.2400000000000002</v>
      </c>
    </row>
    <row r="17" spans="1:9" s="14" customFormat="1" ht="26.25" customHeight="1" x14ac:dyDescent="0.2">
      <c r="A17" s="90" t="s">
        <v>76</v>
      </c>
      <c r="B17" s="91" t="s">
        <v>12</v>
      </c>
      <c r="C17" s="87"/>
      <c r="D17" s="23"/>
      <c r="E17" s="24"/>
      <c r="F17" s="25"/>
      <c r="G17" s="14">
        <v>3854.2</v>
      </c>
      <c r="I17" s="15"/>
    </row>
    <row r="18" spans="1:9" s="14" customFormat="1" ht="15" x14ac:dyDescent="0.2">
      <c r="A18" s="90" t="s">
        <v>13</v>
      </c>
      <c r="B18" s="91" t="s">
        <v>12</v>
      </c>
      <c r="C18" s="87"/>
      <c r="D18" s="23"/>
      <c r="E18" s="24"/>
      <c r="F18" s="25"/>
      <c r="G18" s="14">
        <v>3854.2</v>
      </c>
      <c r="I18" s="15"/>
    </row>
    <row r="19" spans="1:9" s="14" customFormat="1" ht="123" customHeight="1" x14ac:dyDescent="0.2">
      <c r="A19" s="90" t="s">
        <v>77</v>
      </c>
      <c r="B19" s="91" t="s">
        <v>34</v>
      </c>
      <c r="C19" s="87"/>
      <c r="D19" s="23"/>
      <c r="E19" s="24"/>
      <c r="F19" s="25"/>
      <c r="G19" s="14">
        <v>3854.2</v>
      </c>
      <c r="I19" s="15"/>
    </row>
    <row r="20" spans="1:9" s="14" customFormat="1" ht="24" customHeight="1" x14ac:dyDescent="0.2">
      <c r="A20" s="90" t="s">
        <v>78</v>
      </c>
      <c r="B20" s="91" t="s">
        <v>12</v>
      </c>
      <c r="C20" s="87"/>
      <c r="D20" s="23"/>
      <c r="E20" s="24"/>
      <c r="F20" s="25"/>
      <c r="G20" s="14">
        <v>3854.2</v>
      </c>
      <c r="I20" s="15"/>
    </row>
    <row r="21" spans="1:9" s="14" customFormat="1" ht="15" x14ac:dyDescent="0.2">
      <c r="A21" s="90" t="s">
        <v>79</v>
      </c>
      <c r="B21" s="91" t="s">
        <v>12</v>
      </c>
      <c r="C21" s="87"/>
      <c r="D21" s="23"/>
      <c r="E21" s="24"/>
      <c r="F21" s="25"/>
      <c r="G21" s="14">
        <v>3854.2</v>
      </c>
      <c r="I21" s="15"/>
    </row>
    <row r="22" spans="1:9" s="14" customFormat="1" ht="27" customHeight="1" x14ac:dyDescent="0.2">
      <c r="A22" s="90" t="s">
        <v>80</v>
      </c>
      <c r="B22" s="91" t="s">
        <v>18</v>
      </c>
      <c r="C22" s="23"/>
      <c r="D22" s="23"/>
      <c r="E22" s="24"/>
      <c r="F22" s="25"/>
      <c r="G22" s="14">
        <v>3854.2</v>
      </c>
      <c r="I22" s="15"/>
    </row>
    <row r="23" spans="1:9" s="14" customFormat="1" ht="21" customHeight="1" x14ac:dyDescent="0.2">
      <c r="A23" s="90" t="s">
        <v>81</v>
      </c>
      <c r="B23" s="91" t="s">
        <v>22</v>
      </c>
      <c r="C23" s="23"/>
      <c r="D23" s="23"/>
      <c r="E23" s="24"/>
      <c r="F23" s="25"/>
      <c r="G23" s="14">
        <v>3854.2</v>
      </c>
      <c r="I23" s="15"/>
    </row>
    <row r="24" spans="1:9" s="14" customFormat="1" ht="18" customHeight="1" x14ac:dyDescent="0.2">
      <c r="A24" s="90" t="s">
        <v>166</v>
      </c>
      <c r="B24" s="91" t="s">
        <v>12</v>
      </c>
      <c r="C24" s="23"/>
      <c r="D24" s="23"/>
      <c r="E24" s="24"/>
      <c r="F24" s="25"/>
      <c r="G24" s="14">
        <v>3854.2</v>
      </c>
      <c r="I24" s="15"/>
    </row>
    <row r="25" spans="1:9" s="14" customFormat="1" ht="18" customHeight="1" x14ac:dyDescent="0.2">
      <c r="A25" s="90" t="s">
        <v>167</v>
      </c>
      <c r="B25" s="91" t="s">
        <v>12</v>
      </c>
      <c r="C25" s="23"/>
      <c r="D25" s="23"/>
      <c r="E25" s="24"/>
      <c r="F25" s="25"/>
      <c r="I25" s="15"/>
    </row>
    <row r="26" spans="1:9" s="14" customFormat="1" ht="18.75" customHeight="1" x14ac:dyDescent="0.2">
      <c r="A26" s="90" t="s">
        <v>82</v>
      </c>
      <c r="B26" s="91" t="s">
        <v>32</v>
      </c>
      <c r="C26" s="23"/>
      <c r="D26" s="23"/>
      <c r="E26" s="24"/>
      <c r="F26" s="25"/>
      <c r="G26" s="14">
        <v>3854.2</v>
      </c>
      <c r="I26" s="15"/>
    </row>
    <row r="27" spans="1:9" s="14" customFormat="1" ht="18" customHeight="1" x14ac:dyDescent="0.2">
      <c r="A27" s="54" t="s">
        <v>66</v>
      </c>
      <c r="B27" s="55"/>
      <c r="C27" s="57"/>
      <c r="D27" s="57"/>
      <c r="E27" s="56"/>
      <c r="F27" s="25">
        <v>3.61</v>
      </c>
      <c r="G27" s="14">
        <v>3854.2</v>
      </c>
      <c r="I27" s="15"/>
    </row>
    <row r="28" spans="1:9" s="14" customFormat="1" ht="18.75" customHeight="1" x14ac:dyDescent="0.2">
      <c r="A28" s="70" t="s">
        <v>67</v>
      </c>
      <c r="B28" s="55" t="s">
        <v>12</v>
      </c>
      <c r="C28" s="57"/>
      <c r="D28" s="57"/>
      <c r="E28" s="56"/>
      <c r="F28" s="58">
        <v>0</v>
      </c>
      <c r="G28" s="14">
        <v>3854.2</v>
      </c>
      <c r="I28" s="15"/>
    </row>
    <row r="29" spans="1:9" s="14" customFormat="1" ht="23.25" customHeight="1" x14ac:dyDescent="0.2">
      <c r="A29" s="54" t="s">
        <v>66</v>
      </c>
      <c r="B29" s="55"/>
      <c r="C29" s="57"/>
      <c r="D29" s="57"/>
      <c r="E29" s="56"/>
      <c r="F29" s="25">
        <f>F28</f>
        <v>0</v>
      </c>
      <c r="G29" s="14">
        <v>3854.2</v>
      </c>
      <c r="I29" s="15"/>
    </row>
    <row r="30" spans="1:9" s="14" customFormat="1" ht="30" x14ac:dyDescent="0.2">
      <c r="A30" s="54" t="s">
        <v>14</v>
      </c>
      <c r="B30" s="71" t="s">
        <v>15</v>
      </c>
      <c r="C30" s="23" t="s">
        <v>129</v>
      </c>
      <c r="D30" s="23">
        <f>E30*G30</f>
        <v>215064.36</v>
      </c>
      <c r="E30" s="24">
        <f>F30*12</f>
        <v>55.8</v>
      </c>
      <c r="F30" s="25">
        <v>4.6500000000000004</v>
      </c>
      <c r="G30" s="14">
        <v>3854.2</v>
      </c>
      <c r="H30" s="14">
        <v>1.07</v>
      </c>
      <c r="I30" s="15">
        <v>2.62</v>
      </c>
    </row>
    <row r="31" spans="1:9" s="14" customFormat="1" ht="15" x14ac:dyDescent="0.2">
      <c r="A31" s="90" t="s">
        <v>83</v>
      </c>
      <c r="B31" s="91" t="s">
        <v>15</v>
      </c>
      <c r="C31" s="23"/>
      <c r="D31" s="23"/>
      <c r="E31" s="24"/>
      <c r="F31" s="25"/>
      <c r="G31" s="14">
        <v>3854.2</v>
      </c>
      <c r="I31" s="15"/>
    </row>
    <row r="32" spans="1:9" s="14" customFormat="1" ht="15" x14ac:dyDescent="0.2">
      <c r="A32" s="90" t="s">
        <v>84</v>
      </c>
      <c r="B32" s="91" t="s">
        <v>85</v>
      </c>
      <c r="C32" s="23"/>
      <c r="D32" s="23"/>
      <c r="E32" s="24"/>
      <c r="F32" s="25"/>
      <c r="G32" s="14">
        <v>3854.2</v>
      </c>
      <c r="I32" s="15"/>
    </row>
    <row r="33" spans="1:9" s="14" customFormat="1" ht="15" x14ac:dyDescent="0.2">
      <c r="A33" s="90" t="s">
        <v>86</v>
      </c>
      <c r="B33" s="91" t="s">
        <v>87</v>
      </c>
      <c r="C33" s="23"/>
      <c r="D33" s="23"/>
      <c r="E33" s="24"/>
      <c r="F33" s="25"/>
      <c r="G33" s="14">
        <v>3854.2</v>
      </c>
      <c r="I33" s="15"/>
    </row>
    <row r="34" spans="1:9" s="14" customFormat="1" ht="15" x14ac:dyDescent="0.2">
      <c r="A34" s="90" t="s">
        <v>16</v>
      </c>
      <c r="B34" s="91" t="s">
        <v>15</v>
      </c>
      <c r="C34" s="23"/>
      <c r="D34" s="23"/>
      <c r="E34" s="24"/>
      <c r="F34" s="25"/>
      <c r="G34" s="14">
        <v>3854.2</v>
      </c>
      <c r="I34" s="15"/>
    </row>
    <row r="35" spans="1:9" s="14" customFormat="1" ht="25.5" x14ac:dyDescent="0.2">
      <c r="A35" s="90" t="s">
        <v>17</v>
      </c>
      <c r="B35" s="91" t="s">
        <v>18</v>
      </c>
      <c r="C35" s="23"/>
      <c r="D35" s="23"/>
      <c r="E35" s="24"/>
      <c r="F35" s="25"/>
      <c r="G35" s="14">
        <v>3854.2</v>
      </c>
      <c r="I35" s="15"/>
    </row>
    <row r="36" spans="1:9" s="14" customFormat="1" ht="15" x14ac:dyDescent="0.2">
      <c r="A36" s="90" t="s">
        <v>88</v>
      </c>
      <c r="B36" s="91" t="s">
        <v>15</v>
      </c>
      <c r="C36" s="23"/>
      <c r="D36" s="23"/>
      <c r="E36" s="24"/>
      <c r="F36" s="25"/>
      <c r="G36" s="14">
        <v>3854.2</v>
      </c>
      <c r="I36" s="15"/>
    </row>
    <row r="37" spans="1:9" s="14" customFormat="1" ht="15" x14ac:dyDescent="0.2">
      <c r="A37" s="90" t="s">
        <v>19</v>
      </c>
      <c r="B37" s="91" t="s">
        <v>15</v>
      </c>
      <c r="C37" s="23"/>
      <c r="D37" s="23"/>
      <c r="E37" s="24"/>
      <c r="F37" s="25"/>
      <c r="G37" s="14">
        <v>3854.2</v>
      </c>
      <c r="I37" s="15"/>
    </row>
    <row r="38" spans="1:9" s="14" customFormat="1" ht="25.5" x14ac:dyDescent="0.2">
      <c r="A38" s="90" t="s">
        <v>89</v>
      </c>
      <c r="B38" s="91" t="s">
        <v>20</v>
      </c>
      <c r="C38" s="23"/>
      <c r="D38" s="23"/>
      <c r="E38" s="24"/>
      <c r="F38" s="25"/>
      <c r="G38" s="14">
        <v>3854.2</v>
      </c>
      <c r="I38" s="15"/>
    </row>
    <row r="39" spans="1:9" s="14" customFormat="1" ht="25.5" x14ac:dyDescent="0.2">
      <c r="A39" s="90" t="s">
        <v>90</v>
      </c>
      <c r="B39" s="91" t="s">
        <v>18</v>
      </c>
      <c r="C39" s="23"/>
      <c r="D39" s="23"/>
      <c r="E39" s="24"/>
      <c r="F39" s="25"/>
      <c r="G39" s="14">
        <v>3854.2</v>
      </c>
      <c r="I39" s="15"/>
    </row>
    <row r="40" spans="1:9" s="14" customFormat="1" ht="25.5" x14ac:dyDescent="0.2">
      <c r="A40" s="90" t="s">
        <v>91</v>
      </c>
      <c r="B40" s="91" t="s">
        <v>15</v>
      </c>
      <c r="C40" s="23"/>
      <c r="D40" s="23"/>
      <c r="E40" s="24"/>
      <c r="F40" s="25"/>
      <c r="G40" s="14">
        <v>3854.2</v>
      </c>
      <c r="I40" s="15"/>
    </row>
    <row r="41" spans="1:9" s="26" customFormat="1" ht="15" x14ac:dyDescent="0.2">
      <c r="A41" s="72" t="s">
        <v>21</v>
      </c>
      <c r="B41" s="73" t="s">
        <v>22</v>
      </c>
      <c r="C41" s="23" t="s">
        <v>130</v>
      </c>
      <c r="D41" s="23">
        <f>E41*G41</f>
        <v>41625.360000000001</v>
      </c>
      <c r="E41" s="24">
        <f>F41*12</f>
        <v>10.8</v>
      </c>
      <c r="F41" s="25">
        <v>0.9</v>
      </c>
      <c r="G41" s="14">
        <v>3854.2</v>
      </c>
      <c r="H41" s="14">
        <v>1.07</v>
      </c>
      <c r="I41" s="15">
        <v>0.6</v>
      </c>
    </row>
    <row r="42" spans="1:9" s="14" customFormat="1" ht="15" x14ac:dyDescent="0.2">
      <c r="A42" s="72" t="s">
        <v>23</v>
      </c>
      <c r="B42" s="73" t="s">
        <v>24</v>
      </c>
      <c r="C42" s="23" t="s">
        <v>130</v>
      </c>
      <c r="D42" s="23">
        <f>E42*G42</f>
        <v>135513.67000000001</v>
      </c>
      <c r="E42" s="24">
        <f>F42*12</f>
        <v>35.159999999999997</v>
      </c>
      <c r="F42" s="25">
        <v>2.93</v>
      </c>
      <c r="G42" s="14">
        <v>3854.2</v>
      </c>
      <c r="H42" s="14">
        <v>1.07</v>
      </c>
      <c r="I42" s="15">
        <v>1.94</v>
      </c>
    </row>
    <row r="43" spans="1:9" s="14" customFormat="1" ht="15" x14ac:dyDescent="0.2">
      <c r="A43" s="72" t="s">
        <v>92</v>
      </c>
      <c r="B43" s="73" t="s">
        <v>15</v>
      </c>
      <c r="C43" s="23" t="s">
        <v>134</v>
      </c>
      <c r="D43" s="23">
        <v>0</v>
      </c>
      <c r="E43" s="24">
        <f>D43/G43</f>
        <v>0</v>
      </c>
      <c r="F43" s="25">
        <f>E43/12</f>
        <v>0</v>
      </c>
      <c r="G43" s="14">
        <v>3854.2</v>
      </c>
      <c r="I43" s="15"/>
    </row>
    <row r="44" spans="1:9" s="14" customFormat="1" ht="18.75" customHeight="1" x14ac:dyDescent="0.2">
      <c r="A44" s="90" t="s">
        <v>93</v>
      </c>
      <c r="B44" s="91" t="s">
        <v>34</v>
      </c>
      <c r="C44" s="23"/>
      <c r="D44" s="23"/>
      <c r="E44" s="24"/>
      <c r="F44" s="25"/>
      <c r="G44" s="14">
        <v>3854.2</v>
      </c>
      <c r="I44" s="15"/>
    </row>
    <row r="45" spans="1:9" s="14" customFormat="1" ht="21" customHeight="1" x14ac:dyDescent="0.2">
      <c r="A45" s="90" t="s">
        <v>94</v>
      </c>
      <c r="B45" s="91" t="s">
        <v>32</v>
      </c>
      <c r="C45" s="23"/>
      <c r="D45" s="23"/>
      <c r="E45" s="24"/>
      <c r="F45" s="25"/>
      <c r="G45" s="14">
        <v>3854.2</v>
      </c>
      <c r="I45" s="15"/>
    </row>
    <row r="46" spans="1:9" s="14" customFormat="1" ht="15" x14ac:dyDescent="0.2">
      <c r="A46" s="90" t="s">
        <v>95</v>
      </c>
      <c r="B46" s="91" t="s">
        <v>96</v>
      </c>
      <c r="C46" s="23"/>
      <c r="D46" s="23"/>
      <c r="E46" s="24"/>
      <c r="F46" s="25"/>
      <c r="G46" s="14">
        <v>3854.2</v>
      </c>
      <c r="I46" s="15"/>
    </row>
    <row r="47" spans="1:9" s="14" customFormat="1" ht="15" x14ac:dyDescent="0.2">
      <c r="A47" s="90" t="s">
        <v>97</v>
      </c>
      <c r="B47" s="91" t="s">
        <v>98</v>
      </c>
      <c r="C47" s="23"/>
      <c r="D47" s="23"/>
      <c r="E47" s="24"/>
      <c r="F47" s="25"/>
      <c r="G47" s="14">
        <v>3854.2</v>
      </c>
      <c r="I47" s="15"/>
    </row>
    <row r="48" spans="1:9" s="14" customFormat="1" ht="15" x14ac:dyDescent="0.2">
      <c r="A48" s="90" t="s">
        <v>99</v>
      </c>
      <c r="B48" s="91" t="s">
        <v>96</v>
      </c>
      <c r="C48" s="23"/>
      <c r="D48" s="23"/>
      <c r="E48" s="24"/>
      <c r="F48" s="25"/>
      <c r="G48" s="14">
        <v>3854.2</v>
      </c>
      <c r="I48" s="15"/>
    </row>
    <row r="49" spans="1:9" s="21" customFormat="1" ht="35.25" customHeight="1" x14ac:dyDescent="0.2">
      <c r="A49" s="72" t="s">
        <v>100</v>
      </c>
      <c r="B49" s="73" t="s">
        <v>11</v>
      </c>
      <c r="C49" s="23" t="s">
        <v>131</v>
      </c>
      <c r="D49" s="125">
        <v>2439.9899999999998</v>
      </c>
      <c r="E49" s="24">
        <f>D49/G49</f>
        <v>0.63</v>
      </c>
      <c r="F49" s="25">
        <f t="shared" ref="F49:F50" si="0">E49/12</f>
        <v>0.05</v>
      </c>
      <c r="G49" s="14">
        <v>3854.2</v>
      </c>
      <c r="H49" s="14">
        <v>1.07</v>
      </c>
      <c r="I49" s="15">
        <v>0.03</v>
      </c>
    </row>
    <row r="50" spans="1:9" s="21" customFormat="1" ht="33" customHeight="1" x14ac:dyDescent="0.2">
      <c r="A50" s="72" t="s">
        <v>101</v>
      </c>
      <c r="B50" s="73" t="s">
        <v>11</v>
      </c>
      <c r="C50" s="23" t="s">
        <v>131</v>
      </c>
      <c r="D50" s="125">
        <v>15405.72</v>
      </c>
      <c r="E50" s="24">
        <f>D50/G50</f>
        <v>4</v>
      </c>
      <c r="F50" s="25">
        <f t="shared" si="0"/>
        <v>0.33</v>
      </c>
      <c r="G50" s="14">
        <v>3854.2</v>
      </c>
      <c r="H50" s="14">
        <v>1.07</v>
      </c>
      <c r="I50" s="15">
        <v>0.22</v>
      </c>
    </row>
    <row r="51" spans="1:9" s="21" customFormat="1" ht="30" x14ac:dyDescent="0.2">
      <c r="A51" s="72" t="s">
        <v>25</v>
      </c>
      <c r="B51" s="73"/>
      <c r="C51" s="23" t="s">
        <v>135</v>
      </c>
      <c r="D51" s="23">
        <f>E51*G51</f>
        <v>10175.09</v>
      </c>
      <c r="E51" s="24">
        <f>F51*12</f>
        <v>2.64</v>
      </c>
      <c r="F51" s="25">
        <v>0.22</v>
      </c>
      <c r="G51" s="14">
        <v>3854.2</v>
      </c>
      <c r="H51" s="14">
        <v>1.07</v>
      </c>
      <c r="I51" s="15">
        <v>0.14000000000000001</v>
      </c>
    </row>
    <row r="52" spans="1:9" s="21" customFormat="1" ht="25.5" x14ac:dyDescent="0.2">
      <c r="A52" s="39" t="s">
        <v>102</v>
      </c>
      <c r="B52" s="35" t="s">
        <v>69</v>
      </c>
      <c r="C52" s="23"/>
      <c r="D52" s="23"/>
      <c r="E52" s="24"/>
      <c r="F52" s="25"/>
      <c r="G52" s="14">
        <v>3854.2</v>
      </c>
      <c r="H52" s="14"/>
      <c r="I52" s="15"/>
    </row>
    <row r="53" spans="1:9" s="21" customFormat="1" ht="30.75" customHeight="1" x14ac:dyDescent="0.2">
      <c r="A53" s="39" t="s">
        <v>103</v>
      </c>
      <c r="B53" s="35" t="s">
        <v>69</v>
      </c>
      <c r="C53" s="23"/>
      <c r="D53" s="23"/>
      <c r="E53" s="24"/>
      <c r="F53" s="25"/>
      <c r="G53" s="14">
        <v>3854.2</v>
      </c>
      <c r="H53" s="14"/>
      <c r="I53" s="15"/>
    </row>
    <row r="54" spans="1:9" s="21" customFormat="1" ht="15" x14ac:dyDescent="0.2">
      <c r="A54" s="39" t="s">
        <v>104</v>
      </c>
      <c r="B54" s="35" t="s">
        <v>12</v>
      </c>
      <c r="C54" s="23"/>
      <c r="D54" s="23"/>
      <c r="E54" s="24"/>
      <c r="F54" s="25"/>
      <c r="G54" s="14">
        <v>3854.2</v>
      </c>
      <c r="H54" s="14"/>
      <c r="I54" s="15"/>
    </row>
    <row r="55" spans="1:9" s="21" customFormat="1" ht="15" x14ac:dyDescent="0.2">
      <c r="A55" s="39" t="s">
        <v>105</v>
      </c>
      <c r="B55" s="35" t="s">
        <v>69</v>
      </c>
      <c r="C55" s="23"/>
      <c r="D55" s="23"/>
      <c r="E55" s="24"/>
      <c r="F55" s="25"/>
      <c r="G55" s="14">
        <v>3854.2</v>
      </c>
      <c r="H55" s="14"/>
      <c r="I55" s="15"/>
    </row>
    <row r="56" spans="1:9" s="21" customFormat="1" ht="25.5" x14ac:dyDescent="0.2">
      <c r="A56" s="39" t="s">
        <v>106</v>
      </c>
      <c r="B56" s="35" t="s">
        <v>69</v>
      </c>
      <c r="C56" s="23"/>
      <c r="D56" s="23"/>
      <c r="E56" s="24"/>
      <c r="F56" s="25"/>
      <c r="G56" s="14">
        <v>3854.2</v>
      </c>
      <c r="H56" s="14"/>
      <c r="I56" s="15"/>
    </row>
    <row r="57" spans="1:9" s="21" customFormat="1" ht="15" x14ac:dyDescent="0.2">
      <c r="A57" s="39" t="s">
        <v>107</v>
      </c>
      <c r="B57" s="35" t="s">
        <v>69</v>
      </c>
      <c r="C57" s="23"/>
      <c r="D57" s="23"/>
      <c r="E57" s="24"/>
      <c r="F57" s="25"/>
      <c r="G57" s="14">
        <v>3854.2</v>
      </c>
      <c r="H57" s="14"/>
      <c r="I57" s="15"/>
    </row>
    <row r="58" spans="1:9" s="21" customFormat="1" ht="25.5" x14ac:dyDescent="0.2">
      <c r="A58" s="39" t="s">
        <v>108</v>
      </c>
      <c r="B58" s="35" t="s">
        <v>69</v>
      </c>
      <c r="C58" s="23"/>
      <c r="D58" s="23"/>
      <c r="E58" s="24"/>
      <c r="F58" s="25"/>
      <c r="G58" s="14">
        <v>3854.2</v>
      </c>
      <c r="H58" s="14"/>
      <c r="I58" s="15"/>
    </row>
    <row r="59" spans="1:9" s="21" customFormat="1" ht="21" customHeight="1" x14ac:dyDescent="0.2">
      <c r="A59" s="39" t="s">
        <v>109</v>
      </c>
      <c r="B59" s="35" t="s">
        <v>69</v>
      </c>
      <c r="C59" s="23"/>
      <c r="D59" s="23"/>
      <c r="E59" s="24"/>
      <c r="F59" s="25"/>
      <c r="G59" s="14">
        <v>3854.2</v>
      </c>
      <c r="H59" s="14"/>
      <c r="I59" s="15"/>
    </row>
    <row r="60" spans="1:9" s="21" customFormat="1" ht="23.25" customHeight="1" x14ac:dyDescent="0.2">
      <c r="A60" s="39" t="s">
        <v>110</v>
      </c>
      <c r="B60" s="35" t="s">
        <v>69</v>
      </c>
      <c r="C60" s="23"/>
      <c r="D60" s="23"/>
      <c r="E60" s="24"/>
      <c r="F60" s="25"/>
      <c r="G60" s="14">
        <v>3854.2</v>
      </c>
      <c r="H60" s="14"/>
      <c r="I60" s="15"/>
    </row>
    <row r="61" spans="1:9" s="21" customFormat="1" ht="29.25" customHeight="1" x14ac:dyDescent="0.2">
      <c r="A61" s="72" t="s">
        <v>168</v>
      </c>
      <c r="B61" s="35"/>
      <c r="C61" s="23"/>
      <c r="D61" s="23">
        <v>77400</v>
      </c>
      <c r="E61" s="24">
        <f>D61/G61</f>
        <v>20.079999999999998</v>
      </c>
      <c r="F61" s="25">
        <f>E61/12</f>
        <v>1.67</v>
      </c>
      <c r="G61" s="14">
        <v>3854.2</v>
      </c>
      <c r="H61" s="14"/>
      <c r="I61" s="15"/>
    </row>
    <row r="62" spans="1:9" s="14" customFormat="1" ht="18" customHeight="1" x14ac:dyDescent="0.2">
      <c r="A62" s="72" t="s">
        <v>26</v>
      </c>
      <c r="B62" s="73" t="s">
        <v>27</v>
      </c>
      <c r="C62" s="23" t="s">
        <v>136</v>
      </c>
      <c r="D62" s="23">
        <f>E62*G62</f>
        <v>3700.03</v>
      </c>
      <c r="E62" s="24">
        <f>12*F62</f>
        <v>0.96</v>
      </c>
      <c r="F62" s="25">
        <v>0.08</v>
      </c>
      <c r="G62" s="14">
        <v>3854.2</v>
      </c>
      <c r="H62" s="14">
        <v>1.07</v>
      </c>
      <c r="I62" s="15">
        <v>0.03</v>
      </c>
    </row>
    <row r="63" spans="1:9" s="14" customFormat="1" ht="21.75" customHeight="1" x14ac:dyDescent="0.2">
      <c r="A63" s="72" t="s">
        <v>28</v>
      </c>
      <c r="B63" s="74" t="s">
        <v>29</v>
      </c>
      <c r="C63" s="27" t="s">
        <v>136</v>
      </c>
      <c r="D63" s="23">
        <f>E63*G63</f>
        <v>2312.52</v>
      </c>
      <c r="E63" s="24">
        <f>12*F63</f>
        <v>0.6</v>
      </c>
      <c r="F63" s="25">
        <v>0.05</v>
      </c>
      <c r="G63" s="14">
        <v>3854.2</v>
      </c>
      <c r="H63" s="14">
        <v>1.07</v>
      </c>
      <c r="I63" s="15">
        <v>0.02</v>
      </c>
    </row>
    <row r="64" spans="1:9" s="26" customFormat="1" ht="30" x14ac:dyDescent="0.2">
      <c r="A64" s="72" t="s">
        <v>30</v>
      </c>
      <c r="B64" s="73"/>
      <c r="C64" s="27" t="s">
        <v>132</v>
      </c>
      <c r="D64" s="23">
        <v>3535</v>
      </c>
      <c r="E64" s="24">
        <f>D64/G64</f>
        <v>0.92</v>
      </c>
      <c r="F64" s="25">
        <f>E64/12</f>
        <v>0.08</v>
      </c>
      <c r="G64" s="14">
        <v>3854.2</v>
      </c>
      <c r="H64" s="14">
        <v>1.07</v>
      </c>
      <c r="I64" s="15">
        <v>0.03</v>
      </c>
    </row>
    <row r="65" spans="1:11" s="26" customFormat="1" ht="19.5" customHeight="1" x14ac:dyDescent="0.2">
      <c r="A65" s="72" t="s">
        <v>31</v>
      </c>
      <c r="B65" s="73"/>
      <c r="C65" s="24" t="s">
        <v>137</v>
      </c>
      <c r="D65" s="122">
        <f>D66+D67+D68+D69+D70+D71+D72+D73+D74+D76+D78+D79++D77+D75</f>
        <v>19588.759999999998</v>
      </c>
      <c r="E65" s="24">
        <f>D65/G65</f>
        <v>5.08</v>
      </c>
      <c r="F65" s="25">
        <f>E65/12</f>
        <v>0.42</v>
      </c>
      <c r="G65" s="14">
        <v>3854.2</v>
      </c>
      <c r="H65" s="14">
        <v>1.07</v>
      </c>
      <c r="I65" s="15">
        <v>0.5</v>
      </c>
    </row>
    <row r="66" spans="1:11" s="21" customFormat="1" ht="21" customHeight="1" x14ac:dyDescent="0.2">
      <c r="A66" s="75" t="s">
        <v>72</v>
      </c>
      <c r="B66" s="68" t="s">
        <v>32</v>
      </c>
      <c r="C66" s="28"/>
      <c r="D66" s="123">
        <v>743.92</v>
      </c>
      <c r="E66" s="29"/>
      <c r="F66" s="30"/>
      <c r="G66" s="14">
        <v>3854.2</v>
      </c>
      <c r="H66" s="14">
        <v>1.07</v>
      </c>
      <c r="I66" s="15">
        <v>0.01</v>
      </c>
      <c r="K66" s="26"/>
    </row>
    <row r="67" spans="1:11" s="21" customFormat="1" ht="18" customHeight="1" x14ac:dyDescent="0.2">
      <c r="A67" s="75" t="s">
        <v>33</v>
      </c>
      <c r="B67" s="68" t="s">
        <v>34</v>
      </c>
      <c r="C67" s="28"/>
      <c r="D67" s="123">
        <v>548.89</v>
      </c>
      <c r="E67" s="29"/>
      <c r="F67" s="30"/>
      <c r="G67" s="14">
        <v>3854.2</v>
      </c>
      <c r="H67" s="14">
        <v>1.07</v>
      </c>
      <c r="I67" s="15">
        <v>0.01</v>
      </c>
      <c r="K67" s="26"/>
    </row>
    <row r="68" spans="1:11" s="21" customFormat="1" ht="18" customHeight="1" x14ac:dyDescent="0.2">
      <c r="A68" s="75" t="s">
        <v>68</v>
      </c>
      <c r="B68" s="69" t="s">
        <v>32</v>
      </c>
      <c r="C68" s="28"/>
      <c r="D68" s="123">
        <v>978.07</v>
      </c>
      <c r="E68" s="29"/>
      <c r="F68" s="30"/>
      <c r="G68" s="14">
        <v>3854.2</v>
      </c>
      <c r="H68" s="14"/>
      <c r="I68" s="15"/>
      <c r="K68" s="26"/>
    </row>
    <row r="69" spans="1:11" s="21" customFormat="1" ht="15" x14ac:dyDescent="0.2">
      <c r="A69" s="75" t="s">
        <v>35</v>
      </c>
      <c r="B69" s="68" t="s">
        <v>32</v>
      </c>
      <c r="C69" s="28"/>
      <c r="D69" s="123">
        <v>1046</v>
      </c>
      <c r="E69" s="29"/>
      <c r="F69" s="30"/>
      <c r="G69" s="14">
        <v>3854.2</v>
      </c>
      <c r="H69" s="14">
        <v>1.07</v>
      </c>
      <c r="I69" s="15">
        <v>0.01</v>
      </c>
      <c r="K69" s="26"/>
    </row>
    <row r="70" spans="1:11" s="21" customFormat="1" ht="15" x14ac:dyDescent="0.2">
      <c r="A70" s="75" t="s">
        <v>36</v>
      </c>
      <c r="B70" s="68" t="s">
        <v>32</v>
      </c>
      <c r="C70" s="28"/>
      <c r="D70" s="123">
        <v>4663.38</v>
      </c>
      <c r="E70" s="29"/>
      <c r="F70" s="30"/>
      <c r="G70" s="14">
        <v>3854.2</v>
      </c>
      <c r="H70" s="14">
        <v>1.07</v>
      </c>
      <c r="I70" s="15">
        <v>0.06</v>
      </c>
      <c r="K70" s="26"/>
    </row>
    <row r="71" spans="1:11" s="21" customFormat="1" ht="15" x14ac:dyDescent="0.2">
      <c r="A71" s="75" t="s">
        <v>37</v>
      </c>
      <c r="B71" s="68" t="s">
        <v>32</v>
      </c>
      <c r="C71" s="28"/>
      <c r="D71" s="123">
        <v>1097.78</v>
      </c>
      <c r="E71" s="29"/>
      <c r="F71" s="30"/>
      <c r="G71" s="14">
        <v>3854.2</v>
      </c>
      <c r="H71" s="14">
        <v>1.07</v>
      </c>
      <c r="I71" s="15">
        <v>0.01</v>
      </c>
      <c r="K71" s="26"/>
    </row>
    <row r="72" spans="1:11" s="21" customFormat="1" ht="15" x14ac:dyDescent="0.2">
      <c r="A72" s="75" t="s">
        <v>38</v>
      </c>
      <c r="B72" s="68" t="s">
        <v>32</v>
      </c>
      <c r="C72" s="28"/>
      <c r="D72" s="123">
        <v>522.99</v>
      </c>
      <c r="E72" s="29"/>
      <c r="F72" s="30"/>
      <c r="G72" s="14">
        <v>3854.2</v>
      </c>
      <c r="H72" s="14">
        <v>1.07</v>
      </c>
      <c r="I72" s="15">
        <v>0.01</v>
      </c>
      <c r="K72" s="26"/>
    </row>
    <row r="73" spans="1:11" s="21" customFormat="1" ht="15" x14ac:dyDescent="0.2">
      <c r="A73" s="75" t="s">
        <v>39</v>
      </c>
      <c r="B73" s="68" t="s">
        <v>34</v>
      </c>
      <c r="C73" s="28"/>
      <c r="D73" s="123">
        <v>0</v>
      </c>
      <c r="E73" s="29"/>
      <c r="F73" s="30"/>
      <c r="G73" s="14">
        <v>3854.2</v>
      </c>
      <c r="H73" s="14">
        <v>1.07</v>
      </c>
      <c r="I73" s="15">
        <v>0.03</v>
      </c>
      <c r="K73" s="26"/>
    </row>
    <row r="74" spans="1:11" s="21" customFormat="1" ht="25.5" x14ac:dyDescent="0.2">
      <c r="A74" s="75" t="s">
        <v>40</v>
      </c>
      <c r="B74" s="68" t="s">
        <v>32</v>
      </c>
      <c r="C74" s="28"/>
      <c r="D74" s="123">
        <v>3725.86</v>
      </c>
      <c r="E74" s="29"/>
      <c r="F74" s="30"/>
      <c r="G74" s="14">
        <v>3854.2</v>
      </c>
      <c r="H74" s="14">
        <v>1.07</v>
      </c>
      <c r="I74" s="15">
        <v>0.05</v>
      </c>
      <c r="K74" s="26"/>
    </row>
    <row r="75" spans="1:11" s="21" customFormat="1" ht="18" customHeight="1" x14ac:dyDescent="0.2">
      <c r="A75" s="75" t="s">
        <v>169</v>
      </c>
      <c r="B75" s="69" t="s">
        <v>32</v>
      </c>
      <c r="C75" s="28"/>
      <c r="D75" s="123">
        <v>1089.1099999999999</v>
      </c>
      <c r="E75" s="29"/>
      <c r="F75" s="30"/>
      <c r="G75" s="14"/>
      <c r="H75" s="14"/>
      <c r="I75" s="15"/>
      <c r="K75" s="26"/>
    </row>
    <row r="76" spans="1:11" s="21" customFormat="1" ht="25.5" x14ac:dyDescent="0.2">
      <c r="A76" s="75" t="s">
        <v>73</v>
      </c>
      <c r="B76" s="68" t="s">
        <v>32</v>
      </c>
      <c r="C76" s="28"/>
      <c r="D76" s="123">
        <v>4167.46</v>
      </c>
      <c r="E76" s="29"/>
      <c r="F76" s="30"/>
      <c r="G76" s="14">
        <v>3854.2</v>
      </c>
      <c r="H76" s="14">
        <v>1.07</v>
      </c>
      <c r="I76" s="15">
        <v>0.01</v>
      </c>
      <c r="K76" s="26"/>
    </row>
    <row r="77" spans="1:11" s="21" customFormat="1" ht="25.5" x14ac:dyDescent="0.2">
      <c r="A77" s="75" t="s">
        <v>111</v>
      </c>
      <c r="B77" s="69" t="s">
        <v>47</v>
      </c>
      <c r="C77" s="67"/>
      <c r="D77" s="123">
        <v>0</v>
      </c>
      <c r="E77" s="29"/>
      <c r="F77" s="30"/>
      <c r="G77" s="14">
        <v>3854.2</v>
      </c>
      <c r="H77" s="14">
        <v>1.07</v>
      </c>
      <c r="I77" s="15">
        <v>0</v>
      </c>
      <c r="K77" s="26"/>
    </row>
    <row r="78" spans="1:11" s="21" customFormat="1" ht="24.75" customHeight="1" x14ac:dyDescent="0.2">
      <c r="A78" s="75" t="s">
        <v>177</v>
      </c>
      <c r="B78" s="35" t="s">
        <v>113</v>
      </c>
      <c r="C78" s="42"/>
      <c r="D78" s="42">
        <f>1005.3</f>
        <v>1005.3</v>
      </c>
      <c r="E78" s="29"/>
      <c r="F78" s="30"/>
      <c r="G78" s="14">
        <v>3854.2</v>
      </c>
      <c r="H78" s="14"/>
      <c r="I78" s="15"/>
      <c r="K78" s="26"/>
    </row>
    <row r="79" spans="1:11" s="118" customFormat="1" ht="21" customHeight="1" x14ac:dyDescent="0.2">
      <c r="A79" s="40" t="s">
        <v>157</v>
      </c>
      <c r="B79" s="41" t="s">
        <v>47</v>
      </c>
      <c r="C79" s="42"/>
      <c r="D79" s="126">
        <v>0</v>
      </c>
      <c r="E79" s="29"/>
      <c r="F79" s="30"/>
      <c r="G79" s="79">
        <v>3854.2</v>
      </c>
      <c r="H79" s="79"/>
      <c r="I79" s="80"/>
      <c r="K79" s="119"/>
    </row>
    <row r="80" spans="1:11" s="26" customFormat="1" ht="30" x14ac:dyDescent="0.2">
      <c r="A80" s="72" t="s">
        <v>41</v>
      </c>
      <c r="B80" s="73"/>
      <c r="C80" s="27" t="s">
        <v>138</v>
      </c>
      <c r="D80" s="27">
        <f>D81+D82+D83+D84+D85+D86+D87+D88+D89</f>
        <v>23060.880000000001</v>
      </c>
      <c r="E80" s="24">
        <f>D80/G80</f>
        <v>5.98</v>
      </c>
      <c r="F80" s="25">
        <f>E80/12</f>
        <v>0.5</v>
      </c>
      <c r="G80" s="14">
        <v>3854.2</v>
      </c>
      <c r="H80" s="14">
        <v>1.07</v>
      </c>
      <c r="I80" s="15">
        <v>0.72</v>
      </c>
    </row>
    <row r="81" spans="1:11" s="21" customFormat="1" ht="18.75" customHeight="1" x14ac:dyDescent="0.2">
      <c r="A81" s="75" t="s">
        <v>42</v>
      </c>
      <c r="B81" s="68" t="s">
        <v>43</v>
      </c>
      <c r="C81" s="28"/>
      <c r="D81" s="28">
        <v>3137.99</v>
      </c>
      <c r="E81" s="29"/>
      <c r="F81" s="30"/>
      <c r="G81" s="14">
        <v>3854.2</v>
      </c>
      <c r="H81" s="14">
        <v>1.07</v>
      </c>
      <c r="I81" s="15">
        <v>0.04</v>
      </c>
      <c r="K81" s="26"/>
    </row>
    <row r="82" spans="1:11" s="21" customFormat="1" ht="25.5" x14ac:dyDescent="0.2">
      <c r="A82" s="75" t="s">
        <v>44</v>
      </c>
      <c r="B82" s="68" t="s">
        <v>45</v>
      </c>
      <c r="C82" s="28"/>
      <c r="D82" s="28">
        <v>2092.02</v>
      </c>
      <c r="E82" s="29"/>
      <c r="F82" s="30"/>
      <c r="G82" s="14">
        <v>3854.2</v>
      </c>
      <c r="H82" s="14">
        <v>1.07</v>
      </c>
      <c r="I82" s="15">
        <v>0.03</v>
      </c>
      <c r="K82" s="26"/>
    </row>
    <row r="83" spans="1:11" s="21" customFormat="1" ht="18" customHeight="1" x14ac:dyDescent="0.2">
      <c r="A83" s="75" t="s">
        <v>46</v>
      </c>
      <c r="B83" s="68" t="s">
        <v>47</v>
      </c>
      <c r="C83" s="28"/>
      <c r="D83" s="28">
        <v>2195.4899999999998</v>
      </c>
      <c r="E83" s="29"/>
      <c r="F83" s="30"/>
      <c r="G83" s="14">
        <v>3854.2</v>
      </c>
      <c r="H83" s="14">
        <v>1.07</v>
      </c>
      <c r="I83" s="15">
        <v>0.03</v>
      </c>
      <c r="K83" s="26"/>
    </row>
    <row r="84" spans="1:11" s="21" customFormat="1" ht="25.5" x14ac:dyDescent="0.2">
      <c r="A84" s="75" t="s">
        <v>48</v>
      </c>
      <c r="B84" s="68" t="s">
        <v>49</v>
      </c>
      <c r="C84" s="28"/>
      <c r="D84" s="28">
        <v>0</v>
      </c>
      <c r="E84" s="29"/>
      <c r="F84" s="30"/>
      <c r="G84" s="14">
        <v>3854.2</v>
      </c>
      <c r="H84" s="14">
        <v>1.07</v>
      </c>
      <c r="I84" s="15">
        <v>0.03</v>
      </c>
      <c r="K84" s="26"/>
    </row>
    <row r="85" spans="1:11" s="21" customFormat="1" ht="21.75" customHeight="1" x14ac:dyDescent="0.2">
      <c r="A85" s="75" t="s">
        <v>50</v>
      </c>
      <c r="B85" s="68" t="s">
        <v>11</v>
      </c>
      <c r="C85" s="67"/>
      <c r="D85" s="28">
        <v>7440.48</v>
      </c>
      <c r="E85" s="29"/>
      <c r="F85" s="30"/>
      <c r="G85" s="14">
        <v>3854.2</v>
      </c>
      <c r="H85" s="14">
        <v>1.07</v>
      </c>
      <c r="I85" s="15">
        <v>0.11</v>
      </c>
      <c r="K85" s="26"/>
    </row>
    <row r="86" spans="1:11" s="21" customFormat="1" ht="28.5" customHeight="1" x14ac:dyDescent="0.2">
      <c r="A86" s="75" t="s">
        <v>114</v>
      </c>
      <c r="B86" s="69" t="s">
        <v>32</v>
      </c>
      <c r="C86" s="67"/>
      <c r="D86" s="28">
        <v>8194.9</v>
      </c>
      <c r="E86" s="29"/>
      <c r="F86" s="30"/>
      <c r="G86" s="14">
        <v>3854.2</v>
      </c>
      <c r="H86" s="14"/>
      <c r="I86" s="15"/>
      <c r="K86" s="26"/>
    </row>
    <row r="87" spans="1:11" s="21" customFormat="1" ht="36.75" customHeight="1" x14ac:dyDescent="0.2">
      <c r="A87" s="75" t="s">
        <v>111</v>
      </c>
      <c r="B87" s="69" t="s">
        <v>113</v>
      </c>
      <c r="C87" s="67"/>
      <c r="D87" s="28">
        <v>0</v>
      </c>
      <c r="E87" s="29"/>
      <c r="F87" s="30"/>
      <c r="G87" s="14">
        <v>3854.2</v>
      </c>
      <c r="H87" s="14"/>
      <c r="I87" s="15"/>
      <c r="K87" s="26"/>
    </row>
    <row r="88" spans="1:11" s="21" customFormat="1" ht="21.75" customHeight="1" x14ac:dyDescent="0.2">
      <c r="A88" s="39" t="s">
        <v>115</v>
      </c>
      <c r="B88" s="69" t="s">
        <v>47</v>
      </c>
      <c r="C88" s="67"/>
      <c r="D88" s="28">
        <v>0</v>
      </c>
      <c r="E88" s="29"/>
      <c r="F88" s="30"/>
      <c r="G88" s="14">
        <v>3854.2</v>
      </c>
      <c r="H88" s="14"/>
      <c r="I88" s="15"/>
      <c r="K88" s="26"/>
    </row>
    <row r="89" spans="1:11" s="21" customFormat="1" ht="20.25" customHeight="1" x14ac:dyDescent="0.2">
      <c r="A89" s="75" t="s">
        <v>116</v>
      </c>
      <c r="B89" s="69" t="s">
        <v>32</v>
      </c>
      <c r="C89" s="28"/>
      <c r="D89" s="28">
        <v>0</v>
      </c>
      <c r="E89" s="29"/>
      <c r="F89" s="30"/>
      <c r="G89" s="14">
        <v>3854.2</v>
      </c>
      <c r="H89" s="14">
        <v>1.07</v>
      </c>
      <c r="I89" s="15">
        <v>0</v>
      </c>
      <c r="K89" s="26"/>
    </row>
    <row r="90" spans="1:11" s="21" customFormat="1" ht="30" x14ac:dyDescent="0.2">
      <c r="A90" s="72" t="s">
        <v>51</v>
      </c>
      <c r="B90" s="68"/>
      <c r="C90" s="24" t="s">
        <v>139</v>
      </c>
      <c r="D90" s="24">
        <f>D93</f>
        <v>0</v>
      </c>
      <c r="E90" s="24">
        <f>D90/G90</f>
        <v>0</v>
      </c>
      <c r="F90" s="25">
        <f>E90/12</f>
        <v>0</v>
      </c>
      <c r="G90" s="14">
        <v>3854.2</v>
      </c>
      <c r="H90" s="14">
        <v>1.07</v>
      </c>
      <c r="I90" s="15">
        <v>7.0000000000000007E-2</v>
      </c>
      <c r="K90" s="26"/>
    </row>
    <row r="91" spans="1:11" s="21" customFormat="1" ht="15" x14ac:dyDescent="0.2">
      <c r="A91" s="75" t="s">
        <v>117</v>
      </c>
      <c r="B91" s="68" t="s">
        <v>32</v>
      </c>
      <c r="C91" s="67"/>
      <c r="D91" s="57">
        <v>0</v>
      </c>
      <c r="E91" s="24"/>
      <c r="F91" s="25"/>
      <c r="G91" s="14">
        <v>3854.2</v>
      </c>
      <c r="H91" s="14"/>
      <c r="I91" s="15"/>
      <c r="K91" s="26"/>
    </row>
    <row r="92" spans="1:11" s="21" customFormat="1" ht="15" x14ac:dyDescent="0.2">
      <c r="A92" s="39" t="s">
        <v>118</v>
      </c>
      <c r="B92" s="69" t="s">
        <v>47</v>
      </c>
      <c r="C92" s="67"/>
      <c r="D92" s="57">
        <v>0</v>
      </c>
      <c r="E92" s="24"/>
      <c r="F92" s="25"/>
      <c r="G92" s="14">
        <v>3854.2</v>
      </c>
      <c r="H92" s="14"/>
      <c r="I92" s="15"/>
      <c r="K92" s="26"/>
    </row>
    <row r="93" spans="1:11" s="21" customFormat="1" ht="15" x14ac:dyDescent="0.2">
      <c r="A93" s="75" t="s">
        <v>119</v>
      </c>
      <c r="B93" s="69" t="s">
        <v>113</v>
      </c>
      <c r="C93" s="28"/>
      <c r="D93" s="28">
        <v>0</v>
      </c>
      <c r="E93" s="29"/>
      <c r="F93" s="30"/>
      <c r="G93" s="14">
        <v>3854.2</v>
      </c>
      <c r="H93" s="14">
        <v>1.07</v>
      </c>
      <c r="I93" s="15">
        <v>0.04</v>
      </c>
      <c r="K93" s="26"/>
    </row>
    <row r="94" spans="1:11" s="21" customFormat="1" ht="32.25" customHeight="1" x14ac:dyDescent="0.2">
      <c r="A94" s="75" t="s">
        <v>120</v>
      </c>
      <c r="B94" s="69" t="s">
        <v>47</v>
      </c>
      <c r="C94" s="28"/>
      <c r="D94" s="28">
        <f>E94*G94</f>
        <v>0</v>
      </c>
      <c r="E94" s="29"/>
      <c r="F94" s="30"/>
      <c r="G94" s="14">
        <v>3854.2</v>
      </c>
      <c r="H94" s="14">
        <v>1.07</v>
      </c>
      <c r="I94" s="15">
        <v>0</v>
      </c>
      <c r="K94" s="26"/>
    </row>
    <row r="95" spans="1:11" s="21" customFormat="1" ht="21.75" customHeight="1" x14ac:dyDescent="0.2">
      <c r="A95" s="72" t="s">
        <v>121</v>
      </c>
      <c r="B95" s="68"/>
      <c r="C95" s="24" t="s">
        <v>140</v>
      </c>
      <c r="D95" s="24">
        <f>D97+D98++D96+D99+D100+D101</f>
        <v>13728.53</v>
      </c>
      <c r="E95" s="24">
        <f>D95/G95</f>
        <v>3.56</v>
      </c>
      <c r="F95" s="25">
        <f>E95/12</f>
        <v>0.3</v>
      </c>
      <c r="G95" s="14">
        <v>3854.2</v>
      </c>
      <c r="H95" s="14">
        <v>1.07</v>
      </c>
      <c r="I95" s="15">
        <v>0.19</v>
      </c>
      <c r="K95" s="26"/>
    </row>
    <row r="96" spans="1:11" s="21" customFormat="1" ht="18" customHeight="1" x14ac:dyDescent="0.2">
      <c r="A96" s="75" t="s">
        <v>52</v>
      </c>
      <c r="B96" s="68" t="s">
        <v>11</v>
      </c>
      <c r="C96" s="28"/>
      <c r="D96" s="28">
        <f t="shared" ref="D96:D101" si="1">E96*G96</f>
        <v>0</v>
      </c>
      <c r="E96" s="29"/>
      <c r="F96" s="30"/>
      <c r="G96" s="14">
        <v>3854.2</v>
      </c>
      <c r="H96" s="14">
        <v>1.07</v>
      </c>
      <c r="I96" s="15">
        <v>0</v>
      </c>
      <c r="K96" s="26"/>
    </row>
    <row r="97" spans="1:11" s="21" customFormat="1" ht="43.5" customHeight="1" x14ac:dyDescent="0.2">
      <c r="A97" s="75" t="s">
        <v>122</v>
      </c>
      <c r="B97" s="68" t="s">
        <v>32</v>
      </c>
      <c r="C97" s="28"/>
      <c r="D97" s="28">
        <v>12635.13</v>
      </c>
      <c r="E97" s="29"/>
      <c r="F97" s="30"/>
      <c r="G97" s="14">
        <v>3854.2</v>
      </c>
      <c r="H97" s="14">
        <v>1.07</v>
      </c>
      <c r="I97" s="15">
        <v>0.18</v>
      </c>
      <c r="K97" s="26"/>
    </row>
    <row r="98" spans="1:11" s="21" customFormat="1" ht="42" customHeight="1" x14ac:dyDescent="0.2">
      <c r="A98" s="75" t="s">
        <v>123</v>
      </c>
      <c r="B98" s="68" t="s">
        <v>32</v>
      </c>
      <c r="C98" s="28"/>
      <c r="D98" s="28">
        <v>1093.4000000000001</v>
      </c>
      <c r="E98" s="29"/>
      <c r="F98" s="30"/>
      <c r="G98" s="14">
        <v>3854.2</v>
      </c>
      <c r="H98" s="14">
        <v>1.07</v>
      </c>
      <c r="I98" s="15">
        <v>0.01</v>
      </c>
      <c r="K98" s="26"/>
    </row>
    <row r="99" spans="1:11" s="21" customFormat="1" ht="27.75" customHeight="1" x14ac:dyDescent="0.2">
      <c r="A99" s="75" t="s">
        <v>54</v>
      </c>
      <c r="B99" s="68" t="s">
        <v>18</v>
      </c>
      <c r="C99" s="28"/>
      <c r="D99" s="28">
        <f t="shared" si="1"/>
        <v>0</v>
      </c>
      <c r="E99" s="29"/>
      <c r="F99" s="30"/>
      <c r="G99" s="14">
        <v>3854.2</v>
      </c>
      <c r="H99" s="14">
        <v>1.07</v>
      </c>
      <c r="I99" s="15">
        <v>0</v>
      </c>
      <c r="K99" s="26"/>
    </row>
    <row r="100" spans="1:11" s="21" customFormat="1" ht="15" x14ac:dyDescent="0.2">
      <c r="A100" s="75" t="s">
        <v>53</v>
      </c>
      <c r="B100" s="69" t="s">
        <v>124</v>
      </c>
      <c r="C100" s="28"/>
      <c r="D100" s="28">
        <f t="shared" si="1"/>
        <v>0</v>
      </c>
      <c r="E100" s="29"/>
      <c r="F100" s="30"/>
      <c r="G100" s="14">
        <v>3854.2</v>
      </c>
      <c r="H100" s="14">
        <v>1.07</v>
      </c>
      <c r="I100" s="15">
        <v>0</v>
      </c>
      <c r="K100" s="26"/>
    </row>
    <row r="101" spans="1:11" s="21" customFormat="1" ht="53.25" customHeight="1" x14ac:dyDescent="0.2">
      <c r="A101" s="75" t="s">
        <v>125</v>
      </c>
      <c r="B101" s="69" t="s">
        <v>69</v>
      </c>
      <c r="C101" s="28"/>
      <c r="D101" s="28">
        <f t="shared" si="1"/>
        <v>0</v>
      </c>
      <c r="E101" s="29"/>
      <c r="F101" s="30"/>
      <c r="G101" s="14">
        <v>3854.2</v>
      </c>
      <c r="H101" s="14">
        <v>1.07</v>
      </c>
      <c r="I101" s="15">
        <v>0</v>
      </c>
      <c r="K101" s="26"/>
    </row>
    <row r="102" spans="1:11" s="21" customFormat="1" ht="15" x14ac:dyDescent="0.2">
      <c r="A102" s="72" t="s">
        <v>55</v>
      </c>
      <c r="B102" s="68"/>
      <c r="C102" s="24" t="s">
        <v>141</v>
      </c>
      <c r="D102" s="24">
        <f>D103</f>
        <v>0</v>
      </c>
      <c r="E102" s="24">
        <f>D102/G102</f>
        <v>0</v>
      </c>
      <c r="F102" s="25">
        <f>E102/12</f>
        <v>0</v>
      </c>
      <c r="G102" s="14">
        <v>3854.2</v>
      </c>
      <c r="H102" s="14">
        <v>1.07</v>
      </c>
      <c r="I102" s="15">
        <v>0.13</v>
      </c>
      <c r="K102" s="26"/>
    </row>
    <row r="103" spans="1:11" s="21" customFormat="1" ht="15" x14ac:dyDescent="0.2">
      <c r="A103" s="75" t="s">
        <v>56</v>
      </c>
      <c r="B103" s="68" t="s">
        <v>32</v>
      </c>
      <c r="C103" s="28"/>
      <c r="D103" s="28">
        <v>0</v>
      </c>
      <c r="E103" s="29"/>
      <c r="F103" s="30"/>
      <c r="G103" s="14">
        <v>3854.2</v>
      </c>
      <c r="H103" s="14">
        <v>1.07</v>
      </c>
      <c r="I103" s="15">
        <v>0.02</v>
      </c>
      <c r="K103" s="26"/>
    </row>
    <row r="104" spans="1:11" s="14" customFormat="1" ht="30" x14ac:dyDescent="0.2">
      <c r="A104" s="72" t="s">
        <v>57</v>
      </c>
      <c r="B104" s="73"/>
      <c r="C104" s="24" t="s">
        <v>142</v>
      </c>
      <c r="D104" s="24">
        <f>D105+D107+D106</f>
        <v>23950</v>
      </c>
      <c r="E104" s="24">
        <f>D104/G104</f>
        <v>6.21</v>
      </c>
      <c r="F104" s="25">
        <f>E104/12</f>
        <v>0.52</v>
      </c>
      <c r="G104" s="14">
        <v>3854.2</v>
      </c>
      <c r="H104" s="14">
        <v>1.07</v>
      </c>
      <c r="I104" s="15">
        <v>0.37</v>
      </c>
      <c r="K104" s="26"/>
    </row>
    <row r="105" spans="1:11" s="21" customFormat="1" ht="47.25" customHeight="1" x14ac:dyDescent="0.2">
      <c r="A105" s="39" t="s">
        <v>126</v>
      </c>
      <c r="B105" s="69" t="s">
        <v>34</v>
      </c>
      <c r="C105" s="28"/>
      <c r="D105" s="28">
        <v>23400</v>
      </c>
      <c r="E105" s="29"/>
      <c r="F105" s="30"/>
      <c r="G105" s="14">
        <v>3854.2</v>
      </c>
      <c r="H105" s="14">
        <v>1.07</v>
      </c>
      <c r="I105" s="15">
        <v>0.03</v>
      </c>
      <c r="K105" s="26"/>
    </row>
    <row r="106" spans="1:11" s="21" customFormat="1" ht="18" customHeight="1" x14ac:dyDescent="0.2">
      <c r="A106" s="39" t="s">
        <v>171</v>
      </c>
      <c r="B106" s="69" t="s">
        <v>47</v>
      </c>
      <c r="C106" s="28"/>
      <c r="D106" s="28">
        <v>550</v>
      </c>
      <c r="E106" s="29"/>
      <c r="F106" s="30"/>
      <c r="G106" s="14">
        <v>3854.2</v>
      </c>
      <c r="H106" s="14"/>
      <c r="I106" s="15"/>
      <c r="K106" s="26"/>
    </row>
    <row r="107" spans="1:11" s="21" customFormat="1" ht="21.75" customHeight="1" x14ac:dyDescent="0.2">
      <c r="A107" s="39" t="s">
        <v>170</v>
      </c>
      <c r="B107" s="69" t="s">
        <v>69</v>
      </c>
      <c r="C107" s="28"/>
      <c r="D107" s="28">
        <v>0</v>
      </c>
      <c r="E107" s="29"/>
      <c r="F107" s="30"/>
      <c r="G107" s="14">
        <v>3854.2</v>
      </c>
      <c r="H107" s="14">
        <v>1.07</v>
      </c>
      <c r="I107" s="15">
        <v>0.34</v>
      </c>
      <c r="K107" s="26"/>
    </row>
    <row r="108" spans="1:11" s="14" customFormat="1" ht="15" x14ac:dyDescent="0.2">
      <c r="A108" s="72" t="s">
        <v>58</v>
      </c>
      <c r="B108" s="73"/>
      <c r="C108" s="24" t="s">
        <v>136</v>
      </c>
      <c r="D108" s="24">
        <f>D109+D110+D111+D112</f>
        <v>2915.79</v>
      </c>
      <c r="E108" s="24">
        <f>D108/G108</f>
        <v>0.76</v>
      </c>
      <c r="F108" s="25">
        <f>E108/12</f>
        <v>0.06</v>
      </c>
      <c r="G108" s="14">
        <v>3854.2</v>
      </c>
      <c r="H108" s="14">
        <v>1.07</v>
      </c>
      <c r="I108" s="15">
        <v>0.51</v>
      </c>
      <c r="K108" s="26"/>
    </row>
    <row r="109" spans="1:11" s="21" customFormat="1" ht="15" x14ac:dyDescent="0.2">
      <c r="A109" s="75" t="s">
        <v>70</v>
      </c>
      <c r="B109" s="68" t="s">
        <v>43</v>
      </c>
      <c r="C109" s="28"/>
      <c r="D109" s="28">
        <v>0</v>
      </c>
      <c r="E109" s="29"/>
      <c r="F109" s="30"/>
      <c r="G109" s="14">
        <v>3854.2</v>
      </c>
      <c r="H109" s="14">
        <v>1.07</v>
      </c>
      <c r="I109" s="15">
        <v>0.09</v>
      </c>
      <c r="K109" s="26"/>
    </row>
    <row r="110" spans="1:11" s="21" customFormat="1" ht="15" x14ac:dyDescent="0.2">
      <c r="A110" s="75" t="s">
        <v>59</v>
      </c>
      <c r="B110" s="68" t="s">
        <v>43</v>
      </c>
      <c r="C110" s="28"/>
      <c r="D110" s="28">
        <v>2915.79</v>
      </c>
      <c r="E110" s="29"/>
      <c r="F110" s="30"/>
      <c r="G110" s="14">
        <v>3854.2</v>
      </c>
      <c r="H110" s="14">
        <v>1.07</v>
      </c>
      <c r="I110" s="15">
        <v>0.04</v>
      </c>
      <c r="K110" s="26"/>
    </row>
    <row r="111" spans="1:11" s="21" customFormat="1" ht="25.5" customHeight="1" x14ac:dyDescent="0.2">
      <c r="A111" s="75" t="s">
        <v>60</v>
      </c>
      <c r="B111" s="68" t="s">
        <v>32</v>
      </c>
      <c r="C111" s="28"/>
      <c r="D111" s="28">
        <v>0</v>
      </c>
      <c r="E111" s="29"/>
      <c r="F111" s="30"/>
      <c r="G111" s="14">
        <v>3854.2</v>
      </c>
      <c r="H111" s="14">
        <v>1.07</v>
      </c>
      <c r="I111" s="15">
        <v>0.04</v>
      </c>
      <c r="K111" s="26"/>
    </row>
    <row r="112" spans="1:11" s="21" customFormat="1" ht="17.25" customHeight="1" thickBot="1" x14ac:dyDescent="0.25">
      <c r="A112" s="76" t="s">
        <v>61</v>
      </c>
      <c r="B112" s="77" t="s">
        <v>43</v>
      </c>
      <c r="C112" s="61"/>
      <c r="D112" s="61">
        <v>0</v>
      </c>
      <c r="E112" s="62"/>
      <c r="F112" s="63"/>
      <c r="G112" s="14">
        <v>3854.2</v>
      </c>
      <c r="H112" s="14">
        <v>1.07</v>
      </c>
      <c r="I112" s="15">
        <v>0.34</v>
      </c>
      <c r="K112" s="26"/>
    </row>
    <row r="113" spans="1:11" s="14" customFormat="1" ht="176.25" thickBot="1" x14ac:dyDescent="0.25">
      <c r="A113" s="92" t="s">
        <v>178</v>
      </c>
      <c r="B113" s="73" t="s">
        <v>18</v>
      </c>
      <c r="C113" s="64"/>
      <c r="D113" s="64">
        <v>50000</v>
      </c>
      <c r="E113" s="64">
        <f>D113/G113</f>
        <v>12.97</v>
      </c>
      <c r="F113" s="65">
        <f>E113/12</f>
        <v>1.08</v>
      </c>
      <c r="G113" s="14">
        <v>3854.2</v>
      </c>
      <c r="H113" s="14">
        <v>1.07</v>
      </c>
      <c r="I113" s="15">
        <v>0.3</v>
      </c>
      <c r="K113" s="26"/>
    </row>
    <row r="114" spans="1:11" s="14" customFormat="1" ht="19.5" thickBot="1" x14ac:dyDescent="0.25">
      <c r="A114" s="117" t="s">
        <v>173</v>
      </c>
      <c r="B114" s="73" t="s">
        <v>11</v>
      </c>
      <c r="C114" s="78"/>
      <c r="D114" s="78">
        <f>37389.19+3308.95</f>
        <v>40698.14</v>
      </c>
      <c r="E114" s="78">
        <f>D114/G114</f>
        <v>10.56</v>
      </c>
      <c r="F114" s="65">
        <f>E114/12</f>
        <v>0.88</v>
      </c>
      <c r="G114" s="14">
        <v>3854.2</v>
      </c>
      <c r="I114" s="15"/>
      <c r="K114" s="26"/>
    </row>
    <row r="115" spans="1:11" s="14" customFormat="1" ht="19.5" thickBot="1" x14ac:dyDescent="0.25">
      <c r="A115" s="117" t="s">
        <v>174</v>
      </c>
      <c r="B115" s="73" t="s">
        <v>11</v>
      </c>
      <c r="C115" s="78"/>
      <c r="D115" s="78">
        <f>(3308.95+7511.07+3739.04)</f>
        <v>14559.06</v>
      </c>
      <c r="E115" s="78">
        <f t="shared" ref="E115:E117" si="2">D115/G115</f>
        <v>3.78</v>
      </c>
      <c r="F115" s="65">
        <f t="shared" ref="F115:F117" si="3">E115/12</f>
        <v>0.32</v>
      </c>
      <c r="G115" s="14">
        <v>3854.2</v>
      </c>
      <c r="I115" s="15"/>
      <c r="K115" s="26"/>
    </row>
    <row r="116" spans="1:11" s="14" customFormat="1" ht="19.5" thickBot="1" x14ac:dyDescent="0.25">
      <c r="A116" s="117" t="s">
        <v>175</v>
      </c>
      <c r="B116" s="73" t="s">
        <v>11</v>
      </c>
      <c r="C116" s="78"/>
      <c r="D116" s="78">
        <v>44334.19</v>
      </c>
      <c r="E116" s="78">
        <f t="shared" si="2"/>
        <v>11.5</v>
      </c>
      <c r="F116" s="65">
        <f t="shared" si="3"/>
        <v>0.96</v>
      </c>
      <c r="G116" s="14">
        <v>3854.2</v>
      </c>
      <c r="I116" s="15"/>
      <c r="K116" s="26"/>
    </row>
    <row r="117" spans="1:11" s="14" customFormat="1" ht="19.5" thickBot="1" x14ac:dyDescent="0.25">
      <c r="A117" s="117" t="s">
        <v>176</v>
      </c>
      <c r="B117" s="73" t="s">
        <v>11</v>
      </c>
      <c r="C117" s="78"/>
      <c r="D117" s="78">
        <v>44598.92</v>
      </c>
      <c r="E117" s="78">
        <f t="shared" si="2"/>
        <v>11.57</v>
      </c>
      <c r="F117" s="65">
        <f t="shared" si="3"/>
        <v>0.96</v>
      </c>
      <c r="G117" s="14">
        <v>3854.2</v>
      </c>
      <c r="I117" s="15"/>
      <c r="K117" s="26"/>
    </row>
    <row r="118" spans="1:11" s="14" customFormat="1" ht="19.5" thickBot="1" x14ac:dyDescent="0.25">
      <c r="A118" s="115" t="s">
        <v>62</v>
      </c>
      <c r="B118" s="116" t="s">
        <v>15</v>
      </c>
      <c r="C118" s="78"/>
      <c r="D118" s="78">
        <f>E118*G118</f>
        <v>95275.82</v>
      </c>
      <c r="E118" s="78">
        <f>12*F118</f>
        <v>24.72</v>
      </c>
      <c r="F118" s="65">
        <v>2.06</v>
      </c>
      <c r="G118" s="14">
        <v>3854.2</v>
      </c>
      <c r="I118" s="15"/>
      <c r="K118" s="26"/>
    </row>
    <row r="119" spans="1:11" s="14" customFormat="1" ht="27.75" customHeight="1" thickBot="1" x14ac:dyDescent="0.25">
      <c r="A119" s="59" t="s">
        <v>63</v>
      </c>
      <c r="B119" s="12"/>
      <c r="C119" s="60"/>
      <c r="D119" s="120">
        <f>D118+D113+D108+D104+D102+D95+D90+D80+D65+D64+D63+D62+D51+D50+D49+D42+D41+D30+D16+D43+D117+D116+D115+D114+D61</f>
        <v>1046845.77</v>
      </c>
      <c r="E119" s="120">
        <f>E118+E113+E108+E104+E102+E95+E90+E80+E65+E64+E63+E62+E51+E50+E49+E42+E41+E30+E16+E43+E117+E116+E115+E114+E61</f>
        <v>271.60000000000002</v>
      </c>
      <c r="F119" s="120">
        <f>F118+F113+F108+F104+F102+F95+F90+F80+F65+F64+F63+F62+F51+F50+F49+F42+F41+F30+F16+F43+F117+F116+F115+F114+F61</f>
        <v>22.63</v>
      </c>
      <c r="G119" s="14">
        <v>3854.2</v>
      </c>
      <c r="I119" s="15"/>
    </row>
    <row r="120" spans="1:11" s="14" customFormat="1" ht="18.75" x14ac:dyDescent="0.2">
      <c r="A120" s="31"/>
      <c r="B120" s="32"/>
      <c r="C120" s="33"/>
      <c r="D120" s="33"/>
      <c r="E120" s="33"/>
      <c r="F120" s="33"/>
      <c r="G120" s="14">
        <v>3854.2</v>
      </c>
      <c r="I120" s="15"/>
    </row>
    <row r="121" spans="1:11" s="14" customFormat="1" ht="19.5" thickBot="1" x14ac:dyDescent="0.25">
      <c r="A121" s="34"/>
      <c r="B121" s="32"/>
      <c r="C121" s="33"/>
      <c r="D121" s="33"/>
      <c r="E121" s="33"/>
      <c r="F121" s="33"/>
      <c r="G121" s="14">
        <v>3854.2</v>
      </c>
      <c r="I121" s="15"/>
    </row>
    <row r="122" spans="1:11" s="97" customFormat="1" ht="38.25" thickBot="1" x14ac:dyDescent="0.25">
      <c r="A122" s="93" t="s">
        <v>145</v>
      </c>
      <c r="B122" s="94"/>
      <c r="C122" s="95"/>
      <c r="D122" s="96">
        <f>SUM(D123:D123)</f>
        <v>279964.40000000002</v>
      </c>
      <c r="E122" s="96">
        <f>SUM(E123:E123)</f>
        <v>72.64</v>
      </c>
      <c r="F122" s="96">
        <f>SUM(F123:F123)</f>
        <v>6.05</v>
      </c>
      <c r="G122" s="97">
        <v>3854.2</v>
      </c>
      <c r="H122" s="98"/>
    </row>
    <row r="123" spans="1:11" s="81" customFormat="1" ht="15.75" thickBot="1" x14ac:dyDescent="0.25">
      <c r="A123" s="134" t="s">
        <v>150</v>
      </c>
      <c r="B123" s="135"/>
      <c r="C123" s="136"/>
      <c r="D123" s="137">
        <v>279964.40000000002</v>
      </c>
      <c r="E123" s="138">
        <f>D123/G123</f>
        <v>72.64</v>
      </c>
      <c r="F123" s="139">
        <f t="shared" ref="F123" si="4">E123/12</f>
        <v>6.05</v>
      </c>
      <c r="G123" s="14">
        <v>3854.2</v>
      </c>
      <c r="I123" s="82"/>
      <c r="J123" s="14"/>
    </row>
    <row r="124" spans="1:11" s="81" customFormat="1" ht="17.25" customHeight="1" x14ac:dyDescent="0.2">
      <c r="A124" s="84"/>
      <c r="B124" s="85"/>
      <c r="C124" s="86"/>
      <c r="D124" s="102"/>
      <c r="E124" s="103"/>
      <c r="F124" s="103"/>
      <c r="G124" s="79"/>
      <c r="I124" s="82"/>
    </row>
    <row r="125" spans="1:11" s="37" customFormat="1" ht="15.75" thickBot="1" x14ac:dyDescent="0.25">
      <c r="A125" s="43"/>
      <c r="B125" s="44"/>
      <c r="C125" s="45"/>
      <c r="D125" s="104"/>
      <c r="E125" s="104"/>
      <c r="F125" s="104"/>
      <c r="G125" s="14"/>
      <c r="I125" s="38"/>
    </row>
    <row r="126" spans="1:11" s="132" customFormat="1" ht="20.25" thickBot="1" x14ac:dyDescent="0.25">
      <c r="A126" s="105" t="s">
        <v>179</v>
      </c>
      <c r="B126" s="128"/>
      <c r="C126" s="129"/>
      <c r="D126" s="130">
        <f>D119+D122</f>
        <v>1326810.17</v>
      </c>
      <c r="E126" s="130">
        <f>E119+E122</f>
        <v>344.24</v>
      </c>
      <c r="F126" s="131">
        <f>F119+F122</f>
        <v>28.68</v>
      </c>
    </row>
    <row r="127" spans="1:11" s="133" customFormat="1" x14ac:dyDescent="0.2">
      <c r="A127" s="127"/>
      <c r="F127" s="47"/>
    </row>
    <row r="128" spans="1:11" s="133" customFormat="1" x14ac:dyDescent="0.2">
      <c r="A128" s="127"/>
      <c r="F128" s="47"/>
    </row>
    <row r="129" spans="1:9" s="52" customFormat="1" ht="19.5" x14ac:dyDescent="0.2">
      <c r="A129" s="49"/>
      <c r="B129" s="50"/>
      <c r="C129" s="51"/>
      <c r="D129" s="51"/>
      <c r="E129" s="51"/>
      <c r="F129" s="51"/>
      <c r="I129" s="53"/>
    </row>
    <row r="130" spans="1:9" s="52" customFormat="1" ht="19.5" x14ac:dyDescent="0.2">
      <c r="A130" s="49"/>
      <c r="B130" s="50"/>
      <c r="C130" s="51"/>
      <c r="D130" s="51"/>
      <c r="E130" s="51"/>
      <c r="F130" s="51"/>
      <c r="I130" s="53"/>
    </row>
    <row r="131" spans="1:9" s="52" customFormat="1" ht="19.5" x14ac:dyDescent="0.2">
      <c r="A131" s="49"/>
      <c r="B131" s="50"/>
      <c r="C131" s="51"/>
      <c r="D131" s="51"/>
      <c r="E131" s="51"/>
      <c r="F131" s="51"/>
      <c r="I131" s="53"/>
    </row>
    <row r="132" spans="1:9" s="47" customFormat="1" ht="14.25" x14ac:dyDescent="0.2">
      <c r="A132" s="151" t="s">
        <v>65</v>
      </c>
      <c r="B132" s="151"/>
      <c r="C132" s="151"/>
      <c r="D132" s="151"/>
      <c r="I132" s="48"/>
    </row>
    <row r="133" spans="1:9" s="47" customFormat="1" x14ac:dyDescent="0.2">
      <c r="I133" s="48"/>
    </row>
    <row r="134" spans="1:9" s="47" customFormat="1" x14ac:dyDescent="0.2">
      <c r="A134" s="46"/>
      <c r="I134" s="48"/>
    </row>
    <row r="135" spans="1:9" s="47" customFormat="1" x14ac:dyDescent="0.2">
      <c r="I135" s="48"/>
    </row>
    <row r="136" spans="1:9" s="47" customFormat="1" x14ac:dyDescent="0.2">
      <c r="I136" s="48"/>
    </row>
    <row r="137" spans="1:9" s="47" customFormat="1" x14ac:dyDescent="0.2">
      <c r="I137" s="48"/>
    </row>
    <row r="138" spans="1:9" s="47" customFormat="1" x14ac:dyDescent="0.2">
      <c r="I138" s="48"/>
    </row>
    <row r="139" spans="1:9" s="47" customFormat="1" x14ac:dyDescent="0.2">
      <c r="I139" s="48"/>
    </row>
    <row r="140" spans="1:9" s="47" customFormat="1" x14ac:dyDescent="0.2">
      <c r="I140" s="48"/>
    </row>
    <row r="141" spans="1:9" s="47" customFormat="1" x14ac:dyDescent="0.2">
      <c r="I141" s="48"/>
    </row>
    <row r="142" spans="1:9" s="47" customFormat="1" x14ac:dyDescent="0.2">
      <c r="I142" s="48"/>
    </row>
    <row r="143" spans="1:9" s="47" customFormat="1" x14ac:dyDescent="0.2">
      <c r="I143" s="48"/>
    </row>
    <row r="144" spans="1:9" s="47" customFormat="1" x14ac:dyDescent="0.2">
      <c r="I144" s="48"/>
    </row>
    <row r="145" spans="9:9" s="47" customFormat="1" x14ac:dyDescent="0.2">
      <c r="I145" s="48"/>
    </row>
    <row r="146" spans="9:9" s="47" customFormat="1" x14ac:dyDescent="0.2">
      <c r="I146" s="48"/>
    </row>
    <row r="147" spans="9:9" s="47" customFormat="1" x14ac:dyDescent="0.2">
      <c r="I147" s="48"/>
    </row>
    <row r="148" spans="9:9" s="47" customFormat="1" x14ac:dyDescent="0.2">
      <c r="I148" s="48"/>
    </row>
    <row r="149" spans="9:9" s="47" customFormat="1" x14ac:dyDescent="0.2">
      <c r="I149" s="48"/>
    </row>
    <row r="150" spans="9:9" s="47" customFormat="1" x14ac:dyDescent="0.2">
      <c r="I150" s="48"/>
    </row>
    <row r="151" spans="9:9" s="47" customFormat="1" x14ac:dyDescent="0.2">
      <c r="I151" s="48"/>
    </row>
    <row r="152" spans="9:9" s="47" customFormat="1" x14ac:dyDescent="0.2">
      <c r="I152" s="48"/>
    </row>
  </sheetData>
  <mergeCells count="14">
    <mergeCell ref="A6:F6"/>
    <mergeCell ref="A1:F1"/>
    <mergeCell ref="B2:F2"/>
    <mergeCell ref="B3:F3"/>
    <mergeCell ref="B4:F4"/>
    <mergeCell ref="A5:F5"/>
    <mergeCell ref="A15:F15"/>
    <mergeCell ref="A132:D132"/>
    <mergeCell ref="A7:F7"/>
    <mergeCell ref="A8:F8"/>
    <mergeCell ref="A9:F9"/>
    <mergeCell ref="A10:F10"/>
    <mergeCell ref="A11:F11"/>
    <mergeCell ref="A12:F12"/>
  </mergeCells>
  <printOptions horizontalCentered="1"/>
  <pageMargins left="0.2" right="0.2" top="0.19685039370078741" bottom="0.2" header="0.2" footer="0.2"/>
  <pageSetup paperSize="9" scale="6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проект 290 Пост.</vt:lpstr>
      <vt:lpstr>по заявлению</vt:lpstr>
      <vt:lpstr>по голосованию</vt:lpstr>
      <vt:lpstr>'по голосованию'!Область_печати</vt:lpstr>
      <vt:lpstr>'по заявлению'!Область_печати</vt:lpstr>
      <vt:lpstr>'проект 290 Пост.'!Область_печати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WinHome</dc:creator>
  <cp:lastModifiedBy>Server</cp:lastModifiedBy>
  <cp:lastPrinted>2017-04-27T12:59:23Z</cp:lastPrinted>
  <dcterms:created xsi:type="dcterms:W3CDTF">2014-02-06T07:08:07Z</dcterms:created>
  <dcterms:modified xsi:type="dcterms:W3CDTF">2017-05-12T06:12:27Z</dcterms:modified>
</cp:coreProperties>
</file>