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definedNames/>
  <calcPr fullCalcOnLoad="1" fullPrecision="0"/>
</workbook>
</file>

<file path=xl/sharedStrings.xml><?xml version="1.0" encoding="utf-8"?>
<sst xmlns="http://schemas.openxmlformats.org/spreadsheetml/2006/main" count="380" uniqueCount="242">
  <si>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</si>
  <si>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</si>
  <si>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</si>
  <si>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</si>
  <si>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</si>
  <si>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</si>
  <si>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</si>
  <si>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</si>
  <si>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</si>
  <si>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</si>
  <si>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</si>
  <si>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</si>
  <si>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</si>
  <si>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</si>
  <si>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</si>
  <si>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</si>
  <si>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</si>
  <si>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</si>
  <si>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</si>
  <si>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</si>
  <si>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</si>
  <si>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</si>
  <si>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</si>
  <si>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</si>
  <si>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</si>
  <si>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</si>
  <si>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</si>
  <si>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</si>
  <si>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</si>
  <si>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</si>
  <si>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</si>
  <si>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</si>
  <si>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</si>
  <si>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</si>
  <si>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</si>
  <si>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</si>
  <si>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</si>
  <si>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</si>
  <si>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</si>
  <si>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</si>
  <si>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</si>
  <si>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</si>
  <si>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</si>
  <si>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</si>
  <si>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</si>
  <si>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</si>
  <si>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</si>
  <si>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</si>
  <si>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</si>
  <si>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</si>
  <si>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</si>
  <si>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</si>
  <si>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</si>
  <si>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</si>
  <si>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</si>
  <si>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</si>
  <si>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</si>
  <si>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</si>
  <si>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</si>
  <si>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</si>
  <si>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</si>
  <si>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</si>
  <si>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</si>
  <si>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</si>
  <si>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</si>
  <si>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</si>
  <si>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</si>
  <si>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</si>
  <si>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</si>
  <si>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</si>
  <si>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</si>
  <si>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</si>
  <si>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</si>
  <si>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</si>
  <si>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</si>
  <si>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</si>
  <si>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</si>
  <si>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</si>
  <si>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</si>
  <si>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</si>
  <si>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</si>
  <si>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</si>
  <si>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</si>
  <si>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</si>
  <si>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</si>
  <si>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</si>
  <si>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</si>
  <si>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</si>
  <si>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</si>
  <si>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</si>
  <si>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</si>
  <si>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</si>
  <si>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</si>
  <si>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</si>
  <si>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</si>
  <si>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</si>
  <si>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</si>
  <si>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</si>
  <si>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</si>
  <si>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</si>
  <si>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</si>
  <si>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</si>
  <si>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2-3 раза</t>
  </si>
  <si>
    <t>1 раз в месяц</t>
  </si>
  <si>
    <t>(многоквартирный дом с газовыми плитами )</t>
  </si>
  <si>
    <t>Обслуживание вводных и внутренних газопроводов жилого фонда</t>
  </si>
  <si>
    <t>очистка урн от мусора</t>
  </si>
  <si>
    <t>Поверка общедомовых приборов учета горячего водоснабжения</t>
  </si>
  <si>
    <t>руб./чел.</t>
  </si>
  <si>
    <t>1 ра в год</t>
  </si>
  <si>
    <t>замена ( поверка ) КИП</t>
  </si>
  <si>
    <t>договорная и претензионно-исковая работа,взыскание задолженности по ЖКУ</t>
  </si>
  <si>
    <t>посточнно</t>
  </si>
  <si>
    <t>погрузка мусора на автотранспорт вручную</t>
  </si>
  <si>
    <t>посыпка территории песко - соляной смесью</t>
  </si>
  <si>
    <t>1 раз в 4 года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</si>
  <si>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</si>
  <si>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</si>
  <si>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</si>
  <si>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</si>
  <si>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</si>
  <si>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1 раз в 3 года</t>
  </si>
  <si>
    <t>Ремонт кровли 100 м2</t>
  </si>
  <si>
    <t>2013-2014 гг.</t>
  </si>
  <si>
    <t>по адресу: ул. Набережная, д.26 (S=2969,5м2, S=3695,2м2)</t>
  </si>
  <si>
    <t xml:space="preserve">окос травы </t>
  </si>
  <si>
    <t>ревизия задвижек отопления ( д.80мм- 1шт., д.100мм- 2шт., диам.50 мм - 2 шт.)</t>
  </si>
  <si>
    <t>замена  КИП манометры 4 шт.,термометры 4 шт.</t>
  </si>
  <si>
    <t>монтаж установки с целью защиты от закипания бойлера</t>
  </si>
  <si>
    <t>ревизия задвижек  ХВС ( д.80мм-1шт., д.100мм-2шт.)</t>
  </si>
  <si>
    <t>перевод реле времени</t>
  </si>
  <si>
    <t>замена трансформатора тока (1 узел/ 3ТТ)</t>
  </si>
  <si>
    <t>Электроизмерения (замеры сопротивления изоляции)</t>
  </si>
  <si>
    <t>очистка кровли от снега и наледи (в районе водосточных воронок)</t>
  </si>
  <si>
    <t>очистка от снега и льда водостоков</t>
  </si>
  <si>
    <t>очистка от снега наледи подъездных козырьков</t>
  </si>
  <si>
    <t>Работы заявочного характера</t>
  </si>
  <si>
    <t>Сбор, вывоз и утилизация ТБО*, руб./м2</t>
  </si>
  <si>
    <t>Итого:</t>
  </si>
  <si>
    <t>Дополнительные  по текущему ремонту, в т.ч.:</t>
  </si>
  <si>
    <t>Ремонт межпанельных швов 50 п.м.</t>
  </si>
  <si>
    <t>ремонт покрытия козырьков подъездов - 6 шт.</t>
  </si>
  <si>
    <t>смена задвижек отопления (диам.80 - 1 шт.)</t>
  </si>
  <si>
    <t>смена задвижек СТС на ВВП (диам.100 - 2 шт., диам.50 - 1 шт)</t>
  </si>
  <si>
    <t>установка модуля на ГВС диам.80 - 1 шт.</t>
  </si>
  <si>
    <t>ремонт системы канализации 25 м.</t>
  </si>
  <si>
    <t>Окраска трубопроводов  жидким керамическим составом "Корунд"</t>
  </si>
  <si>
    <t xml:space="preserve">Окраска газопровода </t>
  </si>
  <si>
    <t>ремонт крылец(заделка вертикальных трещин)</t>
  </si>
  <si>
    <t>Всего:</t>
  </si>
  <si>
    <t>Лицевой счет многоквартирного дома по адресу: ул. Набережная, д. 26 на период с 1 мая 2013 по 30 апреля 2014 года</t>
  </si>
  <si>
    <t>Перевод ВВП на летнюю схему</t>
  </si>
  <si>
    <t>108</t>
  </si>
  <si>
    <t>113</t>
  </si>
  <si>
    <t>143</t>
  </si>
  <si>
    <t>139</t>
  </si>
  <si>
    <t xml:space="preserve">Смена шарового крана ф 32мм на отоплении </t>
  </si>
  <si>
    <t>152</t>
  </si>
  <si>
    <t>Регулировка датчика движения  (кв.42)</t>
  </si>
  <si>
    <t>смена задвижек отопления (диам.100 - 3 шт.)</t>
  </si>
  <si>
    <t>смена задвижек СТС на ВВП (диам.50 - 1 шт)</t>
  </si>
  <si>
    <t>установка модуля на ГВС диам.50 - 1 шт.</t>
  </si>
  <si>
    <t>148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</si>
  <si>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</si>
  <si>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</si>
  <si>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</si>
  <si>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</si>
  <si>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 xml:space="preserve">Проверка схем подключения </t>
  </si>
  <si>
    <t>4400R002/13/44</t>
  </si>
  <si>
    <t>Определение в работе, ремонт канализ.стояка (кв.33, 35, 31)</t>
  </si>
  <si>
    <t>160</t>
  </si>
  <si>
    <t>Смена регулятора РТДО</t>
  </si>
  <si>
    <t>Смена шарового крана ф 32мм на элеват.узле</t>
  </si>
  <si>
    <t>166</t>
  </si>
  <si>
    <t>Подключение системы отопления после работ ТПК</t>
  </si>
  <si>
    <t xml:space="preserve">Врезка гильз под ТСП </t>
  </si>
  <si>
    <t>172</t>
  </si>
  <si>
    <t>189</t>
  </si>
  <si>
    <t>170</t>
  </si>
  <si>
    <t>Замена стояка ХВС, замена канализ.стояка (кв.29,31,33)</t>
  </si>
  <si>
    <t>190</t>
  </si>
  <si>
    <t>223</t>
  </si>
  <si>
    <t>Прочистка ливневой трубы</t>
  </si>
  <si>
    <t>192</t>
  </si>
  <si>
    <t>193</t>
  </si>
  <si>
    <t>Перевод ВВП на зимнюю схему</t>
  </si>
  <si>
    <t>217</t>
  </si>
  <si>
    <t>Замена вентелей на ХВС (кв.35)</t>
  </si>
  <si>
    <t>Определение в работе по ремонту канал.лежака (кв.42)</t>
  </si>
  <si>
    <t>219</t>
  </si>
  <si>
    <t>Удаление воздушных пробок в системе ГВС после работ ТПК</t>
  </si>
  <si>
    <t>228</t>
  </si>
  <si>
    <t>Замена канализ.лежака (кв.42)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</si>
  <si>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</si>
  <si>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</si>
  <si>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</si>
  <si>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</si>
  <si>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</si>
  <si>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</si>
  <si>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</si>
  <si>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</si>
  <si>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</si>
  <si>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</si>
  <si>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</si>
  <si>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</si>
  <si>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</si>
  <si>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11402,88 (по тарифу)</t>
  </si>
  <si>
    <t>Остаток(+) / Долг(-) на 1.05.13г.</t>
  </si>
  <si>
    <t>Итого: прогноз Экономия(+) / Долг(-) на 1.05.2014</t>
  </si>
  <si>
    <t>76</t>
  </si>
  <si>
    <t>125</t>
  </si>
  <si>
    <t>Ключ в подвал</t>
  </si>
  <si>
    <t>А/о 36</t>
  </si>
  <si>
    <t>229</t>
  </si>
  <si>
    <t>30.09.2013 (акт от 11.11.13)</t>
  </si>
  <si>
    <t>30.09.2013 (акт от 21.11.13)</t>
  </si>
  <si>
    <t>Подключение лестн.клеток</t>
  </si>
  <si>
    <t>30.09.2013 (акт от 7.11.13)</t>
  </si>
  <si>
    <t>30.09.2013 (акт от 15.11.13)</t>
  </si>
  <si>
    <t>Замена датчика движения (кв.42)</t>
  </si>
  <si>
    <t>Ремонт кровли 45 м2 (кв.55,70)</t>
  </si>
  <si>
    <t>257</t>
  </si>
  <si>
    <t>Замена датчика движения (кв.48)</t>
  </si>
  <si>
    <t>3</t>
  </si>
  <si>
    <t>Замена вентиля на ХВС (кв.40)</t>
  </si>
  <si>
    <t>Замена датчика движения (кв.38)</t>
  </si>
  <si>
    <t>7</t>
  </si>
  <si>
    <t>17</t>
  </si>
  <si>
    <t>восстановление водостоков (мелкий ремонт после очистки от снега и льда)</t>
  </si>
  <si>
    <t>Ревизия эл.щитка (кв.29)</t>
  </si>
  <si>
    <t xml:space="preserve">ремонт системы канализации </t>
  </si>
  <si>
    <t>22</t>
  </si>
  <si>
    <t>Генеральный директор</t>
  </si>
  <si>
    <t>А.В. Митрофанов</t>
  </si>
  <si>
    <t>Экономист 2-ой категории по учету лицевых счетов МКД</t>
  </si>
  <si>
    <t>Услуги типографии по печати доп.соглашений</t>
  </si>
  <si>
    <t>151</t>
  </si>
  <si>
    <t>39</t>
  </si>
  <si>
    <t>43</t>
  </si>
  <si>
    <t>50</t>
  </si>
  <si>
    <t>Регулятор РТДО ф 25</t>
  </si>
  <si>
    <t>Н.Ф.Каюткина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</si>
</sst>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#,##0.00_р_.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4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37" fillId="25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2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6" borderId="0" xfId="0" applyFont="1" applyFill="1" applyAlignment="1">
      <alignment horizontal="center"/>
    </xf>
    <xf numFmtId="2" fontId="0" fillId="25" borderId="13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 textRotation="90" wrapText="1"/>
    </xf>
    <xf numFmtId="0" fontId="18" fillId="25" borderId="39" xfId="0" applyFont="1" applyFill="1" applyBorder="1" applyAlignment="1">
      <alignment horizontal="center" vertical="center" wrapText="1"/>
    </xf>
    <xf numFmtId="0" fontId="18" fillId="25" borderId="48" xfId="0" applyFont="1" applyFill="1" applyBorder="1" applyAlignment="1">
      <alignment horizontal="center" vertical="center" wrapText="1"/>
    </xf>
    <xf numFmtId="0" fontId="0" fillId="25" borderId="49" xfId="0" applyFont="1" applyFill="1" applyBorder="1" applyAlignment="1">
      <alignment horizontal="center" vertical="center" wrapText="1"/>
    </xf>
    <xf numFmtId="0" fontId="0" fillId="25" borderId="50" xfId="0" applyFont="1" applyFill="1" applyBorder="1" applyAlignment="1">
      <alignment horizontal="center" vertical="center" wrapText="1"/>
    </xf>
    <xf numFmtId="0" fontId="0" fillId="25" borderId="51" xfId="0" applyFont="1" applyFill="1" applyBorder="1" applyAlignment="1">
      <alignment horizontal="center" vertical="center" wrapText="1"/>
    </xf>
    <xf numFmtId="0" fontId="0" fillId="25" borderId="52" xfId="0" applyFont="1" applyFill="1" applyBorder="1" applyAlignment="1">
      <alignment horizontal="center" vertical="center" wrapText="1"/>
    </xf>
    <xf numFmtId="0" fontId="0" fillId="25" borderId="53" xfId="0" applyFont="1" applyFill="1" applyBorder="1" applyAlignment="1">
      <alignment horizontal="center" vertical="center" wrapText="1"/>
    </xf>
    <xf numFmtId="0" fontId="0" fillId="25" borderId="54" xfId="0" applyFont="1" applyFill="1" applyBorder="1" applyAlignment="1">
      <alignment horizontal="center" vertical="center" wrapText="1"/>
    </xf>
    <xf numFmtId="0" fontId="18" fillId="25" borderId="45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55" xfId="0" applyFont="1" applyFill="1" applyBorder="1" applyAlignment="1">
      <alignment horizontal="left" vertical="center" wrapText="1"/>
    </xf>
    <xf numFmtId="0" fontId="0" fillId="25" borderId="34" xfId="0" applyFont="1" applyFill="1" applyBorder="1" applyAlignment="1">
      <alignment horizontal="center" vertical="center" wrapText="1"/>
    </xf>
    <xf numFmtId="0" fontId="0" fillId="25" borderId="56" xfId="0" applyFont="1" applyFill="1" applyBorder="1" applyAlignment="1">
      <alignment horizontal="left" vertical="center" wrapText="1"/>
    </xf>
    <xf numFmtId="0" fontId="0" fillId="25" borderId="57" xfId="0" applyFont="1" applyFill="1" applyBorder="1" applyAlignment="1">
      <alignment horizontal="center" vertical="center" wrapText="1"/>
    </xf>
    <xf numFmtId="0" fontId="18" fillId="25" borderId="34" xfId="0" applyFont="1" applyFill="1" applyBorder="1" applyAlignment="1">
      <alignment horizontal="center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0" fontId="20" fillId="25" borderId="24" xfId="0" applyFont="1" applyFill="1" applyBorder="1" applyAlignment="1">
      <alignment horizontal="left" vertical="center" wrapText="1"/>
    </xf>
    <xf numFmtId="0" fontId="18" fillId="25" borderId="39" xfId="0" applyFont="1" applyFill="1" applyBorder="1" applyAlignment="1">
      <alignment horizontal="center" vertical="center"/>
    </xf>
    <xf numFmtId="2" fontId="18" fillId="25" borderId="15" xfId="0" applyNumberFormat="1" applyFont="1" applyFill="1" applyBorder="1" applyAlignment="1">
      <alignment horizontal="center" vertical="center" wrapText="1"/>
    </xf>
    <xf numFmtId="0" fontId="20" fillId="25" borderId="56" xfId="0" applyFont="1" applyFill="1" applyBorder="1" applyAlignment="1">
      <alignment horizontal="center" vertical="center" wrapText="1"/>
    </xf>
    <xf numFmtId="0" fontId="18" fillId="25" borderId="57" xfId="0" applyFont="1" applyFill="1" applyBorder="1" applyAlignment="1">
      <alignment horizontal="center" vertical="center" wrapText="1"/>
    </xf>
    <xf numFmtId="2" fontId="18" fillId="25" borderId="57" xfId="0" applyNumberFormat="1" applyFont="1" applyFill="1" applyBorder="1" applyAlignment="1">
      <alignment horizontal="center" vertical="center" wrapText="1"/>
    </xf>
    <xf numFmtId="2" fontId="18" fillId="25" borderId="59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20" fillId="25" borderId="49" xfId="0" applyFont="1" applyFill="1" applyBorder="1" applyAlignment="1">
      <alignment horizontal="left" vertical="center" wrapText="1"/>
    </xf>
    <xf numFmtId="0" fontId="18" fillId="25" borderId="50" xfId="0" applyFont="1" applyFill="1" applyBorder="1" applyAlignment="1">
      <alignment horizontal="center" vertical="center" wrapText="1"/>
    </xf>
    <xf numFmtId="2" fontId="18" fillId="25" borderId="50" xfId="0" applyNumberFormat="1" applyFont="1" applyFill="1" applyBorder="1" applyAlignment="1">
      <alignment horizontal="center" vertical="center" wrapText="1"/>
    </xf>
    <xf numFmtId="0" fontId="18" fillId="25" borderId="50" xfId="0" applyFont="1" applyFill="1" applyBorder="1" applyAlignment="1">
      <alignment horizontal="center" vertical="center"/>
    </xf>
    <xf numFmtId="0" fontId="18" fillId="25" borderId="51" xfId="0" applyFont="1" applyFill="1" applyBorder="1" applyAlignment="1">
      <alignment horizontal="center" vertical="center"/>
    </xf>
    <xf numFmtId="0" fontId="18" fillId="25" borderId="52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left"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5" borderId="38" xfId="0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7" borderId="11" xfId="0" applyFont="1" applyFill="1" applyBorder="1" applyAlignment="1">
      <alignment horizontal="left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168" fontId="0" fillId="26" borderId="26" xfId="0" applyNumberFormat="1" applyFill="1" applyBorder="1" applyAlignment="1">
      <alignment horizontal="center" vertical="center"/>
    </xf>
    <xf numFmtId="4" fontId="0" fillId="24" borderId="26" xfId="0" applyNumberFormat="1" applyFill="1" applyBorder="1" applyAlignment="1">
      <alignment horizontal="center" vertical="center"/>
    </xf>
    <xf numFmtId="4" fontId="23" fillId="24" borderId="26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0" fontId="0" fillId="28" borderId="11" xfId="0" applyFont="1" applyFill="1" applyBorder="1" applyAlignment="1">
      <alignment horizontal="left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0" fillId="27" borderId="23" xfId="0" applyFont="1" applyFill="1" applyBorder="1" applyAlignment="1">
      <alignment horizontal="left" vertical="center" wrapText="1"/>
    </xf>
    <xf numFmtId="0" fontId="29" fillId="25" borderId="10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0" fontId="18" fillId="29" borderId="11" xfId="0" applyFont="1" applyFill="1" applyBorder="1" applyAlignment="1">
      <alignment horizontal="left" vertical="center" wrapText="1"/>
    </xf>
    <xf numFmtId="0" fontId="18" fillId="29" borderId="20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2" fontId="18" fillId="29" borderId="21" xfId="0" applyNumberFormat="1" applyFont="1" applyFill="1" applyBorder="1" applyAlignment="1">
      <alignment horizontal="center" vertical="center" wrapText="1"/>
    </xf>
    <xf numFmtId="49" fontId="0" fillId="29" borderId="27" xfId="0" applyNumberFormat="1" applyFont="1" applyFill="1" applyBorder="1" applyAlignment="1">
      <alignment horizontal="center" vertical="center" wrapText="1"/>
    </xf>
    <xf numFmtId="14" fontId="0" fillId="29" borderId="34" xfId="0" applyNumberFormat="1" applyFont="1" applyFill="1" applyBorder="1" applyAlignment="1">
      <alignment horizontal="center" vertical="center" wrapText="1"/>
    </xf>
    <xf numFmtId="2" fontId="18" fillId="29" borderId="25" xfId="0" applyNumberFormat="1" applyFont="1" applyFill="1" applyBorder="1" applyAlignment="1">
      <alignment horizontal="center" vertical="center" wrapText="1"/>
    </xf>
    <xf numFmtId="0" fontId="36" fillId="29" borderId="18" xfId="0" applyFont="1" applyFill="1" applyBorder="1" applyAlignment="1">
      <alignment horizontal="center" vertical="center" wrapText="1"/>
    </xf>
    <xf numFmtId="2" fontId="18" fillId="29" borderId="13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0" fillId="29" borderId="23" xfId="0" applyFont="1" applyFill="1" applyBorder="1" applyAlignment="1">
      <alignment horizontal="left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21" xfId="0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2" fontId="0" fillId="29" borderId="18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14" fontId="0" fillId="29" borderId="10" xfId="0" applyNumberFormat="1" applyFont="1" applyFill="1" applyBorder="1" applyAlignment="1">
      <alignment horizontal="center" vertical="center" wrapText="1"/>
    </xf>
    <xf numFmtId="0" fontId="18" fillId="29" borderId="21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0" xfId="0" applyNumberFormat="1" applyFont="1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1" xfId="0" applyFont="1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33" fillId="24" borderId="63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24" borderId="64" xfId="0" applyFont="1" applyFill="1" applyBorder="1" applyAlignment="1">
      <alignment horizontal="left" vertical="center" wrapText="1"/>
    </xf>
    <xf numFmtId="0" fontId="0" fillId="24" borderId="65" xfId="0" applyFont="1" applyFill="1" applyBorder="1" applyAlignment="1">
      <alignment horizontal="left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14" fontId="0" fillId="24" borderId="66" xfId="0" applyNumberFormat="1" applyFont="1" applyFill="1" applyBorder="1" applyAlignment="1">
      <alignment horizontal="center" vertical="center" wrapText="1"/>
    </xf>
    <xf numFmtId="14" fontId="0" fillId="24" borderId="12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2" fontId="18" fillId="24" borderId="67" xfId="0" applyNumberFormat="1" applyFont="1" applyFill="1" applyBorder="1" applyAlignment="1">
      <alignment horizontal="center" vertical="center" wrapText="1"/>
    </xf>
    <xf numFmtId="2" fontId="18" fillId="24" borderId="36" xfId="0" applyNumberFormat="1" applyFont="1" applyFill="1" applyBorder="1" applyAlignment="1">
      <alignment horizontal="center" vertical="center" wrapText="1"/>
    </xf>
    <xf numFmtId="0" fontId="33" fillId="24" borderId="63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center" vertical="center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1" fillId="24" borderId="71" xfId="0" applyFont="1" applyFill="1" applyBorder="1" applyAlignment="1">
      <alignment horizontal="center" vertical="center" wrapText="1"/>
    </xf>
    <xf numFmtId="0" fontId="31" fillId="24" borderId="61" xfId="0" applyFont="1" applyFill="1" applyBorder="1" applyAlignment="1">
      <alignment horizontal="center" vertical="center" wrapText="1"/>
    </xf>
    <xf numFmtId="0" fontId="31" fillId="24" borderId="72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1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49" fontId="0" fillId="24" borderId="27" xfId="0" applyNumberFormat="1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="75" zoomScaleNormal="75" zoomScalePageLayoutView="0" workbookViewId="0" topLeftCell="A56">
      <selection activeCell="A100" sqref="A100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08" hidden="1" customWidth="1"/>
    <col min="12" max="14" width="15.375" style="3" customWidth="1"/>
    <col min="15" max="16384" width="9.125" style="3" customWidth="1"/>
  </cols>
  <sheetData>
    <row r="1" spans="1:8" ht="16.5" customHeight="1">
      <c r="A1" s="223" t="s">
        <v>31</v>
      </c>
      <c r="B1" s="224"/>
      <c r="C1" s="224"/>
      <c r="D1" s="224"/>
      <c r="E1" s="224"/>
      <c r="F1" s="224"/>
      <c r="G1" s="224"/>
      <c r="H1" s="224"/>
    </row>
    <row r="2" spans="2:8" ht="12.75" customHeight="1">
      <c r="B2" s="225" t="s">
        <v>32</v>
      </c>
      <c r="C2" s="225"/>
      <c r="D2" s="225"/>
      <c r="E2" s="225"/>
      <c r="F2" s="225"/>
      <c r="G2" s="224"/>
      <c r="H2" s="224"/>
    </row>
    <row r="3" spans="1:8" ht="23.25" customHeight="1">
      <c r="A3" s="117" t="s">
        <v>123</v>
      </c>
      <c r="B3" s="225" t="s">
        <v>33</v>
      </c>
      <c r="C3" s="225"/>
      <c r="D3" s="225"/>
      <c r="E3" s="225"/>
      <c r="F3" s="225"/>
      <c r="G3" s="224"/>
      <c r="H3" s="224"/>
    </row>
    <row r="4" spans="2:8" ht="14.25" customHeight="1">
      <c r="B4" s="225" t="s">
        <v>34</v>
      </c>
      <c r="C4" s="225"/>
      <c r="D4" s="225"/>
      <c r="E4" s="225"/>
      <c r="F4" s="225"/>
      <c r="G4" s="224"/>
      <c r="H4" s="224"/>
    </row>
    <row r="5" spans="1:8" s="121" customFormat="1" ht="33" customHeight="1">
      <c r="A5" s="226"/>
      <c r="B5" s="226"/>
      <c r="C5" s="226"/>
      <c r="D5" s="226"/>
      <c r="E5" s="226"/>
      <c r="F5" s="226"/>
      <c r="G5" s="226"/>
      <c r="H5" s="226"/>
    </row>
    <row r="6" spans="1:11" s="109" customFormat="1" ht="22.5" customHeight="1">
      <c r="A6" s="227" t="s">
        <v>35</v>
      </c>
      <c r="B6" s="227"/>
      <c r="C6" s="227"/>
      <c r="D6" s="227"/>
      <c r="E6" s="228"/>
      <c r="F6" s="228"/>
      <c r="G6" s="228"/>
      <c r="H6" s="228"/>
      <c r="K6" s="110"/>
    </row>
    <row r="7" spans="1:8" s="111" customFormat="1" ht="18.75" customHeight="1">
      <c r="A7" s="227" t="s">
        <v>124</v>
      </c>
      <c r="B7" s="227"/>
      <c r="C7" s="227"/>
      <c r="D7" s="227"/>
      <c r="E7" s="228"/>
      <c r="F7" s="228"/>
      <c r="G7" s="228"/>
      <c r="H7" s="228"/>
    </row>
    <row r="8" spans="1:8" s="112" customFormat="1" ht="17.25" customHeight="1">
      <c r="A8" s="229" t="s">
        <v>104</v>
      </c>
      <c r="B8" s="229"/>
      <c r="C8" s="229"/>
      <c r="D8" s="229"/>
      <c r="E8" s="230"/>
      <c r="F8" s="230"/>
      <c r="G8" s="230"/>
      <c r="H8" s="230"/>
    </row>
    <row r="9" spans="1:8" s="111" customFormat="1" ht="30" customHeight="1" thickBot="1">
      <c r="A9" s="231" t="s">
        <v>36</v>
      </c>
      <c r="B9" s="231"/>
      <c r="C9" s="231"/>
      <c r="D9" s="231"/>
      <c r="E9" s="232"/>
      <c r="F9" s="232"/>
      <c r="G9" s="232"/>
      <c r="H9" s="232"/>
    </row>
    <row r="10" spans="1:11" s="5" customFormat="1" ht="139.5" customHeight="1" thickBot="1">
      <c r="A10" s="122" t="s">
        <v>0</v>
      </c>
      <c r="B10" s="123" t="s">
        <v>37</v>
      </c>
      <c r="C10" s="124" t="s">
        <v>38</v>
      </c>
      <c r="D10" s="124" t="s">
        <v>5</v>
      </c>
      <c r="E10" s="124" t="s">
        <v>38</v>
      </c>
      <c r="F10" s="125" t="s">
        <v>39</v>
      </c>
      <c r="G10" s="124" t="s">
        <v>38</v>
      </c>
      <c r="H10" s="125" t="s">
        <v>39</v>
      </c>
      <c r="K10" s="113"/>
    </row>
    <row r="11" spans="1:11" s="6" customFormat="1" ht="12.75">
      <c r="A11" s="126">
        <v>1</v>
      </c>
      <c r="B11" s="127">
        <v>2</v>
      </c>
      <c r="C11" s="127">
        <v>3</v>
      </c>
      <c r="D11" s="128"/>
      <c r="E11" s="127">
        <v>3</v>
      </c>
      <c r="F11" s="129">
        <v>4</v>
      </c>
      <c r="G11" s="130">
        <v>3</v>
      </c>
      <c r="H11" s="131">
        <v>4</v>
      </c>
      <c r="K11" s="114"/>
    </row>
    <row r="12" spans="1:11" s="6" customFormat="1" ht="49.5" customHeight="1">
      <c r="A12" s="233" t="s">
        <v>1</v>
      </c>
      <c r="B12" s="234"/>
      <c r="C12" s="234"/>
      <c r="D12" s="234"/>
      <c r="E12" s="234"/>
      <c r="F12" s="234"/>
      <c r="G12" s="235"/>
      <c r="H12" s="236"/>
      <c r="K12" s="114"/>
    </row>
    <row r="13" spans="1:11" s="5" customFormat="1" ht="15">
      <c r="A13" s="132" t="s">
        <v>40</v>
      </c>
      <c r="B13" s="133"/>
      <c r="C13" s="14">
        <f>F13*12</f>
        <v>0</v>
      </c>
      <c r="D13" s="15">
        <f>G13*I13</f>
        <v>85521.6</v>
      </c>
      <c r="E13" s="14">
        <f>H13*12</f>
        <v>28.8</v>
      </c>
      <c r="F13" s="97"/>
      <c r="G13" s="14">
        <f>H13*12</f>
        <v>28.8</v>
      </c>
      <c r="H13" s="14">
        <v>2.4</v>
      </c>
      <c r="I13" s="5">
        <v>2969.5</v>
      </c>
      <c r="J13" s="5">
        <v>1.07</v>
      </c>
      <c r="K13" s="113">
        <v>2.24</v>
      </c>
    </row>
    <row r="14" spans="1:11" s="5" customFormat="1" ht="27" customHeight="1">
      <c r="A14" s="134" t="s">
        <v>111</v>
      </c>
      <c r="B14" s="135" t="s">
        <v>41</v>
      </c>
      <c r="C14" s="14"/>
      <c r="D14" s="15"/>
      <c r="E14" s="14"/>
      <c r="F14" s="97"/>
      <c r="G14" s="14"/>
      <c r="H14" s="14"/>
      <c r="K14" s="113"/>
    </row>
    <row r="15" spans="1:11" s="5" customFormat="1" ht="21.75" customHeight="1">
      <c r="A15" s="134" t="s">
        <v>42</v>
      </c>
      <c r="B15" s="135" t="s">
        <v>41</v>
      </c>
      <c r="C15" s="14"/>
      <c r="D15" s="15"/>
      <c r="E15" s="14"/>
      <c r="F15" s="97"/>
      <c r="G15" s="14"/>
      <c r="H15" s="14"/>
      <c r="K15" s="113"/>
    </row>
    <row r="16" spans="1:11" s="5" customFormat="1" ht="23.25" customHeight="1">
      <c r="A16" s="134" t="s">
        <v>43</v>
      </c>
      <c r="B16" s="135" t="s">
        <v>44</v>
      </c>
      <c r="C16" s="14"/>
      <c r="D16" s="15"/>
      <c r="E16" s="14"/>
      <c r="F16" s="97"/>
      <c r="G16" s="14"/>
      <c r="H16" s="14"/>
      <c r="K16" s="113"/>
    </row>
    <row r="17" spans="1:11" s="5" customFormat="1" ht="21" customHeight="1">
      <c r="A17" s="134" t="s">
        <v>45</v>
      </c>
      <c r="B17" s="135" t="s">
        <v>112</v>
      </c>
      <c r="C17" s="14"/>
      <c r="D17" s="15"/>
      <c r="E17" s="14"/>
      <c r="F17" s="97"/>
      <c r="G17" s="14"/>
      <c r="H17" s="14"/>
      <c r="K17" s="113"/>
    </row>
    <row r="18" spans="1:11" s="5" customFormat="1" ht="30">
      <c r="A18" s="132" t="s">
        <v>46</v>
      </c>
      <c r="B18" s="136"/>
      <c r="C18" s="14">
        <f>F18*12</f>
        <v>0</v>
      </c>
      <c r="D18" s="15">
        <f>G18*I18</f>
        <v>137190.9</v>
      </c>
      <c r="E18" s="14">
        <f>H18*12</f>
        <v>46.2</v>
      </c>
      <c r="F18" s="97"/>
      <c r="G18" s="14">
        <f>H18*12</f>
        <v>46.2</v>
      </c>
      <c r="H18" s="14">
        <v>3.85</v>
      </c>
      <c r="I18" s="5">
        <v>2969.5</v>
      </c>
      <c r="J18" s="5">
        <v>1.07</v>
      </c>
      <c r="K18" s="113">
        <v>3.6</v>
      </c>
    </row>
    <row r="19" spans="1:11" s="5" customFormat="1" ht="15">
      <c r="A19" s="134" t="s">
        <v>47</v>
      </c>
      <c r="B19" s="135" t="s">
        <v>48</v>
      </c>
      <c r="C19" s="14"/>
      <c r="D19" s="15"/>
      <c r="E19" s="14"/>
      <c r="F19" s="97"/>
      <c r="G19" s="14"/>
      <c r="H19" s="14"/>
      <c r="K19" s="113"/>
    </row>
    <row r="20" spans="1:11" s="5" customFormat="1" ht="15">
      <c r="A20" s="134" t="s">
        <v>49</v>
      </c>
      <c r="B20" s="135" t="s">
        <v>48</v>
      </c>
      <c r="C20" s="14"/>
      <c r="D20" s="15"/>
      <c r="E20" s="14"/>
      <c r="F20" s="97"/>
      <c r="G20" s="14"/>
      <c r="H20" s="14"/>
      <c r="K20" s="113"/>
    </row>
    <row r="21" spans="1:11" s="5" customFormat="1" ht="15">
      <c r="A21" s="137" t="s">
        <v>125</v>
      </c>
      <c r="B21" s="138" t="s">
        <v>102</v>
      </c>
      <c r="C21" s="14"/>
      <c r="D21" s="15"/>
      <c r="E21" s="14"/>
      <c r="F21" s="97"/>
      <c r="G21" s="14"/>
      <c r="H21" s="14"/>
      <c r="K21" s="113"/>
    </row>
    <row r="22" spans="1:11" s="5" customFormat="1" ht="15">
      <c r="A22" s="134" t="s">
        <v>50</v>
      </c>
      <c r="B22" s="135" t="s">
        <v>48</v>
      </c>
      <c r="C22" s="14"/>
      <c r="D22" s="15"/>
      <c r="E22" s="14"/>
      <c r="F22" s="97"/>
      <c r="G22" s="14"/>
      <c r="H22" s="14"/>
      <c r="K22" s="113"/>
    </row>
    <row r="23" spans="1:11" s="5" customFormat="1" ht="25.5">
      <c r="A23" s="134" t="s">
        <v>51</v>
      </c>
      <c r="B23" s="135" t="s">
        <v>52</v>
      </c>
      <c r="C23" s="14"/>
      <c r="D23" s="15"/>
      <c r="E23" s="14"/>
      <c r="F23" s="97"/>
      <c r="G23" s="14"/>
      <c r="H23" s="14"/>
      <c r="K23" s="113"/>
    </row>
    <row r="24" spans="1:11" s="5" customFormat="1" ht="15">
      <c r="A24" s="134" t="s">
        <v>113</v>
      </c>
      <c r="B24" s="135" t="s">
        <v>48</v>
      </c>
      <c r="C24" s="14"/>
      <c r="D24" s="15"/>
      <c r="E24" s="14"/>
      <c r="F24" s="97"/>
      <c r="G24" s="14"/>
      <c r="H24" s="14"/>
      <c r="K24" s="113"/>
    </row>
    <row r="25" spans="1:11" s="5" customFormat="1" ht="15">
      <c r="A25" s="139" t="s">
        <v>106</v>
      </c>
      <c r="B25" s="140" t="s">
        <v>48</v>
      </c>
      <c r="C25" s="14"/>
      <c r="D25" s="15"/>
      <c r="E25" s="14"/>
      <c r="F25" s="97"/>
      <c r="G25" s="14"/>
      <c r="H25" s="14"/>
      <c r="K25" s="113"/>
    </row>
    <row r="26" spans="1:11" s="5" customFormat="1" ht="26.25" thickBot="1">
      <c r="A26" s="141" t="s">
        <v>114</v>
      </c>
      <c r="B26" s="142" t="s">
        <v>53</v>
      </c>
      <c r="C26" s="14"/>
      <c r="D26" s="15"/>
      <c r="E26" s="14"/>
      <c r="F26" s="97"/>
      <c r="G26" s="14"/>
      <c r="H26" s="14"/>
      <c r="K26" s="113"/>
    </row>
    <row r="27" spans="1:11" s="8" customFormat="1" ht="15">
      <c r="A27" s="106" t="s">
        <v>54</v>
      </c>
      <c r="B27" s="133" t="s">
        <v>103</v>
      </c>
      <c r="C27" s="14">
        <f>F27*12</f>
        <v>0</v>
      </c>
      <c r="D27" s="15">
        <f aca="true" t="shared" si="0" ref="D27:D35">G27*I27</f>
        <v>22805.76</v>
      </c>
      <c r="E27" s="14">
        <f>H27*12</f>
        <v>7.68</v>
      </c>
      <c r="F27" s="99"/>
      <c r="G27" s="14">
        <f>H27*12</f>
        <v>7.68</v>
      </c>
      <c r="H27" s="14">
        <v>0.64</v>
      </c>
      <c r="I27" s="5">
        <v>2969.5</v>
      </c>
      <c r="J27" s="5">
        <v>1.07</v>
      </c>
      <c r="K27" s="113">
        <v>0.6</v>
      </c>
    </row>
    <row r="28" spans="1:11" s="5" customFormat="1" ht="15">
      <c r="A28" s="106" t="s">
        <v>56</v>
      </c>
      <c r="B28" s="133" t="s">
        <v>57</v>
      </c>
      <c r="C28" s="14">
        <f>F28*12</f>
        <v>0</v>
      </c>
      <c r="D28" s="15">
        <f t="shared" si="0"/>
        <v>74118.72</v>
      </c>
      <c r="E28" s="14">
        <f>H28*12</f>
        <v>24.96</v>
      </c>
      <c r="F28" s="99"/>
      <c r="G28" s="14">
        <f>H28*12</f>
        <v>24.96</v>
      </c>
      <c r="H28" s="14">
        <v>2.08</v>
      </c>
      <c r="I28" s="5">
        <v>2969.5</v>
      </c>
      <c r="J28" s="5">
        <v>1.07</v>
      </c>
      <c r="K28" s="113">
        <v>1.94</v>
      </c>
    </row>
    <row r="29" spans="1:11" s="6" customFormat="1" ht="30">
      <c r="A29" s="106" t="s">
        <v>58</v>
      </c>
      <c r="B29" s="133" t="s">
        <v>55</v>
      </c>
      <c r="C29" s="100"/>
      <c r="D29" s="15">
        <v>1733.72</v>
      </c>
      <c r="E29" s="100"/>
      <c r="F29" s="99"/>
      <c r="G29" s="14">
        <f aca="true" t="shared" si="1" ref="G29:G34">D29/I29</f>
        <v>0.58</v>
      </c>
      <c r="H29" s="14">
        <f aca="true" t="shared" si="2" ref="H29:H34">G29/12</f>
        <v>0.05</v>
      </c>
      <c r="I29" s="5">
        <v>2969.5</v>
      </c>
      <c r="J29" s="5">
        <v>1.07</v>
      </c>
      <c r="K29" s="113">
        <v>0.04</v>
      </c>
    </row>
    <row r="30" spans="1:11" s="6" customFormat="1" ht="33.75" customHeight="1">
      <c r="A30" s="106" t="s">
        <v>59</v>
      </c>
      <c r="B30" s="133" t="s">
        <v>55</v>
      </c>
      <c r="C30" s="100"/>
      <c r="D30" s="15">
        <v>1733.72</v>
      </c>
      <c r="E30" s="100"/>
      <c r="F30" s="99"/>
      <c r="G30" s="14">
        <f t="shared" si="1"/>
        <v>0.58</v>
      </c>
      <c r="H30" s="14">
        <f t="shared" si="2"/>
        <v>0.05</v>
      </c>
      <c r="I30" s="5">
        <v>2969.5</v>
      </c>
      <c r="J30" s="5">
        <v>1.07</v>
      </c>
      <c r="K30" s="113">
        <v>0.04</v>
      </c>
    </row>
    <row r="31" spans="1:11" s="6" customFormat="1" ht="15">
      <c r="A31" s="106" t="s">
        <v>60</v>
      </c>
      <c r="B31" s="133" t="s">
        <v>55</v>
      </c>
      <c r="C31" s="100"/>
      <c r="D31" s="15">
        <v>10948.1</v>
      </c>
      <c r="E31" s="100"/>
      <c r="F31" s="99"/>
      <c r="G31" s="14">
        <f t="shared" si="1"/>
        <v>3.69</v>
      </c>
      <c r="H31" s="14">
        <f t="shared" si="2"/>
        <v>0.31</v>
      </c>
      <c r="I31" s="5">
        <v>2969.5</v>
      </c>
      <c r="J31" s="5">
        <v>1.07</v>
      </c>
      <c r="K31" s="113">
        <v>0.29</v>
      </c>
    </row>
    <row r="32" spans="1:11" s="6" customFormat="1" ht="30" hidden="1">
      <c r="A32" s="106" t="s">
        <v>61</v>
      </c>
      <c r="B32" s="133" t="s">
        <v>52</v>
      </c>
      <c r="C32" s="100"/>
      <c r="D32" s="15">
        <f t="shared" si="0"/>
        <v>0</v>
      </c>
      <c r="E32" s="100"/>
      <c r="F32" s="99"/>
      <c r="G32" s="14">
        <f t="shared" si="1"/>
        <v>3.6868496379861933</v>
      </c>
      <c r="H32" s="14">
        <f t="shared" si="2"/>
        <v>0.30723746983218275</v>
      </c>
      <c r="I32" s="5">
        <v>2969.5</v>
      </c>
      <c r="J32" s="5">
        <v>1.07</v>
      </c>
      <c r="K32" s="113">
        <v>0</v>
      </c>
    </row>
    <row r="33" spans="1:11" s="6" customFormat="1" ht="30" hidden="1">
      <c r="A33" s="106" t="s">
        <v>107</v>
      </c>
      <c r="B33" s="133" t="s">
        <v>52</v>
      </c>
      <c r="C33" s="100"/>
      <c r="D33" s="15">
        <f t="shared" si="0"/>
        <v>0</v>
      </c>
      <c r="E33" s="100"/>
      <c r="F33" s="99"/>
      <c r="G33" s="14">
        <f t="shared" si="1"/>
        <v>3.6868496379861933</v>
      </c>
      <c r="H33" s="14">
        <f t="shared" si="2"/>
        <v>0.30723746983218275</v>
      </c>
      <c r="I33" s="5">
        <v>2969.5</v>
      </c>
      <c r="J33" s="5">
        <v>1.07</v>
      </c>
      <c r="K33" s="113">
        <v>0</v>
      </c>
    </row>
    <row r="34" spans="1:11" s="6" customFormat="1" ht="30">
      <c r="A34" s="106" t="s">
        <v>107</v>
      </c>
      <c r="B34" s="133" t="s">
        <v>52</v>
      </c>
      <c r="C34" s="100"/>
      <c r="D34" s="15">
        <v>3100.59</v>
      </c>
      <c r="E34" s="100"/>
      <c r="F34" s="99"/>
      <c r="G34" s="14">
        <f t="shared" si="1"/>
        <v>1.04</v>
      </c>
      <c r="H34" s="14">
        <f t="shared" si="2"/>
        <v>0.09</v>
      </c>
      <c r="I34" s="5">
        <v>2969.5</v>
      </c>
      <c r="J34" s="5">
        <v>1.07</v>
      </c>
      <c r="K34" s="113">
        <v>0</v>
      </c>
    </row>
    <row r="35" spans="1:11" s="6" customFormat="1" ht="30">
      <c r="A35" s="106" t="s">
        <v>105</v>
      </c>
      <c r="B35" s="133"/>
      <c r="C35" s="100">
        <f>F35*12</f>
        <v>0</v>
      </c>
      <c r="D35" s="15">
        <f t="shared" si="0"/>
        <v>6414.12</v>
      </c>
      <c r="E35" s="100">
        <f>H35*12</f>
        <v>2.16</v>
      </c>
      <c r="F35" s="99"/>
      <c r="G35" s="14">
        <f>H35*12</f>
        <v>2.16</v>
      </c>
      <c r="H35" s="14">
        <v>0.18</v>
      </c>
      <c r="I35" s="5">
        <v>2969.5</v>
      </c>
      <c r="J35" s="5">
        <v>1.07</v>
      </c>
      <c r="K35" s="113">
        <v>0.14</v>
      </c>
    </row>
    <row r="36" spans="1:11" s="5" customFormat="1" ht="15">
      <c r="A36" s="106" t="s">
        <v>62</v>
      </c>
      <c r="B36" s="133" t="s">
        <v>63</v>
      </c>
      <c r="C36" s="100">
        <f>F36*12</f>
        <v>0</v>
      </c>
      <c r="D36" s="15">
        <f>G36*I36</f>
        <v>1425.36</v>
      </c>
      <c r="E36" s="100">
        <f>H36*12</f>
        <v>0.48</v>
      </c>
      <c r="F36" s="99"/>
      <c r="G36" s="14">
        <f>H36*12</f>
        <v>0.48</v>
      </c>
      <c r="H36" s="14">
        <v>0.04</v>
      </c>
      <c r="I36" s="5">
        <v>2969.5</v>
      </c>
      <c r="J36" s="5">
        <v>1.07</v>
      </c>
      <c r="K36" s="113">
        <v>0.03</v>
      </c>
    </row>
    <row r="37" spans="1:11" s="5" customFormat="1" ht="15">
      <c r="A37" s="106" t="s">
        <v>64</v>
      </c>
      <c r="B37" s="143" t="s">
        <v>65</v>
      </c>
      <c r="C37" s="144">
        <f>F37*12</f>
        <v>0</v>
      </c>
      <c r="D37" s="15">
        <v>815.95</v>
      </c>
      <c r="E37" s="144">
        <f>H37*12</f>
        <v>0.24</v>
      </c>
      <c r="F37" s="145"/>
      <c r="G37" s="14">
        <f>D37/I37</f>
        <v>0.27</v>
      </c>
      <c r="H37" s="14">
        <f>G37/12</f>
        <v>0.02</v>
      </c>
      <c r="I37" s="5">
        <v>2969.5</v>
      </c>
      <c r="J37" s="5">
        <v>1.07</v>
      </c>
      <c r="K37" s="113">
        <v>0.02</v>
      </c>
    </row>
    <row r="38" spans="1:11" s="8" customFormat="1" ht="30">
      <c r="A38" s="106" t="s">
        <v>66</v>
      </c>
      <c r="B38" s="133" t="s">
        <v>67</v>
      </c>
      <c r="C38" s="100">
        <f>F38*12</f>
        <v>0</v>
      </c>
      <c r="D38" s="15">
        <v>1223.92</v>
      </c>
      <c r="E38" s="100"/>
      <c r="F38" s="99"/>
      <c r="G38" s="14">
        <f>D38/I38</f>
        <v>0.41</v>
      </c>
      <c r="H38" s="14">
        <f>G38/12</f>
        <v>0.03</v>
      </c>
      <c r="I38" s="5">
        <v>2969.5</v>
      </c>
      <c r="J38" s="5">
        <v>1.07</v>
      </c>
      <c r="K38" s="113">
        <v>0.03</v>
      </c>
    </row>
    <row r="39" spans="1:11" s="8" customFormat="1" ht="15">
      <c r="A39" s="106" t="s">
        <v>68</v>
      </c>
      <c r="B39" s="133"/>
      <c r="C39" s="14"/>
      <c r="D39" s="14">
        <f>D41+D42+D43+D44+D45+D46+D47+D48+D49+D50+D53</f>
        <v>17436.97</v>
      </c>
      <c r="E39" s="14"/>
      <c r="F39" s="99"/>
      <c r="G39" s="14">
        <f>D39/I39</f>
        <v>5.87</v>
      </c>
      <c r="H39" s="14">
        <f>G39/12</f>
        <v>0.49</v>
      </c>
      <c r="I39" s="5">
        <v>2969.5</v>
      </c>
      <c r="J39" s="5">
        <v>1.07</v>
      </c>
      <c r="K39" s="113">
        <v>0.64</v>
      </c>
    </row>
    <row r="40" spans="1:11" s="6" customFormat="1" ht="15" hidden="1">
      <c r="A40" s="107"/>
      <c r="B40" s="135"/>
      <c r="C40" s="101"/>
      <c r="D40" s="16"/>
      <c r="E40" s="101"/>
      <c r="F40" s="102"/>
      <c r="G40" s="101"/>
      <c r="H40" s="101"/>
      <c r="I40" s="5"/>
      <c r="J40" s="5"/>
      <c r="K40" s="113"/>
    </row>
    <row r="41" spans="1:11" s="6" customFormat="1" ht="15">
      <c r="A41" s="107" t="s">
        <v>69</v>
      </c>
      <c r="B41" s="135" t="s">
        <v>70</v>
      </c>
      <c r="C41" s="101"/>
      <c r="D41" s="16">
        <v>184.33</v>
      </c>
      <c r="E41" s="101"/>
      <c r="F41" s="102"/>
      <c r="G41" s="101"/>
      <c r="H41" s="101"/>
      <c r="I41" s="5">
        <v>2969.5</v>
      </c>
      <c r="J41" s="5">
        <v>1.07</v>
      </c>
      <c r="K41" s="113">
        <v>0.01</v>
      </c>
    </row>
    <row r="42" spans="1:11" s="6" customFormat="1" ht="15">
      <c r="A42" s="107" t="s">
        <v>71</v>
      </c>
      <c r="B42" s="135" t="s">
        <v>72</v>
      </c>
      <c r="C42" s="101">
        <f>F42*12</f>
        <v>0</v>
      </c>
      <c r="D42" s="16">
        <v>390.07</v>
      </c>
      <c r="E42" s="101">
        <f>H42*12</f>
        <v>0</v>
      </c>
      <c r="F42" s="102"/>
      <c r="G42" s="101"/>
      <c r="H42" s="101"/>
      <c r="I42" s="5">
        <v>2969.5</v>
      </c>
      <c r="J42" s="5">
        <v>1.07</v>
      </c>
      <c r="K42" s="113">
        <v>0.01</v>
      </c>
    </row>
    <row r="43" spans="1:11" s="6" customFormat="1" ht="27.75" customHeight="1">
      <c r="A43" s="107" t="s">
        <v>126</v>
      </c>
      <c r="B43" s="135" t="s">
        <v>70</v>
      </c>
      <c r="C43" s="101">
        <f>F43*12</f>
        <v>0</v>
      </c>
      <c r="D43" s="16">
        <v>2486.34</v>
      </c>
      <c r="E43" s="101">
        <f>H43*12</f>
        <v>0</v>
      </c>
      <c r="F43" s="102"/>
      <c r="G43" s="101"/>
      <c r="H43" s="101"/>
      <c r="I43" s="5">
        <v>2969.5</v>
      </c>
      <c r="J43" s="5">
        <v>1.07</v>
      </c>
      <c r="K43" s="113">
        <v>0.17</v>
      </c>
    </row>
    <row r="44" spans="1:11" s="6" customFormat="1" ht="15">
      <c r="A44" s="107" t="s">
        <v>73</v>
      </c>
      <c r="B44" s="135" t="s">
        <v>70</v>
      </c>
      <c r="C44" s="101">
        <f>F44*12</f>
        <v>0</v>
      </c>
      <c r="D44" s="16">
        <v>743.35</v>
      </c>
      <c r="E44" s="101">
        <f>H44*12</f>
        <v>0</v>
      </c>
      <c r="F44" s="102"/>
      <c r="G44" s="101"/>
      <c r="H44" s="101"/>
      <c r="I44" s="5">
        <v>2969.5</v>
      </c>
      <c r="J44" s="5">
        <v>1.07</v>
      </c>
      <c r="K44" s="113">
        <v>0.02</v>
      </c>
    </row>
    <row r="45" spans="1:11" s="6" customFormat="1" ht="15">
      <c r="A45" s="107" t="s">
        <v>74</v>
      </c>
      <c r="B45" s="135" t="s">
        <v>70</v>
      </c>
      <c r="C45" s="101">
        <f>F45*12</f>
        <v>0</v>
      </c>
      <c r="D45" s="16">
        <v>3314.05</v>
      </c>
      <c r="E45" s="101">
        <f>H45*12</f>
        <v>0</v>
      </c>
      <c r="F45" s="102"/>
      <c r="G45" s="101"/>
      <c r="H45" s="101"/>
      <c r="I45" s="5">
        <v>2969.5</v>
      </c>
      <c r="J45" s="5">
        <v>1.07</v>
      </c>
      <c r="K45" s="113">
        <v>0.09</v>
      </c>
    </row>
    <row r="46" spans="1:11" s="6" customFormat="1" ht="15">
      <c r="A46" s="107" t="s">
        <v>75</v>
      </c>
      <c r="B46" s="135" t="s">
        <v>70</v>
      </c>
      <c r="C46" s="101">
        <f>F46*12</f>
        <v>0</v>
      </c>
      <c r="D46" s="16">
        <v>780.14</v>
      </c>
      <c r="E46" s="101">
        <f>H46*12</f>
        <v>0</v>
      </c>
      <c r="F46" s="102"/>
      <c r="G46" s="101"/>
      <c r="H46" s="101"/>
      <c r="I46" s="5">
        <v>2969.5</v>
      </c>
      <c r="J46" s="5">
        <v>1.07</v>
      </c>
      <c r="K46" s="113">
        <v>0.02</v>
      </c>
    </row>
    <row r="47" spans="1:11" s="6" customFormat="1" ht="15">
      <c r="A47" s="107" t="s">
        <v>76</v>
      </c>
      <c r="B47" s="135" t="s">
        <v>70</v>
      </c>
      <c r="C47" s="101"/>
      <c r="D47" s="16">
        <v>371.66</v>
      </c>
      <c r="E47" s="101"/>
      <c r="F47" s="102"/>
      <c r="G47" s="101"/>
      <c r="H47" s="101"/>
      <c r="I47" s="5">
        <v>2969.5</v>
      </c>
      <c r="J47" s="5">
        <v>1.07</v>
      </c>
      <c r="K47" s="113">
        <v>0.01</v>
      </c>
    </row>
    <row r="48" spans="1:11" s="6" customFormat="1" ht="15">
      <c r="A48" s="107" t="s">
        <v>77</v>
      </c>
      <c r="B48" s="135" t="s">
        <v>72</v>
      </c>
      <c r="C48" s="101"/>
      <c r="D48" s="16">
        <v>1486.7</v>
      </c>
      <c r="E48" s="101"/>
      <c r="F48" s="102"/>
      <c r="G48" s="101"/>
      <c r="H48" s="101"/>
      <c r="I48" s="5">
        <v>2969.5</v>
      </c>
      <c r="J48" s="5">
        <v>1.07</v>
      </c>
      <c r="K48" s="113">
        <v>0.04</v>
      </c>
    </row>
    <row r="49" spans="1:11" s="6" customFormat="1" ht="25.5">
      <c r="A49" s="107" t="s">
        <v>78</v>
      </c>
      <c r="B49" s="135" t="s">
        <v>70</v>
      </c>
      <c r="C49" s="101">
        <f>F49*12</f>
        <v>0</v>
      </c>
      <c r="D49" s="16">
        <v>2105.42</v>
      </c>
      <c r="E49" s="101">
        <f>H49*12</f>
        <v>0</v>
      </c>
      <c r="F49" s="102"/>
      <c r="G49" s="101"/>
      <c r="H49" s="101"/>
      <c r="I49" s="5">
        <v>2969.5</v>
      </c>
      <c r="J49" s="5">
        <v>1.07</v>
      </c>
      <c r="K49" s="113">
        <v>0.05</v>
      </c>
    </row>
    <row r="50" spans="1:11" s="6" customFormat="1" ht="15">
      <c r="A50" s="107" t="s">
        <v>79</v>
      </c>
      <c r="B50" s="135" t="s">
        <v>70</v>
      </c>
      <c r="C50" s="101"/>
      <c r="D50" s="16">
        <v>2617.3</v>
      </c>
      <c r="E50" s="101"/>
      <c r="F50" s="102"/>
      <c r="G50" s="101"/>
      <c r="H50" s="101"/>
      <c r="I50" s="5">
        <v>2969.5</v>
      </c>
      <c r="J50" s="5">
        <v>1.07</v>
      </c>
      <c r="K50" s="113">
        <v>0.01</v>
      </c>
    </row>
    <row r="51" spans="1:11" s="6" customFormat="1" ht="15" hidden="1">
      <c r="A51" s="107"/>
      <c r="B51" s="135"/>
      <c r="C51" s="103"/>
      <c r="D51" s="16"/>
      <c r="E51" s="103"/>
      <c r="F51" s="102"/>
      <c r="G51" s="101"/>
      <c r="H51" s="101"/>
      <c r="I51" s="5"/>
      <c r="J51" s="5"/>
      <c r="K51" s="113"/>
    </row>
    <row r="52" spans="1:11" s="6" customFormat="1" ht="15" hidden="1">
      <c r="A52" s="107"/>
      <c r="B52" s="135"/>
      <c r="C52" s="101"/>
      <c r="D52" s="16"/>
      <c r="E52" s="101"/>
      <c r="F52" s="102"/>
      <c r="G52" s="101"/>
      <c r="H52" s="101"/>
      <c r="I52" s="5"/>
      <c r="J52" s="5"/>
      <c r="K52" s="113"/>
    </row>
    <row r="53" spans="1:11" s="6" customFormat="1" ht="25.5">
      <c r="A53" s="107" t="s">
        <v>127</v>
      </c>
      <c r="B53" s="138" t="s">
        <v>52</v>
      </c>
      <c r="C53" s="101"/>
      <c r="D53" s="16">
        <v>2957.61</v>
      </c>
      <c r="E53" s="101"/>
      <c r="F53" s="102"/>
      <c r="G53" s="101"/>
      <c r="H53" s="101"/>
      <c r="I53" s="5">
        <v>2969.5</v>
      </c>
      <c r="J53" s="5">
        <v>1.07</v>
      </c>
      <c r="K53" s="113">
        <v>0.04</v>
      </c>
    </row>
    <row r="54" spans="1:11" s="8" customFormat="1" ht="30">
      <c r="A54" s="106" t="s">
        <v>80</v>
      </c>
      <c r="B54" s="133"/>
      <c r="C54" s="14"/>
      <c r="D54" s="14">
        <f>D55+D56+D58+D59+D63</f>
        <v>12051.34</v>
      </c>
      <c r="E54" s="14"/>
      <c r="F54" s="99"/>
      <c r="G54" s="14">
        <f>D54/I54</f>
        <v>4.06</v>
      </c>
      <c r="H54" s="14">
        <f>G54/12</f>
        <v>0.34</v>
      </c>
      <c r="I54" s="5">
        <v>2969.5</v>
      </c>
      <c r="J54" s="5">
        <v>1.07</v>
      </c>
      <c r="K54" s="113">
        <v>0.99</v>
      </c>
    </row>
    <row r="55" spans="1:11" s="6" customFormat="1" ht="15">
      <c r="A55" s="107" t="s">
        <v>81</v>
      </c>
      <c r="B55" s="135" t="s">
        <v>82</v>
      </c>
      <c r="C55" s="101"/>
      <c r="D55" s="16">
        <v>2230.05</v>
      </c>
      <c r="E55" s="101"/>
      <c r="F55" s="102"/>
      <c r="G55" s="101"/>
      <c r="H55" s="101"/>
      <c r="I55" s="5">
        <v>2969.5</v>
      </c>
      <c r="J55" s="5">
        <v>1.07</v>
      </c>
      <c r="K55" s="113">
        <v>0.05</v>
      </c>
    </row>
    <row r="56" spans="1:11" s="6" customFormat="1" ht="25.5">
      <c r="A56" s="107" t="s">
        <v>83</v>
      </c>
      <c r="B56" s="135" t="s">
        <v>109</v>
      </c>
      <c r="C56" s="101"/>
      <c r="D56" s="16">
        <v>1486.7</v>
      </c>
      <c r="E56" s="101"/>
      <c r="F56" s="102"/>
      <c r="G56" s="101"/>
      <c r="H56" s="101"/>
      <c r="I56" s="5">
        <v>2969.5</v>
      </c>
      <c r="J56" s="5">
        <v>1.07</v>
      </c>
      <c r="K56" s="113">
        <v>0.04</v>
      </c>
    </row>
    <row r="57" spans="1:11" s="6" customFormat="1" ht="15" hidden="1">
      <c r="A57" s="107" t="s">
        <v>128</v>
      </c>
      <c r="B57" s="135" t="s">
        <v>85</v>
      </c>
      <c r="C57" s="101"/>
      <c r="D57" s="16"/>
      <c r="E57" s="101"/>
      <c r="F57" s="102"/>
      <c r="G57" s="101"/>
      <c r="H57" s="101"/>
      <c r="I57" s="5">
        <v>2969.5</v>
      </c>
      <c r="J57" s="5">
        <v>1.07</v>
      </c>
      <c r="K57" s="113">
        <v>0</v>
      </c>
    </row>
    <row r="58" spans="1:11" s="6" customFormat="1" ht="15">
      <c r="A58" s="107" t="s">
        <v>84</v>
      </c>
      <c r="B58" s="135" t="s">
        <v>85</v>
      </c>
      <c r="C58" s="101"/>
      <c r="D58" s="16">
        <v>1560.23</v>
      </c>
      <c r="E58" s="101"/>
      <c r="F58" s="102"/>
      <c r="G58" s="101"/>
      <c r="H58" s="101"/>
      <c r="I58" s="5">
        <v>2969.5</v>
      </c>
      <c r="J58" s="5">
        <v>1.07</v>
      </c>
      <c r="K58" s="113">
        <v>0.04</v>
      </c>
    </row>
    <row r="59" spans="1:11" s="6" customFormat="1" ht="25.5">
      <c r="A59" s="107" t="s">
        <v>86</v>
      </c>
      <c r="B59" s="135" t="s">
        <v>87</v>
      </c>
      <c r="C59" s="101"/>
      <c r="D59" s="16">
        <v>1486.68</v>
      </c>
      <c r="E59" s="101"/>
      <c r="F59" s="102"/>
      <c r="G59" s="101"/>
      <c r="H59" s="101"/>
      <c r="I59" s="5">
        <v>2969.5</v>
      </c>
      <c r="J59" s="5">
        <v>1.07</v>
      </c>
      <c r="K59" s="113">
        <v>0.04</v>
      </c>
    </row>
    <row r="60" spans="1:11" s="6" customFormat="1" ht="15" hidden="1">
      <c r="A60" s="107" t="s">
        <v>88</v>
      </c>
      <c r="B60" s="135" t="s">
        <v>85</v>
      </c>
      <c r="C60" s="101"/>
      <c r="D60" s="16"/>
      <c r="E60" s="101"/>
      <c r="F60" s="102"/>
      <c r="G60" s="101"/>
      <c r="H60" s="101"/>
      <c r="I60" s="5">
        <v>2969.5</v>
      </c>
      <c r="J60" s="5">
        <v>1.07</v>
      </c>
      <c r="K60" s="113">
        <v>0</v>
      </c>
    </row>
    <row r="61" spans="1:11" s="6" customFormat="1" ht="15" hidden="1">
      <c r="A61" s="107" t="s">
        <v>89</v>
      </c>
      <c r="B61" s="135" t="s">
        <v>70</v>
      </c>
      <c r="C61" s="101"/>
      <c r="D61" s="16"/>
      <c r="E61" s="101"/>
      <c r="F61" s="102"/>
      <c r="G61" s="101"/>
      <c r="H61" s="101"/>
      <c r="I61" s="5">
        <v>2969.5</v>
      </c>
      <c r="J61" s="5">
        <v>1.07</v>
      </c>
      <c r="K61" s="113">
        <v>0</v>
      </c>
    </row>
    <row r="62" spans="1:11" s="6" customFormat="1" ht="25.5" hidden="1">
      <c r="A62" s="107" t="s">
        <v>90</v>
      </c>
      <c r="B62" s="135" t="s">
        <v>70</v>
      </c>
      <c r="C62" s="101"/>
      <c r="D62" s="16"/>
      <c r="E62" s="101"/>
      <c r="F62" s="102"/>
      <c r="G62" s="101"/>
      <c r="H62" s="101"/>
      <c r="I62" s="5">
        <v>2969.5</v>
      </c>
      <c r="J62" s="5">
        <v>1.07</v>
      </c>
      <c r="K62" s="113">
        <v>0</v>
      </c>
    </row>
    <row r="63" spans="1:11" s="6" customFormat="1" ht="15">
      <c r="A63" s="107" t="s">
        <v>91</v>
      </c>
      <c r="B63" s="135" t="s">
        <v>55</v>
      </c>
      <c r="C63" s="103"/>
      <c r="D63" s="16">
        <v>5287.68</v>
      </c>
      <c r="E63" s="103"/>
      <c r="F63" s="102"/>
      <c r="G63" s="101"/>
      <c r="H63" s="101"/>
      <c r="I63" s="5">
        <v>2969.5</v>
      </c>
      <c r="J63" s="5">
        <v>1.07</v>
      </c>
      <c r="K63" s="113">
        <v>0.14</v>
      </c>
    </row>
    <row r="64" spans="1:11" s="6" customFormat="1" ht="15" hidden="1">
      <c r="A64" s="107" t="s">
        <v>110</v>
      </c>
      <c r="B64" s="135" t="s">
        <v>70</v>
      </c>
      <c r="C64" s="101"/>
      <c r="D64" s="16">
        <f>G64*I64</f>
        <v>0</v>
      </c>
      <c r="E64" s="101"/>
      <c r="F64" s="102"/>
      <c r="G64" s="101">
        <f>H64*12</f>
        <v>0</v>
      </c>
      <c r="H64" s="101">
        <v>0</v>
      </c>
      <c r="I64" s="5">
        <v>2969.5</v>
      </c>
      <c r="J64" s="5">
        <v>1.07</v>
      </c>
      <c r="K64" s="113">
        <v>0</v>
      </c>
    </row>
    <row r="65" spans="1:11" s="6" customFormat="1" ht="30">
      <c r="A65" s="106" t="s">
        <v>92</v>
      </c>
      <c r="B65" s="135"/>
      <c r="C65" s="101"/>
      <c r="D65" s="14">
        <f>D66</f>
        <v>2143.26</v>
      </c>
      <c r="E65" s="101"/>
      <c r="F65" s="102"/>
      <c r="G65" s="14">
        <f>D65/I65</f>
        <v>0.72</v>
      </c>
      <c r="H65" s="14">
        <f>G65/12</f>
        <v>0.06</v>
      </c>
      <c r="I65" s="5">
        <v>2969.5</v>
      </c>
      <c r="J65" s="5">
        <v>1.07</v>
      </c>
      <c r="K65" s="113">
        <v>0.11</v>
      </c>
    </row>
    <row r="66" spans="1:11" s="6" customFormat="1" ht="15">
      <c r="A66" s="107" t="s">
        <v>129</v>
      </c>
      <c r="B66" s="135" t="s">
        <v>70</v>
      </c>
      <c r="C66" s="101"/>
      <c r="D66" s="16">
        <v>2143.26</v>
      </c>
      <c r="E66" s="101"/>
      <c r="F66" s="102"/>
      <c r="G66" s="101"/>
      <c r="H66" s="101"/>
      <c r="I66" s="5">
        <v>2969.5</v>
      </c>
      <c r="J66" s="5">
        <v>1.07</v>
      </c>
      <c r="K66" s="113">
        <v>0.07</v>
      </c>
    </row>
    <row r="67" spans="1:11" s="6" customFormat="1" ht="15" hidden="1">
      <c r="A67" s="107" t="s">
        <v>93</v>
      </c>
      <c r="B67" s="135" t="s">
        <v>55</v>
      </c>
      <c r="C67" s="101"/>
      <c r="D67" s="16">
        <f>G67*I67</f>
        <v>0</v>
      </c>
      <c r="E67" s="101"/>
      <c r="F67" s="102"/>
      <c r="G67" s="101">
        <f>H67*12</f>
        <v>0</v>
      </c>
      <c r="H67" s="101">
        <v>0</v>
      </c>
      <c r="I67" s="5">
        <v>2969.5</v>
      </c>
      <c r="J67" s="5">
        <v>1.07</v>
      </c>
      <c r="K67" s="113">
        <v>0</v>
      </c>
    </row>
    <row r="68" spans="1:11" s="6" customFormat="1" ht="15">
      <c r="A68" s="106" t="s">
        <v>94</v>
      </c>
      <c r="B68" s="135"/>
      <c r="C68" s="101"/>
      <c r="D68" s="14">
        <f>D70+D71+D77+D78</f>
        <v>32567.74</v>
      </c>
      <c r="E68" s="101"/>
      <c r="F68" s="102"/>
      <c r="G68" s="14">
        <f>D68/I68</f>
        <v>10.97</v>
      </c>
      <c r="H68" s="14">
        <f>G68/12</f>
        <v>0.91</v>
      </c>
      <c r="I68" s="5">
        <v>2969.5</v>
      </c>
      <c r="J68" s="5">
        <v>1.07</v>
      </c>
      <c r="K68" s="113">
        <v>0.21</v>
      </c>
    </row>
    <row r="69" spans="1:11" s="6" customFormat="1" ht="15" hidden="1">
      <c r="A69" s="107" t="s">
        <v>130</v>
      </c>
      <c r="B69" s="135" t="s">
        <v>55</v>
      </c>
      <c r="C69" s="101"/>
      <c r="D69" s="16">
        <f aca="true" t="shared" si="3" ref="D69:D76">G69*I69</f>
        <v>0</v>
      </c>
      <c r="E69" s="101"/>
      <c r="F69" s="102"/>
      <c r="G69" s="101">
        <f aca="true" t="shared" si="4" ref="G69:G76">H69*12</f>
        <v>0</v>
      </c>
      <c r="H69" s="101">
        <v>0</v>
      </c>
      <c r="I69" s="5">
        <v>2969.5</v>
      </c>
      <c r="J69" s="5">
        <v>1.07</v>
      </c>
      <c r="K69" s="113">
        <v>0</v>
      </c>
    </row>
    <row r="70" spans="1:11" s="6" customFormat="1" ht="15">
      <c r="A70" s="107" t="s">
        <v>95</v>
      </c>
      <c r="B70" s="135" t="s">
        <v>70</v>
      </c>
      <c r="C70" s="101"/>
      <c r="D70" s="16">
        <v>7252.4</v>
      </c>
      <c r="E70" s="101"/>
      <c r="F70" s="102"/>
      <c r="G70" s="101"/>
      <c r="H70" s="101"/>
      <c r="I70" s="5">
        <v>2969.5</v>
      </c>
      <c r="J70" s="5">
        <v>1.07</v>
      </c>
      <c r="K70" s="113">
        <v>0.19</v>
      </c>
    </row>
    <row r="71" spans="1:11" s="6" customFormat="1" ht="15">
      <c r="A71" s="107" t="s">
        <v>96</v>
      </c>
      <c r="B71" s="135" t="s">
        <v>70</v>
      </c>
      <c r="C71" s="101"/>
      <c r="D71" s="16">
        <v>777.03</v>
      </c>
      <c r="E71" s="101"/>
      <c r="F71" s="102"/>
      <c r="G71" s="101"/>
      <c r="H71" s="101"/>
      <c r="I71" s="5">
        <v>2969.5</v>
      </c>
      <c r="J71" s="5">
        <v>1.07</v>
      </c>
      <c r="K71" s="113">
        <v>0.02</v>
      </c>
    </row>
    <row r="72" spans="1:11" s="6" customFormat="1" ht="27.75" customHeight="1" hidden="1">
      <c r="A72" s="107" t="s">
        <v>116</v>
      </c>
      <c r="B72" s="135" t="s">
        <v>52</v>
      </c>
      <c r="C72" s="101"/>
      <c r="D72" s="16">
        <f t="shared" si="3"/>
        <v>0</v>
      </c>
      <c r="E72" s="101"/>
      <c r="F72" s="102"/>
      <c r="G72" s="101">
        <f t="shared" si="4"/>
        <v>0</v>
      </c>
      <c r="H72" s="101">
        <v>0</v>
      </c>
      <c r="I72" s="5">
        <v>2969.5</v>
      </c>
      <c r="J72" s="5">
        <v>1.07</v>
      </c>
      <c r="K72" s="113">
        <v>0</v>
      </c>
    </row>
    <row r="73" spans="1:11" s="6" customFormat="1" ht="25.5" hidden="1">
      <c r="A73" s="107" t="s">
        <v>117</v>
      </c>
      <c r="B73" s="135" t="s">
        <v>52</v>
      </c>
      <c r="C73" s="101"/>
      <c r="D73" s="16">
        <f t="shared" si="3"/>
        <v>0</v>
      </c>
      <c r="E73" s="101"/>
      <c r="F73" s="102"/>
      <c r="G73" s="101">
        <f t="shared" si="4"/>
        <v>0</v>
      </c>
      <c r="H73" s="101">
        <v>0</v>
      </c>
      <c r="I73" s="5">
        <v>2969.5</v>
      </c>
      <c r="J73" s="5">
        <v>1.07</v>
      </c>
      <c r="K73" s="113">
        <v>0</v>
      </c>
    </row>
    <row r="74" spans="1:11" s="6" customFormat="1" ht="25.5" hidden="1">
      <c r="A74" s="107" t="s">
        <v>118</v>
      </c>
      <c r="B74" s="135" t="s">
        <v>52</v>
      </c>
      <c r="C74" s="101"/>
      <c r="D74" s="16">
        <f t="shared" si="3"/>
        <v>0</v>
      </c>
      <c r="E74" s="101"/>
      <c r="F74" s="102"/>
      <c r="G74" s="101">
        <f t="shared" si="4"/>
        <v>0</v>
      </c>
      <c r="H74" s="101">
        <v>0</v>
      </c>
      <c r="I74" s="5">
        <v>2969.5</v>
      </c>
      <c r="J74" s="5">
        <v>1.07</v>
      </c>
      <c r="K74" s="113">
        <v>0</v>
      </c>
    </row>
    <row r="75" spans="1:11" s="6" customFormat="1" ht="25.5" hidden="1">
      <c r="A75" s="107" t="s">
        <v>119</v>
      </c>
      <c r="B75" s="135" t="s">
        <v>52</v>
      </c>
      <c r="C75" s="101"/>
      <c r="D75" s="16">
        <f t="shared" si="3"/>
        <v>0</v>
      </c>
      <c r="E75" s="101"/>
      <c r="F75" s="102"/>
      <c r="G75" s="101">
        <f t="shared" si="4"/>
        <v>0</v>
      </c>
      <c r="H75" s="101">
        <v>0</v>
      </c>
      <c r="I75" s="5">
        <v>2969.5</v>
      </c>
      <c r="J75" s="5">
        <v>1.07</v>
      </c>
      <c r="K75" s="113">
        <v>0</v>
      </c>
    </row>
    <row r="76" spans="1:11" s="6" customFormat="1" ht="25.5" hidden="1">
      <c r="A76" s="107" t="s">
        <v>120</v>
      </c>
      <c r="B76" s="135" t="s">
        <v>52</v>
      </c>
      <c r="C76" s="101"/>
      <c r="D76" s="16">
        <f t="shared" si="3"/>
        <v>0</v>
      </c>
      <c r="E76" s="101"/>
      <c r="F76" s="102"/>
      <c r="G76" s="101">
        <f t="shared" si="4"/>
        <v>0</v>
      </c>
      <c r="H76" s="101">
        <v>0</v>
      </c>
      <c r="I76" s="5">
        <v>2969.5</v>
      </c>
      <c r="J76" s="5">
        <v>1.07</v>
      </c>
      <c r="K76" s="113">
        <v>0</v>
      </c>
    </row>
    <row r="77" spans="1:11" s="6" customFormat="1" ht="15">
      <c r="A77" s="107" t="s">
        <v>131</v>
      </c>
      <c r="B77" s="138" t="s">
        <v>115</v>
      </c>
      <c r="C77" s="101"/>
      <c r="D77" s="118">
        <v>3434.7</v>
      </c>
      <c r="E77" s="101"/>
      <c r="F77" s="102"/>
      <c r="G77" s="103"/>
      <c r="H77" s="103"/>
      <c r="I77" s="5"/>
      <c r="J77" s="5"/>
      <c r="K77" s="113"/>
    </row>
    <row r="78" spans="1:11" s="6" customFormat="1" ht="15">
      <c r="A78" s="107" t="s">
        <v>132</v>
      </c>
      <c r="B78" s="146" t="s">
        <v>121</v>
      </c>
      <c r="C78" s="101"/>
      <c r="D78" s="16">
        <v>21103.61</v>
      </c>
      <c r="E78" s="101"/>
      <c r="F78" s="102"/>
      <c r="G78" s="103"/>
      <c r="H78" s="103"/>
      <c r="I78" s="5"/>
      <c r="J78" s="5"/>
      <c r="K78" s="113"/>
    </row>
    <row r="79" spans="1:11" s="5" customFormat="1" ht="15">
      <c r="A79" s="106" t="s">
        <v>97</v>
      </c>
      <c r="B79" s="133"/>
      <c r="C79" s="14"/>
      <c r="D79" s="14">
        <f>D80+D81+D82+D83</f>
        <v>18700.15</v>
      </c>
      <c r="E79" s="14"/>
      <c r="F79" s="99"/>
      <c r="G79" s="14">
        <f>D79/I79</f>
        <v>6.3</v>
      </c>
      <c r="H79" s="14">
        <v>0.53</v>
      </c>
      <c r="I79" s="5">
        <v>2969.5</v>
      </c>
      <c r="J79" s="5">
        <v>1.07</v>
      </c>
      <c r="K79" s="113">
        <v>0.49</v>
      </c>
    </row>
    <row r="80" spans="1:11" s="6" customFormat="1" ht="15">
      <c r="A80" s="107" t="s">
        <v>133</v>
      </c>
      <c r="B80" s="135" t="s">
        <v>82</v>
      </c>
      <c r="C80" s="101"/>
      <c r="D80" s="16">
        <v>3108.06</v>
      </c>
      <c r="E80" s="101"/>
      <c r="F80" s="102"/>
      <c r="G80" s="101"/>
      <c r="H80" s="101"/>
      <c r="I80" s="5">
        <v>2969.5</v>
      </c>
      <c r="J80" s="5">
        <v>1.07</v>
      </c>
      <c r="K80" s="113">
        <v>0.09</v>
      </c>
    </row>
    <row r="81" spans="1:11" s="6" customFormat="1" ht="15">
      <c r="A81" s="107" t="s">
        <v>134</v>
      </c>
      <c r="B81" s="135" t="s">
        <v>82</v>
      </c>
      <c r="C81" s="101"/>
      <c r="D81" s="16">
        <v>2072.1</v>
      </c>
      <c r="E81" s="101"/>
      <c r="F81" s="102"/>
      <c r="G81" s="101"/>
      <c r="H81" s="101"/>
      <c r="I81" s="5">
        <v>2969.5</v>
      </c>
      <c r="J81" s="5">
        <v>1.07</v>
      </c>
      <c r="K81" s="113">
        <v>0.05</v>
      </c>
    </row>
    <row r="82" spans="1:11" s="6" customFormat="1" ht="15">
      <c r="A82" s="107" t="s">
        <v>135</v>
      </c>
      <c r="B82" s="135" t="s">
        <v>82</v>
      </c>
      <c r="C82" s="101"/>
      <c r="D82" s="16">
        <v>11189.66</v>
      </c>
      <c r="E82" s="101"/>
      <c r="F82" s="102"/>
      <c r="G82" s="101"/>
      <c r="H82" s="101"/>
      <c r="I82" s="5">
        <v>2969.5</v>
      </c>
      <c r="J82" s="5">
        <v>1.07</v>
      </c>
      <c r="K82" s="113">
        <v>0.29</v>
      </c>
    </row>
    <row r="83" spans="1:11" s="6" customFormat="1" ht="25.5" customHeight="1">
      <c r="A83" s="107" t="s">
        <v>98</v>
      </c>
      <c r="B83" s="135" t="s">
        <v>70</v>
      </c>
      <c r="C83" s="101"/>
      <c r="D83" s="16">
        <v>2330.33</v>
      </c>
      <c r="E83" s="101"/>
      <c r="F83" s="102"/>
      <c r="G83" s="101"/>
      <c r="H83" s="101"/>
      <c r="I83" s="5">
        <v>2969.5</v>
      </c>
      <c r="J83" s="5">
        <v>1.07</v>
      </c>
      <c r="K83" s="113">
        <v>0.06</v>
      </c>
    </row>
    <row r="84" spans="1:11" s="5" customFormat="1" ht="30.75" thickBot="1">
      <c r="A84" s="147" t="s">
        <v>136</v>
      </c>
      <c r="B84" s="133" t="s">
        <v>52</v>
      </c>
      <c r="C84" s="144">
        <f>F84*12</f>
        <v>0</v>
      </c>
      <c r="D84" s="144">
        <f>G84*I84</f>
        <v>11402.88</v>
      </c>
      <c r="E84" s="144">
        <f>H84*12</f>
        <v>3.84</v>
      </c>
      <c r="F84" s="145"/>
      <c r="G84" s="144">
        <f>H84*12</f>
        <v>3.84</v>
      </c>
      <c r="H84" s="144">
        <v>0.32</v>
      </c>
      <c r="I84" s="5">
        <v>2969.5</v>
      </c>
      <c r="J84" s="5">
        <v>1.07</v>
      </c>
      <c r="K84" s="113">
        <v>0.3</v>
      </c>
    </row>
    <row r="85" spans="1:11" s="5" customFormat="1" ht="19.5" thickBot="1">
      <c r="A85" s="148" t="s">
        <v>137</v>
      </c>
      <c r="B85" s="149" t="s">
        <v>48</v>
      </c>
      <c r="C85" s="144"/>
      <c r="D85" s="150">
        <f>G85*I85</f>
        <v>50243.94</v>
      </c>
      <c r="E85" s="150"/>
      <c r="F85" s="150"/>
      <c r="G85" s="100">
        <f>12*H85</f>
        <v>16.92</v>
      </c>
      <c r="H85" s="100">
        <v>1.41</v>
      </c>
      <c r="I85" s="5">
        <v>2969.5</v>
      </c>
      <c r="K85" s="113"/>
    </row>
    <row r="86" spans="1:11" s="5" customFormat="1" ht="19.5" thickBot="1">
      <c r="A86" s="151" t="s">
        <v>138</v>
      </c>
      <c r="B86" s="152"/>
      <c r="C86" s="153"/>
      <c r="D86" s="154">
        <f>D85+D84+D79+D68+D65+D54+D39+D38+D37+D36+D35+D34+D31+D30+D29+D28+D27+D18+D13</f>
        <v>491578.74</v>
      </c>
      <c r="E86" s="154">
        <f>E85+E84+E79+E68+E65+E54+E39+E38+E37+E36+E35+E34+E31+E30+E29+E28+E27+E18+E13</f>
        <v>114.36</v>
      </c>
      <c r="F86" s="154">
        <f>F85+F84+F79+F68+F65+F54+F39+F38+F37+F36+F35+F34+F31+F30+F29+F28+F27+F18+F13</f>
        <v>0</v>
      </c>
      <c r="G86" s="154">
        <f>G85+G84+G79+G68+G65+G54+G39+G38+G37+G36+G35+G34+G31+G30+G29+G28+G27+G18+G13</f>
        <v>165.53</v>
      </c>
      <c r="H86" s="154">
        <f>H85+H84+H79+H68+H65+H54+H39+H38+H37+H36+H35+H34+H31+H30+H29+H28+H27+H18+H13</f>
        <v>13.8</v>
      </c>
      <c r="K86" s="113"/>
    </row>
    <row r="87" spans="1:11" s="5" customFormat="1" ht="18.75">
      <c r="A87" s="155"/>
      <c r="B87" s="156"/>
      <c r="C87" s="157"/>
      <c r="D87" s="157"/>
      <c r="E87" s="157"/>
      <c r="F87" s="157"/>
      <c r="G87" s="157"/>
      <c r="H87" s="157"/>
      <c r="K87" s="113"/>
    </row>
    <row r="88" spans="1:11" s="2" customFormat="1" ht="12.75">
      <c r="A88" s="158"/>
      <c r="B88" s="158"/>
      <c r="C88" s="158"/>
      <c r="D88" s="158"/>
      <c r="E88" s="158"/>
      <c r="F88" s="158"/>
      <c r="G88" s="158"/>
      <c r="H88" s="158"/>
      <c r="K88" s="116"/>
    </row>
    <row r="89" spans="1:11" s="2" customFormat="1" ht="13.5" thickBot="1">
      <c r="A89" s="158"/>
      <c r="B89" s="158"/>
      <c r="C89" s="158"/>
      <c r="D89" s="158"/>
      <c r="E89" s="158"/>
      <c r="F89" s="158"/>
      <c r="G89" s="158"/>
      <c r="H89" s="158"/>
      <c r="K89" s="116"/>
    </row>
    <row r="90" spans="1:11" s="5" customFormat="1" ht="18.75">
      <c r="A90" s="159" t="s">
        <v>139</v>
      </c>
      <c r="B90" s="160"/>
      <c r="C90" s="161">
        <f>F90*12</f>
        <v>0</v>
      </c>
      <c r="D90" s="161">
        <f>D91+D94+D95+D96+D97+D98+D99+D100+D101+D103</f>
        <v>206581.56</v>
      </c>
      <c r="E90" s="161">
        <f>SUM(E91:E101)</f>
        <v>0</v>
      </c>
      <c r="F90" s="161">
        <f>SUM(F91:F101)</f>
        <v>0</v>
      </c>
      <c r="G90" s="161">
        <f>D90/I90</f>
        <v>69.57</v>
      </c>
      <c r="H90" s="161">
        <f>G90/12</f>
        <v>5.8</v>
      </c>
      <c r="I90" s="5">
        <v>2969.5</v>
      </c>
      <c r="K90" s="113"/>
    </row>
    <row r="91" spans="1:11" s="6" customFormat="1" ht="15">
      <c r="A91" s="107" t="s">
        <v>122</v>
      </c>
      <c r="B91" s="135"/>
      <c r="C91" s="101"/>
      <c r="D91" s="16">
        <v>38431.09</v>
      </c>
      <c r="E91" s="101"/>
      <c r="F91" s="102"/>
      <c r="G91" s="101">
        <f>D91/I91</f>
        <v>12.94</v>
      </c>
      <c r="H91" s="101">
        <v>1.07</v>
      </c>
      <c r="I91" s="5">
        <v>2969.5</v>
      </c>
      <c r="J91" s="5"/>
      <c r="K91" s="113"/>
    </row>
    <row r="92" spans="1:11" s="6" customFormat="1" ht="15" hidden="1">
      <c r="A92" s="107"/>
      <c r="B92" s="135"/>
      <c r="C92" s="101"/>
      <c r="D92" s="16"/>
      <c r="E92" s="101"/>
      <c r="F92" s="102"/>
      <c r="G92" s="101">
        <f aca="true" t="shared" si="5" ref="G92:G103">D92/I92</f>
        <v>0</v>
      </c>
      <c r="H92" s="101">
        <f aca="true" t="shared" si="6" ref="H92:H103">G92/12</f>
        <v>0</v>
      </c>
      <c r="I92" s="5">
        <v>2969.5</v>
      </c>
      <c r="J92" s="5"/>
      <c r="K92" s="113"/>
    </row>
    <row r="93" spans="1:11" s="6" customFormat="1" ht="15" hidden="1">
      <c r="A93" s="107"/>
      <c r="B93" s="135"/>
      <c r="C93" s="101"/>
      <c r="D93" s="16"/>
      <c r="E93" s="101"/>
      <c r="F93" s="102"/>
      <c r="G93" s="101">
        <f t="shared" si="5"/>
        <v>0</v>
      </c>
      <c r="H93" s="101">
        <f t="shared" si="6"/>
        <v>0</v>
      </c>
      <c r="I93" s="5">
        <v>2969.5</v>
      </c>
      <c r="J93" s="5"/>
      <c r="K93" s="113"/>
    </row>
    <row r="94" spans="1:11" s="6" customFormat="1" ht="15">
      <c r="A94" s="107" t="s">
        <v>140</v>
      </c>
      <c r="B94" s="135"/>
      <c r="C94" s="101"/>
      <c r="D94" s="16">
        <v>28655.95</v>
      </c>
      <c r="E94" s="101"/>
      <c r="F94" s="102"/>
      <c r="G94" s="101">
        <f t="shared" si="5"/>
        <v>9.65</v>
      </c>
      <c r="H94" s="101">
        <v>0.81</v>
      </c>
      <c r="I94" s="5">
        <v>2969.5</v>
      </c>
      <c r="J94" s="5"/>
      <c r="K94" s="113"/>
    </row>
    <row r="95" spans="1:11" s="6" customFormat="1" ht="15">
      <c r="A95" s="107" t="s">
        <v>141</v>
      </c>
      <c r="B95" s="135"/>
      <c r="C95" s="101"/>
      <c r="D95" s="16">
        <v>47152.63</v>
      </c>
      <c r="E95" s="101"/>
      <c r="F95" s="102"/>
      <c r="G95" s="101">
        <f t="shared" si="5"/>
        <v>15.88</v>
      </c>
      <c r="H95" s="101">
        <f t="shared" si="6"/>
        <v>1.32</v>
      </c>
      <c r="I95" s="5">
        <v>2969.5</v>
      </c>
      <c r="J95" s="5"/>
      <c r="K95" s="113"/>
    </row>
    <row r="96" spans="1:11" s="6" customFormat="1" ht="15">
      <c r="A96" s="107" t="s">
        <v>142</v>
      </c>
      <c r="B96" s="135"/>
      <c r="C96" s="101"/>
      <c r="D96" s="16">
        <v>6345.68</v>
      </c>
      <c r="E96" s="101"/>
      <c r="F96" s="102"/>
      <c r="G96" s="101">
        <f t="shared" si="5"/>
        <v>2.14</v>
      </c>
      <c r="H96" s="101">
        <f t="shared" si="6"/>
        <v>0.18</v>
      </c>
      <c r="I96" s="5">
        <v>2969.5</v>
      </c>
      <c r="J96" s="5"/>
      <c r="K96" s="113"/>
    </row>
    <row r="97" spans="1:11" s="6" customFormat="1" ht="34.5" customHeight="1">
      <c r="A97" s="107" t="s">
        <v>143</v>
      </c>
      <c r="B97" s="135"/>
      <c r="C97" s="101"/>
      <c r="D97" s="16">
        <v>18890.22</v>
      </c>
      <c r="E97" s="101"/>
      <c r="F97" s="102"/>
      <c r="G97" s="101">
        <v>6.37</v>
      </c>
      <c r="H97" s="101">
        <f t="shared" si="6"/>
        <v>0.53</v>
      </c>
      <c r="I97" s="5">
        <v>2969.5</v>
      </c>
      <c r="J97" s="5"/>
      <c r="K97" s="113"/>
    </row>
    <row r="98" spans="1:11" s="6" customFormat="1" ht="15">
      <c r="A98" s="107" t="s">
        <v>144</v>
      </c>
      <c r="B98" s="135"/>
      <c r="C98" s="101"/>
      <c r="D98" s="16">
        <v>6852.13</v>
      </c>
      <c r="E98" s="101"/>
      <c r="F98" s="102"/>
      <c r="G98" s="101">
        <f t="shared" si="5"/>
        <v>2.31</v>
      </c>
      <c r="H98" s="101">
        <f t="shared" si="6"/>
        <v>0.19</v>
      </c>
      <c r="I98" s="5">
        <v>2969.5</v>
      </c>
      <c r="J98" s="5"/>
      <c r="K98" s="113"/>
    </row>
    <row r="99" spans="1:11" s="6" customFormat="1" ht="15">
      <c r="A99" s="107" t="s">
        <v>145</v>
      </c>
      <c r="B99" s="135"/>
      <c r="C99" s="101"/>
      <c r="D99" s="16">
        <v>40813.08</v>
      </c>
      <c r="E99" s="101"/>
      <c r="F99" s="102"/>
      <c r="G99" s="101">
        <f t="shared" si="5"/>
        <v>13.74</v>
      </c>
      <c r="H99" s="101">
        <f t="shared" si="6"/>
        <v>1.15</v>
      </c>
      <c r="I99" s="5">
        <v>2969.5</v>
      </c>
      <c r="J99" s="5"/>
      <c r="K99" s="113"/>
    </row>
    <row r="100" spans="1:11" s="6" customFormat="1" ht="21" customHeight="1">
      <c r="A100" s="107" t="s">
        <v>146</v>
      </c>
      <c r="B100" s="135"/>
      <c r="C100" s="101"/>
      <c r="D100" s="16">
        <v>13971.13</v>
      </c>
      <c r="E100" s="101"/>
      <c r="F100" s="102"/>
      <c r="G100" s="101">
        <f t="shared" si="5"/>
        <v>4.7</v>
      </c>
      <c r="H100" s="101">
        <f t="shared" si="6"/>
        <v>0.39</v>
      </c>
      <c r="I100" s="5">
        <v>2969.5</v>
      </c>
      <c r="J100" s="5"/>
      <c r="K100" s="113"/>
    </row>
    <row r="101" spans="1:11" s="6" customFormat="1" ht="15">
      <c r="A101" s="107" t="s">
        <v>147</v>
      </c>
      <c r="B101" s="135"/>
      <c r="C101" s="101"/>
      <c r="D101" s="16">
        <v>4928.02</v>
      </c>
      <c r="E101" s="101"/>
      <c r="F101" s="102"/>
      <c r="G101" s="101">
        <f t="shared" si="5"/>
        <v>1.66</v>
      </c>
      <c r="H101" s="101">
        <f t="shared" si="6"/>
        <v>0.14</v>
      </c>
      <c r="I101" s="5">
        <v>2969.5</v>
      </c>
      <c r="J101" s="5"/>
      <c r="K101" s="113"/>
    </row>
    <row r="102" spans="1:11" s="10" customFormat="1" ht="19.5" hidden="1">
      <c r="A102" s="159" t="s">
        <v>2</v>
      </c>
      <c r="B102" s="162" t="s">
        <v>48</v>
      </c>
      <c r="C102" s="162" t="s">
        <v>108</v>
      </c>
      <c r="D102" s="163"/>
      <c r="E102" s="162" t="s">
        <v>108</v>
      </c>
      <c r="F102" s="164"/>
      <c r="G102" s="101">
        <f t="shared" si="5"/>
        <v>0</v>
      </c>
      <c r="H102" s="101">
        <f t="shared" si="6"/>
        <v>0</v>
      </c>
      <c r="I102" s="5">
        <v>2969.5</v>
      </c>
      <c r="K102" s="115"/>
    </row>
    <row r="103" spans="1:11" s="10" customFormat="1" ht="19.5">
      <c r="A103" s="165" t="s">
        <v>148</v>
      </c>
      <c r="B103" s="166"/>
      <c r="C103" s="166"/>
      <c r="D103" s="166">
        <v>541.63</v>
      </c>
      <c r="E103" s="166"/>
      <c r="F103" s="166"/>
      <c r="G103" s="101">
        <f t="shared" si="5"/>
        <v>0.18</v>
      </c>
      <c r="H103" s="101">
        <f t="shared" si="6"/>
        <v>0.02</v>
      </c>
      <c r="I103" s="5">
        <v>2969.5</v>
      </c>
      <c r="K103" s="115"/>
    </row>
    <row r="104" spans="1:11" s="2" customFormat="1" ht="12.75">
      <c r="A104" s="167"/>
      <c r="B104" s="168"/>
      <c r="C104" s="168"/>
      <c r="D104" s="168"/>
      <c r="E104" s="168"/>
      <c r="F104" s="168"/>
      <c r="G104" s="168"/>
      <c r="H104" s="168"/>
      <c r="K104" s="116"/>
    </row>
    <row r="105" spans="1:11" s="119" customFormat="1" ht="19.5" thickBot="1">
      <c r="A105" s="169"/>
      <c r="B105" s="170"/>
      <c r="C105" s="171"/>
      <c r="D105" s="171"/>
      <c r="E105" s="171"/>
      <c r="F105" s="171"/>
      <c r="G105" s="171"/>
      <c r="H105" s="171"/>
      <c r="K105" s="120"/>
    </row>
    <row r="106" spans="1:11" s="5" customFormat="1" ht="19.5" thickBot="1">
      <c r="A106" s="172" t="s">
        <v>149</v>
      </c>
      <c r="B106" s="124"/>
      <c r="C106" s="173"/>
      <c r="D106" s="174">
        <f>D86+D90</f>
        <v>698160.3</v>
      </c>
      <c r="E106" s="174">
        <f>E86+E90</f>
        <v>114.36</v>
      </c>
      <c r="F106" s="174">
        <f>F86+F90</f>
        <v>0</v>
      </c>
      <c r="G106" s="174">
        <f>G86+G90</f>
        <v>235.1</v>
      </c>
      <c r="H106" s="174">
        <f>H86+H90</f>
        <v>19.6</v>
      </c>
      <c r="K106" s="113"/>
    </row>
    <row r="107" spans="1:11" s="178" customFormat="1" ht="19.5">
      <c r="A107" s="175"/>
      <c r="B107" s="176"/>
      <c r="C107" s="176"/>
      <c r="D107" s="176"/>
      <c r="E107" s="177"/>
      <c r="F107" s="177"/>
      <c r="G107" s="177"/>
      <c r="H107" s="176"/>
      <c r="K107" s="179"/>
    </row>
    <row r="108" spans="1:11" s="178" customFormat="1" ht="19.5">
      <c r="A108" s="175"/>
      <c r="B108" s="176"/>
      <c r="C108" s="176"/>
      <c r="D108" s="176"/>
      <c r="E108" s="177"/>
      <c r="F108" s="177"/>
      <c r="G108" s="177"/>
      <c r="H108" s="176"/>
      <c r="K108" s="179"/>
    </row>
    <row r="109" spans="1:11" s="2" customFormat="1" ht="14.25">
      <c r="A109" s="237" t="s">
        <v>100</v>
      </c>
      <c r="B109" s="237"/>
      <c r="C109" s="237"/>
      <c r="D109" s="237"/>
      <c r="E109" s="237"/>
      <c r="F109" s="237"/>
      <c r="G109" s="158"/>
      <c r="H109" s="158"/>
      <c r="K109" s="116"/>
    </row>
    <row r="110" spans="1:11" s="2" customFormat="1" ht="12.75">
      <c r="A110" s="158"/>
      <c r="B110" s="158"/>
      <c r="C110" s="158"/>
      <c r="D110" s="158"/>
      <c r="E110" s="158"/>
      <c r="F110" s="158"/>
      <c r="G110" s="158"/>
      <c r="H110" s="158"/>
      <c r="K110" s="116"/>
    </row>
    <row r="111" spans="1:11" s="2" customFormat="1" ht="12.75">
      <c r="A111" s="180" t="s">
        <v>101</v>
      </c>
      <c r="B111" s="158"/>
      <c r="C111" s="158"/>
      <c r="D111" s="158"/>
      <c r="E111" s="158"/>
      <c r="F111" s="158"/>
      <c r="G111" s="158"/>
      <c r="H111" s="158"/>
      <c r="K111" s="116"/>
    </row>
    <row r="112" s="2" customFormat="1" ht="12.75">
      <c r="K112" s="116"/>
    </row>
    <row r="113" s="2" customFormat="1" ht="12.75">
      <c r="K113" s="116"/>
    </row>
    <row r="114" s="2" customFormat="1" ht="12.75">
      <c r="K114" s="116"/>
    </row>
    <row r="115" s="2" customFormat="1" ht="12.75">
      <c r="K115" s="116"/>
    </row>
    <row r="116" s="2" customFormat="1" ht="12.75">
      <c r="K116" s="116"/>
    </row>
    <row r="117" s="2" customFormat="1" ht="12.75">
      <c r="K117" s="116"/>
    </row>
    <row r="118" s="2" customFormat="1" ht="12.75">
      <c r="K118" s="116"/>
    </row>
    <row r="119" s="2" customFormat="1" ht="12.75">
      <c r="K119" s="116"/>
    </row>
    <row r="120" s="2" customFormat="1" ht="12.75">
      <c r="K120" s="116"/>
    </row>
    <row r="121" s="2" customFormat="1" ht="12.75">
      <c r="K121" s="116"/>
    </row>
    <row r="122" s="2" customFormat="1" ht="12.75">
      <c r="K122" s="116"/>
    </row>
    <row r="123" s="2" customFormat="1" ht="12.75">
      <c r="K123" s="116"/>
    </row>
    <row r="124" s="2" customFormat="1" ht="12.75">
      <c r="K124" s="116"/>
    </row>
    <row r="125" s="2" customFormat="1" ht="12.75">
      <c r="K125" s="116"/>
    </row>
    <row r="126" s="2" customFormat="1" ht="12.75">
      <c r="K126" s="116"/>
    </row>
    <row r="127" s="2" customFormat="1" ht="12.75">
      <c r="K127" s="116"/>
    </row>
    <row r="128" s="2" customFormat="1" ht="12.75">
      <c r="K128" s="116"/>
    </row>
    <row r="129" s="2" customFormat="1" ht="12.75">
      <c r="K129" s="116"/>
    </row>
  </sheetData>
  <sheetProtection/>
  <mergeCells count="11">
    <mergeCell ref="A7:H7"/>
    <mergeCell ref="A8:H8"/>
    <mergeCell ref="A9:H9"/>
    <mergeCell ref="A12:H12"/>
    <mergeCell ref="A109:F10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tabSelected="1" zoomScale="80" zoomScaleNormal="80" zoomScalePageLayoutView="0" workbookViewId="0" topLeftCell="A1">
      <pane xSplit="1" ySplit="2" topLeftCell="G9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24" sqref="O123:P124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58" t="s">
        <v>150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5" s="5" customFormat="1" ht="77.25" customHeight="1" thickBot="1">
      <c r="A2" s="183" t="s">
        <v>0</v>
      </c>
      <c r="B2" s="265" t="s">
        <v>163</v>
      </c>
      <c r="C2" s="266"/>
      <c r="D2" s="267"/>
      <c r="E2" s="266" t="s">
        <v>164</v>
      </c>
      <c r="F2" s="266"/>
      <c r="G2" s="266"/>
      <c r="H2" s="265" t="s">
        <v>165</v>
      </c>
      <c r="I2" s="266"/>
      <c r="J2" s="267"/>
      <c r="K2" s="265" t="s">
        <v>166</v>
      </c>
      <c r="L2" s="266"/>
      <c r="M2" s="267"/>
      <c r="N2" s="48" t="s">
        <v>10</v>
      </c>
      <c r="O2" s="21" t="s">
        <v>5</v>
      </c>
    </row>
    <row r="3" spans="1:15" s="6" customFormat="1" ht="12.75">
      <c r="A3" s="41"/>
      <c r="B3" s="30" t="s">
        <v>7</v>
      </c>
      <c r="C3" s="13" t="s">
        <v>8</v>
      </c>
      <c r="D3" s="37" t="s">
        <v>9</v>
      </c>
      <c r="E3" s="47" t="s">
        <v>7</v>
      </c>
      <c r="F3" s="13" t="s">
        <v>8</v>
      </c>
      <c r="G3" s="19" t="s">
        <v>9</v>
      </c>
      <c r="H3" s="30" t="s">
        <v>7</v>
      </c>
      <c r="I3" s="13" t="s">
        <v>8</v>
      </c>
      <c r="J3" s="37" t="s">
        <v>9</v>
      </c>
      <c r="K3" s="30" t="s">
        <v>7</v>
      </c>
      <c r="L3" s="13" t="s">
        <v>8</v>
      </c>
      <c r="M3" s="37" t="s">
        <v>9</v>
      </c>
      <c r="N3" s="51"/>
      <c r="O3" s="22"/>
    </row>
    <row r="4" spans="1:15" s="6" customFormat="1" ht="49.5" customHeight="1">
      <c r="A4" s="268" t="s">
        <v>1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</row>
    <row r="5" spans="1:15" s="5" customFormat="1" ht="14.25" customHeight="1">
      <c r="A5" s="96" t="s">
        <v>40</v>
      </c>
      <c r="B5" s="31"/>
      <c r="C5" s="7"/>
      <c r="D5" s="59">
        <f>O5/4</f>
        <v>21380.4</v>
      </c>
      <c r="E5" s="48"/>
      <c r="F5" s="7"/>
      <c r="G5" s="59">
        <f>O5/4</f>
        <v>21380.4</v>
      </c>
      <c r="H5" s="31"/>
      <c r="I5" s="7"/>
      <c r="J5" s="59">
        <f>O5/4</f>
        <v>21380.4</v>
      </c>
      <c r="K5" s="31"/>
      <c r="L5" s="7"/>
      <c r="M5" s="59">
        <f>O5/4</f>
        <v>21380.4</v>
      </c>
      <c r="N5" s="53">
        <f>M5+J5+G5+D5</f>
        <v>85521.6</v>
      </c>
      <c r="O5" s="15">
        <v>85521.6</v>
      </c>
    </row>
    <row r="6" spans="1:15" s="5" customFormat="1" ht="30">
      <c r="A6" s="96" t="s">
        <v>46</v>
      </c>
      <c r="B6" s="31"/>
      <c r="C6" s="7"/>
      <c r="D6" s="59">
        <f aca="true" t="shared" si="0" ref="D6:D16">O6/4</f>
        <v>34297.73</v>
      </c>
      <c r="E6" s="48"/>
      <c r="F6" s="7"/>
      <c r="G6" s="59">
        <f aca="true" t="shared" si="1" ref="G6:G16">O6/4</f>
        <v>34297.73</v>
      </c>
      <c r="H6" s="31"/>
      <c r="I6" s="7"/>
      <c r="J6" s="59">
        <f aca="true" t="shared" si="2" ref="J6:J16">O6/4</f>
        <v>34297.73</v>
      </c>
      <c r="K6" s="31"/>
      <c r="L6" s="7"/>
      <c r="M6" s="59">
        <f aca="true" t="shared" si="3" ref="M6:M16">O6/4</f>
        <v>34297.73</v>
      </c>
      <c r="N6" s="53">
        <f aca="true" t="shared" si="4" ref="N6:N50">M6+J6+G6+D6</f>
        <v>137190.92</v>
      </c>
      <c r="O6" s="15">
        <v>137190.9</v>
      </c>
    </row>
    <row r="7" spans="1:15" s="5" customFormat="1" ht="15">
      <c r="A7" s="98" t="s">
        <v>54</v>
      </c>
      <c r="B7" s="31"/>
      <c r="C7" s="7"/>
      <c r="D7" s="59">
        <f t="shared" si="0"/>
        <v>5701.44</v>
      </c>
      <c r="E7" s="48"/>
      <c r="F7" s="7"/>
      <c r="G7" s="59">
        <f t="shared" si="1"/>
        <v>5701.44</v>
      </c>
      <c r="H7" s="31"/>
      <c r="I7" s="7"/>
      <c r="J7" s="59">
        <f t="shared" si="2"/>
        <v>5701.44</v>
      </c>
      <c r="K7" s="31"/>
      <c r="L7" s="7"/>
      <c r="M7" s="59">
        <f t="shared" si="3"/>
        <v>5701.44</v>
      </c>
      <c r="N7" s="53">
        <f t="shared" si="4"/>
        <v>22805.76</v>
      </c>
      <c r="O7" s="15">
        <v>22805.76</v>
      </c>
    </row>
    <row r="8" spans="1:15" s="5" customFormat="1" ht="15">
      <c r="A8" s="98" t="s">
        <v>56</v>
      </c>
      <c r="B8" s="31"/>
      <c r="C8" s="7"/>
      <c r="D8" s="59">
        <f t="shared" si="0"/>
        <v>18529.68</v>
      </c>
      <c r="E8" s="48"/>
      <c r="F8" s="7"/>
      <c r="G8" s="59">
        <f t="shared" si="1"/>
        <v>18529.68</v>
      </c>
      <c r="H8" s="31"/>
      <c r="I8" s="7"/>
      <c r="J8" s="59">
        <f t="shared" si="2"/>
        <v>18529.68</v>
      </c>
      <c r="K8" s="31"/>
      <c r="L8" s="7"/>
      <c r="M8" s="59">
        <f t="shared" si="3"/>
        <v>18529.68</v>
      </c>
      <c r="N8" s="53">
        <f t="shared" si="4"/>
        <v>74118.72</v>
      </c>
      <c r="O8" s="15">
        <v>74118.72</v>
      </c>
    </row>
    <row r="9" spans="1:15" s="5" customFormat="1" ht="30">
      <c r="A9" s="98" t="s">
        <v>58</v>
      </c>
      <c r="B9" s="31"/>
      <c r="C9" s="7"/>
      <c r="D9" s="59">
        <f t="shared" si="0"/>
        <v>433.43</v>
      </c>
      <c r="E9" s="48"/>
      <c r="F9" s="7"/>
      <c r="G9" s="59">
        <f t="shared" si="1"/>
        <v>433.43</v>
      </c>
      <c r="H9" s="31"/>
      <c r="I9" s="7"/>
      <c r="J9" s="59">
        <f t="shared" si="2"/>
        <v>433.43</v>
      </c>
      <c r="K9" s="31"/>
      <c r="L9" s="7"/>
      <c r="M9" s="59">
        <f t="shared" si="3"/>
        <v>433.43</v>
      </c>
      <c r="N9" s="53">
        <f t="shared" si="4"/>
        <v>1733.72</v>
      </c>
      <c r="O9" s="15">
        <v>1733.72</v>
      </c>
    </row>
    <row r="10" spans="1:15" s="5" customFormat="1" ht="30">
      <c r="A10" s="98" t="s">
        <v>59</v>
      </c>
      <c r="B10" s="31"/>
      <c r="C10" s="7"/>
      <c r="D10" s="59">
        <f t="shared" si="0"/>
        <v>433.43</v>
      </c>
      <c r="E10" s="48"/>
      <c r="F10" s="7"/>
      <c r="G10" s="59">
        <f t="shared" si="1"/>
        <v>433.43</v>
      </c>
      <c r="H10" s="31"/>
      <c r="I10" s="7"/>
      <c r="J10" s="59">
        <f t="shared" si="2"/>
        <v>433.43</v>
      </c>
      <c r="K10" s="31"/>
      <c r="L10" s="7"/>
      <c r="M10" s="59">
        <f t="shared" si="3"/>
        <v>433.43</v>
      </c>
      <c r="N10" s="53">
        <f t="shared" si="4"/>
        <v>1733.72</v>
      </c>
      <c r="O10" s="15">
        <v>1733.72</v>
      </c>
    </row>
    <row r="11" spans="1:15" s="5" customFormat="1" ht="15">
      <c r="A11" s="98" t="s">
        <v>60</v>
      </c>
      <c r="B11" s="31"/>
      <c r="C11" s="7"/>
      <c r="D11" s="59">
        <f t="shared" si="0"/>
        <v>2737.03</v>
      </c>
      <c r="E11" s="48"/>
      <c r="F11" s="7"/>
      <c r="G11" s="59">
        <f t="shared" si="1"/>
        <v>2737.03</v>
      </c>
      <c r="H11" s="31"/>
      <c r="I11" s="7"/>
      <c r="J11" s="59">
        <f t="shared" si="2"/>
        <v>2737.03</v>
      </c>
      <c r="K11" s="31"/>
      <c r="L11" s="7"/>
      <c r="M11" s="59">
        <f t="shared" si="3"/>
        <v>2737.03</v>
      </c>
      <c r="N11" s="53">
        <f t="shared" si="4"/>
        <v>10948.12</v>
      </c>
      <c r="O11" s="15">
        <v>10948.1</v>
      </c>
    </row>
    <row r="12" spans="1:15" s="213" customFormat="1" ht="20.25" customHeight="1">
      <c r="A12" s="204" t="s">
        <v>107</v>
      </c>
      <c r="B12" s="205"/>
      <c r="C12" s="206"/>
      <c r="D12" s="207">
        <f t="shared" si="0"/>
        <v>0</v>
      </c>
      <c r="E12" s="208" t="s">
        <v>191</v>
      </c>
      <c r="F12" s="209">
        <v>41547</v>
      </c>
      <c r="G12" s="210">
        <v>3100.59</v>
      </c>
      <c r="H12" s="205"/>
      <c r="I12" s="206"/>
      <c r="J12" s="207">
        <f t="shared" si="2"/>
        <v>0</v>
      </c>
      <c r="K12" s="205"/>
      <c r="L12" s="206"/>
      <c r="M12" s="207">
        <f t="shared" si="3"/>
        <v>0</v>
      </c>
      <c r="N12" s="211">
        <f t="shared" si="4"/>
        <v>3100.59</v>
      </c>
      <c r="O12" s="212"/>
    </row>
    <row r="13" spans="1:15" s="11" customFormat="1" ht="27" customHeight="1">
      <c r="A13" s="105" t="s">
        <v>105</v>
      </c>
      <c r="B13" s="32"/>
      <c r="C13" s="28"/>
      <c r="D13" s="59">
        <f t="shared" si="0"/>
        <v>1603.53</v>
      </c>
      <c r="E13" s="49"/>
      <c r="F13" s="28"/>
      <c r="G13" s="59">
        <f t="shared" si="1"/>
        <v>1603.53</v>
      </c>
      <c r="H13" s="32"/>
      <c r="I13" s="28"/>
      <c r="J13" s="59">
        <f t="shared" si="2"/>
        <v>1603.53</v>
      </c>
      <c r="K13" s="32"/>
      <c r="L13" s="28"/>
      <c r="M13" s="59">
        <f t="shared" si="3"/>
        <v>1603.53</v>
      </c>
      <c r="N13" s="53">
        <f t="shared" si="4"/>
        <v>6414.12</v>
      </c>
      <c r="O13" s="15">
        <v>6414.12</v>
      </c>
    </row>
    <row r="14" spans="1:15" s="8" customFormat="1" ht="15">
      <c r="A14" s="98" t="s">
        <v>62</v>
      </c>
      <c r="B14" s="33"/>
      <c r="C14" s="29"/>
      <c r="D14" s="59">
        <f t="shared" si="0"/>
        <v>356.34</v>
      </c>
      <c r="E14" s="50"/>
      <c r="F14" s="29"/>
      <c r="G14" s="59">
        <f t="shared" si="1"/>
        <v>356.34</v>
      </c>
      <c r="H14" s="33"/>
      <c r="I14" s="29"/>
      <c r="J14" s="59">
        <f t="shared" si="2"/>
        <v>356.34</v>
      </c>
      <c r="K14" s="33"/>
      <c r="L14" s="29"/>
      <c r="M14" s="59">
        <f t="shared" si="3"/>
        <v>356.34</v>
      </c>
      <c r="N14" s="53">
        <f t="shared" si="4"/>
        <v>1425.36</v>
      </c>
      <c r="O14" s="15">
        <v>1425.36</v>
      </c>
    </row>
    <row r="15" spans="1:15" s="5" customFormat="1" ht="15">
      <c r="A15" s="98" t="s">
        <v>64</v>
      </c>
      <c r="B15" s="31"/>
      <c r="C15" s="7"/>
      <c r="D15" s="59">
        <f t="shared" si="0"/>
        <v>203.99</v>
      </c>
      <c r="E15" s="48"/>
      <c r="F15" s="7"/>
      <c r="G15" s="59">
        <f t="shared" si="1"/>
        <v>203.99</v>
      </c>
      <c r="H15" s="31"/>
      <c r="I15" s="7"/>
      <c r="J15" s="59">
        <f t="shared" si="2"/>
        <v>203.99</v>
      </c>
      <c r="K15" s="31"/>
      <c r="L15" s="7"/>
      <c r="M15" s="59">
        <f t="shared" si="3"/>
        <v>203.99</v>
      </c>
      <c r="N15" s="53">
        <f t="shared" si="4"/>
        <v>815.96</v>
      </c>
      <c r="O15" s="15">
        <v>815.95</v>
      </c>
    </row>
    <row r="16" spans="1:15" s="5" customFormat="1" ht="30">
      <c r="A16" s="98" t="s">
        <v>66</v>
      </c>
      <c r="B16" s="31"/>
      <c r="C16" s="7"/>
      <c r="D16" s="59">
        <f t="shared" si="0"/>
        <v>0</v>
      </c>
      <c r="E16" s="48"/>
      <c r="F16" s="7"/>
      <c r="G16" s="59">
        <f t="shared" si="1"/>
        <v>0</v>
      </c>
      <c r="H16" s="31"/>
      <c r="I16" s="7"/>
      <c r="J16" s="59">
        <f t="shared" si="2"/>
        <v>0</v>
      </c>
      <c r="K16" s="31"/>
      <c r="L16" s="7"/>
      <c r="M16" s="59">
        <f t="shared" si="3"/>
        <v>0</v>
      </c>
      <c r="N16" s="53">
        <f t="shared" si="4"/>
        <v>0</v>
      </c>
      <c r="O16" s="15"/>
    </row>
    <row r="17" spans="1:15" s="5" customFormat="1" ht="15">
      <c r="A17" s="98" t="s">
        <v>68</v>
      </c>
      <c r="B17" s="31"/>
      <c r="C17" s="7"/>
      <c r="D17" s="59"/>
      <c r="E17" s="48"/>
      <c r="F17" s="7"/>
      <c r="G17" s="17"/>
      <c r="H17" s="31"/>
      <c r="I17" s="7"/>
      <c r="J17" s="38"/>
      <c r="K17" s="31"/>
      <c r="L17" s="7"/>
      <c r="M17" s="38"/>
      <c r="N17" s="53">
        <f t="shared" si="4"/>
        <v>0</v>
      </c>
      <c r="O17" s="15"/>
    </row>
    <row r="18" spans="1:15" s="5" customFormat="1" ht="15">
      <c r="A18" s="4" t="s">
        <v>69</v>
      </c>
      <c r="B18" s="181" t="s">
        <v>152</v>
      </c>
      <c r="C18" s="182">
        <v>41402</v>
      </c>
      <c r="D18" s="71">
        <v>184.33</v>
      </c>
      <c r="E18" s="181" t="s">
        <v>173</v>
      </c>
      <c r="F18" s="182">
        <v>41509</v>
      </c>
      <c r="G18" s="71">
        <v>184.33</v>
      </c>
      <c r="H18" s="31"/>
      <c r="I18" s="7"/>
      <c r="J18" s="38"/>
      <c r="K18" s="202">
        <v>50</v>
      </c>
      <c r="L18" s="203">
        <v>41759</v>
      </c>
      <c r="M18" s="38">
        <v>184.33</v>
      </c>
      <c r="N18" s="53">
        <f t="shared" si="4"/>
        <v>552.99</v>
      </c>
      <c r="O18" s="15"/>
    </row>
    <row r="19" spans="1:15" s="5" customFormat="1" ht="15">
      <c r="A19" s="249" t="s">
        <v>71</v>
      </c>
      <c r="B19" s="181" t="s">
        <v>153</v>
      </c>
      <c r="C19" s="182">
        <v>41411</v>
      </c>
      <c r="D19" s="71">
        <v>195.03</v>
      </c>
      <c r="E19" s="181" t="s">
        <v>177</v>
      </c>
      <c r="F19" s="182">
        <v>41488</v>
      </c>
      <c r="G19" s="71">
        <v>390.06</v>
      </c>
      <c r="H19" s="31"/>
      <c r="I19" s="7"/>
      <c r="J19" s="38"/>
      <c r="K19" s="31"/>
      <c r="L19" s="7"/>
      <c r="M19" s="38"/>
      <c r="N19" s="53">
        <f t="shared" si="4"/>
        <v>585.09</v>
      </c>
      <c r="O19" s="15"/>
    </row>
    <row r="20" spans="1:15" s="5" customFormat="1" ht="15">
      <c r="A20" s="250"/>
      <c r="B20" s="181"/>
      <c r="C20" s="182"/>
      <c r="D20" s="71"/>
      <c r="E20" s="181" t="s">
        <v>180</v>
      </c>
      <c r="F20" s="182">
        <v>41537</v>
      </c>
      <c r="G20" s="71">
        <v>195.04</v>
      </c>
      <c r="H20" s="31"/>
      <c r="I20" s="7"/>
      <c r="J20" s="38"/>
      <c r="K20" s="31"/>
      <c r="L20" s="7"/>
      <c r="M20" s="38"/>
      <c r="N20" s="53">
        <f t="shared" si="4"/>
        <v>195.04</v>
      </c>
      <c r="O20" s="15"/>
    </row>
    <row r="21" spans="1:15" s="5" customFormat="1" ht="25.5" customHeight="1">
      <c r="A21" s="107" t="s">
        <v>126</v>
      </c>
      <c r="B21" s="181" t="s">
        <v>162</v>
      </c>
      <c r="C21" s="182">
        <v>41481</v>
      </c>
      <c r="D21" s="71">
        <v>1428.84</v>
      </c>
      <c r="E21" s="48"/>
      <c r="F21" s="7"/>
      <c r="G21" s="17"/>
      <c r="H21" s="31"/>
      <c r="I21" s="7"/>
      <c r="J21" s="38"/>
      <c r="K21" s="31"/>
      <c r="L21" s="7"/>
      <c r="M21" s="38"/>
      <c r="N21" s="53">
        <f t="shared" si="4"/>
        <v>1428.84</v>
      </c>
      <c r="O21" s="15"/>
    </row>
    <row r="22" spans="1:15" s="5" customFormat="1" ht="15">
      <c r="A22" s="4" t="s">
        <v>73</v>
      </c>
      <c r="B22" s="181" t="s">
        <v>162</v>
      </c>
      <c r="C22" s="182">
        <v>41481</v>
      </c>
      <c r="D22" s="71">
        <v>743.35</v>
      </c>
      <c r="E22" s="48"/>
      <c r="F22" s="7"/>
      <c r="G22" s="17"/>
      <c r="H22" s="31"/>
      <c r="I22" s="7"/>
      <c r="J22" s="38"/>
      <c r="K22" s="31"/>
      <c r="L22" s="7"/>
      <c r="M22" s="38"/>
      <c r="N22" s="53">
        <f t="shared" si="4"/>
        <v>743.35</v>
      </c>
      <c r="O22" s="15"/>
    </row>
    <row r="23" spans="1:15" s="5" customFormat="1" ht="15">
      <c r="A23" s="4" t="s">
        <v>74</v>
      </c>
      <c r="B23" s="181" t="s">
        <v>155</v>
      </c>
      <c r="C23" s="182">
        <v>41460</v>
      </c>
      <c r="D23" s="71">
        <v>3314.05</v>
      </c>
      <c r="E23" s="48"/>
      <c r="F23" s="7"/>
      <c r="G23" s="17"/>
      <c r="H23" s="31"/>
      <c r="I23" s="7"/>
      <c r="J23" s="38"/>
      <c r="K23" s="31"/>
      <c r="L23" s="7"/>
      <c r="M23" s="38"/>
      <c r="N23" s="53">
        <f t="shared" si="4"/>
        <v>3314.05</v>
      </c>
      <c r="O23" s="15"/>
    </row>
    <row r="24" spans="1:15" s="5" customFormat="1" ht="15">
      <c r="A24" s="4" t="s">
        <v>75</v>
      </c>
      <c r="B24" s="181" t="s">
        <v>155</v>
      </c>
      <c r="C24" s="182">
        <v>41460</v>
      </c>
      <c r="D24" s="71">
        <v>780.14</v>
      </c>
      <c r="E24" s="48"/>
      <c r="F24" s="7"/>
      <c r="G24" s="17"/>
      <c r="H24" s="31"/>
      <c r="I24" s="7"/>
      <c r="J24" s="38"/>
      <c r="K24" s="31"/>
      <c r="L24" s="7"/>
      <c r="M24" s="38"/>
      <c r="N24" s="53">
        <f t="shared" si="4"/>
        <v>780.14</v>
      </c>
      <c r="O24" s="15"/>
    </row>
    <row r="25" spans="1:15" s="6" customFormat="1" ht="15">
      <c r="A25" s="4" t="s">
        <v>76</v>
      </c>
      <c r="B25" s="181" t="s">
        <v>162</v>
      </c>
      <c r="C25" s="182">
        <v>41481</v>
      </c>
      <c r="D25" s="71">
        <v>371.66</v>
      </c>
      <c r="E25" s="51"/>
      <c r="F25" s="9"/>
      <c r="G25" s="18"/>
      <c r="H25" s="34"/>
      <c r="I25" s="9"/>
      <c r="J25" s="39"/>
      <c r="K25" s="34"/>
      <c r="L25" s="9"/>
      <c r="M25" s="39"/>
      <c r="N25" s="53">
        <f t="shared" si="4"/>
        <v>371.66</v>
      </c>
      <c r="O25" s="15"/>
    </row>
    <row r="26" spans="1:15" s="6" customFormat="1" ht="15">
      <c r="A26" s="4" t="s">
        <v>77</v>
      </c>
      <c r="B26" s="34"/>
      <c r="C26" s="9"/>
      <c r="D26" s="59"/>
      <c r="E26" s="51"/>
      <c r="F26" s="9"/>
      <c r="G26" s="18"/>
      <c r="H26" s="34"/>
      <c r="I26" s="9"/>
      <c r="J26" s="39"/>
      <c r="K26" s="34"/>
      <c r="L26" s="9"/>
      <c r="M26" s="39"/>
      <c r="N26" s="53">
        <f t="shared" si="4"/>
        <v>0</v>
      </c>
      <c r="O26" s="15"/>
    </row>
    <row r="27" spans="1:15" s="6" customFormat="1" ht="25.5">
      <c r="A27" s="4" t="s">
        <v>78</v>
      </c>
      <c r="B27" s="181" t="s">
        <v>155</v>
      </c>
      <c r="C27" s="182">
        <v>41460</v>
      </c>
      <c r="D27" s="71">
        <v>2105.42</v>
      </c>
      <c r="E27" s="51"/>
      <c r="F27" s="9"/>
      <c r="G27" s="59"/>
      <c r="H27" s="34"/>
      <c r="I27" s="9"/>
      <c r="J27" s="59"/>
      <c r="K27" s="34"/>
      <c r="L27" s="9"/>
      <c r="M27" s="59"/>
      <c r="N27" s="53">
        <f t="shared" si="4"/>
        <v>2105.42</v>
      </c>
      <c r="O27" s="15"/>
    </row>
    <row r="28" spans="1:15" s="5" customFormat="1" ht="15">
      <c r="A28" s="4" t="s">
        <v>79</v>
      </c>
      <c r="B28" s="31"/>
      <c r="C28" s="7"/>
      <c r="D28" s="59"/>
      <c r="E28" s="181" t="s">
        <v>184</v>
      </c>
      <c r="F28" s="182">
        <v>41544</v>
      </c>
      <c r="G28" s="71">
        <v>2617.3</v>
      </c>
      <c r="H28" s="31"/>
      <c r="I28" s="7"/>
      <c r="J28" s="38"/>
      <c r="K28" s="31"/>
      <c r="L28" s="7"/>
      <c r="M28" s="38"/>
      <c r="N28" s="53">
        <f t="shared" si="4"/>
        <v>2617.3</v>
      </c>
      <c r="O28" s="15"/>
    </row>
    <row r="29" spans="1:15" s="5" customFormat="1" ht="15">
      <c r="A29" s="198" t="s">
        <v>127</v>
      </c>
      <c r="B29" s="31"/>
      <c r="C29" s="7"/>
      <c r="D29" s="59"/>
      <c r="E29" s="48"/>
      <c r="F29" s="7"/>
      <c r="G29" s="17"/>
      <c r="H29" s="61">
        <v>1</v>
      </c>
      <c r="I29" s="199">
        <v>41649</v>
      </c>
      <c r="J29" s="71">
        <v>2957.56</v>
      </c>
      <c r="K29" s="31"/>
      <c r="L29" s="7"/>
      <c r="M29" s="38"/>
      <c r="N29" s="53">
        <f t="shared" si="4"/>
        <v>2957.56</v>
      </c>
      <c r="O29" s="15"/>
    </row>
    <row r="30" spans="1:15" s="6" customFormat="1" ht="30">
      <c r="A30" s="98" t="s">
        <v>80</v>
      </c>
      <c r="B30" s="34"/>
      <c r="C30" s="9"/>
      <c r="D30" s="59"/>
      <c r="E30" s="51"/>
      <c r="F30" s="9"/>
      <c r="G30" s="18"/>
      <c r="H30" s="34"/>
      <c r="I30" s="9"/>
      <c r="J30" s="39"/>
      <c r="K30" s="34"/>
      <c r="L30" s="9"/>
      <c r="M30" s="39"/>
      <c r="N30" s="53">
        <f t="shared" si="4"/>
        <v>0</v>
      </c>
      <c r="O30" s="15"/>
    </row>
    <row r="31" spans="1:15" s="6" customFormat="1" ht="25.5">
      <c r="A31" s="4" t="s">
        <v>81</v>
      </c>
      <c r="B31" s="181" t="s">
        <v>210</v>
      </c>
      <c r="C31" s="182">
        <v>41432</v>
      </c>
      <c r="D31" s="71">
        <v>743.35</v>
      </c>
      <c r="E31" s="62"/>
      <c r="F31" s="70"/>
      <c r="G31" s="20"/>
      <c r="H31" s="181" t="s">
        <v>213</v>
      </c>
      <c r="I31" s="182" t="s">
        <v>214</v>
      </c>
      <c r="J31" s="71">
        <v>743.35</v>
      </c>
      <c r="K31" s="181" t="s">
        <v>237</v>
      </c>
      <c r="L31" s="182">
        <v>41733</v>
      </c>
      <c r="M31" s="71">
        <v>743.35</v>
      </c>
      <c r="N31" s="53">
        <f t="shared" si="4"/>
        <v>2230.05</v>
      </c>
      <c r="O31" s="15"/>
    </row>
    <row r="32" spans="1:15" s="6" customFormat="1" ht="25.5">
      <c r="A32" s="4" t="s">
        <v>83</v>
      </c>
      <c r="B32" s="61"/>
      <c r="C32" s="70"/>
      <c r="D32" s="71"/>
      <c r="E32" s="62"/>
      <c r="F32" s="70"/>
      <c r="G32" s="20"/>
      <c r="H32" s="181" t="s">
        <v>213</v>
      </c>
      <c r="I32" s="182" t="s">
        <v>215</v>
      </c>
      <c r="J32" s="71">
        <v>1486.7</v>
      </c>
      <c r="K32" s="61"/>
      <c r="L32" s="70"/>
      <c r="M32" s="54"/>
      <c r="N32" s="53">
        <f t="shared" si="4"/>
        <v>1486.7</v>
      </c>
      <c r="O32" s="15"/>
    </row>
    <row r="33" spans="1:15" s="6" customFormat="1" ht="15">
      <c r="A33" s="4" t="s">
        <v>84</v>
      </c>
      <c r="B33" s="61"/>
      <c r="C33" s="70"/>
      <c r="D33" s="71"/>
      <c r="E33" s="181" t="s">
        <v>177</v>
      </c>
      <c r="F33" s="182">
        <v>41488</v>
      </c>
      <c r="G33" s="71">
        <v>1560.23</v>
      </c>
      <c r="H33" s="61"/>
      <c r="I33" s="140"/>
      <c r="J33" s="54"/>
      <c r="K33" s="61"/>
      <c r="L33" s="70"/>
      <c r="M33" s="54"/>
      <c r="N33" s="53">
        <f t="shared" si="4"/>
        <v>1560.23</v>
      </c>
      <c r="O33" s="15"/>
    </row>
    <row r="34" spans="1:15" s="6" customFormat="1" ht="25.5">
      <c r="A34" s="249" t="s">
        <v>86</v>
      </c>
      <c r="B34" s="61"/>
      <c r="C34" s="70"/>
      <c r="D34" s="71"/>
      <c r="E34" s="181" t="s">
        <v>178</v>
      </c>
      <c r="F34" s="182">
        <v>41516</v>
      </c>
      <c r="G34" s="71">
        <v>371.67</v>
      </c>
      <c r="H34" s="181" t="s">
        <v>213</v>
      </c>
      <c r="I34" s="182" t="s">
        <v>214</v>
      </c>
      <c r="J34" s="71">
        <v>371.67</v>
      </c>
      <c r="K34" s="61"/>
      <c r="L34" s="70"/>
      <c r="M34" s="54"/>
      <c r="N34" s="53">
        <f t="shared" si="4"/>
        <v>743.34</v>
      </c>
      <c r="O34" s="15"/>
    </row>
    <row r="35" spans="1:15" s="6" customFormat="1" ht="25.5">
      <c r="A35" s="250"/>
      <c r="B35" s="61"/>
      <c r="C35" s="70"/>
      <c r="D35" s="71"/>
      <c r="E35" s="188"/>
      <c r="F35" s="182"/>
      <c r="G35" s="71"/>
      <c r="H35" s="181" t="s">
        <v>213</v>
      </c>
      <c r="I35" s="182" t="s">
        <v>215</v>
      </c>
      <c r="J35" s="71">
        <v>371.67</v>
      </c>
      <c r="K35" s="61"/>
      <c r="L35" s="70"/>
      <c r="M35" s="54"/>
      <c r="N35" s="53">
        <f t="shared" si="4"/>
        <v>371.67</v>
      </c>
      <c r="O35" s="15"/>
    </row>
    <row r="36" spans="1:15" s="6" customFormat="1" ht="15">
      <c r="A36" s="4" t="s">
        <v>91</v>
      </c>
      <c r="B36" s="61"/>
      <c r="C36" s="70"/>
      <c r="D36" s="59">
        <f>O36/4</f>
        <v>1321.92</v>
      </c>
      <c r="E36" s="62"/>
      <c r="F36" s="70"/>
      <c r="G36" s="59">
        <f>O36/4</f>
        <v>1321.92</v>
      </c>
      <c r="H36" s="61"/>
      <c r="I36" s="70"/>
      <c r="J36" s="59">
        <f>O36/4</f>
        <v>1321.92</v>
      </c>
      <c r="K36" s="61"/>
      <c r="L36" s="70"/>
      <c r="M36" s="59">
        <f>O36/4</f>
        <v>1321.92</v>
      </c>
      <c r="N36" s="53">
        <f t="shared" si="4"/>
        <v>5287.68</v>
      </c>
      <c r="O36" s="15">
        <v>5287.68</v>
      </c>
    </row>
    <row r="37" spans="1:15" s="6" customFormat="1" ht="30">
      <c r="A37" s="98" t="s">
        <v>92</v>
      </c>
      <c r="B37" s="61"/>
      <c r="C37" s="70"/>
      <c r="D37" s="71"/>
      <c r="E37" s="62"/>
      <c r="F37" s="70"/>
      <c r="G37" s="71"/>
      <c r="H37" s="61"/>
      <c r="I37" s="70"/>
      <c r="J37" s="71"/>
      <c r="K37" s="61"/>
      <c r="L37" s="70"/>
      <c r="M37" s="71"/>
      <c r="N37" s="53">
        <f t="shared" si="4"/>
        <v>0</v>
      </c>
      <c r="O37" s="15"/>
    </row>
    <row r="38" spans="1:15" s="6" customFormat="1" ht="15">
      <c r="A38" s="107" t="s">
        <v>129</v>
      </c>
      <c r="B38" s="181" t="s">
        <v>162</v>
      </c>
      <c r="C38" s="182">
        <v>41481</v>
      </c>
      <c r="D38" s="71">
        <v>2143.26</v>
      </c>
      <c r="E38" s="62"/>
      <c r="F38" s="70"/>
      <c r="G38" s="71"/>
      <c r="H38" s="61"/>
      <c r="I38" s="70"/>
      <c r="J38" s="71"/>
      <c r="K38" s="61"/>
      <c r="L38" s="70"/>
      <c r="M38" s="71"/>
      <c r="N38" s="53">
        <f t="shared" si="4"/>
        <v>2143.26</v>
      </c>
      <c r="O38" s="15"/>
    </row>
    <row r="39" spans="1:15" s="6" customFormat="1" ht="15">
      <c r="A39" s="98" t="s">
        <v>94</v>
      </c>
      <c r="B39" s="61"/>
      <c r="C39" s="70"/>
      <c r="D39" s="71"/>
      <c r="E39" s="62"/>
      <c r="F39" s="70"/>
      <c r="G39" s="71"/>
      <c r="H39" s="61"/>
      <c r="I39" s="70"/>
      <c r="J39" s="71"/>
      <c r="K39" s="61"/>
      <c r="L39" s="70"/>
      <c r="M39" s="71"/>
      <c r="N39" s="53">
        <f t="shared" si="4"/>
        <v>0</v>
      </c>
      <c r="O39" s="15"/>
    </row>
    <row r="40" spans="1:15" s="6" customFormat="1" ht="15">
      <c r="A40" s="4" t="s">
        <v>95</v>
      </c>
      <c r="B40" s="181" t="s">
        <v>157</v>
      </c>
      <c r="C40" s="182">
        <v>41486</v>
      </c>
      <c r="D40" s="71">
        <v>7338.9</v>
      </c>
      <c r="E40" s="62"/>
      <c r="F40" s="70"/>
      <c r="G40" s="71"/>
      <c r="H40" s="61"/>
      <c r="I40" s="70"/>
      <c r="J40" s="71"/>
      <c r="K40" s="61"/>
      <c r="L40" s="70"/>
      <c r="M40" s="71"/>
      <c r="N40" s="53">
        <f t="shared" si="4"/>
        <v>7338.9</v>
      </c>
      <c r="O40" s="15"/>
    </row>
    <row r="41" spans="1:15" s="6" customFormat="1" ht="15">
      <c r="A41" s="4" t="s">
        <v>96</v>
      </c>
      <c r="B41" s="61"/>
      <c r="C41" s="70"/>
      <c r="D41" s="71"/>
      <c r="E41" s="62"/>
      <c r="F41" s="70"/>
      <c r="G41" s="71"/>
      <c r="H41" s="61"/>
      <c r="I41" s="70"/>
      <c r="J41" s="71"/>
      <c r="K41" s="181" t="s">
        <v>227</v>
      </c>
      <c r="L41" s="182">
        <v>41684</v>
      </c>
      <c r="M41" s="71">
        <v>777.03</v>
      </c>
      <c r="N41" s="53">
        <f t="shared" si="4"/>
        <v>777.03</v>
      </c>
      <c r="O41" s="15"/>
    </row>
    <row r="42" spans="1:15" s="6" customFormat="1" ht="15">
      <c r="A42" s="107" t="s">
        <v>131</v>
      </c>
      <c r="B42" s="181" t="s">
        <v>154</v>
      </c>
      <c r="C42" s="182">
        <v>41467</v>
      </c>
      <c r="D42" s="71">
        <v>3434.7</v>
      </c>
      <c r="E42" s="62"/>
      <c r="F42" s="70"/>
      <c r="G42" s="71"/>
      <c r="H42" s="61"/>
      <c r="I42" s="70"/>
      <c r="J42" s="71"/>
      <c r="K42" s="61"/>
      <c r="L42" s="70"/>
      <c r="M42" s="71"/>
      <c r="N42" s="53">
        <f t="shared" si="4"/>
        <v>3434.7</v>
      </c>
      <c r="O42" s="15"/>
    </row>
    <row r="43" spans="1:15" s="6" customFormat="1" ht="15">
      <c r="A43" s="107" t="s">
        <v>132</v>
      </c>
      <c r="B43" s="61"/>
      <c r="C43" s="70"/>
      <c r="D43" s="71"/>
      <c r="E43" s="181" t="s">
        <v>209</v>
      </c>
      <c r="F43" s="182">
        <v>41544</v>
      </c>
      <c r="G43" s="71">
        <v>21062.96</v>
      </c>
      <c r="H43" s="61"/>
      <c r="I43" s="70"/>
      <c r="J43" s="71"/>
      <c r="K43" s="61"/>
      <c r="L43" s="70"/>
      <c r="M43" s="71"/>
      <c r="N43" s="53">
        <f t="shared" si="4"/>
        <v>21062.96</v>
      </c>
      <c r="O43" s="15"/>
    </row>
    <row r="44" spans="1:15" s="6" customFormat="1" ht="15">
      <c r="A44" s="98" t="s">
        <v>97</v>
      </c>
      <c r="B44" s="61"/>
      <c r="C44" s="70"/>
      <c r="D44" s="71"/>
      <c r="E44" s="62"/>
      <c r="F44" s="70"/>
      <c r="G44" s="71"/>
      <c r="H44" s="61"/>
      <c r="I44" s="70"/>
      <c r="J44" s="71"/>
      <c r="K44" s="61"/>
      <c r="L44" s="70"/>
      <c r="M44" s="71"/>
      <c r="N44" s="53">
        <f t="shared" si="4"/>
        <v>0</v>
      </c>
      <c r="O44" s="15"/>
    </row>
    <row r="45" spans="1:15" s="6" customFormat="1" ht="15">
      <c r="A45" s="107" t="s">
        <v>133</v>
      </c>
      <c r="B45" s="61"/>
      <c r="C45" s="70"/>
      <c r="D45" s="71"/>
      <c r="E45" s="62"/>
      <c r="F45" s="70"/>
      <c r="G45" s="71"/>
      <c r="H45" s="61"/>
      <c r="I45" s="70"/>
      <c r="J45" s="71"/>
      <c r="K45" s="61"/>
      <c r="L45" s="70"/>
      <c r="M45" s="71"/>
      <c r="N45" s="53">
        <f t="shared" si="4"/>
        <v>0</v>
      </c>
      <c r="O45" s="15"/>
    </row>
    <row r="46" spans="1:15" s="6" customFormat="1" ht="15">
      <c r="A46" s="107" t="s">
        <v>134</v>
      </c>
      <c r="B46" s="61"/>
      <c r="C46" s="70"/>
      <c r="D46" s="71"/>
      <c r="E46" s="62"/>
      <c r="F46" s="70"/>
      <c r="G46" s="71"/>
      <c r="H46" s="61"/>
      <c r="I46" s="70"/>
      <c r="J46" s="71"/>
      <c r="K46" s="61"/>
      <c r="L46" s="70"/>
      <c r="M46" s="71"/>
      <c r="N46" s="53">
        <f t="shared" si="4"/>
        <v>0</v>
      </c>
      <c r="O46" s="15"/>
    </row>
    <row r="47" spans="1:15" s="6" customFormat="1" ht="15">
      <c r="A47" s="107" t="s">
        <v>135</v>
      </c>
      <c r="B47" s="61"/>
      <c r="C47" s="70"/>
      <c r="D47" s="71"/>
      <c r="E47" s="62"/>
      <c r="F47" s="70"/>
      <c r="G47" s="71"/>
      <c r="H47" s="61"/>
      <c r="I47" s="70"/>
      <c r="J47" s="71"/>
      <c r="K47" s="61"/>
      <c r="L47" s="70"/>
      <c r="M47" s="71"/>
      <c r="N47" s="53">
        <f t="shared" si="4"/>
        <v>0</v>
      </c>
      <c r="O47" s="15"/>
    </row>
    <row r="48" spans="1:15" s="6" customFormat="1" ht="15.75" customHeight="1" thickBot="1">
      <c r="A48" s="107" t="s">
        <v>228</v>
      </c>
      <c r="B48" s="61"/>
      <c r="C48" s="70"/>
      <c r="D48" s="71"/>
      <c r="E48" s="62"/>
      <c r="F48" s="70"/>
      <c r="G48" s="71"/>
      <c r="H48" s="61"/>
      <c r="I48" s="70"/>
      <c r="J48" s="71"/>
      <c r="K48" s="61"/>
      <c r="L48" s="70"/>
      <c r="M48" s="71"/>
      <c r="N48" s="53">
        <f t="shared" si="4"/>
        <v>0</v>
      </c>
      <c r="O48" s="15"/>
    </row>
    <row r="49" spans="1:15" s="6" customFormat="1" ht="19.5" thickBot="1">
      <c r="A49" s="104" t="s">
        <v>99</v>
      </c>
      <c r="B49" s="61"/>
      <c r="C49" s="70"/>
      <c r="D49" s="59">
        <f>O49/4</f>
        <v>12560.99</v>
      </c>
      <c r="E49" s="62"/>
      <c r="F49" s="70"/>
      <c r="G49" s="59">
        <f>O49/4</f>
        <v>12560.99</v>
      </c>
      <c r="H49" s="61"/>
      <c r="I49" s="70"/>
      <c r="J49" s="59">
        <f>O49/4</f>
        <v>12560.99</v>
      </c>
      <c r="K49" s="61"/>
      <c r="L49" s="70"/>
      <c r="M49" s="59">
        <f>O49/4</f>
        <v>12560.99</v>
      </c>
      <c r="N49" s="53">
        <f t="shared" si="4"/>
        <v>50243.96</v>
      </c>
      <c r="O49" s="15">
        <v>50243.94</v>
      </c>
    </row>
    <row r="50" spans="1:15" s="5" customFormat="1" ht="20.25" thickBot="1">
      <c r="A50" s="44" t="s">
        <v>4</v>
      </c>
      <c r="B50" s="77"/>
      <c r="C50" s="78"/>
      <c r="D50" s="79">
        <f>SUM(D5:D49)</f>
        <v>122342.94</v>
      </c>
      <c r="E50" s="21"/>
      <c r="F50" s="78"/>
      <c r="G50" s="79">
        <f>SUM(G5:G49)</f>
        <v>129042.09</v>
      </c>
      <c r="H50" s="80"/>
      <c r="I50" s="78"/>
      <c r="J50" s="79">
        <f>SUM(J5:J49)</f>
        <v>105490.86</v>
      </c>
      <c r="K50" s="80"/>
      <c r="L50" s="78"/>
      <c r="M50" s="81">
        <f>SUM(M5:M49)</f>
        <v>101264.62</v>
      </c>
      <c r="N50" s="53">
        <f t="shared" si="4"/>
        <v>458140.51</v>
      </c>
      <c r="O50" s="24">
        <f>SUM(O5:O49)</f>
        <v>398239.57</v>
      </c>
    </row>
    <row r="51" spans="1:15" s="10" customFormat="1" ht="20.25" hidden="1" thickBot="1">
      <c r="A51" s="45" t="s">
        <v>2</v>
      </c>
      <c r="B51" s="72"/>
      <c r="C51" s="73"/>
      <c r="D51" s="74"/>
      <c r="E51" s="75"/>
      <c r="F51" s="73"/>
      <c r="G51" s="76"/>
      <c r="H51" s="72"/>
      <c r="I51" s="73"/>
      <c r="J51" s="74"/>
      <c r="K51" s="72"/>
      <c r="L51" s="73"/>
      <c r="M51" s="74"/>
      <c r="N51" s="52"/>
      <c r="O51" s="25"/>
    </row>
    <row r="52" spans="1:15" s="12" customFormat="1" ht="39.75" customHeight="1" thickBot="1">
      <c r="A52" s="262" t="s">
        <v>3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4"/>
      <c r="O52" s="26"/>
    </row>
    <row r="53" spans="1:15" s="6" customFormat="1" ht="15">
      <c r="A53" s="187" t="s">
        <v>122</v>
      </c>
      <c r="B53" s="61"/>
      <c r="C53" s="70"/>
      <c r="D53" s="71"/>
      <c r="E53" s="181" t="s">
        <v>181</v>
      </c>
      <c r="F53" s="182">
        <v>41536</v>
      </c>
      <c r="G53" s="71">
        <v>38431.09</v>
      </c>
      <c r="H53" s="61"/>
      <c r="I53" s="70"/>
      <c r="J53" s="71"/>
      <c r="K53" s="61"/>
      <c r="L53" s="70"/>
      <c r="M53" s="71"/>
      <c r="N53" s="53"/>
      <c r="O53" s="15"/>
    </row>
    <row r="54" spans="1:15" s="6" customFormat="1" ht="15">
      <c r="A54" s="107" t="s">
        <v>140</v>
      </c>
      <c r="B54" s="61"/>
      <c r="C54" s="70"/>
      <c r="D54" s="71"/>
      <c r="E54" s="62"/>
      <c r="F54" s="70"/>
      <c r="G54" s="71"/>
      <c r="H54" s="61"/>
      <c r="I54" s="70"/>
      <c r="J54" s="71"/>
      <c r="K54" s="61"/>
      <c r="L54" s="70"/>
      <c r="M54" s="71"/>
      <c r="N54" s="53"/>
      <c r="O54" s="15"/>
    </row>
    <row r="55" spans="1:15" s="6" customFormat="1" ht="15">
      <c r="A55" s="187" t="s">
        <v>141</v>
      </c>
      <c r="B55" s="61"/>
      <c r="C55" s="70"/>
      <c r="D55" s="71"/>
      <c r="E55" s="62"/>
      <c r="F55" s="70"/>
      <c r="G55" s="71"/>
      <c r="H55" s="61"/>
      <c r="I55" s="70"/>
      <c r="J55" s="71"/>
      <c r="K55" s="61">
        <v>42</v>
      </c>
      <c r="L55" s="199">
        <v>41740</v>
      </c>
      <c r="M55" s="71">
        <v>47152.63</v>
      </c>
      <c r="N55" s="53"/>
      <c r="O55" s="15"/>
    </row>
    <row r="56" spans="1:15" s="6" customFormat="1" ht="15">
      <c r="A56" s="187" t="s">
        <v>159</v>
      </c>
      <c r="B56" s="271" t="s">
        <v>162</v>
      </c>
      <c r="C56" s="251">
        <v>41481</v>
      </c>
      <c r="D56" s="254">
        <v>31031.37</v>
      </c>
      <c r="E56" s="62"/>
      <c r="F56" s="70"/>
      <c r="G56" s="71"/>
      <c r="H56" s="61"/>
      <c r="I56" s="70"/>
      <c r="J56" s="71"/>
      <c r="K56" s="61"/>
      <c r="L56" s="70"/>
      <c r="M56" s="71"/>
      <c r="N56" s="53"/>
      <c r="O56" s="15"/>
    </row>
    <row r="57" spans="1:15" s="6" customFormat="1" ht="15">
      <c r="A57" s="187" t="s">
        <v>160</v>
      </c>
      <c r="B57" s="272"/>
      <c r="C57" s="252"/>
      <c r="D57" s="255"/>
      <c r="E57" s="62"/>
      <c r="F57" s="70"/>
      <c r="G57" s="71"/>
      <c r="H57" s="61"/>
      <c r="I57" s="70"/>
      <c r="J57" s="71"/>
      <c r="K57" s="61"/>
      <c r="L57" s="70"/>
      <c r="M57" s="71"/>
      <c r="N57" s="53"/>
      <c r="O57" s="15"/>
    </row>
    <row r="58" spans="1:15" s="6" customFormat="1" ht="15">
      <c r="A58" s="187" t="s">
        <v>161</v>
      </c>
      <c r="B58" s="273"/>
      <c r="C58" s="253"/>
      <c r="D58" s="256"/>
      <c r="E58" s="62"/>
      <c r="F58" s="70"/>
      <c r="G58" s="71"/>
      <c r="H58" s="61"/>
      <c r="I58" s="70"/>
      <c r="J58" s="71"/>
      <c r="K58" s="61"/>
      <c r="L58" s="70"/>
      <c r="M58" s="71"/>
      <c r="N58" s="53"/>
      <c r="O58" s="15"/>
    </row>
    <row r="59" spans="1:15" s="6" customFormat="1" ht="15">
      <c r="A59" s="187" t="s">
        <v>230</v>
      </c>
      <c r="B59" s="61"/>
      <c r="C59" s="70"/>
      <c r="D59" s="71"/>
      <c r="E59" s="62"/>
      <c r="F59" s="70"/>
      <c r="G59" s="71"/>
      <c r="H59" s="61"/>
      <c r="I59" s="70"/>
      <c r="J59" s="71"/>
      <c r="K59" s="181" t="s">
        <v>231</v>
      </c>
      <c r="L59" s="182">
        <v>41692</v>
      </c>
      <c r="M59" s="71">
        <v>20734.28</v>
      </c>
      <c r="N59" s="53"/>
      <c r="O59" s="15"/>
    </row>
    <row r="60" spans="1:15" s="6" customFormat="1" ht="15">
      <c r="A60" s="187" t="s">
        <v>146</v>
      </c>
      <c r="B60" s="61"/>
      <c r="C60" s="70"/>
      <c r="D60" s="71"/>
      <c r="E60" s="181" t="s">
        <v>176</v>
      </c>
      <c r="F60" s="182">
        <v>41516</v>
      </c>
      <c r="G60" s="71">
        <v>13971.13</v>
      </c>
      <c r="H60" s="61"/>
      <c r="I60" s="70"/>
      <c r="J60" s="71"/>
      <c r="K60" s="61"/>
      <c r="L60" s="70"/>
      <c r="M60" s="71"/>
      <c r="N60" s="53"/>
      <c r="O60" s="15"/>
    </row>
    <row r="61" spans="1:15" s="6" customFormat="1" ht="15">
      <c r="A61" s="187" t="s">
        <v>147</v>
      </c>
      <c r="B61" s="61"/>
      <c r="C61" s="70"/>
      <c r="D61" s="71"/>
      <c r="E61" s="62"/>
      <c r="F61" s="70"/>
      <c r="G61" s="71"/>
      <c r="H61" s="61"/>
      <c r="I61" s="70"/>
      <c r="J61" s="71"/>
      <c r="K61" s="61">
        <v>50</v>
      </c>
      <c r="L61" s="199">
        <v>41759</v>
      </c>
      <c r="M61" s="71">
        <v>4928.02</v>
      </c>
      <c r="N61" s="53"/>
      <c r="O61" s="15"/>
    </row>
    <row r="62" spans="1:15" s="6" customFormat="1" ht="15.75" thickBot="1">
      <c r="A62" s="201" t="s">
        <v>148</v>
      </c>
      <c r="B62" s="61"/>
      <c r="C62" s="70"/>
      <c r="D62" s="71"/>
      <c r="E62" s="62"/>
      <c r="F62" s="70"/>
      <c r="G62" s="71"/>
      <c r="H62" s="61"/>
      <c r="I62" s="70"/>
      <c r="J62" s="71"/>
      <c r="K62" s="61"/>
      <c r="L62" s="70"/>
      <c r="M62" s="71"/>
      <c r="N62" s="53"/>
      <c r="O62" s="15"/>
    </row>
    <row r="63" spans="1:15" s="87" customFormat="1" ht="20.25" thickBot="1">
      <c r="A63" s="82" t="s">
        <v>4</v>
      </c>
      <c r="B63" s="83"/>
      <c r="C63" s="94"/>
      <c r="D63" s="94">
        <f>SUM(D53:D62)</f>
        <v>31031.37</v>
      </c>
      <c r="E63" s="94"/>
      <c r="F63" s="94"/>
      <c r="G63" s="94">
        <f>SUM(G53:G62)</f>
        <v>52402.22</v>
      </c>
      <c r="H63" s="94"/>
      <c r="I63" s="94"/>
      <c r="J63" s="94">
        <f>SUM(J53:J62)</f>
        <v>0</v>
      </c>
      <c r="K63" s="94"/>
      <c r="L63" s="94"/>
      <c r="M63" s="94">
        <f>SUM(M53:M62)</f>
        <v>72814.93</v>
      </c>
      <c r="N63" s="53">
        <f>M63+J63+G63+D63</f>
        <v>156248.52</v>
      </c>
      <c r="O63" s="86"/>
    </row>
    <row r="64" spans="1:15" s="6" customFormat="1" ht="42" customHeight="1">
      <c r="A64" s="262" t="s">
        <v>29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4"/>
      <c r="O64" s="16"/>
    </row>
    <row r="65" spans="1:15" s="6" customFormat="1" ht="15">
      <c r="A65" s="42" t="s">
        <v>151</v>
      </c>
      <c r="B65" s="181" t="s">
        <v>152</v>
      </c>
      <c r="C65" s="182">
        <v>41402</v>
      </c>
      <c r="D65" s="71">
        <v>621.05</v>
      </c>
      <c r="E65" s="23"/>
      <c r="F65" s="1"/>
      <c r="G65" s="16"/>
      <c r="H65" s="35"/>
      <c r="I65" s="1"/>
      <c r="J65" s="40"/>
      <c r="K65" s="35"/>
      <c r="L65" s="1"/>
      <c r="M65" s="40"/>
      <c r="N65" s="51"/>
      <c r="O65" s="23"/>
    </row>
    <row r="66" spans="1:15" s="6" customFormat="1" ht="15">
      <c r="A66" s="42" t="s">
        <v>156</v>
      </c>
      <c r="B66" s="181" t="s">
        <v>155</v>
      </c>
      <c r="C66" s="182">
        <v>41460</v>
      </c>
      <c r="D66" s="71">
        <v>1003.2</v>
      </c>
      <c r="E66" s="51"/>
      <c r="F66" s="9"/>
      <c r="G66" s="18"/>
      <c r="H66" s="34"/>
      <c r="I66" s="9"/>
      <c r="J66" s="39"/>
      <c r="K66" s="34"/>
      <c r="L66" s="9"/>
      <c r="M66" s="39"/>
      <c r="N66" s="51"/>
      <c r="O66" s="23"/>
    </row>
    <row r="67" spans="1:15" s="6" customFormat="1" ht="15">
      <c r="A67" s="42" t="s">
        <v>158</v>
      </c>
      <c r="B67" s="181" t="s">
        <v>157</v>
      </c>
      <c r="C67" s="182">
        <v>41486</v>
      </c>
      <c r="D67" s="71">
        <v>149.3</v>
      </c>
      <c r="E67" s="51"/>
      <c r="F67" s="9"/>
      <c r="G67" s="18"/>
      <c r="H67" s="34"/>
      <c r="I67" s="9"/>
      <c r="J67" s="39"/>
      <c r="K67" s="34"/>
      <c r="L67" s="9"/>
      <c r="M67" s="39"/>
      <c r="N67" s="51"/>
      <c r="O67" s="23"/>
    </row>
    <row r="68" spans="1:15" s="6" customFormat="1" ht="15">
      <c r="A68" s="42" t="s">
        <v>167</v>
      </c>
      <c r="B68" s="181" t="s">
        <v>168</v>
      </c>
      <c r="C68" s="182">
        <v>41471</v>
      </c>
      <c r="D68" s="71">
        <v>800</v>
      </c>
      <c r="E68" s="51"/>
      <c r="F68" s="9"/>
      <c r="G68" s="18"/>
      <c r="H68" s="34"/>
      <c r="I68" s="9"/>
      <c r="J68" s="39"/>
      <c r="K68" s="34"/>
      <c r="L68" s="9"/>
      <c r="M68" s="39"/>
      <c r="N68" s="51"/>
      <c r="O68" s="23"/>
    </row>
    <row r="69" spans="1:15" s="6" customFormat="1" ht="15">
      <c r="A69" s="42" t="s">
        <v>169</v>
      </c>
      <c r="B69" s="34"/>
      <c r="C69" s="9"/>
      <c r="D69" s="39"/>
      <c r="E69" s="181" t="s">
        <v>170</v>
      </c>
      <c r="F69" s="182">
        <v>41495</v>
      </c>
      <c r="G69" s="71">
        <v>362.48</v>
      </c>
      <c r="H69" s="34"/>
      <c r="I69" s="9"/>
      <c r="J69" s="39"/>
      <c r="K69" s="34"/>
      <c r="L69" s="9"/>
      <c r="M69" s="39"/>
      <c r="N69" s="51"/>
      <c r="O69" s="23"/>
    </row>
    <row r="70" spans="1:15" s="220" customFormat="1" ht="15">
      <c r="A70" s="214" t="s">
        <v>171</v>
      </c>
      <c r="B70" s="215"/>
      <c r="C70" s="216"/>
      <c r="D70" s="217"/>
      <c r="E70" s="208" t="s">
        <v>170</v>
      </c>
      <c r="F70" s="209">
        <v>41495</v>
      </c>
      <c r="G70" s="210">
        <v>1526.22</v>
      </c>
      <c r="H70" s="215"/>
      <c r="I70" s="216"/>
      <c r="J70" s="217"/>
      <c r="K70" s="215"/>
      <c r="L70" s="216"/>
      <c r="M70" s="217"/>
      <c r="N70" s="218"/>
      <c r="O70" s="219"/>
    </row>
    <row r="71" spans="1:15" s="220" customFormat="1" ht="15">
      <c r="A71" s="214" t="s">
        <v>240</v>
      </c>
      <c r="B71" s="215">
        <v>3110</v>
      </c>
      <c r="C71" s="221">
        <v>41472</v>
      </c>
      <c r="D71" s="222">
        <v>20164.72</v>
      </c>
      <c r="E71" s="208"/>
      <c r="F71" s="209"/>
      <c r="G71" s="210"/>
      <c r="H71" s="215"/>
      <c r="I71" s="216"/>
      <c r="J71" s="217"/>
      <c r="K71" s="215"/>
      <c r="L71" s="216"/>
      <c r="M71" s="217"/>
      <c r="N71" s="218"/>
      <c r="O71" s="219"/>
    </row>
    <row r="72" spans="1:15" s="6" customFormat="1" ht="15">
      <c r="A72" s="42" t="s">
        <v>172</v>
      </c>
      <c r="B72" s="34"/>
      <c r="C72" s="9"/>
      <c r="D72" s="39"/>
      <c r="E72" s="181" t="s">
        <v>170</v>
      </c>
      <c r="F72" s="182">
        <v>41495</v>
      </c>
      <c r="G72" s="71">
        <v>1003.2</v>
      </c>
      <c r="H72" s="34"/>
      <c r="I72" s="9"/>
      <c r="J72" s="39"/>
      <c r="K72" s="34"/>
      <c r="L72" s="9"/>
      <c r="M72" s="39"/>
      <c r="N72" s="51"/>
      <c r="O72" s="23"/>
    </row>
    <row r="73" spans="1:15" s="6" customFormat="1" ht="15">
      <c r="A73" s="42" t="s">
        <v>174</v>
      </c>
      <c r="B73" s="34"/>
      <c r="C73" s="9"/>
      <c r="D73" s="39"/>
      <c r="E73" s="181" t="s">
        <v>173</v>
      </c>
      <c r="F73" s="182">
        <v>41509</v>
      </c>
      <c r="G73" s="71">
        <v>184.33</v>
      </c>
      <c r="H73" s="34"/>
      <c r="I73" s="9"/>
      <c r="J73" s="39"/>
      <c r="K73" s="34"/>
      <c r="L73" s="9"/>
      <c r="M73" s="39"/>
      <c r="N73" s="51"/>
      <c r="O73" s="23"/>
    </row>
    <row r="74" spans="1:15" s="6" customFormat="1" ht="15">
      <c r="A74" s="42" t="s">
        <v>175</v>
      </c>
      <c r="B74" s="34"/>
      <c r="C74" s="9"/>
      <c r="D74" s="39"/>
      <c r="E74" s="181" t="s">
        <v>173</v>
      </c>
      <c r="F74" s="182">
        <v>41509</v>
      </c>
      <c r="G74" s="71">
        <v>3471.96</v>
      </c>
      <c r="H74" s="34"/>
      <c r="I74" s="9"/>
      <c r="J74" s="39"/>
      <c r="K74" s="34"/>
      <c r="L74" s="9"/>
      <c r="M74" s="39"/>
      <c r="N74" s="51"/>
      <c r="O74" s="23"/>
    </row>
    <row r="75" spans="1:15" s="6" customFormat="1" ht="15">
      <c r="A75" s="43" t="s">
        <v>179</v>
      </c>
      <c r="B75" s="34"/>
      <c r="C75" s="9"/>
      <c r="D75" s="39"/>
      <c r="E75" s="181" t="s">
        <v>178</v>
      </c>
      <c r="F75" s="182">
        <v>41516</v>
      </c>
      <c r="G75" s="71">
        <v>5549.28</v>
      </c>
      <c r="H75" s="34"/>
      <c r="I75" s="9"/>
      <c r="J75" s="39"/>
      <c r="K75" s="34"/>
      <c r="L75" s="9"/>
      <c r="M75" s="39"/>
      <c r="N75" s="51"/>
      <c r="O75" s="23"/>
    </row>
    <row r="76" spans="1:15" s="6" customFormat="1" ht="15">
      <c r="A76" s="43" t="s">
        <v>182</v>
      </c>
      <c r="B76" s="61"/>
      <c r="C76" s="70"/>
      <c r="D76" s="54"/>
      <c r="E76" s="181" t="s">
        <v>183</v>
      </c>
      <c r="F76" s="182">
        <v>41537</v>
      </c>
      <c r="G76" s="71">
        <v>1102.84</v>
      </c>
      <c r="H76" s="61"/>
      <c r="I76" s="70"/>
      <c r="J76" s="54"/>
      <c r="K76" s="61"/>
      <c r="L76" s="70"/>
      <c r="M76" s="54"/>
      <c r="N76" s="51"/>
      <c r="O76" s="23"/>
    </row>
    <row r="77" spans="1:15" s="6" customFormat="1" ht="15">
      <c r="A77" s="42" t="s">
        <v>185</v>
      </c>
      <c r="B77" s="34"/>
      <c r="C77" s="9"/>
      <c r="D77" s="39"/>
      <c r="E77" s="181" t="s">
        <v>184</v>
      </c>
      <c r="F77" s="182">
        <v>41544</v>
      </c>
      <c r="G77" s="71">
        <v>688.69</v>
      </c>
      <c r="H77" s="61"/>
      <c r="I77" s="70"/>
      <c r="J77" s="54"/>
      <c r="K77" s="61"/>
      <c r="L77" s="70"/>
      <c r="M77" s="54"/>
      <c r="N77" s="51"/>
      <c r="O77" s="23"/>
    </row>
    <row r="78" spans="1:15" s="6" customFormat="1" ht="15">
      <c r="A78" s="42" t="s">
        <v>187</v>
      </c>
      <c r="B78" s="61"/>
      <c r="C78" s="70"/>
      <c r="D78" s="54"/>
      <c r="E78" s="181" t="s">
        <v>186</v>
      </c>
      <c r="F78" s="182">
        <v>41558</v>
      </c>
      <c r="G78" s="71">
        <v>2205.16</v>
      </c>
      <c r="H78" s="61"/>
      <c r="I78" s="70"/>
      <c r="J78" s="54"/>
      <c r="K78" s="61"/>
      <c r="L78" s="70"/>
      <c r="M78" s="54"/>
      <c r="N78" s="51"/>
      <c r="O78" s="23"/>
    </row>
    <row r="79" spans="1:15" s="6" customFormat="1" ht="15">
      <c r="A79" s="42" t="s">
        <v>188</v>
      </c>
      <c r="B79" s="61"/>
      <c r="C79" s="70"/>
      <c r="D79" s="54"/>
      <c r="E79" s="181" t="s">
        <v>189</v>
      </c>
      <c r="F79" s="182">
        <v>41565</v>
      </c>
      <c r="G79" s="71">
        <v>482.1</v>
      </c>
      <c r="H79" s="61"/>
      <c r="I79" s="70"/>
      <c r="J79" s="54"/>
      <c r="K79" s="61"/>
      <c r="L79" s="70"/>
      <c r="M79" s="54"/>
      <c r="N79" s="51"/>
      <c r="O79" s="23"/>
    </row>
    <row r="80" spans="1:15" s="6" customFormat="1" ht="15">
      <c r="A80" s="42" t="s">
        <v>190</v>
      </c>
      <c r="B80" s="61"/>
      <c r="C80" s="70"/>
      <c r="D80" s="54"/>
      <c r="E80" s="181" t="s">
        <v>191</v>
      </c>
      <c r="F80" s="182">
        <v>41547</v>
      </c>
      <c r="G80" s="71">
        <v>371.67</v>
      </c>
      <c r="H80" s="61"/>
      <c r="I80" s="70"/>
      <c r="J80" s="54"/>
      <c r="K80" s="61"/>
      <c r="L80" s="70"/>
      <c r="M80" s="54"/>
      <c r="N80" s="51"/>
      <c r="O80" s="23"/>
    </row>
    <row r="81" spans="1:15" s="6" customFormat="1" ht="15">
      <c r="A81" s="42" t="s">
        <v>192</v>
      </c>
      <c r="B81" s="61"/>
      <c r="C81" s="70"/>
      <c r="D81" s="54"/>
      <c r="E81" s="181" t="s">
        <v>191</v>
      </c>
      <c r="F81" s="182">
        <v>41547</v>
      </c>
      <c r="G81" s="71">
        <v>8621.51</v>
      </c>
      <c r="H81" s="61"/>
      <c r="I81" s="70"/>
      <c r="J81" s="54"/>
      <c r="K81" s="61"/>
      <c r="L81" s="70"/>
      <c r="M81" s="54"/>
      <c r="N81" s="51"/>
      <c r="O81" s="23"/>
    </row>
    <row r="82" spans="1:15" s="6" customFormat="1" ht="15">
      <c r="A82" s="42" t="s">
        <v>211</v>
      </c>
      <c r="B82" s="34"/>
      <c r="C82" s="9"/>
      <c r="D82" s="39"/>
      <c r="E82" s="181" t="s">
        <v>212</v>
      </c>
      <c r="F82" s="182">
        <v>41569</v>
      </c>
      <c r="G82" s="71">
        <v>80</v>
      </c>
      <c r="H82" s="61"/>
      <c r="I82" s="70"/>
      <c r="J82" s="54"/>
      <c r="K82" s="61"/>
      <c r="L82" s="70"/>
      <c r="M82" s="54"/>
      <c r="N82" s="51"/>
      <c r="O82" s="23"/>
    </row>
    <row r="83" spans="1:15" s="6" customFormat="1" ht="25.5">
      <c r="A83" s="42" t="s">
        <v>216</v>
      </c>
      <c r="B83" s="61"/>
      <c r="C83" s="70"/>
      <c r="D83" s="54"/>
      <c r="E83" s="188"/>
      <c r="F83" s="182"/>
      <c r="G83" s="150"/>
      <c r="H83" s="181" t="s">
        <v>213</v>
      </c>
      <c r="I83" s="182" t="s">
        <v>217</v>
      </c>
      <c r="J83" s="71">
        <v>1521.85</v>
      </c>
      <c r="K83" s="61"/>
      <c r="L83" s="70"/>
      <c r="M83" s="54"/>
      <c r="N83" s="51"/>
      <c r="O83" s="23"/>
    </row>
    <row r="84" spans="1:15" s="6" customFormat="1" ht="25.5">
      <c r="A84" s="42" t="s">
        <v>219</v>
      </c>
      <c r="B84" s="61"/>
      <c r="C84" s="70"/>
      <c r="D84" s="54"/>
      <c r="E84" s="188"/>
      <c r="F84" s="182"/>
      <c r="G84" s="150"/>
      <c r="H84" s="181" t="s">
        <v>213</v>
      </c>
      <c r="I84" s="182" t="s">
        <v>218</v>
      </c>
      <c r="J84" s="71">
        <v>156.71</v>
      </c>
      <c r="K84" s="61"/>
      <c r="L84" s="70"/>
      <c r="M84" s="54"/>
      <c r="N84" s="51"/>
      <c r="O84" s="23"/>
    </row>
    <row r="85" spans="1:15" s="6" customFormat="1" ht="15">
      <c r="A85" s="200" t="s">
        <v>220</v>
      </c>
      <c r="B85" s="61"/>
      <c r="C85" s="70"/>
      <c r="D85" s="54"/>
      <c r="E85" s="188"/>
      <c r="F85" s="182"/>
      <c r="G85" s="150"/>
      <c r="H85" s="181" t="s">
        <v>221</v>
      </c>
      <c r="I85" s="182">
        <v>41628</v>
      </c>
      <c r="J85" s="71">
        <v>22442.85</v>
      </c>
      <c r="K85" s="61"/>
      <c r="L85" s="70"/>
      <c r="M85" s="54"/>
      <c r="N85" s="51"/>
      <c r="O85" s="23"/>
    </row>
    <row r="86" spans="1:15" s="6" customFormat="1" ht="15">
      <c r="A86" s="42" t="s">
        <v>222</v>
      </c>
      <c r="B86" s="61"/>
      <c r="C86" s="70"/>
      <c r="D86" s="54"/>
      <c r="E86" s="188"/>
      <c r="F86" s="182"/>
      <c r="G86" s="150"/>
      <c r="H86" s="181" t="s">
        <v>223</v>
      </c>
      <c r="I86" s="182">
        <v>41656</v>
      </c>
      <c r="J86" s="71">
        <v>587.16</v>
      </c>
      <c r="K86" s="61"/>
      <c r="L86" s="70"/>
      <c r="M86" s="54"/>
      <c r="N86" s="51"/>
      <c r="O86" s="23"/>
    </row>
    <row r="87" spans="1:15" s="6" customFormat="1" ht="15">
      <c r="A87" s="42" t="s">
        <v>224</v>
      </c>
      <c r="B87" s="61"/>
      <c r="C87" s="70"/>
      <c r="D87" s="54"/>
      <c r="E87" s="188"/>
      <c r="F87" s="182"/>
      <c r="G87" s="150"/>
      <c r="H87" s="181" t="s">
        <v>223</v>
      </c>
      <c r="I87" s="182">
        <v>41656</v>
      </c>
      <c r="J87" s="71">
        <v>1244.22</v>
      </c>
      <c r="K87" s="61"/>
      <c r="L87" s="70"/>
      <c r="M87" s="54"/>
      <c r="N87" s="51"/>
      <c r="O87" s="23"/>
    </row>
    <row r="88" spans="1:15" s="6" customFormat="1" ht="15">
      <c r="A88" s="42" t="s">
        <v>225</v>
      </c>
      <c r="B88" s="61"/>
      <c r="C88" s="70"/>
      <c r="D88" s="54"/>
      <c r="E88" s="188"/>
      <c r="F88" s="182"/>
      <c r="G88" s="150"/>
      <c r="H88" s="181" t="s">
        <v>226</v>
      </c>
      <c r="I88" s="182">
        <v>41663</v>
      </c>
      <c r="J88" s="71">
        <v>595.65</v>
      </c>
      <c r="K88" s="61"/>
      <c r="L88" s="70"/>
      <c r="M88" s="54"/>
      <c r="N88" s="51"/>
      <c r="O88" s="23"/>
    </row>
    <row r="89" spans="1:15" s="6" customFormat="1" ht="15">
      <c r="A89" s="42" t="s">
        <v>229</v>
      </c>
      <c r="B89" s="61"/>
      <c r="C89" s="70"/>
      <c r="D89" s="54"/>
      <c r="E89" s="188"/>
      <c r="F89" s="182"/>
      <c r="G89" s="150"/>
      <c r="H89" s="181"/>
      <c r="I89" s="182"/>
      <c r="J89" s="71"/>
      <c r="K89" s="61">
        <v>21</v>
      </c>
      <c r="L89" s="199">
        <v>41684</v>
      </c>
      <c r="M89" s="71">
        <v>237.28</v>
      </c>
      <c r="N89" s="51"/>
      <c r="O89" s="23"/>
    </row>
    <row r="90" spans="1:15" s="6" customFormat="1" ht="15">
      <c r="A90" s="42" t="s">
        <v>235</v>
      </c>
      <c r="B90" s="34"/>
      <c r="C90" s="9"/>
      <c r="D90" s="39"/>
      <c r="E90" s="51"/>
      <c r="F90" s="9"/>
      <c r="G90" s="18"/>
      <c r="H90" s="34"/>
      <c r="I90" s="9"/>
      <c r="J90" s="39"/>
      <c r="K90" s="181" t="s">
        <v>236</v>
      </c>
      <c r="L90" s="182">
        <v>41696</v>
      </c>
      <c r="M90" s="71">
        <v>1132.64</v>
      </c>
      <c r="N90" s="51"/>
      <c r="O90" s="23"/>
    </row>
    <row r="91" spans="1:15" s="6" customFormat="1" ht="15">
      <c r="A91" s="42" t="s">
        <v>219</v>
      </c>
      <c r="B91" s="61"/>
      <c r="C91" s="70"/>
      <c r="D91" s="54"/>
      <c r="E91" s="62"/>
      <c r="F91" s="70"/>
      <c r="G91" s="20"/>
      <c r="H91" s="61"/>
      <c r="I91" s="70"/>
      <c r="J91" s="54"/>
      <c r="K91" s="181" t="s">
        <v>238</v>
      </c>
      <c r="L91" s="182">
        <v>41747</v>
      </c>
      <c r="M91" s="71">
        <v>595.65</v>
      </c>
      <c r="N91" s="51"/>
      <c r="O91" s="23"/>
    </row>
    <row r="92" spans="1:15" s="6" customFormat="1" ht="15">
      <c r="A92" s="42" t="s">
        <v>151</v>
      </c>
      <c r="B92" s="61"/>
      <c r="C92" s="70"/>
      <c r="D92" s="54"/>
      <c r="E92" s="62"/>
      <c r="F92" s="70"/>
      <c r="G92" s="20"/>
      <c r="H92" s="61"/>
      <c r="I92" s="70"/>
      <c r="J92" s="54"/>
      <c r="K92" s="181" t="s">
        <v>239</v>
      </c>
      <c r="L92" s="182">
        <v>41759</v>
      </c>
      <c r="M92" s="71">
        <v>688.69</v>
      </c>
      <c r="N92" s="51"/>
      <c r="O92" s="23"/>
    </row>
    <row r="93" spans="1:15" s="6" customFormat="1" ht="13.5" thickBot="1">
      <c r="A93" s="43"/>
      <c r="B93" s="61"/>
      <c r="C93" s="70"/>
      <c r="D93" s="54"/>
      <c r="E93" s="62"/>
      <c r="F93" s="70"/>
      <c r="G93" s="20"/>
      <c r="H93" s="61"/>
      <c r="I93" s="70"/>
      <c r="J93" s="54"/>
      <c r="K93" s="61"/>
      <c r="L93" s="70"/>
      <c r="M93" s="54"/>
      <c r="N93" s="51"/>
      <c r="O93" s="23"/>
    </row>
    <row r="94" spans="1:15" s="87" customFormat="1" ht="20.25" thickBot="1">
      <c r="A94" s="82" t="s">
        <v>4</v>
      </c>
      <c r="B94" s="83"/>
      <c r="C94" s="84"/>
      <c r="D94" s="88">
        <f>SUM(D65:D93)</f>
        <v>22738.27</v>
      </c>
      <c r="E94" s="89"/>
      <c r="F94" s="84"/>
      <c r="G94" s="88">
        <f>SUM(G65:G93)</f>
        <v>25649.44</v>
      </c>
      <c r="H94" s="90"/>
      <c r="I94" s="84"/>
      <c r="J94" s="88">
        <f>SUM(J65:J93)</f>
        <v>26548.44</v>
      </c>
      <c r="K94" s="90"/>
      <c r="L94" s="84"/>
      <c r="M94" s="88">
        <f>SUM(M65:M93)</f>
        <v>2654.26</v>
      </c>
      <c r="N94" s="53">
        <f>M94+J94+G94+D94</f>
        <v>77590.41</v>
      </c>
      <c r="O94" s="91"/>
    </row>
    <row r="95" spans="1:15" s="6" customFormat="1" ht="40.5" customHeight="1" hidden="1" thickBot="1">
      <c r="A95" s="259" t="s">
        <v>30</v>
      </c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1"/>
      <c r="O95" s="63"/>
    </row>
    <row r="96" spans="1:15" s="6" customFormat="1" ht="12.75" hidden="1">
      <c r="A96" s="42"/>
      <c r="B96" s="34"/>
      <c r="C96" s="9"/>
      <c r="D96" s="39"/>
      <c r="E96" s="51"/>
      <c r="F96" s="9"/>
      <c r="G96" s="18"/>
      <c r="H96" s="34"/>
      <c r="I96" s="9"/>
      <c r="J96" s="39"/>
      <c r="K96" s="34"/>
      <c r="L96" s="9"/>
      <c r="M96" s="39"/>
      <c r="N96" s="51"/>
      <c r="O96" s="23"/>
    </row>
    <row r="97" spans="1:15" s="6" customFormat="1" ht="12.75" hidden="1">
      <c r="A97" s="42"/>
      <c r="B97" s="34"/>
      <c r="C97" s="9"/>
      <c r="D97" s="39"/>
      <c r="E97" s="51"/>
      <c r="F97" s="9"/>
      <c r="G97" s="18"/>
      <c r="H97" s="34"/>
      <c r="I97" s="9"/>
      <c r="J97" s="39"/>
      <c r="K97" s="34"/>
      <c r="L97" s="9"/>
      <c r="M97" s="39"/>
      <c r="N97" s="51"/>
      <c r="O97" s="23"/>
    </row>
    <row r="98" spans="1:15" s="6" customFormat="1" ht="12.75" hidden="1">
      <c r="A98" s="42"/>
      <c r="B98" s="34"/>
      <c r="C98" s="9"/>
      <c r="D98" s="39"/>
      <c r="E98" s="51"/>
      <c r="F98" s="9"/>
      <c r="G98" s="18"/>
      <c r="H98" s="34"/>
      <c r="I98" s="9"/>
      <c r="J98" s="39"/>
      <c r="K98" s="34"/>
      <c r="L98" s="9"/>
      <c r="M98" s="39"/>
      <c r="N98" s="51"/>
      <c r="O98" s="23"/>
    </row>
    <row r="99" spans="1:15" s="6" customFormat="1" ht="12.75" hidden="1">
      <c r="A99" s="42"/>
      <c r="B99" s="34"/>
      <c r="C99" s="9"/>
      <c r="D99" s="39"/>
      <c r="E99" s="51"/>
      <c r="F99" s="9"/>
      <c r="G99" s="18"/>
      <c r="H99" s="34"/>
      <c r="I99" s="9"/>
      <c r="J99" s="39"/>
      <c r="K99" s="34"/>
      <c r="L99" s="9"/>
      <c r="M99" s="39"/>
      <c r="N99" s="51"/>
      <c r="O99" s="23"/>
    </row>
    <row r="100" spans="1:15" s="6" customFormat="1" ht="13.5" hidden="1" thickBot="1">
      <c r="A100" s="42"/>
      <c r="B100" s="34"/>
      <c r="C100" s="9"/>
      <c r="D100" s="39"/>
      <c r="E100" s="51"/>
      <c r="F100" s="9"/>
      <c r="G100" s="18"/>
      <c r="H100" s="34"/>
      <c r="I100" s="9"/>
      <c r="J100" s="39"/>
      <c r="K100" s="34"/>
      <c r="L100" s="9"/>
      <c r="M100" s="39"/>
      <c r="N100" s="51"/>
      <c r="O100" s="23"/>
    </row>
    <row r="101" spans="1:15" s="87" customFormat="1" ht="20.25" hidden="1" thickBot="1">
      <c r="A101" s="82" t="s">
        <v>4</v>
      </c>
      <c r="B101" s="90"/>
      <c r="C101" s="92"/>
      <c r="D101" s="94">
        <f>SUM(D96:D100)</f>
        <v>0</v>
      </c>
      <c r="E101" s="95"/>
      <c r="F101" s="94"/>
      <c r="G101" s="94">
        <f>SUM(G96:G100)</f>
        <v>0</v>
      </c>
      <c r="H101" s="94"/>
      <c r="I101" s="94"/>
      <c r="J101" s="94">
        <f>SUM(J96:J100)</f>
        <v>0</v>
      </c>
      <c r="K101" s="94"/>
      <c r="L101" s="94"/>
      <c r="M101" s="94">
        <f>SUM(M96:M100)</f>
        <v>0</v>
      </c>
      <c r="N101" s="85"/>
      <c r="O101" s="93"/>
    </row>
    <row r="102" spans="1:15" s="6" customFormat="1" ht="20.25" thickBot="1">
      <c r="A102" s="66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3"/>
    </row>
    <row r="103" spans="1:15" s="2" customFormat="1" ht="20.25" thickBot="1">
      <c r="A103" s="46" t="s">
        <v>6</v>
      </c>
      <c r="B103" s="67"/>
      <c r="C103" s="64"/>
      <c r="D103" s="68">
        <f>D101+D94+D63+D50</f>
        <v>176112.58</v>
      </c>
      <c r="E103" s="65"/>
      <c r="F103" s="64"/>
      <c r="G103" s="68">
        <f>G101+G94+G63+G50</f>
        <v>207093.75</v>
      </c>
      <c r="H103" s="65"/>
      <c r="I103" s="64"/>
      <c r="J103" s="68">
        <f>J101+J94+J63+J50</f>
        <v>132039.3</v>
      </c>
      <c r="K103" s="65"/>
      <c r="L103" s="64"/>
      <c r="M103" s="68">
        <f>M101+M94+M63+M50</f>
        <v>176733.81</v>
      </c>
      <c r="N103" s="53">
        <f>M103+J103+G103+D103</f>
        <v>691979.44</v>
      </c>
      <c r="O103" s="27">
        <f>D103+G103+J103+M103</f>
        <v>691979.44</v>
      </c>
    </row>
    <row r="104" spans="1:13" s="2" customFormat="1" ht="13.5" thickBot="1">
      <c r="A104" s="57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1:14" s="2" customFormat="1" ht="13.5" thickBot="1">
      <c r="A105" s="55"/>
      <c r="B105" s="58" t="s">
        <v>18</v>
      </c>
      <c r="C105" s="58" t="s">
        <v>19</v>
      </c>
      <c r="D105" s="58" t="s">
        <v>20</v>
      </c>
      <c r="E105" s="58" t="s">
        <v>21</v>
      </c>
      <c r="F105" s="58" t="s">
        <v>22</v>
      </c>
      <c r="G105" s="58" t="s">
        <v>23</v>
      </c>
      <c r="H105" s="58" t="s">
        <v>24</v>
      </c>
      <c r="I105" s="58" t="s">
        <v>25</v>
      </c>
      <c r="J105" s="58" t="s">
        <v>14</v>
      </c>
      <c r="K105" s="58" t="s">
        <v>15</v>
      </c>
      <c r="L105" s="58" t="s">
        <v>16</v>
      </c>
      <c r="M105" s="58" t="s">
        <v>17</v>
      </c>
      <c r="N105" s="58" t="s">
        <v>27</v>
      </c>
    </row>
    <row r="106" spans="1:14" s="2" customFormat="1" ht="13.5" thickBot="1">
      <c r="A106" s="57" t="s">
        <v>13</v>
      </c>
      <c r="B106" s="60">
        <v>47759.69</v>
      </c>
      <c r="C106" s="55">
        <f>B111</f>
        <v>112058.08</v>
      </c>
      <c r="D106" s="55">
        <f aca="true" t="shared" si="5" ref="D106:M106">C111</f>
        <v>187225.06</v>
      </c>
      <c r="E106" s="56">
        <f>D111</f>
        <v>60866.19</v>
      </c>
      <c r="F106" s="55">
        <f t="shared" si="5"/>
        <v>118061.22</v>
      </c>
      <c r="G106" s="55">
        <f t="shared" si="5"/>
        <v>176416.47</v>
      </c>
      <c r="H106" s="56">
        <f t="shared" si="5"/>
        <v>26622.18</v>
      </c>
      <c r="I106" s="55">
        <f t="shared" si="5"/>
        <v>83475.86</v>
      </c>
      <c r="J106" s="55">
        <f t="shared" si="5"/>
        <v>143042.41</v>
      </c>
      <c r="K106" s="56">
        <f t="shared" si="5"/>
        <v>65270.14</v>
      </c>
      <c r="L106" s="55">
        <f t="shared" si="5"/>
        <v>130012.12</v>
      </c>
      <c r="M106" s="55">
        <f t="shared" si="5"/>
        <v>192170.05</v>
      </c>
      <c r="N106" s="55"/>
    </row>
    <row r="107" spans="1:14" s="186" customFormat="1" ht="13.5" thickBot="1">
      <c r="A107" s="184" t="s">
        <v>11</v>
      </c>
      <c r="B107" s="185">
        <v>69070.8</v>
      </c>
      <c r="C107" s="185">
        <v>47333.68</v>
      </c>
      <c r="D107" s="185">
        <v>58202.24</v>
      </c>
      <c r="E107" s="185">
        <v>58202.24</v>
      </c>
      <c r="F107" s="185">
        <v>58202.24</v>
      </c>
      <c r="G107" s="185">
        <v>58202.24</v>
      </c>
      <c r="H107" s="185">
        <v>58202.24</v>
      </c>
      <c r="I107" s="185">
        <v>58202.24</v>
      </c>
      <c r="J107" s="185">
        <v>58202.24</v>
      </c>
      <c r="K107" s="185">
        <v>58202.24</v>
      </c>
      <c r="L107" s="185">
        <v>58202.24</v>
      </c>
      <c r="M107" s="185">
        <v>58202.24</v>
      </c>
      <c r="N107" s="185">
        <f>SUM(B107:M107)</f>
        <v>698426.88</v>
      </c>
    </row>
    <row r="108" spans="1:14" s="186" customFormat="1" ht="13.5" thickBot="1">
      <c r="A108" s="184" t="s">
        <v>12</v>
      </c>
      <c r="B108" s="185">
        <v>63888.39</v>
      </c>
      <c r="C108" s="185">
        <v>74756.98</v>
      </c>
      <c r="D108" s="185">
        <v>49343.71</v>
      </c>
      <c r="E108" s="185">
        <v>56785.03</v>
      </c>
      <c r="F108" s="185">
        <v>57945.25</v>
      </c>
      <c r="G108" s="185">
        <v>56889.46</v>
      </c>
      <c r="H108" s="185">
        <v>56443.68</v>
      </c>
      <c r="I108" s="185">
        <v>59156.55</v>
      </c>
      <c r="J108" s="185">
        <v>53857.03</v>
      </c>
      <c r="K108" s="185">
        <v>64331.98</v>
      </c>
      <c r="L108" s="185">
        <v>61747.93</v>
      </c>
      <c r="M108" s="185">
        <v>54276.7</v>
      </c>
      <c r="N108" s="185">
        <f>SUM(B108:M108)</f>
        <v>709422.69</v>
      </c>
    </row>
    <row r="109" spans="1:14" s="186" customFormat="1" ht="13.5" thickBot="1">
      <c r="A109" s="184" t="s">
        <v>193</v>
      </c>
      <c r="B109" s="189">
        <v>410</v>
      </c>
      <c r="C109" s="189">
        <v>410</v>
      </c>
      <c r="D109" s="189">
        <v>410</v>
      </c>
      <c r="E109" s="189">
        <v>410</v>
      </c>
      <c r="F109" s="189">
        <v>410</v>
      </c>
      <c r="G109" s="189">
        <v>410</v>
      </c>
      <c r="H109" s="189">
        <v>410</v>
      </c>
      <c r="I109" s="189">
        <v>410</v>
      </c>
      <c r="J109" s="189">
        <v>410</v>
      </c>
      <c r="K109" s="189">
        <v>410</v>
      </c>
      <c r="L109" s="189">
        <v>410</v>
      </c>
      <c r="M109" s="189">
        <v>410</v>
      </c>
      <c r="N109" s="189">
        <f>SUM(B109:M109)</f>
        <v>4920</v>
      </c>
    </row>
    <row r="110" spans="1:14" s="2" customFormat="1" ht="13.5" thickBot="1">
      <c r="A110" s="57" t="s">
        <v>28</v>
      </c>
      <c r="B110" s="55">
        <f aca="true" t="shared" si="6" ref="B110:M110">B108-B107</f>
        <v>-5182.41</v>
      </c>
      <c r="C110" s="55">
        <f t="shared" si="6"/>
        <v>27423.3</v>
      </c>
      <c r="D110" s="55">
        <f t="shared" si="6"/>
        <v>-8858.53</v>
      </c>
      <c r="E110" s="55">
        <f t="shared" si="6"/>
        <v>-1417.21</v>
      </c>
      <c r="F110" s="55">
        <f t="shared" si="6"/>
        <v>-256.989999999998</v>
      </c>
      <c r="G110" s="55">
        <f t="shared" si="6"/>
        <v>-1312.78</v>
      </c>
      <c r="H110" s="55">
        <f t="shared" si="6"/>
        <v>-1758.56</v>
      </c>
      <c r="I110" s="55">
        <f t="shared" si="6"/>
        <v>954.310000000005</v>
      </c>
      <c r="J110" s="55">
        <f t="shared" si="6"/>
        <v>-4345.21</v>
      </c>
      <c r="K110" s="55">
        <f t="shared" si="6"/>
        <v>6129.74000000001</v>
      </c>
      <c r="L110" s="55">
        <f t="shared" si="6"/>
        <v>3545.69</v>
      </c>
      <c r="M110" s="55">
        <f t="shared" si="6"/>
        <v>-3925.54</v>
      </c>
      <c r="N110" s="55">
        <f>M110+L110+K110+J110+I110+H110+G110+F110+E110+D110+C110+B110</f>
        <v>10995.81</v>
      </c>
    </row>
    <row r="111" spans="1:14" s="2" customFormat="1" ht="13.5" thickBot="1">
      <c r="A111" s="57" t="s">
        <v>26</v>
      </c>
      <c r="B111" s="190">
        <f>B106+B108+B109</f>
        <v>112058.08</v>
      </c>
      <c r="C111" s="190">
        <f>C106+C108+C109</f>
        <v>187225.06</v>
      </c>
      <c r="D111" s="191">
        <f>D106+D108+D109-D103</f>
        <v>60866.19</v>
      </c>
      <c r="E111" s="190">
        <f>E106+E108+E109</f>
        <v>118061.22</v>
      </c>
      <c r="F111" s="190">
        <f>F106+F108+F109</f>
        <v>176416.47</v>
      </c>
      <c r="G111" s="191">
        <f>G106+G108+G109-G103</f>
        <v>26622.18</v>
      </c>
      <c r="H111" s="190">
        <f>H106+H108+H109</f>
        <v>83475.86</v>
      </c>
      <c r="I111" s="190">
        <f>I106+I108+I109</f>
        <v>143042.41</v>
      </c>
      <c r="J111" s="191">
        <f>J106+J108+J109-J103</f>
        <v>65270.14</v>
      </c>
      <c r="K111" s="190">
        <f>K106+K108+K109</f>
        <v>130012.12</v>
      </c>
      <c r="L111" s="190">
        <f>L106+L108+L109</f>
        <v>192170.05</v>
      </c>
      <c r="M111" s="191">
        <f>M106+M108+M109-M103</f>
        <v>70122.94</v>
      </c>
      <c r="N111" s="55"/>
    </row>
    <row r="112" spans="7:14" s="2" customFormat="1" ht="57" customHeight="1">
      <c r="G112" s="36"/>
      <c r="H112" s="257" t="s">
        <v>232</v>
      </c>
      <c r="I112" s="257"/>
      <c r="J112" s="257"/>
      <c r="K112" s="257"/>
      <c r="L112" s="238" t="s">
        <v>233</v>
      </c>
      <c r="M112" s="238"/>
      <c r="N112" s="238"/>
    </row>
    <row r="113" spans="8:14" s="2" customFormat="1" ht="72" customHeight="1">
      <c r="H113" s="239" t="s">
        <v>234</v>
      </c>
      <c r="I113" s="239"/>
      <c r="J113" s="239"/>
      <c r="K113" s="239"/>
      <c r="L113" s="240" t="s">
        <v>241</v>
      </c>
      <c r="M113" s="240"/>
      <c r="N113" s="240"/>
    </row>
    <row r="114" s="2" customFormat="1" ht="12.75"/>
    <row r="115" spans="8:13" s="2" customFormat="1" ht="15">
      <c r="H115" s="243" t="s">
        <v>194</v>
      </c>
      <c r="I115" s="243"/>
      <c r="J115" s="243"/>
      <c r="K115" s="192">
        <f>O103</f>
        <v>691979.44</v>
      </c>
      <c r="L115" s="193"/>
      <c r="M115" s="193"/>
    </row>
    <row r="116" spans="8:13" s="2" customFormat="1" ht="15">
      <c r="H116" s="243" t="s">
        <v>195</v>
      </c>
      <c r="I116" s="243"/>
      <c r="J116" s="243"/>
      <c r="K116" s="192">
        <f>N107</f>
        <v>698426.88</v>
      </c>
      <c r="L116" s="193"/>
      <c r="M116" s="193"/>
    </row>
    <row r="117" spans="8:13" s="2" customFormat="1" ht="15">
      <c r="H117" s="243" t="s">
        <v>196</v>
      </c>
      <c r="I117" s="243"/>
      <c r="J117" s="243"/>
      <c r="K117" s="192">
        <f>N108</f>
        <v>709422.69</v>
      </c>
      <c r="L117" s="193"/>
      <c r="M117" s="193"/>
    </row>
    <row r="118" spans="8:13" s="2" customFormat="1" ht="15">
      <c r="H118" s="243" t="s">
        <v>197</v>
      </c>
      <c r="I118" s="243"/>
      <c r="J118" s="243"/>
      <c r="K118" s="192">
        <f>K117-K116</f>
        <v>10995.81</v>
      </c>
      <c r="L118" s="193"/>
      <c r="M118" s="193"/>
    </row>
    <row r="119" spans="8:13" s="2" customFormat="1" ht="15">
      <c r="H119" s="244" t="s">
        <v>198</v>
      </c>
      <c r="I119" s="244"/>
      <c r="J119" s="244"/>
      <c r="K119" s="192">
        <f>K116-K115</f>
        <v>6447.44</v>
      </c>
      <c r="L119" s="193"/>
      <c r="M119" s="193"/>
    </row>
    <row r="120" spans="8:13" s="2" customFormat="1" ht="15">
      <c r="H120" s="245" t="s">
        <v>207</v>
      </c>
      <c r="I120" s="246"/>
      <c r="J120" s="247"/>
      <c r="K120" s="192">
        <f>B106</f>
        <v>47759.69</v>
      </c>
      <c r="L120" s="193"/>
      <c r="M120" s="193"/>
    </row>
    <row r="121" spans="8:13" s="2" customFormat="1" ht="15.75">
      <c r="H121" s="248" t="s">
        <v>208</v>
      </c>
      <c r="I121" s="248"/>
      <c r="J121" s="248"/>
      <c r="K121" s="194">
        <f>K120+K119+K118+K122</f>
        <v>70122.94</v>
      </c>
      <c r="L121" s="193"/>
      <c r="M121" s="193"/>
    </row>
    <row r="122" spans="8:13" ht="15">
      <c r="H122" s="242" t="s">
        <v>199</v>
      </c>
      <c r="I122" s="242"/>
      <c r="J122" s="242"/>
      <c r="K122" s="195">
        <f>N109</f>
        <v>4920</v>
      </c>
      <c r="L122" s="193"/>
      <c r="M122" s="193"/>
    </row>
    <row r="123" spans="8:13" ht="15">
      <c r="H123" s="244" t="s">
        <v>200</v>
      </c>
      <c r="I123" s="244"/>
      <c r="J123" s="244"/>
      <c r="K123" s="195">
        <f>D94+G94+J94+M94</f>
        <v>77590.41</v>
      </c>
      <c r="L123" s="241" t="s">
        <v>206</v>
      </c>
      <c r="M123" s="241"/>
    </row>
    <row r="124" spans="8:13" ht="15">
      <c r="H124" s="242" t="s">
        <v>201</v>
      </c>
      <c r="I124" s="242"/>
      <c r="J124" s="242"/>
      <c r="K124" s="195">
        <v>33468.25</v>
      </c>
      <c r="L124" s="193"/>
      <c r="M124" s="193"/>
    </row>
    <row r="125" spans="8:13" ht="15">
      <c r="H125" s="242" t="s">
        <v>202</v>
      </c>
      <c r="I125" s="242"/>
      <c r="J125" s="242"/>
      <c r="K125" s="195">
        <v>50333.04</v>
      </c>
      <c r="L125" s="193"/>
      <c r="M125" s="193"/>
    </row>
    <row r="126" spans="8:13" ht="15">
      <c r="H126" s="242" t="s">
        <v>203</v>
      </c>
      <c r="I126" s="242"/>
      <c r="J126" s="242"/>
      <c r="K126" s="195">
        <f>K124+K125</f>
        <v>83801.29</v>
      </c>
      <c r="L126" s="193"/>
      <c r="M126" s="193"/>
    </row>
    <row r="127" spans="8:13" ht="15">
      <c r="H127" s="242" t="s">
        <v>204</v>
      </c>
      <c r="I127" s="242"/>
      <c r="J127" s="242"/>
      <c r="K127" s="195">
        <f>K126-K123</f>
        <v>6210.88</v>
      </c>
      <c r="L127" s="196"/>
      <c r="M127" s="193"/>
    </row>
    <row r="128" spans="8:13" ht="15.75">
      <c r="H128" s="242" t="s">
        <v>205</v>
      </c>
      <c r="I128" s="242"/>
      <c r="J128" s="242"/>
      <c r="K128" s="197">
        <f>K119-K127</f>
        <v>236.56</v>
      </c>
      <c r="L128" s="193"/>
      <c r="M128" s="193"/>
    </row>
  </sheetData>
  <sheetProtection/>
  <mergeCells count="33">
    <mergeCell ref="A1:N1"/>
    <mergeCell ref="A95:N95"/>
    <mergeCell ref="A64:N64"/>
    <mergeCell ref="B2:D2"/>
    <mergeCell ref="E2:G2"/>
    <mergeCell ref="H2:J2"/>
    <mergeCell ref="K2:M2"/>
    <mergeCell ref="A4:O4"/>
    <mergeCell ref="A52:N52"/>
    <mergeCell ref="B56:B58"/>
    <mergeCell ref="A19:A20"/>
    <mergeCell ref="H115:J115"/>
    <mergeCell ref="H116:J116"/>
    <mergeCell ref="H117:J117"/>
    <mergeCell ref="C56:C58"/>
    <mergeCell ref="D56:D58"/>
    <mergeCell ref="A34:A35"/>
    <mergeCell ref="H112:K112"/>
    <mergeCell ref="H126:J126"/>
    <mergeCell ref="H127:J127"/>
    <mergeCell ref="H128:J128"/>
    <mergeCell ref="H118:J118"/>
    <mergeCell ref="H119:J119"/>
    <mergeCell ref="H120:J120"/>
    <mergeCell ref="H121:J121"/>
    <mergeCell ref="H122:J122"/>
    <mergeCell ref="H123:J123"/>
    <mergeCell ref="L112:N112"/>
    <mergeCell ref="H113:K113"/>
    <mergeCell ref="L113:N113"/>
    <mergeCell ref="L123:M123"/>
    <mergeCell ref="H124:J124"/>
    <mergeCell ref="H125:J125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2014-07-16T12:26:47Z</cp:lastPrinted>
  <dcterms:created xsi:type="dcterms:W3CDTF">2010-04-02T14:46:04Z</dcterms:created>
  <dcterms:modified xsi:type="dcterms:W3CDTF">2014-07-16T12:26:58Z</dcterms:modified>
  <cp:category/>
  <cp:version/>
  <cp:contentType/>
  <cp:contentStatus/>
</cp:coreProperties>
</file>