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<sst xmlns="http://schemas.openxmlformats.org/spreadsheetml/2006/main" count="402" uniqueCount="255">
  <si>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</si>
  <si>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</si>
  <si>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</si>
  <si>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</si>
  <si>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</si>
  <si>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</si>
  <si>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</si>
  <si>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</si>
  <si>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</si>
  <si>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</si>
  <si>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</si>
  <si>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</si>
  <si>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</si>
  <si>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</si>
  <si>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</si>
  <si>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</si>
  <si>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</si>
  <si>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</si>
  <si>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</si>
  <si>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</si>
  <si>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</si>
  <si>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</si>
  <si>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</si>
  <si>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</si>
  <si>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</si>
  <si>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</si>
  <si>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</si>
  <si>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</si>
  <si>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</si>
  <si>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</si>
  <si>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</si>
  <si>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</si>
  <si>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</si>
  <si>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</si>
  <si>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</si>
  <si>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</si>
  <si>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</si>
  <si>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</si>
  <si>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</si>
  <si>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</si>
  <si>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</si>
  <si>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</si>
  <si>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</si>
  <si>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</si>
  <si>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</si>
  <si>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</si>
  <si>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</si>
  <si>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</si>
  <si>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</si>
  <si>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</si>
  <si>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</si>
  <si>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</si>
  <si>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</si>
  <si>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</si>
  <si>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</si>
  <si>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</si>
  <si>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</si>
  <si>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</si>
  <si>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</si>
  <si>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</si>
  <si>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</si>
  <si>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</si>
  <si>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</si>
  <si>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</si>
  <si>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</si>
  <si>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</si>
  <si>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</si>
  <si>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</si>
  <si>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</si>
  <si>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</si>
  <si>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</si>
  <si>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</si>
  <si>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</si>
  <si>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</si>
  <si>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</si>
  <si>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</si>
  <si>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</si>
  <si>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</si>
  <si>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</si>
  <si>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</si>
  <si>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</si>
  <si>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</si>
  <si>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</si>
  <si>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</si>
  <si>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</si>
  <si>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</si>
  <si>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</si>
  <si>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</si>
  <si>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</si>
  <si>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</si>
  <si>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</si>
  <si>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</si>
  <si>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</si>
  <si>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</si>
  <si>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чеканка и замазка канализационных стыков</t>
  </si>
  <si>
    <t>Регламентные работы по содержанию кровли в т.числе:</t>
  </si>
  <si>
    <t>Работы заявочного характера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</si>
  <si>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</si>
  <si>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</si>
  <si>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</si>
  <si>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</si>
  <si>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</si>
  <si>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</si>
  <si>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погрузка мусора на автотранспорт вручную</t>
  </si>
  <si>
    <t>посыпка территории песко - соляной смесью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</si>
  <si>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</si>
  <si>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</si>
  <si>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обслуживание насосов горячего водоснабжения</t>
  </si>
  <si>
    <t>Регламентные работы по системе холодного водоснабжения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</si>
  <si>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</si>
  <si>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</si>
  <si>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</si>
  <si>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</si>
  <si>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очистка от снега и наледи козырьков подъездов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</si>
  <si>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</si>
  <si>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</si>
  <si>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</si>
  <si>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2013-2014 гг.</t>
  </si>
  <si>
    <t>по адресу: ул. Набережная, д.22 / зем.участок 3910,83 кв.м, общ. площадь  4524,3 кв.м/</t>
  </si>
  <si>
    <t>(многоквартирный дом с газовыми плитами )</t>
  </si>
  <si>
    <t>Расчет размера платы за содержание и ремонт жилого (нежилого) помещения.</t>
  </si>
  <si>
    <t>договорная и претензионно-исковая работа,взыскание задолженности по ЖКУ</t>
  </si>
  <si>
    <t>посточнно</t>
  </si>
  <si>
    <t>очистка урн от мусора</t>
  </si>
  <si>
    <t>Обслуживание общедомовых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</si>
  <si>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</si>
  <si>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</si>
  <si>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</si>
  <si>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ревизия задвижек отопления (д.50-3шт., д.80мм-3шт., д.100мм-1шт.)</t>
  </si>
  <si>
    <t>подключение системы отопления c регулировкой</t>
  </si>
  <si>
    <t>замена  КИП манометры4 шт.,термометры 4 шт.</t>
  </si>
  <si>
    <t>установка КИП на ВВП</t>
  </si>
  <si>
    <t xml:space="preserve">1 раз </t>
  </si>
  <si>
    <t>ревизия заадвижек ГВС (д.50мм-3 шт.)</t>
  </si>
  <si>
    <t>замена  КИП на ВВП манометры 5 шт., термометры 5 шт.</t>
  </si>
  <si>
    <t>замена КИП манометры 1 шт.</t>
  </si>
  <si>
    <t>ревизия задвижек  ХВС (д.80мм-4шт.)</t>
  </si>
  <si>
    <t>замена трансформатора тока (2 узла учета / 6ТТ)</t>
  </si>
  <si>
    <t>1 раз в 4 года</t>
  </si>
  <si>
    <t>электроизмерения (замеры сопротивления изоляции)</t>
  </si>
  <si>
    <t>1 раз в 3 года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</si>
  <si>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</si>
  <si>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</si>
  <si>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Итого:</t>
  </si>
  <si>
    <t>Дополнительные работы ( по текущему ремонту, в т.ч.:)</t>
  </si>
  <si>
    <t>Ремонт кровли  100 м2</t>
  </si>
  <si>
    <t>Устройство металлических решеток на подвальные продухи 13 шт.</t>
  </si>
  <si>
    <t>Ремонт кровли входа в подвал</t>
  </si>
  <si>
    <t>Ремонт цоколя 14 м2</t>
  </si>
  <si>
    <t>Устройство водостоков по периметру дворовой части кровли</t>
  </si>
  <si>
    <t>Ремонт системы водоотведения</t>
  </si>
  <si>
    <t>Смена задвижек ХВС на ВВП (диам.80 - 1 шт., диам.50 - 1 шт.)</t>
  </si>
  <si>
    <t>Смена задвижек ХВС (д.80 мм - 2 шт.); демонтаж задвижек ХВС д.80мм- 2 шт.</t>
  </si>
  <si>
    <t>Смена задвижек (д.80 мм - 2 шт.); установка задвижки (д.50 мм - 1 шт); демонтаж задвижек отопления (д. 50 мм - 1 шт.)</t>
  </si>
  <si>
    <t>Установка модуля на ГВС д.80 мм - 1 шт.</t>
  </si>
  <si>
    <t>Установка датчиков движения в тамбурах 12 шт.</t>
  </si>
  <si>
    <t>Установка датчиков движения на этажных площадках - 24 шт.</t>
  </si>
  <si>
    <t>Ремонт освещения в подвале</t>
  </si>
  <si>
    <t>Монтаж установки "Термит Т-60" с целью защиты бойлера от закипания</t>
  </si>
  <si>
    <t>Энергоаудит</t>
  </si>
  <si>
    <t>Всего:</t>
  </si>
  <si>
    <t>ДХШ</t>
  </si>
  <si>
    <t>Служба судебных приставов</t>
  </si>
  <si>
    <t>КСК</t>
  </si>
  <si>
    <t>Избирательная комиссия</t>
  </si>
  <si>
    <t>ММЦ, ЕИДСС</t>
  </si>
  <si>
    <t>Городская дума, ГОЧС</t>
  </si>
  <si>
    <t>Лицевой счет многоквартирного дома по адресу: ул. Набережная, д. 22 на период с 1 мая 2013 по 30 апреля 2014 года</t>
  </si>
  <si>
    <t>127</t>
  </si>
  <si>
    <t>Смена задвижек (д.80 мм - 2 шт., ф 100 - 1 шт.); установка задвижки (д.50 мм - 1 шт); демонтаж задвижек отопления (д. 50 мм - 1 шт.)</t>
  </si>
  <si>
    <t>133</t>
  </si>
  <si>
    <t>Ревизия эл.щитка, замена деталей  (кв.80)</t>
  </si>
  <si>
    <t>108</t>
  </si>
  <si>
    <t>Перевод ВВП на летнюю схему</t>
  </si>
  <si>
    <t>113</t>
  </si>
  <si>
    <t>145</t>
  </si>
  <si>
    <t>153</t>
  </si>
  <si>
    <t>Вывоз мусора после субботника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</si>
  <si>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</si>
  <si>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</si>
  <si>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</si>
  <si>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</si>
  <si>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</si>
  <si>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Проверка схем подключения</t>
  </si>
  <si>
    <t>4400R002/13/34</t>
  </si>
  <si>
    <t>Замена лампочек 60 Вт в подъезде  (кв.56)</t>
  </si>
  <si>
    <t>166</t>
  </si>
  <si>
    <t>Подключение системы отопления после работ ТПК</t>
  </si>
  <si>
    <t>170</t>
  </si>
  <si>
    <t>190</t>
  </si>
  <si>
    <t>198</t>
  </si>
  <si>
    <t>Поверка водосчетчика ХВС</t>
  </si>
  <si>
    <t>Ревизия эл.щитка, замена деталей  (кв.2)</t>
  </si>
  <si>
    <t>194</t>
  </si>
  <si>
    <t>Ревизия эл.щитка (кв.26)</t>
  </si>
  <si>
    <t>211</t>
  </si>
  <si>
    <t>Перевод ВВП на зимнюю схему</t>
  </si>
  <si>
    <t>Ревизия вентилей ф15,20,25 (3 подвал)</t>
  </si>
  <si>
    <t>197</t>
  </si>
  <si>
    <t>228</t>
  </si>
  <si>
    <t>Ревизия эл.щитка (кв.24)</t>
  </si>
  <si>
    <t>ММЦ, ЕИДС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</si>
  <si>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</si>
  <si>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</si>
  <si>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</si>
  <si>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</si>
  <si>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</si>
  <si>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</si>
  <si>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</si>
  <si>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</si>
  <si>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</si>
  <si>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</si>
  <si>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</si>
  <si>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</si>
  <si>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</si>
  <si>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17373,31 (по тарифу)</t>
  </si>
  <si>
    <t>247</t>
  </si>
  <si>
    <t>119</t>
  </si>
  <si>
    <t>256</t>
  </si>
  <si>
    <t>229</t>
  </si>
  <si>
    <t>30.09.2013 (акт от 8.11.13)</t>
  </si>
  <si>
    <t>Смена сопла на расчетное</t>
  </si>
  <si>
    <t>Подключение лестн.клеток</t>
  </si>
  <si>
    <t>30.09.2013 (акт от 7.11.13)</t>
  </si>
  <si>
    <t>Устранение течи батареи (кв.38)</t>
  </si>
  <si>
    <t>30.09.2013 (акт от 19.11.13)</t>
  </si>
  <si>
    <t>30.09.2013 (акт от 5.12.13)</t>
  </si>
  <si>
    <t>Замена датчика движения и лампочки в подъезде (кв.48)</t>
  </si>
  <si>
    <t>3</t>
  </si>
  <si>
    <t>Ревизия эл.щитка, замена деталей  (кв.61)</t>
  </si>
  <si>
    <t>7</t>
  </si>
  <si>
    <t>Замена лампочек 60 Вт в подъезде  (кв.27)</t>
  </si>
  <si>
    <t>8</t>
  </si>
  <si>
    <t>17</t>
  </si>
  <si>
    <t>29</t>
  </si>
  <si>
    <t>Устранение течи трубы в подвале (кв.56)</t>
  </si>
  <si>
    <t>30</t>
  </si>
  <si>
    <t>Устранение течи п/сушителя (кв.31)</t>
  </si>
  <si>
    <t>Генеральный директор</t>
  </si>
  <si>
    <t>А.В. Митрофанов</t>
  </si>
  <si>
    <t>Экономист 2-ой категории по учету лицевых счетов МКД</t>
  </si>
  <si>
    <t>34</t>
  </si>
  <si>
    <t>Услуги типографии по печати доп.соглашений</t>
  </si>
  <si>
    <t>151</t>
  </si>
  <si>
    <t>39</t>
  </si>
  <si>
    <t>ревизия ВРУ, замена деталей</t>
  </si>
  <si>
    <t>Ревизия эл.щитка, замена деталей  (кв.66)</t>
  </si>
  <si>
    <t>Установка заглушки на элеваторном узле</t>
  </si>
  <si>
    <t>Ремонт цоколя 14 м2 ( по сч.№56 - 6,5 м2)</t>
  </si>
  <si>
    <t>Пломбы  "АНТИ МАГНИТ"</t>
  </si>
  <si>
    <t>13149907</t>
  </si>
  <si>
    <t>Сопло</t>
  </si>
  <si>
    <t>Н.Ф.Каюткина</t>
  </si>
  <si>
    <t>Установка пломб " АНТИ МАГНИТ"</t>
  </si>
  <si>
    <t xml:space="preserve">Акт № 89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</si>
</sst>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2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49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51" xfId="0" applyFont="1" applyFill="1" applyBorder="1" applyAlignment="1">
      <alignment horizontal="center" vertical="center" wrapText="1"/>
    </xf>
    <xf numFmtId="2" fontId="22" fillId="24" borderId="52" xfId="0" applyNumberFormat="1" applyFont="1" applyFill="1" applyBorder="1" applyAlignment="1">
      <alignment horizontal="center"/>
    </xf>
    <xf numFmtId="0" fontId="0" fillId="26" borderId="27" xfId="0" applyFill="1" applyBorder="1" applyAlignment="1">
      <alignment horizontal="left" vertical="center"/>
    </xf>
    <xf numFmtId="0" fontId="19" fillId="26" borderId="0" xfId="0" applyFont="1" applyFill="1" applyAlignment="1">
      <alignment horizontal="center"/>
    </xf>
    <xf numFmtId="0" fontId="0" fillId="24" borderId="12" xfId="0" applyFont="1" applyFill="1" applyBorder="1" applyAlignment="1">
      <alignment horizontal="left" vertical="center" wrapText="1"/>
    </xf>
    <xf numFmtId="0" fontId="0" fillId="24" borderId="53" xfId="0" applyFont="1" applyFill="1" applyBorder="1" applyAlignment="1">
      <alignment horizontal="left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7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20" fillId="24" borderId="49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center" vertical="center" textRotation="90" wrapText="1"/>
    </xf>
    <xf numFmtId="0" fontId="18" fillId="24" borderId="40" xfId="0" applyFont="1" applyFill="1" applyBorder="1" applyAlignment="1">
      <alignment horizontal="center" vertical="center" wrapText="1"/>
    </xf>
    <xf numFmtId="0" fontId="0" fillId="24" borderId="56" xfId="0" applyFont="1" applyFill="1" applyBorder="1" applyAlignment="1">
      <alignment horizontal="center" vertical="center" wrapText="1"/>
    </xf>
    <xf numFmtId="0" fontId="0" fillId="24" borderId="57" xfId="0" applyFont="1" applyFill="1" applyBorder="1" applyAlignment="1">
      <alignment horizontal="center" vertical="center" wrapText="1"/>
    </xf>
    <xf numFmtId="0" fontId="0" fillId="24" borderId="58" xfId="0" applyFont="1" applyFill="1" applyBorder="1" applyAlignment="1">
      <alignment horizontal="center" vertical="center" wrapText="1"/>
    </xf>
    <xf numFmtId="0" fontId="0" fillId="24" borderId="59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8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left" vertical="center" wrapText="1"/>
    </xf>
    <xf numFmtId="0" fontId="18" fillId="24" borderId="55" xfId="0" applyFont="1" applyFill="1" applyBorder="1" applyAlignment="1">
      <alignment horizontal="center" vertical="center" wrapText="1"/>
    </xf>
    <xf numFmtId="2" fontId="18" fillId="24" borderId="55" xfId="0" applyNumberFormat="1" applyFont="1" applyFill="1" applyBorder="1" applyAlignment="1">
      <alignment horizontal="center" vertical="center" wrapText="1"/>
    </xf>
    <xf numFmtId="2" fontId="18" fillId="25" borderId="55" xfId="0" applyNumberFormat="1" applyFont="1" applyFill="1" applyBorder="1" applyAlignment="1">
      <alignment horizontal="center" vertical="center" wrapText="1"/>
    </xf>
    <xf numFmtId="2" fontId="18" fillId="25" borderId="61" xfId="0" applyNumberFormat="1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 wrapText="1"/>
    </xf>
    <xf numFmtId="2" fontId="18" fillId="24" borderId="40" xfId="0" applyNumberFormat="1" applyFont="1" applyFill="1" applyBorder="1" applyAlignment="1">
      <alignment horizontal="center" vertical="center" wrapText="1"/>
    </xf>
    <xf numFmtId="2" fontId="18" fillId="25" borderId="40" xfId="0" applyNumberFormat="1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left" vertical="center" wrapText="1"/>
    </xf>
    <xf numFmtId="2" fontId="18" fillId="24" borderId="62" xfId="0" applyNumberFormat="1" applyFont="1" applyFill="1" applyBorder="1" applyAlignment="1">
      <alignment horizontal="center" vertical="center" wrapText="1"/>
    </xf>
    <xf numFmtId="2" fontId="18" fillId="25" borderId="62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18" fillId="25" borderId="63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28" fillId="24" borderId="28" xfId="0" applyFont="1" applyFill="1" applyBorder="1" applyAlignment="1">
      <alignment horizontal="left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2" fontId="28" fillId="24" borderId="0" xfId="0" applyNumberFormat="1" applyFont="1" applyFill="1" applyAlignment="1">
      <alignment horizontal="center" vertical="center" wrapText="1"/>
    </xf>
    <xf numFmtId="0" fontId="28" fillId="24" borderId="12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28" fillId="25" borderId="48" xfId="0" applyNumberFormat="1" applyFont="1" applyFill="1" applyBorder="1" applyAlignment="1">
      <alignment horizontal="center" vertical="center" wrapText="1"/>
    </xf>
    <xf numFmtId="0" fontId="28" fillId="24" borderId="54" xfId="0" applyFont="1" applyFill="1" applyBorder="1" applyAlignment="1">
      <alignment horizontal="left" vertical="center" wrapText="1"/>
    </xf>
    <xf numFmtId="0" fontId="28" fillId="24" borderId="55" xfId="0" applyFont="1" applyFill="1" applyBorder="1" applyAlignment="1">
      <alignment horizontal="center" vertical="center" wrapText="1"/>
    </xf>
    <xf numFmtId="2" fontId="28" fillId="24" borderId="55" xfId="0" applyNumberFormat="1" applyFont="1" applyFill="1" applyBorder="1" applyAlignment="1">
      <alignment horizontal="center" vertical="center" wrapText="1"/>
    </xf>
    <xf numFmtId="2" fontId="28" fillId="25" borderId="55" xfId="0" applyNumberFormat="1" applyFont="1" applyFill="1" applyBorder="1" applyAlignment="1">
      <alignment horizontal="center" vertical="center" wrapText="1"/>
    </xf>
    <xf numFmtId="2" fontId="28" fillId="25" borderId="50" xfId="0" applyNumberFormat="1" applyFont="1" applyFill="1" applyBorder="1" applyAlignment="1">
      <alignment horizontal="center" vertical="center" wrapText="1"/>
    </xf>
    <xf numFmtId="2" fontId="28" fillId="25" borderId="61" xfId="0" applyNumberFormat="1" applyFont="1" applyFill="1" applyBorder="1" applyAlignment="1">
      <alignment horizontal="center" vertical="center" wrapText="1"/>
    </xf>
    <xf numFmtId="0" fontId="28" fillId="24" borderId="53" xfId="0" applyFont="1" applyFill="1" applyBorder="1" applyAlignment="1">
      <alignment horizontal="left" vertical="center" wrapText="1"/>
    </xf>
    <xf numFmtId="0" fontId="28" fillId="24" borderId="36" xfId="0" applyFont="1" applyFill="1" applyBorder="1" applyAlignment="1">
      <alignment horizontal="center" vertical="center" wrapText="1"/>
    </xf>
    <xf numFmtId="2" fontId="28" fillId="24" borderId="36" xfId="0" applyNumberFormat="1" applyFont="1" applyFill="1" applyBorder="1" applyAlignment="1">
      <alignment horizontal="center" vertical="center" wrapText="1"/>
    </xf>
    <xf numFmtId="2" fontId="28" fillId="25" borderId="36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18" fillId="24" borderId="50" xfId="0" applyFont="1" applyFill="1" applyBorder="1" applyAlignment="1">
      <alignment horizontal="center" vertical="center"/>
    </xf>
    <xf numFmtId="0" fontId="18" fillId="24" borderId="64" xfId="0" applyFont="1" applyFill="1" applyBorder="1" applyAlignment="1">
      <alignment horizontal="center" vertical="center"/>
    </xf>
    <xf numFmtId="0" fontId="18" fillId="24" borderId="40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49" fontId="0" fillId="24" borderId="29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left" vertical="center" wrapText="1"/>
    </xf>
    <xf numFmtId="0" fontId="28" fillId="27" borderId="54" xfId="0" applyFont="1" applyFill="1" applyBorder="1" applyAlignment="1">
      <alignment horizontal="left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0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30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37" fillId="25" borderId="27" xfId="0" applyNumberFormat="1" applyFont="1" applyFill="1" applyBorder="1" applyAlignment="1">
      <alignment horizontal="center" vertical="center" wrapText="1"/>
    </xf>
    <xf numFmtId="2" fontId="23" fillId="24" borderId="27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3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14" fontId="0" fillId="24" borderId="36" xfId="0" applyNumberFormat="1" applyFont="1" applyFill="1" applyBorder="1" applyAlignment="1">
      <alignment horizontal="center" vertical="center" wrapText="1"/>
    </xf>
    <xf numFmtId="0" fontId="0" fillId="25" borderId="36" xfId="0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left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18" fillId="29" borderId="12" xfId="0" applyFont="1" applyFill="1" applyBorder="1" applyAlignment="1">
      <alignment horizontal="left" vertical="center" wrapText="1"/>
    </xf>
    <xf numFmtId="0" fontId="18" fillId="29" borderId="21" xfId="0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2" fontId="18" fillId="29" borderId="22" xfId="0" applyNumberFormat="1" applyFont="1" applyFill="1" applyBorder="1" applyAlignment="1">
      <alignment horizontal="center" vertical="center" wrapText="1"/>
    </xf>
    <xf numFmtId="49" fontId="0" fillId="29" borderId="29" xfId="0" applyNumberFormat="1" applyFont="1" applyFill="1" applyBorder="1" applyAlignment="1">
      <alignment horizontal="center" vertical="center" wrapText="1"/>
    </xf>
    <xf numFmtId="14" fontId="0" fillId="29" borderId="36" xfId="0" applyNumberFormat="1" applyFont="1" applyFill="1" applyBorder="1" applyAlignment="1">
      <alignment horizontal="center" vertical="center" wrapText="1"/>
    </xf>
    <xf numFmtId="2" fontId="18" fillId="29" borderId="26" xfId="0" applyNumberFormat="1" applyFont="1" applyFill="1" applyBorder="1" applyAlignment="1">
      <alignment horizontal="center" vertical="center" wrapText="1"/>
    </xf>
    <xf numFmtId="0" fontId="36" fillId="29" borderId="19" xfId="0" applyFont="1" applyFill="1" applyBorder="1" applyAlignment="1">
      <alignment horizontal="center" vertical="center" wrapText="1"/>
    </xf>
    <xf numFmtId="2" fontId="18" fillId="29" borderId="14" xfId="0" applyNumberFormat="1" applyFont="1" applyFill="1" applyBorder="1" applyAlignment="1">
      <alignment horizontal="center" vertical="center" wrapText="1"/>
    </xf>
    <xf numFmtId="0" fontId="18" fillId="29" borderId="0" xfId="0" applyFont="1" applyFill="1" applyAlignment="1">
      <alignment horizontal="center" vertical="center" wrapText="1"/>
    </xf>
    <xf numFmtId="0" fontId="0" fillId="29" borderId="24" xfId="0" applyFont="1" applyFill="1" applyBorder="1" applyAlignment="1">
      <alignment horizontal="left" vertical="center" wrapText="1"/>
    </xf>
    <xf numFmtId="0" fontId="0" fillId="29" borderId="21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wrapText="1"/>
    </xf>
    <xf numFmtId="0" fontId="0" fillId="29" borderId="22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2" fontId="0" fillId="29" borderId="19" xfId="0" applyNumberFormat="1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5" xfId="0" applyNumberFormat="1" applyFont="1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20" fillId="25" borderId="24" xfId="0" applyFont="1" applyFill="1" applyBorder="1" applyAlignment="1">
      <alignment horizontal="center" vertical="center" wrapText="1"/>
    </xf>
    <xf numFmtId="0" fontId="20" fillId="25" borderId="66" xfId="0" applyFont="1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0" fillId="25" borderId="67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33" fillId="24" borderId="68" xfId="0" applyFont="1" applyFill="1" applyBorder="1" applyAlignment="1">
      <alignment horizontal="right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0" fillId="24" borderId="30" xfId="0" applyNumberFormat="1" applyFont="1" applyFill="1" applyBorder="1" applyAlignment="1">
      <alignment horizontal="center" vertical="center" wrapText="1"/>
    </xf>
    <xf numFmtId="49" fontId="0" fillId="24" borderId="32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14" fontId="0" fillId="24" borderId="62" xfId="0" applyNumberFormat="1" applyFont="1" applyFill="1" applyBorder="1" applyAlignment="1">
      <alignment horizontal="center" vertical="center" wrapText="1"/>
    </xf>
    <xf numFmtId="14" fontId="0" fillId="24" borderId="50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69" xfId="0" applyNumberFormat="1" applyFont="1" applyFill="1" applyBorder="1" applyAlignment="1">
      <alignment horizontal="center" vertical="center" wrapText="1"/>
    </xf>
    <xf numFmtId="2" fontId="18" fillId="24" borderId="7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3" fillId="24" borderId="68" xfId="0" applyFont="1" applyFill="1" applyBorder="1" applyAlignment="1">
      <alignment horizontal="left"/>
    </xf>
    <xf numFmtId="0" fontId="31" fillId="24" borderId="71" xfId="0" applyFont="1" applyFill="1" applyBorder="1" applyAlignment="1">
      <alignment horizontal="center" vertical="center" wrapText="1"/>
    </xf>
    <xf numFmtId="0" fontId="31" fillId="24" borderId="66" xfId="0" applyFont="1" applyFill="1" applyBorder="1" applyAlignment="1">
      <alignment horizontal="center" vertical="center" wrapText="1"/>
    </xf>
    <xf numFmtId="0" fontId="31" fillId="24" borderId="72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6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24" borderId="73" xfId="0" applyFont="1" applyFill="1" applyBorder="1" applyAlignment="1">
      <alignment horizontal="left" vertical="center" wrapText="1"/>
    </xf>
    <xf numFmtId="0" fontId="0" fillId="24" borderId="74" xfId="0" applyFont="1" applyFill="1" applyBorder="1" applyAlignment="1">
      <alignment horizontal="left" vertical="center" wrapText="1"/>
    </xf>
    <xf numFmtId="0" fontId="0" fillId="24" borderId="75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22" fillId="24" borderId="76" xfId="0" applyFont="1" applyFill="1" applyBorder="1" applyAlignment="1">
      <alignment horizontal="center" vertical="center" wrapText="1"/>
    </xf>
    <xf numFmtId="0" fontId="22" fillId="24" borderId="77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78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3;&#1072;&#1073;&#1077;&#1088;&#1077;&#1078;&#1085;&#1072;&#1103;\&#1053;&#1072;&#1073;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7">
          <cell r="FZ67">
            <v>59942.11622619037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zoomScale="73" zoomScaleNormal="73" zoomScalePageLayoutView="0" workbookViewId="0" topLeftCell="A81">
      <selection activeCell="D104" sqref="D104:D107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24" hidden="1" customWidth="1"/>
    <col min="12" max="14" width="15.375" style="3" customWidth="1"/>
    <col min="15" max="16384" width="9.125" style="3" customWidth="1"/>
  </cols>
  <sheetData>
    <row r="1" spans="1:8" ht="16.5" customHeight="1">
      <c r="A1" s="235" t="s">
        <v>30</v>
      </c>
      <c r="B1" s="236"/>
      <c r="C1" s="236"/>
      <c r="D1" s="236"/>
      <c r="E1" s="236"/>
      <c r="F1" s="236"/>
      <c r="G1" s="236"/>
      <c r="H1" s="236"/>
    </row>
    <row r="2" spans="1:8" ht="18" customHeight="1">
      <c r="A2" s="111" t="s">
        <v>117</v>
      </c>
      <c r="B2" s="237" t="s">
        <v>31</v>
      </c>
      <c r="C2" s="237"/>
      <c r="D2" s="237"/>
      <c r="E2" s="237"/>
      <c r="F2" s="237"/>
      <c r="G2" s="236"/>
      <c r="H2" s="236"/>
    </row>
    <row r="3" spans="2:8" ht="14.25" customHeight="1">
      <c r="B3" s="237" t="s">
        <v>32</v>
      </c>
      <c r="C3" s="237"/>
      <c r="D3" s="237"/>
      <c r="E3" s="237"/>
      <c r="F3" s="237"/>
      <c r="G3" s="236"/>
      <c r="H3" s="236"/>
    </row>
    <row r="4" spans="2:8" ht="14.25" customHeight="1">
      <c r="B4" s="237" t="s">
        <v>33</v>
      </c>
      <c r="C4" s="237"/>
      <c r="D4" s="237"/>
      <c r="E4" s="237"/>
      <c r="F4" s="237"/>
      <c r="G4" s="236"/>
      <c r="H4" s="236"/>
    </row>
    <row r="5" spans="1:8" s="97" customFormat="1" ht="39.75" customHeight="1">
      <c r="A5" s="238"/>
      <c r="B5" s="239"/>
      <c r="C5" s="239"/>
      <c r="D5" s="239"/>
      <c r="E5" s="239"/>
      <c r="F5" s="239"/>
      <c r="G5" s="239"/>
      <c r="H5" s="239"/>
    </row>
    <row r="6" spans="1:8" s="97" customFormat="1" ht="33" customHeight="1">
      <c r="A6" s="240"/>
      <c r="B6" s="241"/>
      <c r="C6" s="241"/>
      <c r="D6" s="241"/>
      <c r="E6" s="241"/>
      <c r="F6" s="241"/>
      <c r="G6" s="241"/>
      <c r="H6" s="241"/>
    </row>
    <row r="7" spans="1:11" s="125" customFormat="1" ht="22.5" customHeight="1">
      <c r="A7" s="242" t="s">
        <v>34</v>
      </c>
      <c r="B7" s="242"/>
      <c r="C7" s="242"/>
      <c r="D7" s="242"/>
      <c r="E7" s="243"/>
      <c r="F7" s="243"/>
      <c r="G7" s="243"/>
      <c r="H7" s="243"/>
      <c r="K7" s="126"/>
    </row>
    <row r="8" spans="1:8" s="127" customFormat="1" ht="18.75" customHeight="1">
      <c r="A8" s="242" t="s">
        <v>118</v>
      </c>
      <c r="B8" s="242"/>
      <c r="C8" s="242"/>
      <c r="D8" s="242"/>
      <c r="E8" s="243"/>
      <c r="F8" s="243"/>
      <c r="G8" s="243"/>
      <c r="H8" s="243"/>
    </row>
    <row r="9" spans="1:8" s="128" customFormat="1" ht="17.25" customHeight="1">
      <c r="A9" s="244" t="s">
        <v>119</v>
      </c>
      <c r="B9" s="244"/>
      <c r="C9" s="244"/>
      <c r="D9" s="244"/>
      <c r="E9" s="245"/>
      <c r="F9" s="245"/>
      <c r="G9" s="245"/>
      <c r="H9" s="245"/>
    </row>
    <row r="10" spans="1:8" s="127" customFormat="1" ht="30" customHeight="1" thickBot="1">
      <c r="A10" s="246" t="s">
        <v>120</v>
      </c>
      <c r="B10" s="246"/>
      <c r="C10" s="246"/>
      <c r="D10" s="246"/>
      <c r="E10" s="247"/>
      <c r="F10" s="247"/>
      <c r="G10" s="247"/>
      <c r="H10" s="247"/>
    </row>
    <row r="11" spans="1:11" s="6" customFormat="1" ht="139.5" customHeight="1" thickBot="1">
      <c r="A11" s="129" t="s">
        <v>0</v>
      </c>
      <c r="B11" s="130" t="s">
        <v>35</v>
      </c>
      <c r="C11" s="131" t="s">
        <v>36</v>
      </c>
      <c r="D11" s="131" t="s">
        <v>5</v>
      </c>
      <c r="E11" s="131" t="s">
        <v>36</v>
      </c>
      <c r="F11" s="98" t="s">
        <v>37</v>
      </c>
      <c r="G11" s="131" t="s">
        <v>36</v>
      </c>
      <c r="H11" s="98" t="s">
        <v>37</v>
      </c>
      <c r="K11" s="122"/>
    </row>
    <row r="12" spans="1:11" s="7" customFormat="1" ht="12.75">
      <c r="A12" s="132">
        <v>1</v>
      </c>
      <c r="B12" s="133">
        <v>2</v>
      </c>
      <c r="C12" s="133">
        <v>3</v>
      </c>
      <c r="D12" s="134"/>
      <c r="E12" s="133">
        <v>3</v>
      </c>
      <c r="F12" s="99">
        <v>4</v>
      </c>
      <c r="G12" s="135">
        <v>3</v>
      </c>
      <c r="H12" s="136">
        <v>4</v>
      </c>
      <c r="K12" s="137"/>
    </row>
    <row r="13" spans="1:11" s="7" customFormat="1" ht="49.5" customHeight="1">
      <c r="A13" s="248" t="s">
        <v>1</v>
      </c>
      <c r="B13" s="249"/>
      <c r="C13" s="249"/>
      <c r="D13" s="249"/>
      <c r="E13" s="249"/>
      <c r="F13" s="249"/>
      <c r="G13" s="250"/>
      <c r="H13" s="251"/>
      <c r="K13" s="137"/>
    </row>
    <row r="14" spans="1:11" s="6" customFormat="1" ht="23.25" customHeight="1">
      <c r="A14" s="138" t="s">
        <v>38</v>
      </c>
      <c r="B14" s="8" t="s">
        <v>59</v>
      </c>
      <c r="C14" s="16">
        <f>F14*12</f>
        <v>0</v>
      </c>
      <c r="D14" s="17">
        <f>G14*I14</f>
        <v>130299.84</v>
      </c>
      <c r="E14" s="16">
        <f>H14*12</f>
        <v>28.8</v>
      </c>
      <c r="F14" s="100"/>
      <c r="G14" s="16">
        <f>H14*12</f>
        <v>28.8</v>
      </c>
      <c r="H14" s="16">
        <v>2.4</v>
      </c>
      <c r="I14" s="6">
        <v>4524.3</v>
      </c>
      <c r="J14" s="6">
        <v>1.07</v>
      </c>
      <c r="K14" s="122">
        <v>2.24</v>
      </c>
    </row>
    <row r="15" spans="1:11" s="6" customFormat="1" ht="27" customHeight="1">
      <c r="A15" s="112" t="s">
        <v>121</v>
      </c>
      <c r="B15" s="10" t="s">
        <v>39</v>
      </c>
      <c r="C15" s="16"/>
      <c r="D15" s="17"/>
      <c r="E15" s="16"/>
      <c r="F15" s="100"/>
      <c r="G15" s="16"/>
      <c r="H15" s="16"/>
      <c r="I15" s="6">
        <v>4524.3</v>
      </c>
      <c r="K15" s="122"/>
    </row>
    <row r="16" spans="1:11" s="6" customFormat="1" ht="27" customHeight="1">
      <c r="A16" s="112" t="s">
        <v>40</v>
      </c>
      <c r="B16" s="10" t="s">
        <v>39</v>
      </c>
      <c r="C16" s="16"/>
      <c r="D16" s="17"/>
      <c r="E16" s="16"/>
      <c r="F16" s="100"/>
      <c r="G16" s="16"/>
      <c r="H16" s="16"/>
      <c r="I16" s="6">
        <v>4524.3</v>
      </c>
      <c r="K16" s="122"/>
    </row>
    <row r="17" spans="1:11" s="6" customFormat="1" ht="27" customHeight="1">
      <c r="A17" s="112" t="s">
        <v>41</v>
      </c>
      <c r="B17" s="10" t="s">
        <v>42</v>
      </c>
      <c r="C17" s="16"/>
      <c r="D17" s="17"/>
      <c r="E17" s="16"/>
      <c r="F17" s="100"/>
      <c r="G17" s="16"/>
      <c r="H17" s="16"/>
      <c r="I17" s="6">
        <v>4524.3</v>
      </c>
      <c r="K17" s="122"/>
    </row>
    <row r="18" spans="1:11" s="6" customFormat="1" ht="27" customHeight="1">
      <c r="A18" s="112" t="s">
        <v>43</v>
      </c>
      <c r="B18" s="10" t="s">
        <v>122</v>
      </c>
      <c r="C18" s="16"/>
      <c r="D18" s="17"/>
      <c r="E18" s="16"/>
      <c r="F18" s="100"/>
      <c r="G18" s="16"/>
      <c r="H18" s="16"/>
      <c r="I18" s="6">
        <v>4524.3</v>
      </c>
      <c r="K18" s="122"/>
    </row>
    <row r="19" spans="1:11" s="6" customFormat="1" ht="30">
      <c r="A19" s="138" t="s">
        <v>44</v>
      </c>
      <c r="B19" s="139"/>
      <c r="C19" s="16">
        <f>F19*12</f>
        <v>0</v>
      </c>
      <c r="D19" s="17">
        <f>G19*I19</f>
        <v>145501.49</v>
      </c>
      <c r="E19" s="16">
        <f>H19*12</f>
        <v>32.16</v>
      </c>
      <c r="F19" s="100"/>
      <c r="G19" s="16">
        <f>H19*12</f>
        <v>32.16</v>
      </c>
      <c r="H19" s="16">
        <v>2.68</v>
      </c>
      <c r="I19" s="6">
        <v>4524.3</v>
      </c>
      <c r="J19" s="6">
        <v>1.07</v>
      </c>
      <c r="K19" s="122">
        <v>2.49</v>
      </c>
    </row>
    <row r="20" spans="1:11" s="6" customFormat="1" ht="15">
      <c r="A20" s="112" t="s">
        <v>45</v>
      </c>
      <c r="B20" s="10" t="s">
        <v>46</v>
      </c>
      <c r="C20" s="16"/>
      <c r="D20" s="17"/>
      <c r="E20" s="16"/>
      <c r="F20" s="100"/>
      <c r="G20" s="16"/>
      <c r="H20" s="16"/>
      <c r="I20" s="6">
        <v>4524.3</v>
      </c>
      <c r="K20" s="122"/>
    </row>
    <row r="21" spans="1:11" s="6" customFormat="1" ht="15">
      <c r="A21" s="112" t="s">
        <v>47</v>
      </c>
      <c r="B21" s="10" t="s">
        <v>46</v>
      </c>
      <c r="C21" s="16"/>
      <c r="D21" s="17"/>
      <c r="E21" s="16"/>
      <c r="F21" s="100"/>
      <c r="G21" s="16"/>
      <c r="H21" s="16"/>
      <c r="I21" s="6">
        <v>4524.3</v>
      </c>
      <c r="K21" s="122"/>
    </row>
    <row r="22" spans="1:11" s="6" customFormat="1" ht="15">
      <c r="A22" s="140" t="s">
        <v>48</v>
      </c>
      <c r="B22" s="141" t="s">
        <v>49</v>
      </c>
      <c r="C22" s="16"/>
      <c r="D22" s="17"/>
      <c r="E22" s="16"/>
      <c r="F22" s="100"/>
      <c r="G22" s="16"/>
      <c r="H22" s="16"/>
      <c r="K22" s="122"/>
    </row>
    <row r="23" spans="1:11" s="6" customFormat="1" ht="15">
      <c r="A23" s="112" t="s">
        <v>50</v>
      </c>
      <c r="B23" s="10" t="s">
        <v>46</v>
      </c>
      <c r="C23" s="16"/>
      <c r="D23" s="17"/>
      <c r="E23" s="16"/>
      <c r="F23" s="100"/>
      <c r="G23" s="16"/>
      <c r="H23" s="16"/>
      <c r="I23" s="6">
        <v>4524.3</v>
      </c>
      <c r="K23" s="122"/>
    </row>
    <row r="24" spans="1:11" s="6" customFormat="1" ht="25.5">
      <c r="A24" s="112" t="s">
        <v>51</v>
      </c>
      <c r="B24" s="10" t="s">
        <v>52</v>
      </c>
      <c r="C24" s="16"/>
      <c r="D24" s="17"/>
      <c r="E24" s="16"/>
      <c r="F24" s="100"/>
      <c r="G24" s="16"/>
      <c r="H24" s="16"/>
      <c r="I24" s="6">
        <v>4524.3</v>
      </c>
      <c r="K24" s="122"/>
    </row>
    <row r="25" spans="1:11" s="6" customFormat="1" ht="15">
      <c r="A25" s="112" t="s">
        <v>103</v>
      </c>
      <c r="B25" s="10" t="s">
        <v>46</v>
      </c>
      <c r="C25" s="16"/>
      <c r="D25" s="17"/>
      <c r="E25" s="16"/>
      <c r="F25" s="100"/>
      <c r="G25" s="16"/>
      <c r="H25" s="16"/>
      <c r="I25" s="6">
        <v>4524.3</v>
      </c>
      <c r="K25" s="122"/>
    </row>
    <row r="26" spans="1:11" s="6" customFormat="1" ht="15">
      <c r="A26" s="113" t="s">
        <v>123</v>
      </c>
      <c r="B26" s="77" t="s">
        <v>46</v>
      </c>
      <c r="C26" s="16"/>
      <c r="D26" s="17"/>
      <c r="E26" s="16"/>
      <c r="F26" s="100"/>
      <c r="G26" s="16"/>
      <c r="H26" s="16"/>
      <c r="I26" s="6">
        <v>4524.3</v>
      </c>
      <c r="K26" s="122"/>
    </row>
    <row r="27" spans="1:11" s="6" customFormat="1" ht="26.25" thickBot="1">
      <c r="A27" s="114" t="s">
        <v>104</v>
      </c>
      <c r="B27" s="115" t="s">
        <v>53</v>
      </c>
      <c r="C27" s="16"/>
      <c r="D27" s="17"/>
      <c r="E27" s="16"/>
      <c r="F27" s="100"/>
      <c r="G27" s="16"/>
      <c r="H27" s="16"/>
      <c r="I27" s="6">
        <v>4524.3</v>
      </c>
      <c r="K27" s="122"/>
    </row>
    <row r="28" spans="1:11" s="9" customFormat="1" ht="20.25" customHeight="1">
      <c r="A28" s="63" t="s">
        <v>54</v>
      </c>
      <c r="B28" s="8" t="s">
        <v>55</v>
      </c>
      <c r="C28" s="16">
        <f>F28*12</f>
        <v>0</v>
      </c>
      <c r="D28" s="17">
        <f aca="true" t="shared" si="0" ref="D28:D37">G28*I28</f>
        <v>34746.62</v>
      </c>
      <c r="E28" s="16">
        <f>H28*12</f>
        <v>7.68</v>
      </c>
      <c r="F28" s="101"/>
      <c r="G28" s="16">
        <f>H28*12</f>
        <v>7.68</v>
      </c>
      <c r="H28" s="16">
        <v>0.64</v>
      </c>
      <c r="I28" s="6">
        <v>4524.3</v>
      </c>
      <c r="J28" s="6">
        <v>1.07</v>
      </c>
      <c r="K28" s="122">
        <v>0.6</v>
      </c>
    </row>
    <row r="29" spans="1:11" s="6" customFormat="1" ht="20.25" customHeight="1">
      <c r="A29" s="63" t="s">
        <v>56</v>
      </c>
      <c r="B29" s="8" t="s">
        <v>57</v>
      </c>
      <c r="C29" s="16">
        <f>F29*12</f>
        <v>0</v>
      </c>
      <c r="D29" s="17">
        <f t="shared" si="0"/>
        <v>112926.53</v>
      </c>
      <c r="E29" s="16">
        <f>H29*12</f>
        <v>24.96</v>
      </c>
      <c r="F29" s="101"/>
      <c r="G29" s="16">
        <f>H29*12</f>
        <v>24.96</v>
      </c>
      <c r="H29" s="16">
        <v>2.08</v>
      </c>
      <c r="I29" s="6">
        <v>4524.3</v>
      </c>
      <c r="J29" s="6">
        <v>1.07</v>
      </c>
      <c r="K29" s="122">
        <v>1.94</v>
      </c>
    </row>
    <row r="30" spans="1:11" s="7" customFormat="1" ht="30">
      <c r="A30" s="63" t="s">
        <v>58</v>
      </c>
      <c r="B30" s="8" t="s">
        <v>59</v>
      </c>
      <c r="C30" s="102"/>
      <c r="D30" s="17">
        <v>1733.72</v>
      </c>
      <c r="E30" s="102"/>
      <c r="F30" s="101"/>
      <c r="G30" s="16">
        <f aca="true" t="shared" si="1" ref="G30:G35">D30/I30</f>
        <v>0.38</v>
      </c>
      <c r="H30" s="16">
        <f aca="true" t="shared" si="2" ref="H30:H35">G30/12</f>
        <v>0.03</v>
      </c>
      <c r="I30" s="6">
        <v>4524.3</v>
      </c>
      <c r="J30" s="6">
        <v>1.07</v>
      </c>
      <c r="K30" s="122">
        <v>0.03</v>
      </c>
    </row>
    <row r="31" spans="1:11" s="7" customFormat="1" ht="30" customHeight="1">
      <c r="A31" s="63" t="s">
        <v>60</v>
      </c>
      <c r="B31" s="8" t="s">
        <v>59</v>
      </c>
      <c r="C31" s="102"/>
      <c r="D31" s="17">
        <v>1733.72</v>
      </c>
      <c r="E31" s="102"/>
      <c r="F31" s="101"/>
      <c r="G31" s="16">
        <f t="shared" si="1"/>
        <v>0.38</v>
      </c>
      <c r="H31" s="16">
        <f t="shared" si="2"/>
        <v>0.03</v>
      </c>
      <c r="I31" s="6">
        <v>4524.3</v>
      </c>
      <c r="J31" s="6">
        <v>1.07</v>
      </c>
      <c r="K31" s="122">
        <v>0.03</v>
      </c>
    </row>
    <row r="32" spans="1:11" s="7" customFormat="1" ht="23.25" customHeight="1">
      <c r="A32" s="63" t="s">
        <v>124</v>
      </c>
      <c r="B32" s="8" t="s">
        <v>59</v>
      </c>
      <c r="C32" s="102"/>
      <c r="D32" s="17">
        <v>10948.1</v>
      </c>
      <c r="E32" s="102"/>
      <c r="F32" s="101"/>
      <c r="G32" s="16">
        <f t="shared" si="1"/>
        <v>2.42</v>
      </c>
      <c r="H32" s="16">
        <f t="shared" si="2"/>
        <v>0.2</v>
      </c>
      <c r="I32" s="6">
        <v>4524.3</v>
      </c>
      <c r="J32" s="6">
        <v>1.07</v>
      </c>
      <c r="K32" s="122">
        <v>0.19</v>
      </c>
    </row>
    <row r="33" spans="1:11" s="7" customFormat="1" ht="30" hidden="1">
      <c r="A33" s="63" t="s">
        <v>125</v>
      </c>
      <c r="B33" s="8" t="s">
        <v>52</v>
      </c>
      <c r="C33" s="102"/>
      <c r="D33" s="17">
        <f t="shared" si="0"/>
        <v>0</v>
      </c>
      <c r="E33" s="102"/>
      <c r="F33" s="101"/>
      <c r="G33" s="16">
        <f t="shared" si="1"/>
        <v>2.419843953760803</v>
      </c>
      <c r="H33" s="16">
        <f t="shared" si="2"/>
        <v>0.20165366281340025</v>
      </c>
      <c r="I33" s="6">
        <v>4524.3</v>
      </c>
      <c r="J33" s="6">
        <v>1.07</v>
      </c>
      <c r="K33" s="122">
        <v>0</v>
      </c>
    </row>
    <row r="34" spans="1:11" s="7" customFormat="1" ht="30" hidden="1">
      <c r="A34" s="63" t="s">
        <v>126</v>
      </c>
      <c r="B34" s="8" t="s">
        <v>52</v>
      </c>
      <c r="C34" s="102"/>
      <c r="D34" s="17">
        <f t="shared" si="0"/>
        <v>0</v>
      </c>
      <c r="E34" s="102"/>
      <c r="F34" s="101"/>
      <c r="G34" s="16">
        <f t="shared" si="1"/>
        <v>2.419843953760803</v>
      </c>
      <c r="H34" s="16">
        <f t="shared" si="2"/>
        <v>0.20165366281340025</v>
      </c>
      <c r="I34" s="6">
        <v>4524.3</v>
      </c>
      <c r="J34" s="6">
        <v>1.07</v>
      </c>
      <c r="K34" s="122">
        <v>0</v>
      </c>
    </row>
    <row r="35" spans="1:11" s="7" customFormat="1" ht="30">
      <c r="A35" s="63" t="s">
        <v>126</v>
      </c>
      <c r="B35" s="8" t="s">
        <v>52</v>
      </c>
      <c r="C35" s="102"/>
      <c r="D35" s="17">
        <v>3100.59</v>
      </c>
      <c r="E35" s="102"/>
      <c r="F35" s="101"/>
      <c r="G35" s="16">
        <f t="shared" si="1"/>
        <v>0.69</v>
      </c>
      <c r="H35" s="16">
        <f t="shared" si="2"/>
        <v>0.06</v>
      </c>
      <c r="I35" s="6">
        <v>4524.3</v>
      </c>
      <c r="J35" s="6">
        <v>1.07</v>
      </c>
      <c r="K35" s="122">
        <v>0</v>
      </c>
    </row>
    <row r="36" spans="1:11" s="7" customFormat="1" ht="30">
      <c r="A36" s="63" t="s">
        <v>127</v>
      </c>
      <c r="B36" s="8"/>
      <c r="C36" s="102">
        <f>F36*12</f>
        <v>0</v>
      </c>
      <c r="D36" s="17">
        <f t="shared" si="0"/>
        <v>9772.49</v>
      </c>
      <c r="E36" s="102">
        <f>H36*12</f>
        <v>2.16</v>
      </c>
      <c r="F36" s="101"/>
      <c r="G36" s="16">
        <f>H36*12</f>
        <v>2.16</v>
      </c>
      <c r="H36" s="16">
        <v>0.18</v>
      </c>
      <c r="I36" s="6">
        <v>4524.3</v>
      </c>
      <c r="J36" s="6">
        <v>1.07</v>
      </c>
      <c r="K36" s="122">
        <v>0.14</v>
      </c>
    </row>
    <row r="37" spans="1:11" s="6" customFormat="1" ht="21" customHeight="1">
      <c r="A37" s="63" t="s">
        <v>62</v>
      </c>
      <c r="B37" s="8" t="s">
        <v>63</v>
      </c>
      <c r="C37" s="102">
        <f>F37*12</f>
        <v>0</v>
      </c>
      <c r="D37" s="17">
        <f t="shared" si="0"/>
        <v>2171.66</v>
      </c>
      <c r="E37" s="102">
        <f>H37*12</f>
        <v>0.48</v>
      </c>
      <c r="F37" s="101"/>
      <c r="G37" s="16">
        <f>H37*12</f>
        <v>0.48</v>
      </c>
      <c r="H37" s="16">
        <v>0.04</v>
      </c>
      <c r="I37" s="6">
        <v>4524.3</v>
      </c>
      <c r="J37" s="6">
        <v>1.07</v>
      </c>
      <c r="K37" s="122">
        <v>0.03</v>
      </c>
    </row>
    <row r="38" spans="1:11" s="6" customFormat="1" ht="21" customHeight="1">
      <c r="A38" s="63" t="s">
        <v>64</v>
      </c>
      <c r="B38" s="8" t="s">
        <v>65</v>
      </c>
      <c r="C38" s="102">
        <f>F38*12</f>
        <v>0</v>
      </c>
      <c r="D38" s="102">
        <v>1161.84</v>
      </c>
      <c r="E38" s="102">
        <f>H38*12</f>
        <v>0.24</v>
      </c>
      <c r="F38" s="102"/>
      <c r="G38" s="102">
        <f>D38/I38</f>
        <v>0.26</v>
      </c>
      <c r="H38" s="102">
        <f>G38/12</f>
        <v>0.02</v>
      </c>
      <c r="I38" s="6">
        <v>4524.3</v>
      </c>
      <c r="J38" s="6">
        <v>1.07</v>
      </c>
      <c r="K38" s="122">
        <v>0.02</v>
      </c>
    </row>
    <row r="39" spans="1:11" s="9" customFormat="1" ht="30">
      <c r="A39" s="63" t="s">
        <v>66</v>
      </c>
      <c r="B39" s="8" t="s">
        <v>67</v>
      </c>
      <c r="C39" s="102">
        <f>F39*12</f>
        <v>0</v>
      </c>
      <c r="D39" s="102">
        <v>1742.76</v>
      </c>
      <c r="E39" s="102"/>
      <c r="F39" s="102"/>
      <c r="G39" s="102">
        <f>D39/I39</f>
        <v>0.39</v>
      </c>
      <c r="H39" s="102">
        <f>G39/12</f>
        <v>0.03</v>
      </c>
      <c r="I39" s="6">
        <v>4524.3</v>
      </c>
      <c r="J39" s="6">
        <v>1.07</v>
      </c>
      <c r="K39" s="122">
        <v>0.03</v>
      </c>
    </row>
    <row r="40" spans="1:11" s="9" customFormat="1" ht="15">
      <c r="A40" s="63" t="s">
        <v>68</v>
      </c>
      <c r="B40" s="8"/>
      <c r="C40" s="102"/>
      <c r="D40" s="102">
        <f>D42+D43+D44+D45+D46+D47+D48+D49+D50+D51+D54</f>
        <v>21446.84</v>
      </c>
      <c r="E40" s="102"/>
      <c r="F40" s="102"/>
      <c r="G40" s="102">
        <f>D40/I40</f>
        <v>4.74</v>
      </c>
      <c r="H40" s="102">
        <f>G40/12</f>
        <v>0.4</v>
      </c>
      <c r="I40" s="6">
        <v>4524.3</v>
      </c>
      <c r="J40" s="6">
        <v>1.07</v>
      </c>
      <c r="K40" s="122">
        <v>0.44</v>
      </c>
    </row>
    <row r="41" spans="1:11" s="7" customFormat="1" ht="15" hidden="1">
      <c r="A41" s="5"/>
      <c r="B41" s="10"/>
      <c r="C41" s="1"/>
      <c r="D41" s="116"/>
      <c r="E41" s="116"/>
      <c r="F41" s="116"/>
      <c r="G41" s="116"/>
      <c r="H41" s="116"/>
      <c r="I41" s="6">
        <v>4524.3</v>
      </c>
      <c r="J41" s="6"/>
      <c r="K41" s="122"/>
    </row>
    <row r="42" spans="1:11" s="7" customFormat="1" ht="15">
      <c r="A42" s="5" t="s">
        <v>70</v>
      </c>
      <c r="B42" s="10" t="s">
        <v>69</v>
      </c>
      <c r="C42" s="1"/>
      <c r="D42" s="116">
        <v>184.33</v>
      </c>
      <c r="E42" s="116"/>
      <c r="F42" s="116"/>
      <c r="G42" s="116"/>
      <c r="H42" s="116"/>
      <c r="I42" s="6">
        <v>4524.3</v>
      </c>
      <c r="J42" s="6">
        <v>1.07</v>
      </c>
      <c r="K42" s="122">
        <v>0.01</v>
      </c>
    </row>
    <row r="43" spans="1:11" s="7" customFormat="1" ht="15">
      <c r="A43" s="5" t="s">
        <v>71</v>
      </c>
      <c r="B43" s="10" t="s">
        <v>72</v>
      </c>
      <c r="C43" s="1">
        <f>F43*12</f>
        <v>0</v>
      </c>
      <c r="D43" s="116">
        <v>390.07</v>
      </c>
      <c r="E43" s="116">
        <f>H43*12</f>
        <v>0</v>
      </c>
      <c r="F43" s="116"/>
      <c r="G43" s="116"/>
      <c r="H43" s="116"/>
      <c r="I43" s="6">
        <v>4524.3</v>
      </c>
      <c r="J43" s="6">
        <v>1.07</v>
      </c>
      <c r="K43" s="122">
        <v>0.01</v>
      </c>
    </row>
    <row r="44" spans="1:11" s="7" customFormat="1" ht="15">
      <c r="A44" s="5" t="s">
        <v>128</v>
      </c>
      <c r="B44" s="10" t="s">
        <v>69</v>
      </c>
      <c r="C44" s="1">
        <f>F44*12</f>
        <v>0</v>
      </c>
      <c r="D44" s="116">
        <v>4443.93</v>
      </c>
      <c r="E44" s="116">
        <f>H44*12</f>
        <v>0</v>
      </c>
      <c r="F44" s="116"/>
      <c r="G44" s="116"/>
      <c r="H44" s="116"/>
      <c r="I44" s="6">
        <v>4524.3</v>
      </c>
      <c r="J44" s="6">
        <v>1.07</v>
      </c>
      <c r="K44" s="122">
        <v>0.09</v>
      </c>
    </row>
    <row r="45" spans="1:11" s="7" customFormat="1" ht="15">
      <c r="A45" s="5" t="s">
        <v>73</v>
      </c>
      <c r="B45" s="10" t="s">
        <v>69</v>
      </c>
      <c r="C45" s="1">
        <f>F45*12</f>
        <v>0</v>
      </c>
      <c r="D45" s="18">
        <v>743.35</v>
      </c>
      <c r="E45" s="116">
        <f>H45*12</f>
        <v>0</v>
      </c>
      <c r="F45" s="117"/>
      <c r="G45" s="116"/>
      <c r="H45" s="116"/>
      <c r="I45" s="6">
        <v>4524.3</v>
      </c>
      <c r="J45" s="6">
        <v>1.07</v>
      </c>
      <c r="K45" s="122">
        <v>0.01</v>
      </c>
    </row>
    <row r="46" spans="1:11" s="7" customFormat="1" ht="15">
      <c r="A46" s="5" t="s">
        <v>74</v>
      </c>
      <c r="B46" s="10" t="s">
        <v>69</v>
      </c>
      <c r="C46" s="1">
        <f>F46*12</f>
        <v>0</v>
      </c>
      <c r="D46" s="18">
        <v>3314.05</v>
      </c>
      <c r="E46" s="116">
        <f>H46*12</f>
        <v>0</v>
      </c>
      <c r="F46" s="117"/>
      <c r="G46" s="116"/>
      <c r="H46" s="116"/>
      <c r="I46" s="6">
        <v>4524.3</v>
      </c>
      <c r="J46" s="6">
        <v>1.07</v>
      </c>
      <c r="K46" s="122">
        <v>0.05</v>
      </c>
    </row>
    <row r="47" spans="1:11" s="7" customFormat="1" ht="15">
      <c r="A47" s="5" t="s">
        <v>75</v>
      </c>
      <c r="B47" s="10" t="s">
        <v>69</v>
      </c>
      <c r="C47" s="1">
        <f>F47*12</f>
        <v>0</v>
      </c>
      <c r="D47" s="18">
        <v>780.14</v>
      </c>
      <c r="E47" s="116">
        <f>H47*12</f>
        <v>0</v>
      </c>
      <c r="F47" s="117"/>
      <c r="G47" s="116"/>
      <c r="H47" s="116"/>
      <c r="I47" s="6">
        <v>4524.3</v>
      </c>
      <c r="J47" s="6">
        <v>1.07</v>
      </c>
      <c r="K47" s="122">
        <v>0.01</v>
      </c>
    </row>
    <row r="48" spans="1:11" s="7" customFormat="1" ht="15">
      <c r="A48" s="5" t="s">
        <v>76</v>
      </c>
      <c r="B48" s="10" t="s">
        <v>69</v>
      </c>
      <c r="C48" s="1"/>
      <c r="D48" s="18">
        <v>371.66</v>
      </c>
      <c r="E48" s="116"/>
      <c r="F48" s="117"/>
      <c r="G48" s="116"/>
      <c r="H48" s="116"/>
      <c r="I48" s="6">
        <v>4524.3</v>
      </c>
      <c r="J48" s="6">
        <v>1.07</v>
      </c>
      <c r="K48" s="122">
        <v>0.01</v>
      </c>
    </row>
    <row r="49" spans="1:11" s="7" customFormat="1" ht="15">
      <c r="A49" s="5" t="s">
        <v>77</v>
      </c>
      <c r="B49" s="10" t="s">
        <v>72</v>
      </c>
      <c r="C49" s="1"/>
      <c r="D49" s="18">
        <v>1486.7</v>
      </c>
      <c r="E49" s="116"/>
      <c r="F49" s="117"/>
      <c r="G49" s="116"/>
      <c r="H49" s="116"/>
      <c r="I49" s="6">
        <v>4524.3</v>
      </c>
      <c r="J49" s="6">
        <v>1.07</v>
      </c>
      <c r="K49" s="122">
        <v>0.02</v>
      </c>
    </row>
    <row r="50" spans="1:11" s="7" customFormat="1" ht="25.5">
      <c r="A50" s="5" t="s">
        <v>78</v>
      </c>
      <c r="B50" s="10" t="s">
        <v>69</v>
      </c>
      <c r="C50" s="1">
        <f>F50*12</f>
        <v>0</v>
      </c>
      <c r="D50" s="18">
        <v>4157.7</v>
      </c>
      <c r="E50" s="116">
        <f>H50*12</f>
        <v>0</v>
      </c>
      <c r="F50" s="117"/>
      <c r="G50" s="116"/>
      <c r="H50" s="116"/>
      <c r="I50" s="6">
        <v>4524.3</v>
      </c>
      <c r="J50" s="6">
        <v>1.07</v>
      </c>
      <c r="K50" s="122">
        <v>0.07</v>
      </c>
    </row>
    <row r="51" spans="1:11" s="7" customFormat="1" ht="15">
      <c r="A51" s="5" t="s">
        <v>129</v>
      </c>
      <c r="B51" s="10" t="s">
        <v>69</v>
      </c>
      <c r="C51" s="1"/>
      <c r="D51" s="18">
        <v>2617.3</v>
      </c>
      <c r="E51" s="116"/>
      <c r="F51" s="117"/>
      <c r="G51" s="116"/>
      <c r="H51" s="116"/>
      <c r="I51" s="6">
        <v>4524.3</v>
      </c>
      <c r="J51" s="6">
        <v>1.07</v>
      </c>
      <c r="K51" s="122">
        <v>0.01</v>
      </c>
    </row>
    <row r="52" spans="1:11" s="7" customFormat="1" ht="15" hidden="1">
      <c r="A52" s="5"/>
      <c r="B52" s="10"/>
      <c r="C52" s="103"/>
      <c r="D52" s="18"/>
      <c r="E52" s="118"/>
      <c r="F52" s="117"/>
      <c r="G52" s="116"/>
      <c r="H52" s="116"/>
      <c r="I52" s="6">
        <v>4524.3</v>
      </c>
      <c r="J52" s="6"/>
      <c r="K52" s="122"/>
    </row>
    <row r="53" spans="1:11" s="7" customFormat="1" ht="15" hidden="1">
      <c r="A53" s="5"/>
      <c r="B53" s="10"/>
      <c r="C53" s="1"/>
      <c r="D53" s="18"/>
      <c r="E53" s="116"/>
      <c r="F53" s="117"/>
      <c r="G53" s="116"/>
      <c r="H53" s="116"/>
      <c r="I53" s="6">
        <v>4524.3</v>
      </c>
      <c r="J53" s="6"/>
      <c r="K53" s="122"/>
    </row>
    <row r="54" spans="1:11" s="7" customFormat="1" ht="25.5">
      <c r="A54" s="5" t="s">
        <v>130</v>
      </c>
      <c r="B54" s="141" t="s">
        <v>52</v>
      </c>
      <c r="C54" s="1"/>
      <c r="D54" s="18">
        <v>2957.61</v>
      </c>
      <c r="E54" s="116"/>
      <c r="F54" s="117"/>
      <c r="G54" s="116"/>
      <c r="H54" s="116"/>
      <c r="I54" s="6">
        <v>4524.3</v>
      </c>
      <c r="J54" s="6">
        <v>1.07</v>
      </c>
      <c r="K54" s="122">
        <v>0.02</v>
      </c>
    </row>
    <row r="55" spans="1:11" s="9" customFormat="1" ht="30">
      <c r="A55" s="63" t="s">
        <v>80</v>
      </c>
      <c r="B55" s="8"/>
      <c r="C55" s="16"/>
      <c r="D55" s="16">
        <f>D56+D57+D58+D59+D64+D66+D67</f>
        <v>17334.35</v>
      </c>
      <c r="E55" s="16"/>
      <c r="F55" s="101"/>
      <c r="G55" s="16">
        <f>D55/I55</f>
        <v>3.83</v>
      </c>
      <c r="H55" s="16">
        <f>G55/12</f>
        <v>0.32</v>
      </c>
      <c r="I55" s="6">
        <v>4524.3</v>
      </c>
      <c r="J55" s="6">
        <v>1.07</v>
      </c>
      <c r="K55" s="122">
        <v>0.48</v>
      </c>
    </row>
    <row r="56" spans="1:11" s="7" customFormat="1" ht="15">
      <c r="A56" s="5" t="s">
        <v>81</v>
      </c>
      <c r="B56" s="10" t="s">
        <v>82</v>
      </c>
      <c r="C56" s="1"/>
      <c r="D56" s="18">
        <v>2230.05</v>
      </c>
      <c r="E56" s="116"/>
      <c r="F56" s="117"/>
      <c r="G56" s="116"/>
      <c r="H56" s="116"/>
      <c r="I56" s="6">
        <v>4524.3</v>
      </c>
      <c r="J56" s="6">
        <v>1.07</v>
      </c>
      <c r="K56" s="122">
        <v>0.04</v>
      </c>
    </row>
    <row r="57" spans="1:11" s="7" customFormat="1" ht="25.5">
      <c r="A57" s="5" t="s">
        <v>83</v>
      </c>
      <c r="B57" s="10" t="s">
        <v>84</v>
      </c>
      <c r="C57" s="1"/>
      <c r="D57" s="18">
        <v>1486.7</v>
      </c>
      <c r="E57" s="116"/>
      <c r="F57" s="117"/>
      <c r="G57" s="116"/>
      <c r="H57" s="116"/>
      <c r="I57" s="6">
        <v>4524.3</v>
      </c>
      <c r="J57" s="6">
        <v>1.07</v>
      </c>
      <c r="K57" s="122">
        <v>0.02</v>
      </c>
    </row>
    <row r="58" spans="1:11" s="7" customFormat="1" ht="15">
      <c r="A58" s="5" t="s">
        <v>85</v>
      </c>
      <c r="B58" s="10" t="s">
        <v>86</v>
      </c>
      <c r="C58" s="1"/>
      <c r="D58" s="18">
        <v>1560.23</v>
      </c>
      <c r="E58" s="116"/>
      <c r="F58" s="117"/>
      <c r="G58" s="116"/>
      <c r="H58" s="116"/>
      <c r="I58" s="6">
        <v>4524.3</v>
      </c>
      <c r="J58" s="6">
        <v>1.07</v>
      </c>
      <c r="K58" s="122">
        <v>0.03</v>
      </c>
    </row>
    <row r="59" spans="1:11" s="7" customFormat="1" ht="25.5">
      <c r="A59" s="5" t="s">
        <v>105</v>
      </c>
      <c r="B59" s="10" t="s">
        <v>106</v>
      </c>
      <c r="C59" s="1"/>
      <c r="D59" s="18">
        <v>1486.68</v>
      </c>
      <c r="E59" s="116"/>
      <c r="F59" s="117"/>
      <c r="G59" s="116"/>
      <c r="H59" s="116"/>
      <c r="I59" s="6">
        <v>4524.3</v>
      </c>
      <c r="J59" s="6">
        <v>1.07</v>
      </c>
      <c r="K59" s="122">
        <v>0.02</v>
      </c>
    </row>
    <row r="60" spans="1:11" s="7" customFormat="1" ht="15" hidden="1">
      <c r="A60" s="5" t="s">
        <v>131</v>
      </c>
      <c r="B60" s="10" t="s">
        <v>132</v>
      </c>
      <c r="C60" s="1"/>
      <c r="D60" s="18">
        <f>G60*I60</f>
        <v>0</v>
      </c>
      <c r="E60" s="116"/>
      <c r="F60" s="117"/>
      <c r="G60" s="116"/>
      <c r="H60" s="116"/>
      <c r="I60" s="6">
        <v>4524.3</v>
      </c>
      <c r="J60" s="6">
        <v>1.07</v>
      </c>
      <c r="K60" s="122">
        <v>0</v>
      </c>
    </row>
    <row r="61" spans="1:11" s="7" customFormat="1" ht="15" hidden="1">
      <c r="A61" s="5" t="s">
        <v>114</v>
      </c>
      <c r="B61" s="10" t="s">
        <v>86</v>
      </c>
      <c r="C61" s="1"/>
      <c r="D61" s="18"/>
      <c r="E61" s="116"/>
      <c r="F61" s="117"/>
      <c r="G61" s="116"/>
      <c r="H61" s="116"/>
      <c r="I61" s="6">
        <v>4524.3</v>
      </c>
      <c r="J61" s="6">
        <v>1.07</v>
      </c>
      <c r="K61" s="122">
        <v>0</v>
      </c>
    </row>
    <row r="62" spans="1:11" s="7" customFormat="1" ht="15" hidden="1">
      <c r="A62" s="5" t="s">
        <v>115</v>
      </c>
      <c r="B62" s="10" t="s">
        <v>69</v>
      </c>
      <c r="C62" s="1"/>
      <c r="D62" s="18"/>
      <c r="E62" s="116"/>
      <c r="F62" s="117"/>
      <c r="G62" s="116"/>
      <c r="H62" s="116"/>
      <c r="I62" s="6">
        <v>4524.3</v>
      </c>
      <c r="J62" s="6">
        <v>1.07</v>
      </c>
      <c r="K62" s="122">
        <v>0</v>
      </c>
    </row>
    <row r="63" spans="1:11" s="7" customFormat="1" ht="25.5" hidden="1">
      <c r="A63" s="5" t="s">
        <v>116</v>
      </c>
      <c r="B63" s="10" t="s">
        <v>69</v>
      </c>
      <c r="C63" s="1"/>
      <c r="D63" s="18"/>
      <c r="E63" s="116"/>
      <c r="F63" s="117"/>
      <c r="G63" s="116"/>
      <c r="H63" s="116"/>
      <c r="I63" s="6">
        <v>4524.3</v>
      </c>
      <c r="J63" s="6">
        <v>1.07</v>
      </c>
      <c r="K63" s="122">
        <v>0</v>
      </c>
    </row>
    <row r="64" spans="1:11" s="7" customFormat="1" ht="15">
      <c r="A64" s="5" t="s">
        <v>133</v>
      </c>
      <c r="B64" s="10" t="s">
        <v>69</v>
      </c>
      <c r="C64" s="1"/>
      <c r="D64" s="18">
        <v>1586.25</v>
      </c>
      <c r="E64" s="116"/>
      <c r="F64" s="117"/>
      <c r="G64" s="116"/>
      <c r="H64" s="116"/>
      <c r="I64" s="6">
        <v>4524.3</v>
      </c>
      <c r="J64" s="6">
        <v>1.07</v>
      </c>
      <c r="K64" s="122">
        <v>0.02</v>
      </c>
    </row>
    <row r="65" spans="1:11" s="7" customFormat="1" ht="15" hidden="1">
      <c r="A65" s="5" t="s">
        <v>107</v>
      </c>
      <c r="B65" s="10" t="s">
        <v>59</v>
      </c>
      <c r="C65" s="1"/>
      <c r="D65" s="18">
        <f>G65*I65</f>
        <v>0</v>
      </c>
      <c r="E65" s="116"/>
      <c r="F65" s="117"/>
      <c r="G65" s="116"/>
      <c r="H65" s="116"/>
      <c r="I65" s="6">
        <v>4524.3</v>
      </c>
      <c r="J65" s="6">
        <v>1.07</v>
      </c>
      <c r="K65" s="122">
        <v>0</v>
      </c>
    </row>
    <row r="66" spans="1:11" s="7" customFormat="1" ht="15">
      <c r="A66" s="5" t="s">
        <v>87</v>
      </c>
      <c r="B66" s="10" t="s">
        <v>59</v>
      </c>
      <c r="C66" s="103"/>
      <c r="D66" s="18">
        <v>5287.68</v>
      </c>
      <c r="E66" s="118"/>
      <c r="F66" s="117"/>
      <c r="G66" s="116"/>
      <c r="H66" s="116"/>
      <c r="I66" s="6">
        <v>4524.3</v>
      </c>
      <c r="J66" s="6">
        <v>1.07</v>
      </c>
      <c r="K66" s="122">
        <v>0.1</v>
      </c>
    </row>
    <row r="67" spans="1:11" s="7" customFormat="1" ht="25.5">
      <c r="A67" s="5" t="s">
        <v>134</v>
      </c>
      <c r="B67" s="141" t="s">
        <v>52</v>
      </c>
      <c r="C67" s="1"/>
      <c r="D67" s="18">
        <v>3696.76</v>
      </c>
      <c r="E67" s="116"/>
      <c r="F67" s="117"/>
      <c r="G67" s="116"/>
      <c r="H67" s="116"/>
      <c r="I67" s="6">
        <v>4524.3</v>
      </c>
      <c r="J67" s="6">
        <v>1.07</v>
      </c>
      <c r="K67" s="122">
        <v>0.24</v>
      </c>
    </row>
    <row r="68" spans="1:11" s="7" customFormat="1" ht="30">
      <c r="A68" s="63" t="s">
        <v>108</v>
      </c>
      <c r="B68" s="10"/>
      <c r="C68" s="1"/>
      <c r="D68" s="16">
        <f>D69+D70+D71</f>
        <v>3178.75</v>
      </c>
      <c r="E68" s="116"/>
      <c r="F68" s="117"/>
      <c r="G68" s="16">
        <f>D68/I68</f>
        <v>0.7</v>
      </c>
      <c r="H68" s="16">
        <f>G68/12</f>
        <v>0.06</v>
      </c>
      <c r="I68" s="6">
        <v>4524.3</v>
      </c>
      <c r="J68" s="6">
        <v>1.07</v>
      </c>
      <c r="K68" s="122">
        <v>0.06</v>
      </c>
    </row>
    <row r="69" spans="1:11" s="7" customFormat="1" ht="25.5">
      <c r="A69" s="5" t="s">
        <v>135</v>
      </c>
      <c r="B69" s="141" t="s">
        <v>52</v>
      </c>
      <c r="C69" s="1"/>
      <c r="D69" s="18">
        <v>321.07</v>
      </c>
      <c r="E69" s="116"/>
      <c r="F69" s="117"/>
      <c r="G69" s="116"/>
      <c r="H69" s="116"/>
      <c r="I69" s="6">
        <v>4524.3</v>
      </c>
      <c r="J69" s="6">
        <v>1.07</v>
      </c>
      <c r="K69" s="122">
        <v>0.02</v>
      </c>
    </row>
    <row r="70" spans="1:11" s="7" customFormat="1" ht="15">
      <c r="A70" s="5" t="s">
        <v>136</v>
      </c>
      <c r="B70" s="10" t="s">
        <v>69</v>
      </c>
      <c r="C70" s="1"/>
      <c r="D70" s="18">
        <v>2857.68</v>
      </c>
      <c r="E70" s="116"/>
      <c r="F70" s="117"/>
      <c r="G70" s="116"/>
      <c r="H70" s="116"/>
      <c r="I70" s="6">
        <v>4524.3</v>
      </c>
      <c r="J70" s="6">
        <v>1.07</v>
      </c>
      <c r="K70" s="122">
        <v>0.04</v>
      </c>
    </row>
    <row r="71" spans="1:11" s="7" customFormat="1" ht="15" hidden="1">
      <c r="A71" s="5" t="s">
        <v>88</v>
      </c>
      <c r="B71" s="10" t="s">
        <v>59</v>
      </c>
      <c r="C71" s="1"/>
      <c r="D71" s="18">
        <f>G71*I71</f>
        <v>0</v>
      </c>
      <c r="E71" s="116"/>
      <c r="F71" s="117"/>
      <c r="G71" s="116">
        <f>H71*12</f>
        <v>0</v>
      </c>
      <c r="H71" s="116">
        <v>0</v>
      </c>
      <c r="I71" s="6">
        <v>4524.3</v>
      </c>
      <c r="J71" s="6">
        <v>1.07</v>
      </c>
      <c r="K71" s="122">
        <v>0</v>
      </c>
    </row>
    <row r="72" spans="1:11" s="7" customFormat="1" ht="15">
      <c r="A72" s="63" t="s">
        <v>89</v>
      </c>
      <c r="B72" s="10"/>
      <c r="C72" s="1"/>
      <c r="D72" s="16">
        <f>SUM(D73:D77)</f>
        <v>19319.03</v>
      </c>
      <c r="E72" s="116"/>
      <c r="F72" s="117"/>
      <c r="G72" s="16">
        <f>D72/I72</f>
        <v>4.27</v>
      </c>
      <c r="H72" s="16">
        <v>0.36</v>
      </c>
      <c r="I72" s="6">
        <v>4524.3</v>
      </c>
      <c r="J72" s="6">
        <v>1.07</v>
      </c>
      <c r="K72" s="122">
        <v>0.21</v>
      </c>
    </row>
    <row r="73" spans="1:11" s="7" customFormat="1" ht="15" hidden="1">
      <c r="A73" s="5" t="s">
        <v>90</v>
      </c>
      <c r="B73" s="10" t="s">
        <v>59</v>
      </c>
      <c r="C73" s="1"/>
      <c r="D73" s="18">
        <f>G73*I73</f>
        <v>0</v>
      </c>
      <c r="E73" s="116"/>
      <c r="F73" s="117"/>
      <c r="G73" s="116">
        <f>H73*12</f>
        <v>0</v>
      </c>
      <c r="H73" s="116">
        <v>0</v>
      </c>
      <c r="I73" s="6">
        <v>4524.3</v>
      </c>
      <c r="J73" s="6">
        <v>1.07</v>
      </c>
      <c r="K73" s="122">
        <v>0</v>
      </c>
    </row>
    <row r="74" spans="1:11" s="7" customFormat="1" ht="15">
      <c r="A74" s="5" t="s">
        <v>91</v>
      </c>
      <c r="B74" s="10" t="s">
        <v>69</v>
      </c>
      <c r="C74" s="1"/>
      <c r="D74" s="18">
        <v>11672.6</v>
      </c>
      <c r="E74" s="116"/>
      <c r="F74" s="117"/>
      <c r="G74" s="116"/>
      <c r="H74" s="116"/>
      <c r="I74" s="6">
        <v>4524.3</v>
      </c>
      <c r="J74" s="6">
        <v>1.07</v>
      </c>
      <c r="K74" s="122">
        <v>0.2</v>
      </c>
    </row>
    <row r="75" spans="1:11" s="7" customFormat="1" ht="15">
      <c r="A75" s="5" t="s">
        <v>92</v>
      </c>
      <c r="B75" s="10" t="s">
        <v>69</v>
      </c>
      <c r="C75" s="1"/>
      <c r="D75" s="18">
        <v>777.03</v>
      </c>
      <c r="E75" s="116"/>
      <c r="F75" s="117"/>
      <c r="G75" s="116"/>
      <c r="H75" s="116"/>
      <c r="I75" s="6">
        <v>4524.3</v>
      </c>
      <c r="J75" s="6">
        <v>1.07</v>
      </c>
      <c r="K75" s="122">
        <v>0.01</v>
      </c>
    </row>
    <row r="76" spans="1:11" s="7" customFormat="1" ht="20.25" customHeight="1">
      <c r="A76" s="5" t="s">
        <v>137</v>
      </c>
      <c r="B76" s="141" t="s">
        <v>138</v>
      </c>
      <c r="C76" s="1"/>
      <c r="D76" s="18">
        <v>6869.4</v>
      </c>
      <c r="E76" s="116"/>
      <c r="F76" s="117"/>
      <c r="G76" s="116"/>
      <c r="H76" s="116"/>
      <c r="I76" s="6">
        <v>4524.3</v>
      </c>
      <c r="J76" s="6">
        <v>1.07</v>
      </c>
      <c r="K76" s="122">
        <v>0</v>
      </c>
    </row>
    <row r="77" spans="1:11" s="7" customFormat="1" ht="17.25" customHeight="1" hidden="1">
      <c r="A77" s="5" t="s">
        <v>139</v>
      </c>
      <c r="B77" s="141" t="s">
        <v>140</v>
      </c>
      <c r="C77" s="1"/>
      <c r="D77" s="18"/>
      <c r="E77" s="116"/>
      <c r="F77" s="117"/>
      <c r="G77" s="116"/>
      <c r="H77" s="116"/>
      <c r="I77" s="6">
        <v>4524.3</v>
      </c>
      <c r="J77" s="6">
        <v>1.07</v>
      </c>
      <c r="K77" s="122">
        <v>0</v>
      </c>
    </row>
    <row r="78" spans="1:11" s="7" customFormat="1" ht="15">
      <c r="A78" s="63" t="s">
        <v>93</v>
      </c>
      <c r="B78" s="10"/>
      <c r="C78" s="1"/>
      <c r="D78" s="16">
        <f>D79+D80</f>
        <v>1681.99</v>
      </c>
      <c r="E78" s="116"/>
      <c r="F78" s="117"/>
      <c r="G78" s="16">
        <f>D78/I78</f>
        <v>0.37</v>
      </c>
      <c r="H78" s="16">
        <f>G78/12</f>
        <v>0.03</v>
      </c>
      <c r="I78" s="6">
        <v>4524.3</v>
      </c>
      <c r="J78" s="6">
        <v>1.07</v>
      </c>
      <c r="K78" s="122">
        <v>0.1</v>
      </c>
    </row>
    <row r="79" spans="1:11" s="7" customFormat="1" ht="15">
      <c r="A79" s="5" t="s">
        <v>109</v>
      </c>
      <c r="B79" s="10" t="s">
        <v>69</v>
      </c>
      <c r="C79" s="1"/>
      <c r="D79" s="18">
        <v>932.26</v>
      </c>
      <c r="E79" s="116"/>
      <c r="F79" s="117"/>
      <c r="G79" s="116"/>
      <c r="H79" s="116"/>
      <c r="I79" s="6">
        <v>4524.3</v>
      </c>
      <c r="J79" s="6">
        <v>1.07</v>
      </c>
      <c r="K79" s="122">
        <v>0.01</v>
      </c>
    </row>
    <row r="80" spans="1:11" s="7" customFormat="1" ht="15">
      <c r="A80" s="5" t="s">
        <v>94</v>
      </c>
      <c r="B80" s="10" t="s">
        <v>69</v>
      </c>
      <c r="C80" s="1"/>
      <c r="D80" s="18">
        <v>749.73</v>
      </c>
      <c r="E80" s="116"/>
      <c r="F80" s="117"/>
      <c r="G80" s="116"/>
      <c r="H80" s="116"/>
      <c r="I80" s="6">
        <v>4524.3</v>
      </c>
      <c r="J80" s="6">
        <v>1.07</v>
      </c>
      <c r="K80" s="122">
        <v>0.01</v>
      </c>
    </row>
    <row r="81" spans="1:11" s="6" customFormat="1" ht="15">
      <c r="A81" s="63" t="s">
        <v>110</v>
      </c>
      <c r="B81" s="8"/>
      <c r="C81" s="16"/>
      <c r="D81" s="16">
        <f>D82+D83</f>
        <v>16607.79</v>
      </c>
      <c r="E81" s="16"/>
      <c r="F81" s="101"/>
      <c r="G81" s="16">
        <f>D81/I81</f>
        <v>3.67</v>
      </c>
      <c r="H81" s="16">
        <f>G81/12</f>
        <v>0.31</v>
      </c>
      <c r="I81" s="6">
        <v>4524.3</v>
      </c>
      <c r="J81" s="6">
        <v>1.07</v>
      </c>
      <c r="K81" s="122">
        <v>0.28</v>
      </c>
    </row>
    <row r="82" spans="1:11" s="7" customFormat="1" ht="25.5">
      <c r="A82" s="5" t="s">
        <v>111</v>
      </c>
      <c r="B82" s="141" t="s">
        <v>52</v>
      </c>
      <c r="C82" s="1"/>
      <c r="D82" s="18">
        <v>1381.39</v>
      </c>
      <c r="E82" s="116"/>
      <c r="F82" s="117"/>
      <c r="G82" s="116"/>
      <c r="H82" s="116"/>
      <c r="I82" s="6">
        <v>4524.3</v>
      </c>
      <c r="J82" s="6">
        <v>1.07</v>
      </c>
      <c r="K82" s="122">
        <v>0.02</v>
      </c>
    </row>
    <row r="83" spans="1:11" s="7" customFormat="1" ht="25.5">
      <c r="A83" s="5" t="s">
        <v>112</v>
      </c>
      <c r="B83" s="10" t="s">
        <v>52</v>
      </c>
      <c r="C83" s="1">
        <f>F83*12</f>
        <v>0</v>
      </c>
      <c r="D83" s="18">
        <v>15226.4</v>
      </c>
      <c r="E83" s="116">
        <f>H83*12</f>
        <v>0</v>
      </c>
      <c r="F83" s="117"/>
      <c r="G83" s="116"/>
      <c r="H83" s="116"/>
      <c r="I83" s="6">
        <v>4524.3</v>
      </c>
      <c r="J83" s="6">
        <v>1.07</v>
      </c>
      <c r="K83" s="122">
        <v>0.26</v>
      </c>
    </row>
    <row r="84" spans="1:11" s="6" customFormat="1" ht="15">
      <c r="A84" s="63" t="s">
        <v>95</v>
      </c>
      <c r="B84" s="8"/>
      <c r="C84" s="16"/>
      <c r="D84" s="16">
        <f>D85+D86+D87</f>
        <v>18709.3</v>
      </c>
      <c r="E84" s="16"/>
      <c r="F84" s="101"/>
      <c r="G84" s="16">
        <f>D84/I84</f>
        <v>4.14</v>
      </c>
      <c r="H84" s="16">
        <f>G84/12</f>
        <v>0.35</v>
      </c>
      <c r="I84" s="6">
        <v>4524.3</v>
      </c>
      <c r="J84" s="6">
        <v>1.07</v>
      </c>
      <c r="K84" s="122">
        <v>0.32</v>
      </c>
    </row>
    <row r="85" spans="1:11" s="7" customFormat="1" ht="15">
      <c r="A85" s="5" t="s">
        <v>141</v>
      </c>
      <c r="B85" s="10" t="s">
        <v>82</v>
      </c>
      <c r="C85" s="1"/>
      <c r="D85" s="18">
        <v>14730.75</v>
      </c>
      <c r="E85" s="116"/>
      <c r="F85" s="117"/>
      <c r="G85" s="116"/>
      <c r="H85" s="116"/>
      <c r="I85" s="6">
        <v>4524.3</v>
      </c>
      <c r="J85" s="6">
        <v>1.07</v>
      </c>
      <c r="K85" s="122">
        <v>0.26</v>
      </c>
    </row>
    <row r="86" spans="1:11" s="7" customFormat="1" ht="15">
      <c r="A86" s="5" t="s">
        <v>113</v>
      </c>
      <c r="B86" s="10" t="s">
        <v>82</v>
      </c>
      <c r="C86" s="1"/>
      <c r="D86" s="18">
        <v>3978.55</v>
      </c>
      <c r="E86" s="116"/>
      <c r="F86" s="117"/>
      <c r="G86" s="116"/>
      <c r="H86" s="116"/>
      <c r="I86" s="6">
        <v>4524.3</v>
      </c>
      <c r="J86" s="6">
        <v>1.07</v>
      </c>
      <c r="K86" s="122">
        <v>0.06</v>
      </c>
    </row>
    <row r="87" spans="1:11" s="7" customFormat="1" ht="25.5" customHeight="1" hidden="1">
      <c r="A87" s="5" t="s">
        <v>142</v>
      </c>
      <c r="B87" s="10" t="s">
        <v>69</v>
      </c>
      <c r="C87" s="1"/>
      <c r="D87" s="18"/>
      <c r="E87" s="116"/>
      <c r="F87" s="117"/>
      <c r="G87" s="116"/>
      <c r="H87" s="116">
        <v>0</v>
      </c>
      <c r="I87" s="6">
        <v>4524.3</v>
      </c>
      <c r="J87" s="6">
        <v>1.07</v>
      </c>
      <c r="K87" s="122">
        <v>0</v>
      </c>
    </row>
    <row r="88" spans="1:11" s="6" customFormat="1" ht="30.75" thickBot="1">
      <c r="A88" s="142" t="s">
        <v>96</v>
      </c>
      <c r="B88" s="143" t="s">
        <v>52</v>
      </c>
      <c r="C88" s="144">
        <f>F88*12</f>
        <v>0</v>
      </c>
      <c r="D88" s="145">
        <f>G88*I88</f>
        <v>17373.31</v>
      </c>
      <c r="E88" s="145">
        <f>H88*12</f>
        <v>3.84</v>
      </c>
      <c r="F88" s="146"/>
      <c r="G88" s="145">
        <f>H88*12</f>
        <v>3.84</v>
      </c>
      <c r="H88" s="145">
        <v>0.32</v>
      </c>
      <c r="I88" s="6">
        <v>4524.3</v>
      </c>
      <c r="J88" s="6">
        <v>1.07</v>
      </c>
      <c r="K88" s="122">
        <v>2</v>
      </c>
    </row>
    <row r="89" spans="1:11" s="6" customFormat="1" ht="19.5" thickBot="1">
      <c r="A89" s="147" t="s">
        <v>97</v>
      </c>
      <c r="B89" s="119" t="s">
        <v>46</v>
      </c>
      <c r="C89" s="144"/>
      <c r="D89" s="145">
        <f>G89*I89</f>
        <v>76551.16</v>
      </c>
      <c r="E89" s="145"/>
      <c r="F89" s="146"/>
      <c r="G89" s="145">
        <f>12*H89</f>
        <v>16.92</v>
      </c>
      <c r="H89" s="145">
        <v>1.41</v>
      </c>
      <c r="I89" s="6">
        <v>4524.3</v>
      </c>
      <c r="K89" s="122"/>
    </row>
    <row r="90" spans="1:11" s="6" customFormat="1" ht="19.5" thickBot="1">
      <c r="A90" s="148" t="s">
        <v>143</v>
      </c>
      <c r="B90" s="131"/>
      <c r="C90" s="149"/>
      <c r="D90" s="150">
        <f>D89+D88+D84+D81+D78+D72+D68+D55+D40+D39+D38+D37+D36+D35+D32+D31+D30+D29+D28+D19+D14</f>
        <v>648041.88</v>
      </c>
      <c r="E90" s="150">
        <f>E89+E88+E84+E81+E78+E72+E68+E55+E40+E39+E38+E37+E36+E35+E32+E31+E30+E29+E28+E19+E14</f>
        <v>100.32</v>
      </c>
      <c r="F90" s="150">
        <f>F89+F88+F84+F81+F78+F72+F68+F55+F40+F39+F38+F37+F36+F35+F32+F31+F30+F29+F28+F19+F14</f>
        <v>0</v>
      </c>
      <c r="G90" s="150">
        <f>G89+G88+G84+G81+G78+G72+G68+G55+G40+G39+G38+G37+G36+G35+G32+G31+G30+G29+G28+G19+G14</f>
        <v>143.24</v>
      </c>
      <c r="H90" s="151">
        <f>H89+H88+H84+H81+H78+H72+H68+H55+H40+H39+H38+H37+H36+H35+H32+H31+H30+H29+H28+H19+H14</f>
        <v>11.95</v>
      </c>
      <c r="I90" s="6">
        <v>4524.3</v>
      </c>
      <c r="K90" s="122"/>
    </row>
    <row r="91" spans="1:11" s="6" customFormat="1" ht="18.75" hidden="1">
      <c r="A91" s="152"/>
      <c r="B91" s="139"/>
      <c r="C91" s="153"/>
      <c r="D91" s="154"/>
      <c r="E91" s="154"/>
      <c r="F91" s="155"/>
      <c r="G91" s="154"/>
      <c r="H91" s="156"/>
      <c r="I91" s="6">
        <v>4524.3</v>
      </c>
      <c r="K91" s="122"/>
    </row>
    <row r="92" spans="1:11" s="6" customFormat="1" ht="18.75">
      <c r="A92" s="157"/>
      <c r="B92" s="158"/>
      <c r="C92" s="159"/>
      <c r="D92" s="160"/>
      <c r="E92" s="160"/>
      <c r="F92" s="160"/>
      <c r="G92" s="160"/>
      <c r="H92" s="160"/>
      <c r="K92" s="122"/>
    </row>
    <row r="93" spans="4:11" s="2" customFormat="1" ht="15">
      <c r="D93" s="161"/>
      <c r="E93" s="161"/>
      <c r="F93" s="161"/>
      <c r="G93" s="161"/>
      <c r="H93" s="161"/>
      <c r="I93" s="6"/>
      <c r="K93" s="162"/>
    </row>
    <row r="94" spans="4:11" s="2" customFormat="1" ht="15">
      <c r="D94" s="161"/>
      <c r="E94" s="161"/>
      <c r="F94" s="161"/>
      <c r="G94" s="161"/>
      <c r="H94" s="161"/>
      <c r="I94" s="6"/>
      <c r="K94" s="162"/>
    </row>
    <row r="95" spans="4:11" s="2" customFormat="1" ht="15">
      <c r="D95" s="161"/>
      <c r="E95" s="161"/>
      <c r="F95" s="161"/>
      <c r="G95" s="161"/>
      <c r="H95" s="161"/>
      <c r="I95" s="6"/>
      <c r="K95" s="162"/>
    </row>
    <row r="96" spans="4:11" s="2" customFormat="1" ht="15.75" thickBot="1">
      <c r="D96" s="161"/>
      <c r="E96" s="161"/>
      <c r="F96" s="161"/>
      <c r="G96" s="161"/>
      <c r="H96" s="161"/>
      <c r="I96" s="6"/>
      <c r="K96" s="162"/>
    </row>
    <row r="97" spans="1:11" s="6" customFormat="1" ht="19.5" thickBot="1">
      <c r="A97" s="4" t="s">
        <v>144</v>
      </c>
      <c r="B97" s="131"/>
      <c r="C97" s="149">
        <f>F97*12</f>
        <v>0</v>
      </c>
      <c r="D97" s="150">
        <f>D98+D99+D100+D101+D102+D103+D104+D105+D106+D107+D108+D111+D112+D113+D114</f>
        <v>248606.41</v>
      </c>
      <c r="E97" s="150">
        <f>SUM(E98:E114)</f>
        <v>0</v>
      </c>
      <c r="F97" s="150">
        <f>SUM(F98:F114)</f>
        <v>0</v>
      </c>
      <c r="G97" s="150">
        <v>54.95</v>
      </c>
      <c r="H97" s="151">
        <f>SUM(H98:H114)+0.01</f>
        <v>4.59</v>
      </c>
      <c r="I97" s="6">
        <v>4524.3</v>
      </c>
      <c r="K97" s="122"/>
    </row>
    <row r="98" spans="1:11" s="165" customFormat="1" ht="15">
      <c r="A98" s="163" t="s">
        <v>145</v>
      </c>
      <c r="B98" s="164"/>
      <c r="C98" s="120"/>
      <c r="D98" s="120">
        <v>38431.09</v>
      </c>
      <c r="E98" s="120"/>
      <c r="F98" s="120"/>
      <c r="G98" s="120">
        <v>8.5</v>
      </c>
      <c r="H98" s="121">
        <f>G98/12</f>
        <v>0.71</v>
      </c>
      <c r="I98" s="6">
        <v>4524.3</v>
      </c>
      <c r="K98" s="166"/>
    </row>
    <row r="99" spans="1:11" s="165" customFormat="1" ht="15">
      <c r="A99" s="167" t="s">
        <v>146</v>
      </c>
      <c r="B99" s="168"/>
      <c r="C99" s="169"/>
      <c r="D99" s="170">
        <v>14753.44</v>
      </c>
      <c r="E99" s="170"/>
      <c r="F99" s="170"/>
      <c r="G99" s="120">
        <f aca="true" t="shared" si="3" ref="G99:G106">D99/I99</f>
        <v>3.26</v>
      </c>
      <c r="H99" s="171">
        <f aca="true" t="shared" si="4" ref="H99:H114">G99/12</f>
        <v>0.27</v>
      </c>
      <c r="I99" s="6">
        <v>4524.3</v>
      </c>
      <c r="K99" s="166"/>
    </row>
    <row r="100" spans="1:11" s="165" customFormat="1" ht="15">
      <c r="A100" s="167" t="s">
        <v>147</v>
      </c>
      <c r="B100" s="168"/>
      <c r="C100" s="169"/>
      <c r="D100" s="170">
        <v>15662.64</v>
      </c>
      <c r="E100" s="170"/>
      <c r="F100" s="170"/>
      <c r="G100" s="120">
        <f t="shared" si="3"/>
        <v>3.46</v>
      </c>
      <c r="H100" s="171">
        <f t="shared" si="4"/>
        <v>0.29</v>
      </c>
      <c r="I100" s="6">
        <v>4524.3</v>
      </c>
      <c r="K100" s="166"/>
    </row>
    <row r="101" spans="1:11" s="165" customFormat="1" ht="15">
      <c r="A101" s="167" t="s">
        <v>148</v>
      </c>
      <c r="B101" s="168"/>
      <c r="C101" s="169"/>
      <c r="D101" s="170">
        <v>8594.45</v>
      </c>
      <c r="E101" s="170"/>
      <c r="F101" s="170"/>
      <c r="G101" s="120">
        <f t="shared" si="3"/>
        <v>1.9</v>
      </c>
      <c r="H101" s="171">
        <f t="shared" si="4"/>
        <v>0.16</v>
      </c>
      <c r="I101" s="6">
        <v>4524.3</v>
      </c>
      <c r="K101" s="166"/>
    </row>
    <row r="102" spans="1:11" s="165" customFormat="1" ht="27" customHeight="1">
      <c r="A102" s="167" t="s">
        <v>149</v>
      </c>
      <c r="B102" s="168"/>
      <c r="C102" s="169"/>
      <c r="D102" s="170">
        <v>116747.66</v>
      </c>
      <c r="E102" s="170"/>
      <c r="F102" s="170"/>
      <c r="G102" s="120">
        <f>D102/I102</f>
        <v>25.8</v>
      </c>
      <c r="H102" s="171">
        <f t="shared" si="4"/>
        <v>2.15</v>
      </c>
      <c r="I102" s="6">
        <v>4524.3</v>
      </c>
      <c r="K102" s="166"/>
    </row>
    <row r="103" spans="1:11" s="165" customFormat="1" ht="15" hidden="1">
      <c r="A103" s="167" t="s">
        <v>150</v>
      </c>
      <c r="B103" s="168"/>
      <c r="C103" s="169"/>
      <c r="D103" s="170"/>
      <c r="E103" s="170"/>
      <c r="F103" s="170"/>
      <c r="G103" s="120">
        <f t="shared" si="3"/>
        <v>0</v>
      </c>
      <c r="H103" s="171">
        <f t="shared" si="4"/>
        <v>0</v>
      </c>
      <c r="I103" s="6">
        <v>4524.3</v>
      </c>
      <c r="K103" s="166"/>
    </row>
    <row r="104" spans="1:11" s="165" customFormat="1" ht="15">
      <c r="A104" s="167" t="s">
        <v>151</v>
      </c>
      <c r="B104" s="168"/>
      <c r="C104" s="169"/>
      <c r="D104" s="170">
        <v>10780.51</v>
      </c>
      <c r="E104" s="170"/>
      <c r="F104" s="170"/>
      <c r="G104" s="120">
        <f t="shared" si="3"/>
        <v>2.38</v>
      </c>
      <c r="H104" s="171">
        <f t="shared" si="4"/>
        <v>0.2</v>
      </c>
      <c r="I104" s="6">
        <v>4524.3</v>
      </c>
      <c r="K104" s="166"/>
    </row>
    <row r="105" spans="1:11" s="165" customFormat="1" ht="23.25" customHeight="1">
      <c r="A105" s="167" t="s">
        <v>152</v>
      </c>
      <c r="B105" s="168"/>
      <c r="C105" s="169"/>
      <c r="D105" s="170">
        <v>13673.26</v>
      </c>
      <c r="E105" s="170"/>
      <c r="F105" s="170"/>
      <c r="G105" s="120">
        <f t="shared" si="3"/>
        <v>3.02</v>
      </c>
      <c r="H105" s="171">
        <f t="shared" si="4"/>
        <v>0.25</v>
      </c>
      <c r="I105" s="6">
        <v>4524.3</v>
      </c>
      <c r="K105" s="166"/>
    </row>
    <row r="106" spans="1:11" s="165" customFormat="1" ht="25.5">
      <c r="A106" s="167" t="s">
        <v>153</v>
      </c>
      <c r="B106" s="168"/>
      <c r="C106" s="169"/>
      <c r="D106" s="170">
        <v>23111.23</v>
      </c>
      <c r="E106" s="170"/>
      <c r="F106" s="170"/>
      <c r="G106" s="120">
        <f t="shared" si="3"/>
        <v>5.11</v>
      </c>
      <c r="H106" s="171">
        <v>0.42</v>
      </c>
      <c r="I106" s="6">
        <v>4524.3</v>
      </c>
      <c r="K106" s="166"/>
    </row>
    <row r="107" spans="1:11" s="165" customFormat="1" ht="15.75" thickBot="1">
      <c r="A107" s="172" t="s">
        <v>154</v>
      </c>
      <c r="B107" s="173"/>
      <c r="C107" s="174"/>
      <c r="D107" s="175">
        <v>6852.13</v>
      </c>
      <c r="E107" s="175"/>
      <c r="F107" s="175"/>
      <c r="G107" s="176">
        <v>1.52</v>
      </c>
      <c r="H107" s="177">
        <f t="shared" si="4"/>
        <v>0.13</v>
      </c>
      <c r="I107" s="6">
        <v>4524.3</v>
      </c>
      <c r="K107" s="166"/>
    </row>
    <row r="108" spans="1:11" s="165" customFormat="1" ht="18" customHeight="1" hidden="1">
      <c r="A108" s="163" t="s">
        <v>155</v>
      </c>
      <c r="B108" s="164"/>
      <c r="C108" s="120"/>
      <c r="D108" s="120"/>
      <c r="E108" s="120"/>
      <c r="F108" s="120"/>
      <c r="G108" s="120">
        <f aca="true" t="shared" si="5" ref="G108:G114">D108/I108</f>
        <v>0</v>
      </c>
      <c r="H108" s="121">
        <f t="shared" si="4"/>
        <v>0</v>
      </c>
      <c r="I108" s="6">
        <v>4524.3</v>
      </c>
      <c r="K108" s="166"/>
    </row>
    <row r="109" spans="1:11" s="165" customFormat="1" ht="15" hidden="1">
      <c r="A109" s="167"/>
      <c r="B109" s="168"/>
      <c r="C109" s="169"/>
      <c r="D109" s="170"/>
      <c r="E109" s="170"/>
      <c r="F109" s="170"/>
      <c r="G109" s="170">
        <f t="shared" si="5"/>
        <v>0</v>
      </c>
      <c r="H109" s="171">
        <f t="shared" si="4"/>
        <v>0</v>
      </c>
      <c r="I109" s="6">
        <v>4524.3</v>
      </c>
      <c r="K109" s="166"/>
    </row>
    <row r="110" spans="1:11" s="165" customFormat="1" ht="15" hidden="1">
      <c r="A110" s="167"/>
      <c r="B110" s="168"/>
      <c r="C110" s="169"/>
      <c r="D110" s="170"/>
      <c r="E110" s="170"/>
      <c r="F110" s="170"/>
      <c r="G110" s="170">
        <f t="shared" si="5"/>
        <v>0</v>
      </c>
      <c r="H110" s="171">
        <f t="shared" si="4"/>
        <v>0</v>
      </c>
      <c r="I110" s="6">
        <v>4524.3</v>
      </c>
      <c r="K110" s="166"/>
    </row>
    <row r="111" spans="1:11" s="165" customFormat="1" ht="18.75" customHeight="1" hidden="1">
      <c r="A111" s="178" t="s">
        <v>156</v>
      </c>
      <c r="B111" s="179"/>
      <c r="C111" s="180"/>
      <c r="D111" s="181"/>
      <c r="E111" s="181"/>
      <c r="F111" s="181"/>
      <c r="G111" s="170">
        <f t="shared" si="5"/>
        <v>0</v>
      </c>
      <c r="H111" s="171">
        <f t="shared" si="4"/>
        <v>0</v>
      </c>
      <c r="I111" s="6">
        <v>4524.3</v>
      </c>
      <c r="K111" s="166"/>
    </row>
    <row r="112" spans="1:11" s="165" customFormat="1" ht="15" hidden="1">
      <c r="A112" s="178" t="s">
        <v>157</v>
      </c>
      <c r="B112" s="179"/>
      <c r="C112" s="180"/>
      <c r="D112" s="181"/>
      <c r="E112" s="181"/>
      <c r="F112" s="181"/>
      <c r="G112" s="170">
        <f t="shared" si="5"/>
        <v>0</v>
      </c>
      <c r="H112" s="171">
        <f t="shared" si="4"/>
        <v>0</v>
      </c>
      <c r="I112" s="6">
        <v>4524.3</v>
      </c>
      <c r="K112" s="166"/>
    </row>
    <row r="113" spans="1:11" s="165" customFormat="1" ht="18.75" customHeight="1" hidden="1">
      <c r="A113" s="178" t="s">
        <v>158</v>
      </c>
      <c r="B113" s="179"/>
      <c r="C113" s="180"/>
      <c r="D113" s="181"/>
      <c r="E113" s="181"/>
      <c r="F113" s="181"/>
      <c r="G113" s="170">
        <f t="shared" si="5"/>
        <v>0</v>
      </c>
      <c r="H113" s="171">
        <f t="shared" si="4"/>
        <v>0</v>
      </c>
      <c r="I113" s="6">
        <v>4524.3</v>
      </c>
      <c r="K113" s="166"/>
    </row>
    <row r="114" spans="1:11" s="165" customFormat="1" ht="15" hidden="1">
      <c r="A114" s="182" t="s">
        <v>159</v>
      </c>
      <c r="B114" s="168"/>
      <c r="C114" s="169"/>
      <c r="D114" s="170"/>
      <c r="E114" s="181"/>
      <c r="F114" s="181"/>
      <c r="G114" s="170">
        <f t="shared" si="5"/>
        <v>0</v>
      </c>
      <c r="H114" s="171">
        <f t="shared" si="4"/>
        <v>0</v>
      </c>
      <c r="I114" s="6">
        <v>4524.3</v>
      </c>
      <c r="K114" s="166"/>
    </row>
    <row r="115" spans="1:11" s="11" customFormat="1" ht="20.25" hidden="1" thickBot="1">
      <c r="A115" s="123" t="s">
        <v>2</v>
      </c>
      <c r="B115" s="183" t="s">
        <v>46</v>
      </c>
      <c r="C115" s="183" t="s">
        <v>98</v>
      </c>
      <c r="D115" s="184"/>
      <c r="E115" s="185" t="s">
        <v>98</v>
      </c>
      <c r="F115" s="186"/>
      <c r="G115" s="185" t="s">
        <v>98</v>
      </c>
      <c r="H115" s="186"/>
      <c r="I115" s="6">
        <v>4524.28</v>
      </c>
      <c r="K115" s="187"/>
    </row>
    <row r="116" spans="1:11" s="11" customFormat="1" ht="19.5">
      <c r="A116" s="157"/>
      <c r="B116" s="188"/>
      <c r="C116" s="188"/>
      <c r="D116" s="188"/>
      <c r="E116" s="188"/>
      <c r="F116" s="188"/>
      <c r="G116" s="188"/>
      <c r="H116" s="188"/>
      <c r="K116" s="187"/>
    </row>
    <row r="117" spans="1:11" s="11" customFormat="1" ht="20.25" thickBot="1">
      <c r="A117" s="157"/>
      <c r="B117" s="188"/>
      <c r="C117" s="188"/>
      <c r="D117" s="188"/>
      <c r="E117" s="188"/>
      <c r="F117" s="188"/>
      <c r="G117" s="188"/>
      <c r="H117" s="188"/>
      <c r="K117" s="187"/>
    </row>
    <row r="118" spans="1:11" s="6" customFormat="1" ht="19.5" thickBot="1">
      <c r="A118" s="148" t="s">
        <v>160</v>
      </c>
      <c r="B118" s="131"/>
      <c r="C118" s="149"/>
      <c r="D118" s="151">
        <f>D90+D97</f>
        <v>896648.29</v>
      </c>
      <c r="E118" s="151">
        <f>E90+E97</f>
        <v>100.32</v>
      </c>
      <c r="F118" s="151">
        <f>F90+F97</f>
        <v>0</v>
      </c>
      <c r="G118" s="151">
        <v>198.19</v>
      </c>
      <c r="H118" s="151">
        <f>H90+H97</f>
        <v>16.54</v>
      </c>
      <c r="K118" s="122"/>
    </row>
    <row r="119" spans="1:11" s="2" customFormat="1" ht="12.75">
      <c r="A119" s="189"/>
      <c r="K119" s="162"/>
    </row>
    <row r="120" spans="1:11" s="11" customFormat="1" ht="19.5">
      <c r="A120" s="190"/>
      <c r="B120" s="191"/>
      <c r="C120" s="104"/>
      <c r="D120" s="104"/>
      <c r="E120" s="104"/>
      <c r="F120" s="104"/>
      <c r="G120" s="104"/>
      <c r="H120" s="104"/>
      <c r="K120" s="187"/>
    </row>
    <row r="121" spans="1:11" s="2" customFormat="1" ht="14.25">
      <c r="A121" s="252" t="s">
        <v>99</v>
      </c>
      <c r="B121" s="252"/>
      <c r="C121" s="252"/>
      <c r="D121" s="252"/>
      <c r="E121" s="252"/>
      <c r="F121" s="252"/>
      <c r="K121" s="162"/>
    </row>
    <row r="122" s="2" customFormat="1" ht="12.75">
      <c r="K122" s="162"/>
    </row>
    <row r="123" spans="1:11" s="2" customFormat="1" ht="12.75">
      <c r="A123" s="189" t="s">
        <v>100</v>
      </c>
      <c r="K123" s="162"/>
    </row>
    <row r="124" s="2" customFormat="1" ht="12.75">
      <c r="K124" s="162"/>
    </row>
    <row r="125" s="2" customFormat="1" ht="12.75">
      <c r="K125" s="162"/>
    </row>
    <row r="126" s="2" customFormat="1" ht="12.75">
      <c r="K126" s="162"/>
    </row>
    <row r="127" s="2" customFormat="1" ht="12.75">
      <c r="K127" s="162"/>
    </row>
    <row r="128" s="2" customFormat="1" ht="12.75">
      <c r="K128" s="162"/>
    </row>
    <row r="129" s="2" customFormat="1" ht="12.75">
      <c r="K129" s="162"/>
    </row>
    <row r="130" s="2" customFormat="1" ht="12.75">
      <c r="K130" s="162"/>
    </row>
    <row r="131" s="2" customFormat="1" ht="12.75">
      <c r="K131" s="162"/>
    </row>
    <row r="132" s="2" customFormat="1" ht="12.75">
      <c r="K132" s="162"/>
    </row>
    <row r="133" s="2" customFormat="1" ht="12.75">
      <c r="K133" s="162"/>
    </row>
    <row r="134" s="2" customFormat="1" ht="12.75">
      <c r="K134" s="162"/>
    </row>
    <row r="135" s="2" customFormat="1" ht="12.75">
      <c r="K135" s="162"/>
    </row>
    <row r="136" s="2" customFormat="1" ht="12.75">
      <c r="K136" s="162"/>
    </row>
    <row r="137" s="2" customFormat="1" ht="12.75">
      <c r="K137" s="162"/>
    </row>
    <row r="138" s="2" customFormat="1" ht="12.75">
      <c r="K138" s="162"/>
    </row>
    <row r="139" s="2" customFormat="1" ht="12.75">
      <c r="K139" s="162"/>
    </row>
    <row r="140" s="2" customFormat="1" ht="12.75">
      <c r="K140" s="162"/>
    </row>
    <row r="141" s="2" customFormat="1" ht="12.75">
      <c r="K141" s="162"/>
    </row>
  </sheetData>
  <sheetProtection/>
  <mergeCells count="12">
    <mergeCell ref="A7:H7"/>
    <mergeCell ref="A8:H8"/>
    <mergeCell ref="A9:H9"/>
    <mergeCell ref="A10:H10"/>
    <mergeCell ref="A13:H13"/>
    <mergeCell ref="A121:F121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tabSelected="1" zoomScale="80" zoomScaleNormal="80" zoomScalePageLayoutView="0" workbookViewId="0" topLeftCell="A1">
      <pane xSplit="1" ySplit="2" topLeftCell="G1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31" sqref="P131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88" t="s">
        <v>167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5" s="6" customFormat="1" ht="79.5" customHeight="1" thickBot="1">
      <c r="A2" s="198" t="s">
        <v>0</v>
      </c>
      <c r="B2" s="269" t="s">
        <v>179</v>
      </c>
      <c r="C2" s="270"/>
      <c r="D2" s="271"/>
      <c r="E2" s="270" t="s">
        <v>180</v>
      </c>
      <c r="F2" s="270"/>
      <c r="G2" s="270"/>
      <c r="H2" s="269" t="s">
        <v>181</v>
      </c>
      <c r="I2" s="270"/>
      <c r="J2" s="271"/>
      <c r="K2" s="269" t="s">
        <v>182</v>
      </c>
      <c r="L2" s="270"/>
      <c r="M2" s="271"/>
      <c r="N2" s="52" t="s">
        <v>10</v>
      </c>
      <c r="O2" s="23" t="s">
        <v>5</v>
      </c>
    </row>
    <row r="3" spans="1:15" s="7" customFormat="1" ht="12.75">
      <c r="A3" s="45"/>
      <c r="B3" s="33" t="s">
        <v>7</v>
      </c>
      <c r="C3" s="15" t="s">
        <v>8</v>
      </c>
      <c r="D3" s="40" t="s">
        <v>9</v>
      </c>
      <c r="E3" s="51" t="s">
        <v>7</v>
      </c>
      <c r="F3" s="15" t="s">
        <v>8</v>
      </c>
      <c r="G3" s="21" t="s">
        <v>9</v>
      </c>
      <c r="H3" s="33" t="s">
        <v>7</v>
      </c>
      <c r="I3" s="15" t="s">
        <v>8</v>
      </c>
      <c r="J3" s="40" t="s">
        <v>9</v>
      </c>
      <c r="K3" s="33" t="s">
        <v>7</v>
      </c>
      <c r="L3" s="15" t="s">
        <v>8</v>
      </c>
      <c r="M3" s="40" t="s">
        <v>9</v>
      </c>
      <c r="N3" s="55"/>
      <c r="O3" s="24"/>
    </row>
    <row r="4" spans="1:15" s="7" customFormat="1" ht="49.5" customHeight="1">
      <c r="A4" s="272" t="s">
        <v>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4"/>
    </row>
    <row r="5" spans="1:15" s="6" customFormat="1" ht="14.25" customHeight="1">
      <c r="A5" s="65" t="s">
        <v>38</v>
      </c>
      <c r="B5" s="34"/>
      <c r="C5" s="8"/>
      <c r="D5" s="66">
        <f>O5/4</f>
        <v>32574.96</v>
      </c>
      <c r="E5" s="52"/>
      <c r="F5" s="8"/>
      <c r="G5" s="66">
        <f>O5/4</f>
        <v>32574.96</v>
      </c>
      <c r="H5" s="34"/>
      <c r="I5" s="8"/>
      <c r="J5" s="66">
        <f>O5/4</f>
        <v>32574.96</v>
      </c>
      <c r="K5" s="34"/>
      <c r="L5" s="8"/>
      <c r="M5" s="66">
        <f>O5/4</f>
        <v>32574.96</v>
      </c>
      <c r="N5" s="57">
        <f>M5+J5+G5+D5</f>
        <v>130299.84</v>
      </c>
      <c r="O5" s="17">
        <v>130299.84</v>
      </c>
    </row>
    <row r="6" spans="1:15" s="6" customFormat="1" ht="30">
      <c r="A6" s="65" t="s">
        <v>44</v>
      </c>
      <c r="B6" s="34"/>
      <c r="C6" s="8"/>
      <c r="D6" s="66">
        <f aca="true" t="shared" si="0" ref="D6:D16">O6/4</f>
        <v>36375.37</v>
      </c>
      <c r="E6" s="52"/>
      <c r="F6" s="8"/>
      <c r="G6" s="66">
        <f aca="true" t="shared" si="1" ref="G6:G16">O6/4</f>
        <v>36375.37</v>
      </c>
      <c r="H6" s="34"/>
      <c r="I6" s="8"/>
      <c r="J6" s="66">
        <f aca="true" t="shared" si="2" ref="J6:J16">O6/4</f>
        <v>36375.37</v>
      </c>
      <c r="K6" s="34"/>
      <c r="L6" s="8"/>
      <c r="M6" s="66">
        <f aca="true" t="shared" si="3" ref="M6:M16">O6/4</f>
        <v>36375.37</v>
      </c>
      <c r="N6" s="57">
        <f aca="true" t="shared" si="4" ref="N6:N58">M6+J6+G6+D6</f>
        <v>145501.48</v>
      </c>
      <c r="O6" s="17">
        <v>145501.49</v>
      </c>
    </row>
    <row r="7" spans="1:15" s="6" customFormat="1" ht="15">
      <c r="A7" s="64" t="s">
        <v>54</v>
      </c>
      <c r="B7" s="34"/>
      <c r="C7" s="8"/>
      <c r="D7" s="66">
        <f t="shared" si="0"/>
        <v>8686.66</v>
      </c>
      <c r="E7" s="52"/>
      <c r="F7" s="8"/>
      <c r="G7" s="66">
        <f t="shared" si="1"/>
        <v>8686.66</v>
      </c>
      <c r="H7" s="34"/>
      <c r="I7" s="8"/>
      <c r="J7" s="66">
        <f t="shared" si="2"/>
        <v>8686.66</v>
      </c>
      <c r="K7" s="34"/>
      <c r="L7" s="8"/>
      <c r="M7" s="66">
        <f t="shared" si="3"/>
        <v>8686.66</v>
      </c>
      <c r="N7" s="57">
        <f t="shared" si="4"/>
        <v>34746.64</v>
      </c>
      <c r="O7" s="17">
        <v>34746.62</v>
      </c>
    </row>
    <row r="8" spans="1:15" s="6" customFormat="1" ht="15">
      <c r="A8" s="64" t="s">
        <v>56</v>
      </c>
      <c r="B8" s="34"/>
      <c r="C8" s="8"/>
      <c r="D8" s="66">
        <f t="shared" si="0"/>
        <v>28231.63</v>
      </c>
      <c r="E8" s="52"/>
      <c r="F8" s="8"/>
      <c r="G8" s="66">
        <f t="shared" si="1"/>
        <v>28231.63</v>
      </c>
      <c r="H8" s="34"/>
      <c r="I8" s="8"/>
      <c r="J8" s="66">
        <f t="shared" si="2"/>
        <v>28231.63</v>
      </c>
      <c r="K8" s="34"/>
      <c r="L8" s="8"/>
      <c r="M8" s="66">
        <f t="shared" si="3"/>
        <v>28231.63</v>
      </c>
      <c r="N8" s="57">
        <f t="shared" si="4"/>
        <v>112926.52</v>
      </c>
      <c r="O8" s="17">
        <v>112926.53</v>
      </c>
    </row>
    <row r="9" spans="1:15" s="6" customFormat="1" ht="30">
      <c r="A9" s="64" t="s">
        <v>58</v>
      </c>
      <c r="B9" s="34"/>
      <c r="C9" s="8"/>
      <c r="D9" s="66">
        <f t="shared" si="0"/>
        <v>433.43</v>
      </c>
      <c r="E9" s="52"/>
      <c r="F9" s="8"/>
      <c r="G9" s="66">
        <f t="shared" si="1"/>
        <v>433.43</v>
      </c>
      <c r="H9" s="34"/>
      <c r="I9" s="8"/>
      <c r="J9" s="66">
        <f t="shared" si="2"/>
        <v>433.43</v>
      </c>
      <c r="K9" s="34"/>
      <c r="L9" s="8"/>
      <c r="M9" s="66">
        <f t="shared" si="3"/>
        <v>433.43</v>
      </c>
      <c r="N9" s="57">
        <f t="shared" si="4"/>
        <v>1733.72</v>
      </c>
      <c r="O9" s="17">
        <v>1733.72</v>
      </c>
    </row>
    <row r="10" spans="1:15" s="6" customFormat="1" ht="30">
      <c r="A10" s="64" t="s">
        <v>60</v>
      </c>
      <c r="B10" s="34"/>
      <c r="C10" s="8"/>
      <c r="D10" s="66">
        <f t="shared" si="0"/>
        <v>433.43</v>
      </c>
      <c r="E10" s="52"/>
      <c r="F10" s="8"/>
      <c r="G10" s="66">
        <f t="shared" si="1"/>
        <v>433.43</v>
      </c>
      <c r="H10" s="34"/>
      <c r="I10" s="8"/>
      <c r="J10" s="66">
        <f t="shared" si="2"/>
        <v>433.43</v>
      </c>
      <c r="K10" s="34"/>
      <c r="L10" s="8"/>
      <c r="M10" s="66">
        <f t="shared" si="3"/>
        <v>433.43</v>
      </c>
      <c r="N10" s="57">
        <f t="shared" si="4"/>
        <v>1733.72</v>
      </c>
      <c r="O10" s="17">
        <v>1733.72</v>
      </c>
    </row>
    <row r="11" spans="1:15" s="6" customFormat="1" ht="15">
      <c r="A11" s="64" t="s">
        <v>61</v>
      </c>
      <c r="B11" s="34"/>
      <c r="C11" s="8"/>
      <c r="D11" s="66">
        <f t="shared" si="0"/>
        <v>2737.03</v>
      </c>
      <c r="E11" s="52"/>
      <c r="F11" s="8"/>
      <c r="G11" s="66">
        <f t="shared" si="1"/>
        <v>2737.03</v>
      </c>
      <c r="H11" s="34"/>
      <c r="I11" s="8"/>
      <c r="J11" s="66">
        <f t="shared" si="2"/>
        <v>2737.03</v>
      </c>
      <c r="K11" s="34"/>
      <c r="L11" s="8"/>
      <c r="M11" s="66">
        <f t="shared" si="3"/>
        <v>2737.03</v>
      </c>
      <c r="N11" s="57">
        <f t="shared" si="4"/>
        <v>10948.12</v>
      </c>
      <c r="O11" s="17">
        <v>10948.1</v>
      </c>
    </row>
    <row r="12" spans="1:15" s="227" customFormat="1" ht="18" customHeight="1">
      <c r="A12" s="218" t="s">
        <v>126</v>
      </c>
      <c r="B12" s="219"/>
      <c r="C12" s="220"/>
      <c r="D12" s="221">
        <f t="shared" si="0"/>
        <v>0</v>
      </c>
      <c r="E12" s="222" t="s">
        <v>190</v>
      </c>
      <c r="F12" s="223">
        <v>41547</v>
      </c>
      <c r="G12" s="224">
        <v>3100.59</v>
      </c>
      <c r="H12" s="219"/>
      <c r="I12" s="220"/>
      <c r="J12" s="221">
        <f t="shared" si="2"/>
        <v>0</v>
      </c>
      <c r="K12" s="219"/>
      <c r="L12" s="220"/>
      <c r="M12" s="221">
        <f t="shared" si="3"/>
        <v>0</v>
      </c>
      <c r="N12" s="225">
        <f t="shared" si="4"/>
        <v>3100.59</v>
      </c>
      <c r="O12" s="226"/>
    </row>
    <row r="13" spans="1:15" s="6" customFormat="1" ht="30">
      <c r="A13" s="63" t="s">
        <v>127</v>
      </c>
      <c r="B13" s="34"/>
      <c r="C13" s="8"/>
      <c r="D13" s="66">
        <f t="shared" si="0"/>
        <v>2443.12</v>
      </c>
      <c r="E13" s="52"/>
      <c r="F13" s="8"/>
      <c r="G13" s="66">
        <f t="shared" si="1"/>
        <v>2443.12</v>
      </c>
      <c r="H13" s="34"/>
      <c r="I13" s="8"/>
      <c r="J13" s="66">
        <f t="shared" si="2"/>
        <v>2443.12</v>
      </c>
      <c r="K13" s="34"/>
      <c r="L13" s="8"/>
      <c r="M13" s="66">
        <f t="shared" si="3"/>
        <v>2443.12</v>
      </c>
      <c r="N13" s="57">
        <f t="shared" si="4"/>
        <v>9772.48</v>
      </c>
      <c r="O13" s="17">
        <v>9772.49</v>
      </c>
    </row>
    <row r="14" spans="1:15" s="12" customFormat="1" ht="15">
      <c r="A14" s="64" t="s">
        <v>62</v>
      </c>
      <c r="B14" s="35"/>
      <c r="C14" s="30"/>
      <c r="D14" s="66">
        <f t="shared" si="0"/>
        <v>542.92</v>
      </c>
      <c r="E14" s="53"/>
      <c r="F14" s="30"/>
      <c r="G14" s="66">
        <f t="shared" si="1"/>
        <v>542.92</v>
      </c>
      <c r="H14" s="35"/>
      <c r="I14" s="30"/>
      <c r="J14" s="66">
        <f t="shared" si="2"/>
        <v>542.92</v>
      </c>
      <c r="K14" s="35"/>
      <c r="L14" s="30"/>
      <c r="M14" s="66">
        <f t="shared" si="3"/>
        <v>542.92</v>
      </c>
      <c r="N14" s="57">
        <f t="shared" si="4"/>
        <v>2171.68</v>
      </c>
      <c r="O14" s="17">
        <v>2171.66</v>
      </c>
    </row>
    <row r="15" spans="1:15" s="6" customFormat="1" ht="15">
      <c r="A15" s="64" t="s">
        <v>64</v>
      </c>
      <c r="B15" s="34"/>
      <c r="C15" s="8"/>
      <c r="D15" s="66">
        <f t="shared" si="0"/>
        <v>290.46</v>
      </c>
      <c r="E15" s="52"/>
      <c r="F15" s="8"/>
      <c r="G15" s="66">
        <f t="shared" si="1"/>
        <v>290.46</v>
      </c>
      <c r="H15" s="34"/>
      <c r="I15" s="8"/>
      <c r="J15" s="66">
        <f t="shared" si="2"/>
        <v>290.46</v>
      </c>
      <c r="K15" s="34"/>
      <c r="L15" s="8"/>
      <c r="M15" s="66">
        <f t="shared" si="3"/>
        <v>290.46</v>
      </c>
      <c r="N15" s="57">
        <f t="shared" si="4"/>
        <v>1161.84</v>
      </c>
      <c r="O15" s="17">
        <v>1161.84</v>
      </c>
    </row>
    <row r="16" spans="1:15" s="9" customFormat="1" ht="30">
      <c r="A16" s="63" t="s">
        <v>66</v>
      </c>
      <c r="B16" s="36"/>
      <c r="C16" s="31"/>
      <c r="D16" s="66">
        <f t="shared" si="0"/>
        <v>0</v>
      </c>
      <c r="E16" s="54"/>
      <c r="F16" s="31"/>
      <c r="G16" s="66">
        <f t="shared" si="1"/>
        <v>0</v>
      </c>
      <c r="H16" s="36"/>
      <c r="I16" s="31"/>
      <c r="J16" s="66">
        <f t="shared" si="2"/>
        <v>0</v>
      </c>
      <c r="K16" s="36"/>
      <c r="L16" s="31"/>
      <c r="M16" s="66">
        <f t="shared" si="3"/>
        <v>0</v>
      </c>
      <c r="N16" s="57">
        <f t="shared" si="4"/>
        <v>0</v>
      </c>
      <c r="O16" s="17"/>
    </row>
    <row r="17" spans="1:15" s="6" customFormat="1" ht="15">
      <c r="A17" s="64" t="s">
        <v>68</v>
      </c>
      <c r="B17" s="34"/>
      <c r="C17" s="8"/>
      <c r="D17" s="66"/>
      <c r="E17" s="52"/>
      <c r="F17" s="8"/>
      <c r="G17" s="19"/>
      <c r="H17" s="34"/>
      <c r="I17" s="8"/>
      <c r="J17" s="41"/>
      <c r="K17" s="34"/>
      <c r="L17" s="8"/>
      <c r="M17" s="41"/>
      <c r="N17" s="57">
        <f t="shared" si="4"/>
        <v>0</v>
      </c>
      <c r="O17" s="17"/>
    </row>
    <row r="18" spans="1:15" s="6" customFormat="1" ht="15">
      <c r="A18" s="14" t="s">
        <v>70</v>
      </c>
      <c r="B18" s="192" t="s">
        <v>172</v>
      </c>
      <c r="C18" s="193">
        <v>41402</v>
      </c>
      <c r="D18" s="194">
        <v>184.33</v>
      </c>
      <c r="E18" s="192" t="s">
        <v>186</v>
      </c>
      <c r="F18" s="193">
        <v>41509</v>
      </c>
      <c r="G18" s="194">
        <v>184.33</v>
      </c>
      <c r="H18" s="34"/>
      <c r="I18" s="8"/>
      <c r="J18" s="41"/>
      <c r="K18" s="216">
        <v>50</v>
      </c>
      <c r="L18" s="217">
        <v>41759</v>
      </c>
      <c r="M18" s="41">
        <v>184.33</v>
      </c>
      <c r="N18" s="57">
        <f t="shared" si="4"/>
        <v>552.99</v>
      </c>
      <c r="O18" s="17"/>
    </row>
    <row r="19" spans="1:15" s="6" customFormat="1" ht="15">
      <c r="A19" s="283" t="s">
        <v>71</v>
      </c>
      <c r="B19" s="192" t="s">
        <v>174</v>
      </c>
      <c r="C19" s="193">
        <v>41411</v>
      </c>
      <c r="D19" s="194">
        <v>195.03</v>
      </c>
      <c r="E19" s="192" t="s">
        <v>189</v>
      </c>
      <c r="F19" s="193">
        <v>41537</v>
      </c>
      <c r="G19" s="194">
        <v>195.04</v>
      </c>
      <c r="H19" s="34"/>
      <c r="I19" s="8"/>
      <c r="J19" s="41"/>
      <c r="K19" s="34"/>
      <c r="L19" s="8"/>
      <c r="M19" s="41"/>
      <c r="N19" s="57">
        <f t="shared" si="4"/>
        <v>390.07</v>
      </c>
      <c r="O19" s="17"/>
    </row>
    <row r="20" spans="1:15" s="6" customFormat="1" ht="15">
      <c r="A20" s="284"/>
      <c r="B20" s="192" t="s">
        <v>175</v>
      </c>
      <c r="C20" s="193">
        <v>41474</v>
      </c>
      <c r="D20" s="194">
        <v>390.07</v>
      </c>
      <c r="E20" s="52"/>
      <c r="F20" s="8"/>
      <c r="G20" s="19"/>
      <c r="H20" s="34"/>
      <c r="I20" s="8"/>
      <c r="J20" s="41"/>
      <c r="K20" s="34"/>
      <c r="L20" s="8"/>
      <c r="M20" s="41"/>
      <c r="N20" s="57">
        <f t="shared" si="4"/>
        <v>390.07</v>
      </c>
      <c r="O20" s="17"/>
    </row>
    <row r="21" spans="1:15" s="6" customFormat="1" ht="15">
      <c r="A21" s="5" t="s">
        <v>128</v>
      </c>
      <c r="B21" s="192" t="s">
        <v>168</v>
      </c>
      <c r="C21" s="193">
        <v>41439</v>
      </c>
      <c r="D21" s="194">
        <v>1771.92</v>
      </c>
      <c r="E21" s="52"/>
      <c r="F21" s="8"/>
      <c r="G21" s="19"/>
      <c r="H21" s="34"/>
      <c r="I21" s="8"/>
      <c r="J21" s="41"/>
      <c r="K21" s="34"/>
      <c r="L21" s="8"/>
      <c r="M21" s="41"/>
      <c r="N21" s="57">
        <f t="shared" si="4"/>
        <v>1771.92</v>
      </c>
      <c r="O21" s="17"/>
    </row>
    <row r="22" spans="1:15" s="6" customFormat="1" ht="15">
      <c r="A22" s="14" t="s">
        <v>73</v>
      </c>
      <c r="B22" s="192" t="s">
        <v>168</v>
      </c>
      <c r="C22" s="193">
        <v>41439</v>
      </c>
      <c r="D22" s="194">
        <v>743.35</v>
      </c>
      <c r="E22" s="52"/>
      <c r="F22" s="8"/>
      <c r="G22" s="19"/>
      <c r="H22" s="34"/>
      <c r="I22" s="8"/>
      <c r="J22" s="41"/>
      <c r="K22" s="34"/>
      <c r="L22" s="8"/>
      <c r="M22" s="41"/>
      <c r="N22" s="57">
        <f t="shared" si="4"/>
        <v>743.35</v>
      </c>
      <c r="O22" s="17"/>
    </row>
    <row r="23" spans="1:15" s="6" customFormat="1" ht="15">
      <c r="A23" s="14" t="s">
        <v>74</v>
      </c>
      <c r="B23" s="192" t="s">
        <v>178</v>
      </c>
      <c r="C23" s="193">
        <v>41481</v>
      </c>
      <c r="D23" s="194">
        <v>3314.05</v>
      </c>
      <c r="E23" s="52"/>
      <c r="F23" s="8"/>
      <c r="G23" s="19"/>
      <c r="H23" s="34"/>
      <c r="I23" s="8"/>
      <c r="J23" s="41"/>
      <c r="K23" s="34"/>
      <c r="L23" s="8"/>
      <c r="M23" s="41"/>
      <c r="N23" s="57">
        <f t="shared" si="4"/>
        <v>3314.05</v>
      </c>
      <c r="O23" s="17"/>
    </row>
    <row r="24" spans="1:15" s="6" customFormat="1" ht="15">
      <c r="A24" s="14" t="s">
        <v>75</v>
      </c>
      <c r="B24" s="192" t="s">
        <v>178</v>
      </c>
      <c r="C24" s="193">
        <v>41481</v>
      </c>
      <c r="D24" s="194">
        <v>780.14</v>
      </c>
      <c r="E24" s="52"/>
      <c r="F24" s="8"/>
      <c r="G24" s="19"/>
      <c r="H24" s="34"/>
      <c r="I24" s="8"/>
      <c r="J24" s="41"/>
      <c r="K24" s="34"/>
      <c r="L24" s="8"/>
      <c r="M24" s="41"/>
      <c r="N24" s="57">
        <f t="shared" si="4"/>
        <v>780.14</v>
      </c>
      <c r="O24" s="17"/>
    </row>
    <row r="25" spans="1:15" s="6" customFormat="1" ht="15">
      <c r="A25" s="14" t="s">
        <v>76</v>
      </c>
      <c r="B25" s="192" t="s">
        <v>168</v>
      </c>
      <c r="C25" s="193">
        <v>41439</v>
      </c>
      <c r="D25" s="194">
        <v>371.66</v>
      </c>
      <c r="E25" s="52"/>
      <c r="F25" s="8"/>
      <c r="G25" s="19"/>
      <c r="H25" s="34"/>
      <c r="I25" s="8"/>
      <c r="J25" s="41"/>
      <c r="K25" s="34"/>
      <c r="L25" s="8"/>
      <c r="M25" s="41"/>
      <c r="N25" s="57">
        <f t="shared" si="4"/>
        <v>371.66</v>
      </c>
      <c r="O25" s="17"/>
    </row>
    <row r="26" spans="1:15" s="6" customFormat="1" ht="15">
      <c r="A26" s="14" t="s">
        <v>77</v>
      </c>
      <c r="B26" s="34"/>
      <c r="C26" s="8"/>
      <c r="D26" s="66"/>
      <c r="E26" s="52"/>
      <c r="F26" s="8"/>
      <c r="G26" s="19"/>
      <c r="H26" s="34"/>
      <c r="I26" s="8"/>
      <c r="J26" s="41"/>
      <c r="K26" s="34"/>
      <c r="L26" s="8"/>
      <c r="M26" s="41"/>
      <c r="N26" s="57">
        <f t="shared" si="4"/>
        <v>0</v>
      </c>
      <c r="O26" s="17"/>
    </row>
    <row r="27" spans="1:15" s="7" customFormat="1" ht="25.5">
      <c r="A27" s="14" t="s">
        <v>78</v>
      </c>
      <c r="B27" s="192" t="s">
        <v>178</v>
      </c>
      <c r="C27" s="193">
        <v>41481</v>
      </c>
      <c r="D27" s="194">
        <v>4157.7</v>
      </c>
      <c r="E27" s="55"/>
      <c r="F27" s="10"/>
      <c r="G27" s="20"/>
      <c r="H27" s="37"/>
      <c r="I27" s="10"/>
      <c r="J27" s="43"/>
      <c r="K27" s="37"/>
      <c r="L27" s="10"/>
      <c r="M27" s="43"/>
      <c r="N27" s="57">
        <f t="shared" si="4"/>
        <v>4157.7</v>
      </c>
      <c r="O27" s="17"/>
    </row>
    <row r="28" spans="1:15" s="7" customFormat="1" ht="15">
      <c r="A28" s="14" t="s">
        <v>79</v>
      </c>
      <c r="B28" s="37"/>
      <c r="C28" s="10"/>
      <c r="D28" s="66"/>
      <c r="E28" s="192" t="s">
        <v>195</v>
      </c>
      <c r="F28" s="193">
        <v>41544</v>
      </c>
      <c r="G28" s="194">
        <v>2617.3</v>
      </c>
      <c r="H28" s="37"/>
      <c r="I28" s="10"/>
      <c r="J28" s="43"/>
      <c r="K28" s="37"/>
      <c r="L28" s="10"/>
      <c r="M28" s="43"/>
      <c r="N28" s="57">
        <f t="shared" si="4"/>
        <v>2617.3</v>
      </c>
      <c r="O28" s="17"/>
    </row>
    <row r="29" spans="1:15" s="7" customFormat="1" ht="15">
      <c r="A29" s="214" t="s">
        <v>130</v>
      </c>
      <c r="B29" s="37"/>
      <c r="C29" s="10"/>
      <c r="D29" s="66"/>
      <c r="E29" s="55"/>
      <c r="F29" s="10"/>
      <c r="G29" s="20"/>
      <c r="H29" s="68">
        <v>1</v>
      </c>
      <c r="I29" s="211">
        <v>41649</v>
      </c>
      <c r="J29" s="194">
        <v>2957.75</v>
      </c>
      <c r="K29" s="37"/>
      <c r="L29" s="10"/>
      <c r="M29" s="43"/>
      <c r="N29" s="57">
        <f t="shared" si="4"/>
        <v>2957.75</v>
      </c>
      <c r="O29" s="17"/>
    </row>
    <row r="30" spans="1:15" s="7" customFormat="1" ht="30">
      <c r="A30" s="64" t="s">
        <v>80</v>
      </c>
      <c r="B30" s="37"/>
      <c r="C30" s="10"/>
      <c r="D30" s="66"/>
      <c r="E30" s="55"/>
      <c r="F30" s="10"/>
      <c r="G30" s="66"/>
      <c r="H30" s="37"/>
      <c r="I30" s="10"/>
      <c r="J30" s="66"/>
      <c r="K30" s="37"/>
      <c r="L30" s="10"/>
      <c r="M30" s="66"/>
      <c r="N30" s="57">
        <f t="shared" si="4"/>
        <v>0</v>
      </c>
      <c r="O30" s="17"/>
    </row>
    <row r="31" spans="1:15" s="6" customFormat="1" ht="25.5">
      <c r="A31" s="5" t="s">
        <v>81</v>
      </c>
      <c r="B31" s="192" t="s">
        <v>217</v>
      </c>
      <c r="C31" s="193">
        <v>41425</v>
      </c>
      <c r="D31" s="194">
        <v>743.35</v>
      </c>
      <c r="E31" s="52"/>
      <c r="F31" s="8"/>
      <c r="G31" s="19"/>
      <c r="H31" s="192" t="s">
        <v>219</v>
      </c>
      <c r="I31" s="193" t="s">
        <v>220</v>
      </c>
      <c r="J31" s="194">
        <v>743.35</v>
      </c>
      <c r="K31" s="192" t="s">
        <v>244</v>
      </c>
      <c r="L31" s="193">
        <v>41733</v>
      </c>
      <c r="M31" s="194">
        <v>743.35</v>
      </c>
      <c r="N31" s="57">
        <f t="shared" si="4"/>
        <v>2230.05</v>
      </c>
      <c r="O31" s="17"/>
    </row>
    <row r="32" spans="1:15" s="6" customFormat="1" ht="25.5">
      <c r="A32" s="5" t="s">
        <v>83</v>
      </c>
      <c r="B32" s="34"/>
      <c r="C32" s="8"/>
      <c r="D32" s="66"/>
      <c r="E32" s="52"/>
      <c r="F32" s="8"/>
      <c r="G32" s="19"/>
      <c r="H32" s="68"/>
      <c r="I32" s="212"/>
      <c r="J32" s="58"/>
      <c r="K32" s="192" t="s">
        <v>233</v>
      </c>
      <c r="L32" s="193">
        <v>41684</v>
      </c>
      <c r="M32" s="194">
        <v>1486.7</v>
      </c>
      <c r="N32" s="57">
        <f t="shared" si="4"/>
        <v>1486.7</v>
      </c>
      <c r="O32" s="17"/>
    </row>
    <row r="33" spans="1:15" s="6" customFormat="1" ht="15">
      <c r="A33" s="5" t="s">
        <v>85</v>
      </c>
      <c r="B33" s="192" t="s">
        <v>175</v>
      </c>
      <c r="C33" s="193">
        <v>41474</v>
      </c>
      <c r="D33" s="194">
        <v>1560.23</v>
      </c>
      <c r="E33" s="52"/>
      <c r="F33" s="8"/>
      <c r="G33" s="19"/>
      <c r="H33" s="68"/>
      <c r="I33" s="212"/>
      <c r="J33" s="58"/>
      <c r="K33" s="34"/>
      <c r="L33" s="8"/>
      <c r="M33" s="41"/>
      <c r="N33" s="57">
        <f t="shared" si="4"/>
        <v>1560.23</v>
      </c>
      <c r="O33" s="17"/>
    </row>
    <row r="34" spans="1:15" s="6" customFormat="1" ht="25.5">
      <c r="A34" s="5" t="s">
        <v>105</v>
      </c>
      <c r="B34" s="34"/>
      <c r="C34" s="8"/>
      <c r="D34" s="66"/>
      <c r="E34" s="192" t="s">
        <v>188</v>
      </c>
      <c r="F34" s="193">
        <v>41516</v>
      </c>
      <c r="G34" s="194">
        <v>371.67</v>
      </c>
      <c r="H34" s="192" t="s">
        <v>219</v>
      </c>
      <c r="I34" s="193" t="s">
        <v>220</v>
      </c>
      <c r="J34" s="194">
        <v>743.34</v>
      </c>
      <c r="K34" s="34"/>
      <c r="L34" s="8"/>
      <c r="M34" s="41"/>
      <c r="N34" s="57">
        <f t="shared" si="4"/>
        <v>1115.01</v>
      </c>
      <c r="O34" s="17"/>
    </row>
    <row r="35" spans="1:15" s="6" customFormat="1" ht="15">
      <c r="A35" s="5" t="s">
        <v>133</v>
      </c>
      <c r="B35" s="192" t="s">
        <v>168</v>
      </c>
      <c r="C35" s="193">
        <v>41439</v>
      </c>
      <c r="D35" s="194">
        <v>714.42</v>
      </c>
      <c r="E35" s="52"/>
      <c r="F35" s="8"/>
      <c r="G35" s="19"/>
      <c r="H35" s="34"/>
      <c r="I35" s="8"/>
      <c r="J35" s="41"/>
      <c r="K35" s="34"/>
      <c r="L35" s="8"/>
      <c r="M35" s="41"/>
      <c r="N35" s="57">
        <f t="shared" si="4"/>
        <v>714.42</v>
      </c>
      <c r="O35" s="17"/>
    </row>
    <row r="36" spans="1:15" s="6" customFormat="1" ht="15">
      <c r="A36" s="5" t="s">
        <v>87</v>
      </c>
      <c r="B36" s="34"/>
      <c r="C36" s="8"/>
      <c r="D36" s="66">
        <f>O36/4</f>
        <v>1321.92</v>
      </c>
      <c r="E36" s="52"/>
      <c r="F36" s="8"/>
      <c r="G36" s="66">
        <f>O36/4</f>
        <v>1321.92</v>
      </c>
      <c r="H36" s="34"/>
      <c r="I36" s="8"/>
      <c r="J36" s="66">
        <f>O36/4</f>
        <v>1321.92</v>
      </c>
      <c r="K36" s="34"/>
      <c r="L36" s="8"/>
      <c r="M36" s="66">
        <f>O36/4</f>
        <v>1321.92</v>
      </c>
      <c r="N36" s="57">
        <f t="shared" si="4"/>
        <v>5287.68</v>
      </c>
      <c r="O36" s="17">
        <v>5287.68</v>
      </c>
    </row>
    <row r="37" spans="1:15" s="9" customFormat="1" ht="15">
      <c r="A37" s="214" t="s">
        <v>134</v>
      </c>
      <c r="B37" s="36"/>
      <c r="C37" s="31"/>
      <c r="D37" s="66"/>
      <c r="E37" s="54"/>
      <c r="F37" s="31"/>
      <c r="G37" s="32"/>
      <c r="H37" s="68">
        <v>1</v>
      </c>
      <c r="I37" s="211">
        <v>41649</v>
      </c>
      <c r="J37" s="194">
        <v>3696.76</v>
      </c>
      <c r="K37" s="36"/>
      <c r="L37" s="31"/>
      <c r="M37" s="42"/>
      <c r="N37" s="57">
        <f t="shared" si="4"/>
        <v>3696.76</v>
      </c>
      <c r="O37" s="17"/>
    </row>
    <row r="38" spans="1:15" s="7" customFormat="1" ht="30">
      <c r="A38" s="64" t="s">
        <v>108</v>
      </c>
      <c r="B38" s="37"/>
      <c r="C38" s="10"/>
      <c r="D38" s="66"/>
      <c r="E38" s="55"/>
      <c r="F38" s="10"/>
      <c r="G38" s="66"/>
      <c r="H38" s="37"/>
      <c r="I38" s="10"/>
      <c r="J38" s="66"/>
      <c r="K38" s="37"/>
      <c r="L38" s="10"/>
      <c r="M38" s="66"/>
      <c r="N38" s="57">
        <f t="shared" si="4"/>
        <v>0</v>
      </c>
      <c r="O38" s="17"/>
    </row>
    <row r="39" spans="1:15" s="7" customFormat="1" ht="15">
      <c r="A39" s="214" t="s">
        <v>135</v>
      </c>
      <c r="B39" s="37"/>
      <c r="C39" s="10"/>
      <c r="D39" s="66"/>
      <c r="E39" s="55"/>
      <c r="F39" s="10"/>
      <c r="G39" s="66"/>
      <c r="H39" s="68">
        <v>1</v>
      </c>
      <c r="I39" s="211">
        <v>41649</v>
      </c>
      <c r="J39" s="194">
        <v>321.07</v>
      </c>
      <c r="K39" s="37"/>
      <c r="L39" s="10"/>
      <c r="M39" s="66"/>
      <c r="N39" s="57">
        <f t="shared" si="4"/>
        <v>321.07</v>
      </c>
      <c r="O39" s="17"/>
    </row>
    <row r="40" spans="1:15" s="7" customFormat="1" ht="15">
      <c r="A40" s="5" t="s">
        <v>136</v>
      </c>
      <c r="B40" s="192" t="s">
        <v>168</v>
      </c>
      <c r="C40" s="193">
        <v>41439</v>
      </c>
      <c r="D40" s="194">
        <v>2672.01</v>
      </c>
      <c r="E40" s="55"/>
      <c r="F40" s="10"/>
      <c r="G40" s="66"/>
      <c r="H40" s="37"/>
      <c r="I40" s="10"/>
      <c r="J40" s="66"/>
      <c r="K40" s="37"/>
      <c r="L40" s="10"/>
      <c r="M40" s="66"/>
      <c r="N40" s="57">
        <f t="shared" si="4"/>
        <v>2672.01</v>
      </c>
      <c r="O40" s="17"/>
    </row>
    <row r="41" spans="1:15" s="7" customFormat="1" ht="15">
      <c r="A41" s="64" t="s">
        <v>89</v>
      </c>
      <c r="B41" s="37"/>
      <c r="C41" s="10"/>
      <c r="D41" s="66"/>
      <c r="E41" s="55"/>
      <c r="F41" s="10"/>
      <c r="G41" s="66"/>
      <c r="H41" s="37"/>
      <c r="I41" s="10"/>
      <c r="J41" s="66"/>
      <c r="K41" s="37"/>
      <c r="L41" s="10"/>
      <c r="M41" s="66"/>
      <c r="N41" s="57">
        <f t="shared" si="4"/>
        <v>0</v>
      </c>
      <c r="O41" s="17"/>
    </row>
    <row r="42" spans="1:15" s="7" customFormat="1" ht="15">
      <c r="A42" s="14" t="s">
        <v>91</v>
      </c>
      <c r="B42" s="37"/>
      <c r="C42" s="10"/>
      <c r="D42" s="66"/>
      <c r="E42" s="55"/>
      <c r="F42" s="10"/>
      <c r="G42" s="66"/>
      <c r="H42" s="37"/>
      <c r="I42" s="10"/>
      <c r="J42" s="66"/>
      <c r="K42" s="192" t="s">
        <v>234</v>
      </c>
      <c r="L42" s="193">
        <v>41705</v>
      </c>
      <c r="M42" s="194">
        <v>11672.6</v>
      </c>
      <c r="N42" s="57">
        <f t="shared" si="4"/>
        <v>11672.6</v>
      </c>
      <c r="O42" s="17"/>
    </row>
    <row r="43" spans="1:15" s="7" customFormat="1" ht="15">
      <c r="A43" s="14" t="s">
        <v>245</v>
      </c>
      <c r="B43" s="37"/>
      <c r="C43" s="10"/>
      <c r="D43" s="66"/>
      <c r="E43" s="55"/>
      <c r="F43" s="10"/>
      <c r="G43" s="66"/>
      <c r="H43" s="37"/>
      <c r="I43" s="10"/>
      <c r="J43" s="66"/>
      <c r="K43" s="192" t="s">
        <v>244</v>
      </c>
      <c r="L43" s="193">
        <v>41733</v>
      </c>
      <c r="M43" s="194">
        <v>548.86</v>
      </c>
      <c r="N43" s="57">
        <f t="shared" si="4"/>
        <v>548.86</v>
      </c>
      <c r="O43" s="17"/>
    </row>
    <row r="44" spans="1:15" s="7" customFormat="1" ht="15">
      <c r="A44" s="5" t="s">
        <v>137</v>
      </c>
      <c r="B44" s="192" t="s">
        <v>170</v>
      </c>
      <c r="C44" s="193">
        <v>41453</v>
      </c>
      <c r="D44" s="194">
        <v>6869.4</v>
      </c>
      <c r="E44" s="55"/>
      <c r="F44" s="10"/>
      <c r="G44" s="66"/>
      <c r="H44" s="37"/>
      <c r="I44" s="10"/>
      <c r="J44" s="66"/>
      <c r="K44" s="37"/>
      <c r="L44" s="10"/>
      <c r="M44" s="66"/>
      <c r="N44" s="57">
        <f t="shared" si="4"/>
        <v>6869.4</v>
      </c>
      <c r="O44" s="17"/>
    </row>
    <row r="45" spans="1:15" s="7" customFormat="1" ht="15">
      <c r="A45" s="64" t="s">
        <v>93</v>
      </c>
      <c r="B45" s="37"/>
      <c r="C45" s="10"/>
      <c r="D45" s="66"/>
      <c r="E45" s="55"/>
      <c r="F45" s="10"/>
      <c r="G45" s="66"/>
      <c r="H45" s="37"/>
      <c r="I45" s="10"/>
      <c r="J45" s="66"/>
      <c r="K45" s="37"/>
      <c r="L45" s="10"/>
      <c r="M45" s="66"/>
      <c r="N45" s="57">
        <f t="shared" si="4"/>
        <v>0</v>
      </c>
      <c r="O45" s="17"/>
    </row>
    <row r="46" spans="1:15" s="7" customFormat="1" ht="25.5">
      <c r="A46" s="14" t="s">
        <v>109</v>
      </c>
      <c r="B46" s="37"/>
      <c r="C46" s="10"/>
      <c r="D46" s="66"/>
      <c r="E46" s="55"/>
      <c r="F46" s="10"/>
      <c r="G46" s="66"/>
      <c r="H46" s="192" t="s">
        <v>219</v>
      </c>
      <c r="I46" s="193" t="s">
        <v>226</v>
      </c>
      <c r="J46" s="194">
        <v>932.26</v>
      </c>
      <c r="K46" s="37"/>
      <c r="L46" s="10"/>
      <c r="M46" s="66"/>
      <c r="N46" s="57">
        <f t="shared" si="4"/>
        <v>932.26</v>
      </c>
      <c r="O46" s="17"/>
    </row>
    <row r="47" spans="1:15" s="7" customFormat="1" ht="15">
      <c r="A47" s="14" t="s">
        <v>94</v>
      </c>
      <c r="B47" s="37"/>
      <c r="C47" s="10"/>
      <c r="D47" s="66"/>
      <c r="E47" s="55"/>
      <c r="F47" s="10"/>
      <c r="G47" s="66"/>
      <c r="H47" s="37"/>
      <c r="I47" s="10"/>
      <c r="J47" s="66"/>
      <c r="K47" s="37"/>
      <c r="L47" s="10"/>
      <c r="M47" s="66"/>
      <c r="N47" s="57">
        <f t="shared" si="4"/>
        <v>0</v>
      </c>
      <c r="O47" s="17"/>
    </row>
    <row r="48" spans="1:15" s="7" customFormat="1" ht="15">
      <c r="A48" s="64" t="s">
        <v>110</v>
      </c>
      <c r="B48" s="37"/>
      <c r="C48" s="10"/>
      <c r="D48" s="66"/>
      <c r="E48" s="55"/>
      <c r="F48" s="10"/>
      <c r="G48" s="66"/>
      <c r="H48" s="37"/>
      <c r="I48" s="10"/>
      <c r="J48" s="66"/>
      <c r="K48" s="37"/>
      <c r="L48" s="10"/>
      <c r="M48" s="66"/>
      <c r="N48" s="57">
        <f t="shared" si="4"/>
        <v>0</v>
      </c>
      <c r="O48" s="17"/>
    </row>
    <row r="49" spans="1:15" s="7" customFormat="1" ht="15">
      <c r="A49" s="14" t="s">
        <v>111</v>
      </c>
      <c r="B49" s="37"/>
      <c r="C49" s="10"/>
      <c r="D49" s="66"/>
      <c r="E49" s="55"/>
      <c r="F49" s="10"/>
      <c r="G49" s="66"/>
      <c r="H49" s="37"/>
      <c r="I49" s="10"/>
      <c r="J49" s="66"/>
      <c r="K49" s="37"/>
      <c r="L49" s="10"/>
      <c r="M49" s="66"/>
      <c r="N49" s="57">
        <f t="shared" si="4"/>
        <v>0</v>
      </c>
      <c r="O49" s="17"/>
    </row>
    <row r="50" spans="1:15" s="7" customFormat="1" ht="15">
      <c r="A50" s="14" t="s">
        <v>112</v>
      </c>
      <c r="B50" s="37"/>
      <c r="C50" s="10"/>
      <c r="D50" s="66"/>
      <c r="E50" s="55"/>
      <c r="F50" s="10"/>
      <c r="G50" s="66"/>
      <c r="H50" s="37"/>
      <c r="I50" s="10"/>
      <c r="J50" s="66"/>
      <c r="K50" s="37"/>
      <c r="L50" s="10"/>
      <c r="M50" s="66"/>
      <c r="N50" s="57">
        <f t="shared" si="4"/>
        <v>0</v>
      </c>
      <c r="O50" s="17"/>
    </row>
    <row r="51" spans="1:15" s="7" customFormat="1" ht="15">
      <c r="A51" s="64" t="s">
        <v>95</v>
      </c>
      <c r="B51" s="37"/>
      <c r="C51" s="10"/>
      <c r="D51" s="66"/>
      <c r="E51" s="55"/>
      <c r="F51" s="10"/>
      <c r="G51" s="66"/>
      <c r="H51" s="37"/>
      <c r="I51" s="10"/>
      <c r="J51" s="66"/>
      <c r="K51" s="37"/>
      <c r="L51" s="10"/>
      <c r="M51" s="66"/>
      <c r="N51" s="57">
        <f t="shared" si="4"/>
        <v>0</v>
      </c>
      <c r="O51" s="17"/>
    </row>
    <row r="52" spans="1:15" s="7" customFormat="1" ht="15">
      <c r="A52" s="280" t="s">
        <v>141</v>
      </c>
      <c r="B52" s="68"/>
      <c r="C52" s="77"/>
      <c r="D52" s="66"/>
      <c r="E52" s="69"/>
      <c r="F52" s="77"/>
      <c r="G52" s="66"/>
      <c r="H52" s="192" t="s">
        <v>216</v>
      </c>
      <c r="I52" s="193">
        <v>41608</v>
      </c>
      <c r="J52" s="194">
        <v>1736.38</v>
      </c>
      <c r="K52" s="192" t="s">
        <v>241</v>
      </c>
      <c r="L52" s="193">
        <v>41719</v>
      </c>
      <c r="M52" s="66">
        <v>891.69</v>
      </c>
      <c r="N52" s="57">
        <f t="shared" si="4"/>
        <v>2628.07</v>
      </c>
      <c r="O52" s="17"/>
    </row>
    <row r="53" spans="1:15" s="7" customFormat="1" ht="15">
      <c r="A53" s="281"/>
      <c r="B53" s="68"/>
      <c r="C53" s="77"/>
      <c r="D53" s="66"/>
      <c r="E53" s="69"/>
      <c r="F53" s="77"/>
      <c r="G53" s="66"/>
      <c r="H53" s="68">
        <v>248</v>
      </c>
      <c r="I53" s="211">
        <v>41615</v>
      </c>
      <c r="J53" s="194">
        <v>868.19</v>
      </c>
      <c r="K53" s="68"/>
      <c r="L53" s="77"/>
      <c r="M53" s="66"/>
      <c r="N53" s="57">
        <f t="shared" si="4"/>
        <v>868.19</v>
      </c>
      <c r="O53" s="17"/>
    </row>
    <row r="54" spans="1:15" s="7" customFormat="1" ht="15">
      <c r="A54" s="281"/>
      <c r="B54" s="68"/>
      <c r="C54" s="77"/>
      <c r="D54" s="66"/>
      <c r="E54" s="69"/>
      <c r="F54" s="77"/>
      <c r="G54" s="66"/>
      <c r="H54" s="68">
        <v>248</v>
      </c>
      <c r="I54" s="211">
        <v>41615</v>
      </c>
      <c r="J54" s="194">
        <v>1736.38</v>
      </c>
      <c r="K54" s="68"/>
      <c r="L54" s="77"/>
      <c r="M54" s="66"/>
      <c r="N54" s="57">
        <f t="shared" si="4"/>
        <v>1736.38</v>
      </c>
      <c r="O54" s="17"/>
    </row>
    <row r="55" spans="1:15" s="7" customFormat="1" ht="15">
      <c r="A55" s="282"/>
      <c r="B55" s="68"/>
      <c r="C55" s="77"/>
      <c r="D55" s="66"/>
      <c r="E55" s="69"/>
      <c r="F55" s="77"/>
      <c r="G55" s="66"/>
      <c r="H55" s="192" t="s">
        <v>218</v>
      </c>
      <c r="I55" s="193">
        <v>41622</v>
      </c>
      <c r="J55" s="194">
        <v>868.19</v>
      </c>
      <c r="K55" s="68"/>
      <c r="L55" s="77"/>
      <c r="M55" s="66"/>
      <c r="N55" s="57">
        <f t="shared" si="4"/>
        <v>868.19</v>
      </c>
      <c r="O55" s="17"/>
    </row>
    <row r="56" spans="1:15" s="7" customFormat="1" ht="15.75" thickBot="1">
      <c r="A56" s="5" t="s">
        <v>113</v>
      </c>
      <c r="B56" s="68"/>
      <c r="C56" s="77"/>
      <c r="D56" s="66"/>
      <c r="E56" s="69"/>
      <c r="F56" s="77"/>
      <c r="G56" s="66"/>
      <c r="H56" s="68"/>
      <c r="I56" s="77"/>
      <c r="J56" s="66"/>
      <c r="K56" s="68"/>
      <c r="L56" s="77"/>
      <c r="M56" s="66"/>
      <c r="N56" s="57">
        <f t="shared" si="4"/>
        <v>0</v>
      </c>
      <c r="O56" s="17"/>
    </row>
    <row r="57" spans="1:15" s="7" customFormat="1" ht="19.5" thickBot="1">
      <c r="A57" s="4" t="s">
        <v>97</v>
      </c>
      <c r="B57" s="10"/>
      <c r="C57" s="10"/>
      <c r="D57" s="66">
        <f>O57/4</f>
        <v>15255.5</v>
      </c>
      <c r="E57" s="10"/>
      <c r="F57" s="10"/>
      <c r="G57" s="66">
        <f>O57/4</f>
        <v>15255.5</v>
      </c>
      <c r="H57" s="10"/>
      <c r="I57" s="10"/>
      <c r="J57" s="66">
        <f>O57/4</f>
        <v>15255.5</v>
      </c>
      <c r="K57" s="10"/>
      <c r="L57" s="10"/>
      <c r="M57" s="66">
        <f>O57/4</f>
        <v>15255.5</v>
      </c>
      <c r="N57" s="57">
        <f t="shared" si="4"/>
        <v>61022</v>
      </c>
      <c r="O57" s="102">
        <v>61021.98</v>
      </c>
    </row>
    <row r="58" spans="1:15" s="6" customFormat="1" ht="20.25" thickBot="1">
      <c r="A58" s="48" t="s">
        <v>4</v>
      </c>
      <c r="B58" s="105"/>
      <c r="C58" s="106"/>
      <c r="D58" s="109">
        <f>SUM(D5:D57)</f>
        <v>153794.09</v>
      </c>
      <c r="E58" s="107"/>
      <c r="F58" s="106"/>
      <c r="G58" s="109">
        <f>SUM(G5:G57)</f>
        <v>135795.36</v>
      </c>
      <c r="H58" s="108"/>
      <c r="I58" s="106"/>
      <c r="J58" s="109">
        <f>SUM(J5:J57)</f>
        <v>143930.1</v>
      </c>
      <c r="K58" s="108"/>
      <c r="L58" s="106"/>
      <c r="M58" s="109">
        <f>SUM(M5:M57)</f>
        <v>144853.96</v>
      </c>
      <c r="N58" s="57">
        <f t="shared" si="4"/>
        <v>578373.51</v>
      </c>
      <c r="O58" s="26">
        <f>SUM(O5:O56)</f>
        <v>456283.69</v>
      </c>
    </row>
    <row r="59" spans="1:15" s="11" customFormat="1" ht="20.25" hidden="1" thickBot="1">
      <c r="A59" s="49" t="s">
        <v>2</v>
      </c>
      <c r="B59" s="78"/>
      <c r="C59" s="79"/>
      <c r="D59" s="80"/>
      <c r="E59" s="81"/>
      <c r="F59" s="79"/>
      <c r="G59" s="82"/>
      <c r="H59" s="78"/>
      <c r="I59" s="79"/>
      <c r="J59" s="80"/>
      <c r="K59" s="78"/>
      <c r="L59" s="79"/>
      <c r="M59" s="80"/>
      <c r="N59" s="56"/>
      <c r="O59" s="27"/>
    </row>
    <row r="60" spans="1:15" s="13" customFormat="1" ht="39.75" customHeight="1" thickBot="1">
      <c r="A60" s="285" t="s">
        <v>3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7"/>
      <c r="O60" s="28"/>
    </row>
    <row r="61" spans="1:15" s="7" customFormat="1" ht="12.75">
      <c r="A61" s="163" t="s">
        <v>145</v>
      </c>
      <c r="B61" s="37"/>
      <c r="C61" s="10"/>
      <c r="D61" s="43"/>
      <c r="E61" s="55"/>
      <c r="F61" s="10"/>
      <c r="G61" s="20"/>
      <c r="H61" s="37"/>
      <c r="I61" s="10"/>
      <c r="J61" s="43"/>
      <c r="K61" s="37"/>
      <c r="L61" s="10"/>
      <c r="M61" s="43"/>
      <c r="N61" s="55"/>
      <c r="O61" s="67"/>
    </row>
    <row r="62" spans="1:15" s="7" customFormat="1" ht="15">
      <c r="A62" s="195" t="s">
        <v>146</v>
      </c>
      <c r="B62" s="192" t="s">
        <v>176</v>
      </c>
      <c r="C62" s="193">
        <v>41486</v>
      </c>
      <c r="D62" s="194">
        <v>14753.44</v>
      </c>
      <c r="E62" s="69"/>
      <c r="F62" s="77"/>
      <c r="G62" s="20"/>
      <c r="H62" s="55"/>
      <c r="I62" s="77"/>
      <c r="J62" s="43"/>
      <c r="K62" s="55"/>
      <c r="L62" s="77"/>
      <c r="M62" s="43"/>
      <c r="N62" s="55"/>
      <c r="O62" s="67"/>
    </row>
    <row r="63" spans="1:15" s="7" customFormat="1" ht="12.75">
      <c r="A63" s="167" t="s">
        <v>147</v>
      </c>
      <c r="B63" s="69"/>
      <c r="C63" s="77"/>
      <c r="D63" s="43"/>
      <c r="E63" s="69"/>
      <c r="F63" s="77"/>
      <c r="G63" s="20"/>
      <c r="H63" s="55"/>
      <c r="I63" s="77"/>
      <c r="J63" s="43"/>
      <c r="K63" s="55"/>
      <c r="L63" s="77"/>
      <c r="M63" s="43"/>
      <c r="N63" s="55"/>
      <c r="O63" s="67"/>
    </row>
    <row r="64" spans="1:15" s="7" customFormat="1" ht="15">
      <c r="A64" s="195" t="s">
        <v>248</v>
      </c>
      <c r="B64" s="69"/>
      <c r="C64" s="77"/>
      <c r="D64" s="43"/>
      <c r="E64" s="69"/>
      <c r="F64" s="77"/>
      <c r="G64" s="20"/>
      <c r="H64" s="55"/>
      <c r="I64" s="77"/>
      <c r="J64" s="43"/>
      <c r="K64" s="51">
        <v>56</v>
      </c>
      <c r="L64" s="211">
        <v>41759</v>
      </c>
      <c r="M64" s="41">
        <v>2570.64</v>
      </c>
      <c r="N64" s="55"/>
      <c r="O64" s="67"/>
    </row>
    <row r="65" spans="1:15" s="7" customFormat="1" ht="12.75">
      <c r="A65" s="167" t="s">
        <v>149</v>
      </c>
      <c r="B65" s="69"/>
      <c r="C65" s="77"/>
      <c r="D65" s="43"/>
      <c r="E65" s="69"/>
      <c r="F65" s="77"/>
      <c r="G65" s="20"/>
      <c r="H65" s="55"/>
      <c r="I65" s="77"/>
      <c r="J65" s="43"/>
      <c r="K65" s="55"/>
      <c r="L65" s="77"/>
      <c r="M65" s="43"/>
      <c r="N65" s="55"/>
      <c r="O65" s="67"/>
    </row>
    <row r="66" spans="1:15" s="7" customFormat="1" ht="15" customHeight="1">
      <c r="A66" s="195" t="s">
        <v>151</v>
      </c>
      <c r="B66" s="258" t="s">
        <v>168</v>
      </c>
      <c r="C66" s="261">
        <v>41439</v>
      </c>
      <c r="D66" s="264">
        <v>63703.88</v>
      </c>
      <c r="E66" s="69"/>
      <c r="F66" s="77"/>
      <c r="G66" s="20"/>
      <c r="H66" s="55"/>
      <c r="I66" s="77"/>
      <c r="J66" s="43"/>
      <c r="K66" s="55"/>
      <c r="L66" s="77"/>
      <c r="M66" s="43"/>
      <c r="N66" s="55"/>
      <c r="O66" s="67"/>
    </row>
    <row r="67" spans="1:15" s="7" customFormat="1" ht="26.25" customHeight="1">
      <c r="A67" s="195" t="s">
        <v>152</v>
      </c>
      <c r="B67" s="259"/>
      <c r="C67" s="262"/>
      <c r="D67" s="265"/>
      <c r="E67" s="69"/>
      <c r="F67" s="77"/>
      <c r="G67" s="20"/>
      <c r="H67" s="55"/>
      <c r="I67" s="77"/>
      <c r="J67" s="43"/>
      <c r="K67" s="55"/>
      <c r="L67" s="77"/>
      <c r="M67" s="43"/>
      <c r="N67" s="55"/>
      <c r="O67" s="67"/>
    </row>
    <row r="68" spans="1:15" s="7" customFormat="1" ht="27.75" customHeight="1">
      <c r="A68" s="195" t="s">
        <v>169</v>
      </c>
      <c r="B68" s="259"/>
      <c r="C68" s="262"/>
      <c r="D68" s="265"/>
      <c r="E68" s="69"/>
      <c r="F68" s="77"/>
      <c r="G68" s="20"/>
      <c r="H68" s="55"/>
      <c r="I68" s="77"/>
      <c r="J68" s="43"/>
      <c r="K68" s="55"/>
      <c r="L68" s="77"/>
      <c r="M68" s="43"/>
      <c r="N68" s="55"/>
      <c r="O68" s="67"/>
    </row>
    <row r="69" spans="1:15" s="7" customFormat="1" ht="17.25" customHeight="1" thickBot="1">
      <c r="A69" s="196" t="s">
        <v>154</v>
      </c>
      <c r="B69" s="260"/>
      <c r="C69" s="263"/>
      <c r="D69" s="266"/>
      <c r="E69" s="69"/>
      <c r="F69" s="77"/>
      <c r="G69" s="20"/>
      <c r="H69" s="55"/>
      <c r="I69" s="77"/>
      <c r="J69" s="43"/>
      <c r="K69" s="55"/>
      <c r="L69" s="77"/>
      <c r="M69" s="43"/>
      <c r="N69" s="55"/>
      <c r="O69" s="67"/>
    </row>
    <row r="70" spans="1:15" s="88" customFormat="1" ht="20.25" thickBot="1">
      <c r="A70" s="83" t="s">
        <v>4</v>
      </c>
      <c r="B70" s="84"/>
      <c r="C70" s="95"/>
      <c r="D70" s="95">
        <f>SUM(D61:D69)</f>
        <v>78457.32</v>
      </c>
      <c r="E70" s="95"/>
      <c r="F70" s="95"/>
      <c r="G70" s="95">
        <f>SUM(G61:G69)</f>
        <v>0</v>
      </c>
      <c r="H70" s="95"/>
      <c r="I70" s="95"/>
      <c r="J70" s="95">
        <f>SUM(J61:J69)</f>
        <v>0</v>
      </c>
      <c r="K70" s="95"/>
      <c r="L70" s="95"/>
      <c r="M70" s="95">
        <f>SUM(M61:M69)</f>
        <v>2570.64</v>
      </c>
      <c r="N70" s="57">
        <f>M70+J70+G70+D70</f>
        <v>81027.96</v>
      </c>
      <c r="O70" s="87">
        <f>M70+J70+G70+D70</f>
        <v>81027.96</v>
      </c>
    </row>
    <row r="71" spans="1:15" s="7" customFormat="1" ht="42" customHeight="1">
      <c r="A71" s="285" t="s">
        <v>28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7"/>
      <c r="O71" s="18"/>
    </row>
    <row r="72" spans="1:15" s="7" customFormat="1" ht="15">
      <c r="A72" s="46" t="s">
        <v>171</v>
      </c>
      <c r="B72" s="192" t="s">
        <v>170</v>
      </c>
      <c r="C72" s="193">
        <v>41453</v>
      </c>
      <c r="D72" s="194">
        <v>737.35</v>
      </c>
      <c r="E72" s="25"/>
      <c r="F72" s="1"/>
      <c r="G72" s="18"/>
      <c r="H72" s="38"/>
      <c r="I72" s="1"/>
      <c r="J72" s="44"/>
      <c r="K72" s="38"/>
      <c r="L72" s="1"/>
      <c r="M72" s="44"/>
      <c r="N72" s="55"/>
      <c r="O72" s="25"/>
    </row>
    <row r="73" spans="1:15" s="7" customFormat="1" ht="15">
      <c r="A73" s="46" t="s">
        <v>173</v>
      </c>
      <c r="B73" s="192" t="s">
        <v>172</v>
      </c>
      <c r="C73" s="193">
        <v>41402</v>
      </c>
      <c r="D73" s="194">
        <v>668.41</v>
      </c>
      <c r="E73" s="55"/>
      <c r="F73" s="10"/>
      <c r="G73" s="20"/>
      <c r="H73" s="37"/>
      <c r="I73" s="10"/>
      <c r="J73" s="43"/>
      <c r="K73" s="37">
        <v>50</v>
      </c>
      <c r="L73" s="197">
        <v>41759</v>
      </c>
      <c r="M73" s="41">
        <v>688.69</v>
      </c>
      <c r="N73" s="55"/>
      <c r="O73" s="25"/>
    </row>
    <row r="74" spans="1:15" s="7" customFormat="1" ht="15">
      <c r="A74" s="46" t="s">
        <v>177</v>
      </c>
      <c r="B74" s="37">
        <v>6</v>
      </c>
      <c r="C74" s="197">
        <v>41408</v>
      </c>
      <c r="D74" s="194">
        <v>981.57</v>
      </c>
      <c r="E74" s="55"/>
      <c r="F74" s="10"/>
      <c r="G74" s="20"/>
      <c r="H74" s="37"/>
      <c r="I74" s="10"/>
      <c r="J74" s="43"/>
      <c r="K74" s="37"/>
      <c r="L74" s="10"/>
      <c r="M74" s="43"/>
      <c r="N74" s="55"/>
      <c r="O74" s="25"/>
    </row>
    <row r="75" spans="1:15" s="7" customFormat="1" ht="15">
      <c r="A75" s="46" t="s">
        <v>183</v>
      </c>
      <c r="B75" s="192" t="s">
        <v>184</v>
      </c>
      <c r="C75" s="193">
        <v>41442</v>
      </c>
      <c r="D75" s="194">
        <v>1000</v>
      </c>
      <c r="E75" s="55"/>
      <c r="F75" s="10"/>
      <c r="G75" s="20"/>
      <c r="H75" s="37"/>
      <c r="I75" s="10"/>
      <c r="J75" s="43"/>
      <c r="K75" s="37"/>
      <c r="L75" s="10"/>
      <c r="M75" s="43"/>
      <c r="N75" s="55"/>
      <c r="O75" s="25"/>
    </row>
    <row r="76" spans="1:15" s="7" customFormat="1" ht="15">
      <c r="A76" s="46" t="s">
        <v>185</v>
      </c>
      <c r="B76" s="37"/>
      <c r="C76" s="10"/>
      <c r="D76" s="43"/>
      <c r="E76" s="37">
        <v>171</v>
      </c>
      <c r="F76" s="197">
        <v>41516</v>
      </c>
      <c r="G76" s="194">
        <v>73.25</v>
      </c>
      <c r="H76" s="37"/>
      <c r="I76" s="10"/>
      <c r="J76" s="43"/>
      <c r="K76" s="37"/>
      <c r="L76" s="10"/>
      <c r="M76" s="43"/>
      <c r="N76" s="55"/>
      <c r="O76" s="25"/>
    </row>
    <row r="77" spans="1:15" s="7" customFormat="1" ht="15">
      <c r="A77" s="46" t="s">
        <v>187</v>
      </c>
      <c r="B77" s="37"/>
      <c r="C77" s="10"/>
      <c r="D77" s="43"/>
      <c r="E77" s="192" t="s">
        <v>186</v>
      </c>
      <c r="F77" s="193">
        <v>41509</v>
      </c>
      <c r="G77" s="194">
        <v>184.33</v>
      </c>
      <c r="H77" s="37"/>
      <c r="I77" s="10"/>
      <c r="J77" s="43"/>
      <c r="K77" s="37"/>
      <c r="L77" s="10"/>
      <c r="M77" s="43"/>
      <c r="N77" s="55"/>
      <c r="O77" s="25"/>
    </row>
    <row r="78" spans="1:15" s="234" customFormat="1" ht="15">
      <c r="A78" s="228" t="s">
        <v>191</v>
      </c>
      <c r="B78" s="229"/>
      <c r="C78" s="230"/>
      <c r="D78" s="231"/>
      <c r="E78" s="222" t="s">
        <v>190</v>
      </c>
      <c r="F78" s="223">
        <v>41547</v>
      </c>
      <c r="G78" s="224">
        <v>3100.59</v>
      </c>
      <c r="H78" s="229"/>
      <c r="I78" s="230"/>
      <c r="J78" s="231"/>
      <c r="K78" s="229"/>
      <c r="L78" s="230"/>
      <c r="M78" s="231"/>
      <c r="N78" s="232"/>
      <c r="O78" s="233"/>
    </row>
    <row r="79" spans="1:15" s="7" customFormat="1" ht="15">
      <c r="A79" s="46" t="s">
        <v>192</v>
      </c>
      <c r="B79" s="37"/>
      <c r="C79" s="10"/>
      <c r="D79" s="43"/>
      <c r="E79" s="192" t="s">
        <v>193</v>
      </c>
      <c r="F79" s="193">
        <v>41544</v>
      </c>
      <c r="G79" s="194">
        <v>682.39</v>
      </c>
      <c r="H79" s="37"/>
      <c r="I79" s="10"/>
      <c r="J79" s="43"/>
      <c r="K79" s="37"/>
      <c r="L79" s="10"/>
      <c r="M79" s="43"/>
      <c r="N79" s="55"/>
      <c r="O79" s="25"/>
    </row>
    <row r="80" spans="1:15" s="7" customFormat="1" ht="15">
      <c r="A80" s="46" t="s">
        <v>194</v>
      </c>
      <c r="B80" s="37"/>
      <c r="C80" s="10"/>
      <c r="D80" s="43"/>
      <c r="E80" s="192" t="s">
        <v>193</v>
      </c>
      <c r="F80" s="193">
        <v>41544</v>
      </c>
      <c r="G80" s="194">
        <v>237.28</v>
      </c>
      <c r="H80" s="37"/>
      <c r="I80" s="10"/>
      <c r="J80" s="43"/>
      <c r="K80" s="37"/>
      <c r="L80" s="10"/>
      <c r="M80" s="43"/>
      <c r="N80" s="55"/>
      <c r="O80" s="25"/>
    </row>
    <row r="81" spans="1:15" s="7" customFormat="1" ht="15">
      <c r="A81" s="46" t="s">
        <v>196</v>
      </c>
      <c r="B81" s="37"/>
      <c r="C81" s="10"/>
      <c r="D81" s="43"/>
      <c r="E81" s="192" t="s">
        <v>195</v>
      </c>
      <c r="F81" s="193">
        <v>41544</v>
      </c>
      <c r="G81" s="194">
        <v>688.69</v>
      </c>
      <c r="H81" s="37"/>
      <c r="I81" s="10"/>
      <c r="J81" s="43"/>
      <c r="K81" s="37"/>
      <c r="L81" s="10"/>
      <c r="M81" s="43"/>
      <c r="N81" s="55"/>
      <c r="O81" s="25"/>
    </row>
    <row r="82" spans="1:15" s="7" customFormat="1" ht="15">
      <c r="A82" s="46" t="s">
        <v>197</v>
      </c>
      <c r="B82" s="68"/>
      <c r="C82" s="77"/>
      <c r="D82" s="58"/>
      <c r="E82" s="192" t="s">
        <v>198</v>
      </c>
      <c r="F82" s="193">
        <v>41551</v>
      </c>
      <c r="G82" s="194">
        <v>832.36</v>
      </c>
      <c r="H82" s="68"/>
      <c r="I82" s="77"/>
      <c r="J82" s="58"/>
      <c r="K82" s="68"/>
      <c r="L82" s="77"/>
      <c r="M82" s="58"/>
      <c r="N82" s="55"/>
      <c r="O82" s="25"/>
    </row>
    <row r="83" spans="1:15" s="7" customFormat="1" ht="15">
      <c r="A83" s="46" t="s">
        <v>200</v>
      </c>
      <c r="B83" s="37"/>
      <c r="C83" s="10"/>
      <c r="D83" s="43"/>
      <c r="E83" s="192" t="s">
        <v>199</v>
      </c>
      <c r="F83" s="193">
        <v>41547</v>
      </c>
      <c r="G83" s="194">
        <v>237.28</v>
      </c>
      <c r="H83" s="68"/>
      <c r="I83" s="77"/>
      <c r="J83" s="58"/>
      <c r="K83" s="68"/>
      <c r="L83" s="77"/>
      <c r="M83" s="58"/>
      <c r="N83" s="55"/>
      <c r="O83" s="25"/>
    </row>
    <row r="84" spans="1:15" s="7" customFormat="1" ht="15">
      <c r="A84" s="46" t="s">
        <v>251</v>
      </c>
      <c r="B84" s="37"/>
      <c r="C84" s="10"/>
      <c r="D84" s="43"/>
      <c r="E84" s="201"/>
      <c r="F84" s="193"/>
      <c r="G84" s="202"/>
      <c r="H84" s="68">
        <v>371</v>
      </c>
      <c r="I84" s="211">
        <v>41484</v>
      </c>
      <c r="J84" s="215">
        <v>300</v>
      </c>
      <c r="K84" s="68"/>
      <c r="L84" s="77"/>
      <c r="M84" s="58"/>
      <c r="N84" s="55"/>
      <c r="O84" s="25"/>
    </row>
    <row r="85" spans="1:15" s="7" customFormat="1" ht="25.5">
      <c r="A85" s="47" t="s">
        <v>221</v>
      </c>
      <c r="B85" s="37"/>
      <c r="C85" s="10"/>
      <c r="D85" s="43"/>
      <c r="E85" s="55"/>
      <c r="F85" s="10"/>
      <c r="G85" s="20"/>
      <c r="H85" s="192" t="s">
        <v>219</v>
      </c>
      <c r="I85" s="193" t="s">
        <v>220</v>
      </c>
      <c r="J85" s="194">
        <v>641.84</v>
      </c>
      <c r="K85" s="68"/>
      <c r="L85" s="77"/>
      <c r="M85" s="58"/>
      <c r="N85" s="55"/>
      <c r="O85" s="25"/>
    </row>
    <row r="86" spans="1:15" s="7" customFormat="1" ht="25.5">
      <c r="A86" s="46" t="s">
        <v>222</v>
      </c>
      <c r="B86" s="68"/>
      <c r="C86" s="77"/>
      <c r="D86" s="58"/>
      <c r="E86" s="201"/>
      <c r="F86" s="193"/>
      <c r="G86" s="213"/>
      <c r="H86" s="192" t="s">
        <v>219</v>
      </c>
      <c r="I86" s="193" t="s">
        <v>223</v>
      </c>
      <c r="J86" s="194">
        <v>1521.85</v>
      </c>
      <c r="K86" s="68"/>
      <c r="L86" s="77"/>
      <c r="M86" s="58"/>
      <c r="N86" s="55"/>
      <c r="O86" s="25"/>
    </row>
    <row r="87" spans="1:15" s="7" customFormat="1" ht="25.5">
      <c r="A87" s="47" t="s">
        <v>224</v>
      </c>
      <c r="B87" s="68"/>
      <c r="C87" s="77"/>
      <c r="D87" s="58"/>
      <c r="E87" s="69"/>
      <c r="F87" s="77"/>
      <c r="G87" s="22"/>
      <c r="H87" s="192" t="s">
        <v>219</v>
      </c>
      <c r="I87" s="193" t="s">
        <v>225</v>
      </c>
      <c r="J87" s="194">
        <v>1549.25</v>
      </c>
      <c r="K87" s="68"/>
      <c r="L87" s="77"/>
      <c r="M87" s="58"/>
      <c r="N87" s="55"/>
      <c r="O87" s="25"/>
    </row>
    <row r="88" spans="1:15" s="7" customFormat="1" ht="15">
      <c r="A88" s="47" t="s">
        <v>249</v>
      </c>
      <c r="B88" s="68"/>
      <c r="C88" s="77"/>
      <c r="D88" s="58"/>
      <c r="E88" s="69"/>
      <c r="F88" s="77"/>
      <c r="G88" s="22"/>
      <c r="H88" s="192" t="s">
        <v>250</v>
      </c>
      <c r="I88" s="193">
        <v>41549</v>
      </c>
      <c r="J88" s="194">
        <v>4942.84</v>
      </c>
      <c r="K88" s="68"/>
      <c r="L88" s="77"/>
      <c r="M88" s="58"/>
      <c r="N88" s="55"/>
      <c r="O88" s="25"/>
    </row>
    <row r="89" spans="1:15" s="7" customFormat="1" ht="15">
      <c r="A89" s="47" t="s">
        <v>253</v>
      </c>
      <c r="B89" s="68"/>
      <c r="C89" s="77"/>
      <c r="D89" s="58"/>
      <c r="E89" s="69"/>
      <c r="F89" s="77"/>
      <c r="G89" s="22"/>
      <c r="H89" s="192" t="s">
        <v>254</v>
      </c>
      <c r="I89" s="193">
        <v>41639</v>
      </c>
      <c r="J89" s="194">
        <v>13716</v>
      </c>
      <c r="K89" s="68"/>
      <c r="L89" s="77"/>
      <c r="M89" s="58"/>
      <c r="N89" s="55"/>
      <c r="O89" s="25"/>
    </row>
    <row r="90" spans="1:15" s="7" customFormat="1" ht="15">
      <c r="A90" s="46" t="s">
        <v>227</v>
      </c>
      <c r="B90" s="68"/>
      <c r="C90" s="77"/>
      <c r="D90" s="58"/>
      <c r="E90" s="201"/>
      <c r="F90" s="193"/>
      <c r="G90" s="202"/>
      <c r="H90" s="192" t="s">
        <v>228</v>
      </c>
      <c r="I90" s="193">
        <v>41656</v>
      </c>
      <c r="J90" s="194">
        <v>909.09</v>
      </c>
      <c r="K90" s="68"/>
      <c r="L90" s="77"/>
      <c r="M90" s="58"/>
      <c r="N90" s="55"/>
      <c r="O90" s="25"/>
    </row>
    <row r="91" spans="1:15" s="7" customFormat="1" ht="15">
      <c r="A91" s="46" t="s">
        <v>229</v>
      </c>
      <c r="B91" s="68"/>
      <c r="C91" s="77"/>
      <c r="D91" s="58"/>
      <c r="E91" s="201"/>
      <c r="F91" s="193"/>
      <c r="G91" s="202"/>
      <c r="H91" s="192" t="s">
        <v>230</v>
      </c>
      <c r="I91" s="193">
        <v>41663</v>
      </c>
      <c r="J91" s="194">
        <v>761.61</v>
      </c>
      <c r="K91" s="68"/>
      <c r="L91" s="77"/>
      <c r="M91" s="58"/>
      <c r="N91" s="55"/>
      <c r="O91" s="25"/>
    </row>
    <row r="92" spans="1:15" s="7" customFormat="1" ht="15">
      <c r="A92" s="46" t="s">
        <v>231</v>
      </c>
      <c r="B92" s="68"/>
      <c r="C92" s="77"/>
      <c r="D92" s="58"/>
      <c r="E92" s="201"/>
      <c r="F92" s="193"/>
      <c r="G92" s="202"/>
      <c r="H92" s="192" t="s">
        <v>232</v>
      </c>
      <c r="I92" s="193">
        <v>41670</v>
      </c>
      <c r="J92" s="194">
        <v>146.5</v>
      </c>
      <c r="K92" s="68"/>
      <c r="L92" s="77"/>
      <c r="M92" s="58"/>
      <c r="N92" s="55"/>
      <c r="O92" s="25"/>
    </row>
    <row r="93" spans="1:15" s="7" customFormat="1" ht="15">
      <c r="A93" s="46" t="s">
        <v>242</v>
      </c>
      <c r="B93" s="37"/>
      <c r="C93" s="10"/>
      <c r="D93" s="43"/>
      <c r="E93" s="55"/>
      <c r="F93" s="10"/>
      <c r="G93" s="20"/>
      <c r="H93" s="37"/>
      <c r="I93" s="10"/>
      <c r="J93" s="43"/>
      <c r="K93" s="192" t="s">
        <v>243</v>
      </c>
      <c r="L93" s="193">
        <v>41696</v>
      </c>
      <c r="M93" s="194">
        <v>1295.07</v>
      </c>
      <c r="N93" s="55"/>
      <c r="O93" s="25"/>
    </row>
    <row r="94" spans="1:15" s="7" customFormat="1" ht="15">
      <c r="A94" s="46" t="s">
        <v>235</v>
      </c>
      <c r="B94" s="68"/>
      <c r="C94" s="77"/>
      <c r="D94" s="58"/>
      <c r="E94" s="201"/>
      <c r="F94" s="193"/>
      <c r="G94" s="202"/>
      <c r="H94" s="192"/>
      <c r="I94" s="193"/>
      <c r="J94" s="194"/>
      <c r="K94" s="192" t="s">
        <v>236</v>
      </c>
      <c r="L94" s="193">
        <v>41712</v>
      </c>
      <c r="M94" s="194">
        <v>339.08</v>
      </c>
      <c r="N94" s="55"/>
      <c r="O94" s="25"/>
    </row>
    <row r="95" spans="1:15" s="7" customFormat="1" ht="15">
      <c r="A95" s="46" t="s">
        <v>237</v>
      </c>
      <c r="B95" s="68"/>
      <c r="C95" s="77"/>
      <c r="D95" s="58"/>
      <c r="E95" s="201"/>
      <c r="F95" s="193"/>
      <c r="G95" s="202"/>
      <c r="H95" s="192"/>
      <c r="I95" s="193"/>
      <c r="J95" s="194"/>
      <c r="K95" s="192" t="s">
        <v>236</v>
      </c>
      <c r="L95" s="193">
        <v>41712</v>
      </c>
      <c r="M95" s="194">
        <v>2726.53</v>
      </c>
      <c r="N95" s="55"/>
      <c r="O95" s="25"/>
    </row>
    <row r="96" spans="1:15" s="7" customFormat="1" ht="15">
      <c r="A96" s="46" t="s">
        <v>246</v>
      </c>
      <c r="B96" s="68"/>
      <c r="C96" s="77"/>
      <c r="D96" s="58"/>
      <c r="E96" s="201"/>
      <c r="F96" s="193"/>
      <c r="G96" s="202"/>
      <c r="H96" s="192"/>
      <c r="I96" s="193"/>
      <c r="J96" s="194"/>
      <c r="K96" s="68">
        <v>49</v>
      </c>
      <c r="L96" s="211">
        <v>41754</v>
      </c>
      <c r="M96" s="215">
        <v>675.26</v>
      </c>
      <c r="N96" s="55"/>
      <c r="O96" s="25"/>
    </row>
    <row r="97" spans="1:15" s="7" customFormat="1" ht="15">
      <c r="A97" s="46" t="s">
        <v>247</v>
      </c>
      <c r="B97" s="68"/>
      <c r="C97" s="77"/>
      <c r="D97" s="58"/>
      <c r="E97" s="201"/>
      <c r="F97" s="193"/>
      <c r="G97" s="202"/>
      <c r="H97" s="192"/>
      <c r="I97" s="193"/>
      <c r="J97" s="194"/>
      <c r="K97" s="68">
        <v>50</v>
      </c>
      <c r="L97" s="211">
        <v>41759</v>
      </c>
      <c r="M97" s="215">
        <v>769.67</v>
      </c>
      <c r="N97" s="55"/>
      <c r="O97" s="25"/>
    </row>
    <row r="98" spans="1:15" s="7" customFormat="1" ht="13.5" thickBot="1">
      <c r="A98" s="47"/>
      <c r="B98" s="68"/>
      <c r="C98" s="77"/>
      <c r="D98" s="58"/>
      <c r="E98" s="69"/>
      <c r="F98" s="77"/>
      <c r="G98" s="22"/>
      <c r="H98" s="68"/>
      <c r="I98" s="77"/>
      <c r="J98" s="58"/>
      <c r="K98" s="68"/>
      <c r="L98" s="77"/>
      <c r="M98" s="58"/>
      <c r="N98" s="55"/>
      <c r="O98" s="25"/>
    </row>
    <row r="99" spans="1:15" s="88" customFormat="1" ht="20.25" thickBot="1">
      <c r="A99" s="83" t="s">
        <v>4</v>
      </c>
      <c r="B99" s="84"/>
      <c r="C99" s="85"/>
      <c r="D99" s="89">
        <f>SUM(D72:D98)</f>
        <v>3387.33</v>
      </c>
      <c r="E99" s="90"/>
      <c r="F99" s="85"/>
      <c r="G99" s="89">
        <f>SUM(G72:G98)</f>
        <v>6036.17</v>
      </c>
      <c r="H99" s="91"/>
      <c r="I99" s="85"/>
      <c r="J99" s="89">
        <f>SUM(J72:J98)</f>
        <v>24488.98</v>
      </c>
      <c r="K99" s="91"/>
      <c r="L99" s="85"/>
      <c r="M99" s="89">
        <f>SUM(M72:M98)</f>
        <v>6494.3</v>
      </c>
      <c r="N99" s="57">
        <f>M99+J99+G99+D99</f>
        <v>40406.78</v>
      </c>
      <c r="O99" s="92"/>
    </row>
    <row r="100" spans="1:15" s="7" customFormat="1" ht="40.5" customHeight="1" hidden="1" thickBot="1">
      <c r="A100" s="289" t="s">
        <v>29</v>
      </c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1"/>
      <c r="O100" s="70"/>
    </row>
    <row r="101" spans="1:15" s="7" customFormat="1" ht="12.75" hidden="1">
      <c r="A101" s="46"/>
      <c r="B101" s="37"/>
      <c r="C101" s="10"/>
      <c r="D101" s="43"/>
      <c r="E101" s="55"/>
      <c r="F101" s="10"/>
      <c r="G101" s="20"/>
      <c r="H101" s="37"/>
      <c r="I101" s="10"/>
      <c r="J101" s="43"/>
      <c r="K101" s="37"/>
      <c r="L101" s="10"/>
      <c r="M101" s="43"/>
      <c r="N101" s="55"/>
      <c r="O101" s="25"/>
    </row>
    <row r="102" spans="1:15" s="7" customFormat="1" ht="12.75" hidden="1">
      <c r="A102" s="46"/>
      <c r="B102" s="37"/>
      <c r="C102" s="10"/>
      <c r="D102" s="43"/>
      <c r="E102" s="55"/>
      <c r="F102" s="10"/>
      <c r="G102" s="20"/>
      <c r="H102" s="37"/>
      <c r="I102" s="10"/>
      <c r="J102" s="43"/>
      <c r="K102" s="37"/>
      <c r="L102" s="10"/>
      <c r="M102" s="43"/>
      <c r="N102" s="55"/>
      <c r="O102" s="25"/>
    </row>
    <row r="103" spans="1:15" s="7" customFormat="1" ht="12.75" hidden="1">
      <c r="A103" s="46"/>
      <c r="B103" s="37"/>
      <c r="C103" s="10"/>
      <c r="D103" s="43"/>
      <c r="E103" s="55"/>
      <c r="F103" s="10"/>
      <c r="G103" s="20"/>
      <c r="H103" s="37"/>
      <c r="I103" s="10"/>
      <c r="J103" s="43"/>
      <c r="K103" s="37"/>
      <c r="L103" s="10"/>
      <c r="M103" s="43"/>
      <c r="N103" s="55"/>
      <c r="O103" s="25"/>
    </row>
    <row r="104" spans="1:15" s="7" customFormat="1" ht="12.75" hidden="1">
      <c r="A104" s="46"/>
      <c r="B104" s="37"/>
      <c r="C104" s="10"/>
      <c r="D104" s="43"/>
      <c r="E104" s="55"/>
      <c r="F104" s="10"/>
      <c r="G104" s="20"/>
      <c r="H104" s="37"/>
      <c r="I104" s="10"/>
      <c r="J104" s="43"/>
      <c r="K104" s="37"/>
      <c r="L104" s="10"/>
      <c r="M104" s="43"/>
      <c r="N104" s="55"/>
      <c r="O104" s="25"/>
    </row>
    <row r="105" spans="1:15" s="7" customFormat="1" ht="13.5" hidden="1" thickBot="1">
      <c r="A105" s="46"/>
      <c r="B105" s="37"/>
      <c r="C105" s="10"/>
      <c r="D105" s="43"/>
      <c r="E105" s="55"/>
      <c r="F105" s="10"/>
      <c r="G105" s="20"/>
      <c r="H105" s="37"/>
      <c r="I105" s="10"/>
      <c r="J105" s="43"/>
      <c r="K105" s="37"/>
      <c r="L105" s="10"/>
      <c r="M105" s="43"/>
      <c r="N105" s="55"/>
      <c r="O105" s="25"/>
    </row>
    <row r="106" spans="1:15" s="88" customFormat="1" ht="20.25" hidden="1" thickBot="1">
      <c r="A106" s="83" t="s">
        <v>4</v>
      </c>
      <c r="B106" s="91"/>
      <c r="C106" s="93"/>
      <c r="D106" s="95">
        <f>SUM(D101:D105)</f>
        <v>0</v>
      </c>
      <c r="E106" s="96"/>
      <c r="F106" s="95"/>
      <c r="G106" s="95">
        <f>SUM(G101:G105)</f>
        <v>0</v>
      </c>
      <c r="H106" s="95"/>
      <c r="I106" s="95"/>
      <c r="J106" s="95">
        <f>SUM(J101:J105)</f>
        <v>0</v>
      </c>
      <c r="K106" s="95"/>
      <c r="L106" s="95"/>
      <c r="M106" s="95">
        <f>SUM(M101:M105)</f>
        <v>0</v>
      </c>
      <c r="N106" s="86"/>
      <c r="O106" s="94"/>
    </row>
    <row r="107" spans="1:15" s="7" customFormat="1" ht="20.25" thickBot="1">
      <c r="A107" s="73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0"/>
    </row>
    <row r="108" spans="1:15" s="2" customFormat="1" ht="20.25" thickBot="1">
      <c r="A108" s="50" t="s">
        <v>6</v>
      </c>
      <c r="B108" s="74"/>
      <c r="C108" s="71"/>
      <c r="D108" s="75">
        <f>D106+D99+D70+D58</f>
        <v>235638.74</v>
      </c>
      <c r="E108" s="72"/>
      <c r="F108" s="71"/>
      <c r="G108" s="75">
        <f>G106+G99+G70+G58</f>
        <v>141831.53</v>
      </c>
      <c r="H108" s="72"/>
      <c r="I108" s="71"/>
      <c r="J108" s="75">
        <f>J106+J99+J70+J58</f>
        <v>168419.08</v>
      </c>
      <c r="K108" s="72"/>
      <c r="L108" s="71"/>
      <c r="M108" s="75">
        <f>M106+M99+M70+M58</f>
        <v>153918.9</v>
      </c>
      <c r="N108" s="57">
        <f>M108+J108+G108+D108</f>
        <v>699808.25</v>
      </c>
      <c r="O108" s="29">
        <f>M108+J108+G108+D108</f>
        <v>699808.25</v>
      </c>
    </row>
    <row r="109" spans="1:13" s="2" customFormat="1" ht="13.5" thickBot="1">
      <c r="A109" s="61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4" s="2" customFormat="1" ht="13.5" thickBot="1">
      <c r="A110" s="59"/>
      <c r="B110" s="62" t="s">
        <v>18</v>
      </c>
      <c r="C110" s="62" t="s">
        <v>19</v>
      </c>
      <c r="D110" s="62" t="s">
        <v>20</v>
      </c>
      <c r="E110" s="62" t="s">
        <v>21</v>
      </c>
      <c r="F110" s="62" t="s">
        <v>22</v>
      </c>
      <c r="G110" s="62" t="s">
        <v>23</v>
      </c>
      <c r="H110" s="62" t="s">
        <v>24</v>
      </c>
      <c r="I110" s="62" t="s">
        <v>25</v>
      </c>
      <c r="J110" s="62" t="s">
        <v>14</v>
      </c>
      <c r="K110" s="62" t="s">
        <v>15</v>
      </c>
      <c r="L110" s="62" t="s">
        <v>16</v>
      </c>
      <c r="M110" s="62" t="s">
        <v>17</v>
      </c>
      <c r="N110" s="62" t="s">
        <v>27</v>
      </c>
    </row>
    <row r="111" spans="1:14" s="2" customFormat="1" ht="13.5" thickBot="1">
      <c r="A111" s="61" t="s">
        <v>13</v>
      </c>
      <c r="B111" s="203">
        <f>'[1]Лист1'!$FZ$67</f>
        <v>59942.12</v>
      </c>
      <c r="C111" s="59">
        <f>B129</f>
        <v>126983.78</v>
      </c>
      <c r="D111" s="59">
        <f aca="true" t="shared" si="5" ref="D111:M111">C129</f>
        <v>201224.06</v>
      </c>
      <c r="E111" s="60">
        <f>D129</f>
        <v>37085.21</v>
      </c>
      <c r="F111" s="59">
        <f t="shared" si="5"/>
        <v>109099.82</v>
      </c>
      <c r="G111" s="59">
        <f t="shared" si="5"/>
        <v>185860.03</v>
      </c>
      <c r="H111" s="60">
        <f t="shared" si="5"/>
        <v>118908.31</v>
      </c>
      <c r="I111" s="59">
        <f t="shared" si="5"/>
        <v>196251.22</v>
      </c>
      <c r="J111" s="59">
        <f t="shared" si="5"/>
        <v>271720.89</v>
      </c>
      <c r="K111" s="60">
        <f t="shared" si="5"/>
        <v>177141.56</v>
      </c>
      <c r="L111" s="59">
        <f t="shared" si="5"/>
        <v>242435.14</v>
      </c>
      <c r="M111" s="59">
        <f t="shared" si="5"/>
        <v>318715.59</v>
      </c>
      <c r="N111" s="59"/>
    </row>
    <row r="112" spans="1:14" s="2" customFormat="1" ht="13.5" thickBot="1">
      <c r="A112" s="61" t="s">
        <v>11</v>
      </c>
      <c r="B112" s="59">
        <f aca="true" t="shared" si="6" ref="B112:M112">SUM(B113:B119)</f>
        <v>73447.46</v>
      </c>
      <c r="C112" s="59">
        <f t="shared" si="6"/>
        <v>73447.46</v>
      </c>
      <c r="D112" s="59">
        <f t="shared" si="6"/>
        <v>73447.46</v>
      </c>
      <c r="E112" s="59">
        <f t="shared" si="6"/>
        <v>73447.46</v>
      </c>
      <c r="F112" s="59">
        <f t="shared" si="6"/>
        <v>73447.46</v>
      </c>
      <c r="G112" s="59">
        <f t="shared" si="6"/>
        <v>73447.46</v>
      </c>
      <c r="H112" s="59">
        <f t="shared" si="6"/>
        <v>73447.46</v>
      </c>
      <c r="I112" s="59">
        <f t="shared" si="6"/>
        <v>73447.46</v>
      </c>
      <c r="J112" s="59">
        <f t="shared" si="6"/>
        <v>73447.46</v>
      </c>
      <c r="K112" s="59">
        <f t="shared" si="6"/>
        <v>73447.46</v>
      </c>
      <c r="L112" s="59">
        <f t="shared" si="6"/>
        <v>73447.46</v>
      </c>
      <c r="M112" s="59">
        <f t="shared" si="6"/>
        <v>73459.03</v>
      </c>
      <c r="N112" s="59">
        <f>SUM(B112:M112)</f>
        <v>881381.09</v>
      </c>
    </row>
    <row r="113" spans="1:14" s="200" customFormat="1" ht="13.5" thickBot="1">
      <c r="A113" s="110" t="s">
        <v>101</v>
      </c>
      <c r="B113" s="199">
        <v>59579.51</v>
      </c>
      <c r="C113" s="199">
        <v>59579.51</v>
      </c>
      <c r="D113" s="199">
        <v>59579.51</v>
      </c>
      <c r="E113" s="199">
        <v>59579.51</v>
      </c>
      <c r="F113" s="199">
        <v>59579.51</v>
      </c>
      <c r="G113" s="199">
        <v>59579.51</v>
      </c>
      <c r="H113" s="199">
        <v>59579.51</v>
      </c>
      <c r="I113" s="199">
        <v>59579.51</v>
      </c>
      <c r="J113" s="199">
        <v>59579.51</v>
      </c>
      <c r="K113" s="199">
        <v>59579.51</v>
      </c>
      <c r="L113" s="199">
        <v>59579.51</v>
      </c>
      <c r="M113" s="199">
        <v>59591.08</v>
      </c>
      <c r="N113" s="199">
        <f aca="true" t="shared" si="7" ref="N113:N127">SUM(B113:M113)</f>
        <v>714965.69</v>
      </c>
    </row>
    <row r="114" spans="1:14" s="200" customFormat="1" ht="13.5" thickBot="1">
      <c r="A114" s="110" t="s">
        <v>161</v>
      </c>
      <c r="B114" s="199">
        <v>6862.96</v>
      </c>
      <c r="C114" s="199">
        <v>6862.96</v>
      </c>
      <c r="D114" s="199">
        <v>6862.96</v>
      </c>
      <c r="E114" s="199">
        <v>6862.96</v>
      </c>
      <c r="F114" s="199">
        <v>6862.96</v>
      </c>
      <c r="G114" s="199">
        <v>6862.96</v>
      </c>
      <c r="H114" s="199">
        <v>6862.96</v>
      </c>
      <c r="I114" s="199">
        <v>6862.96</v>
      </c>
      <c r="J114" s="199">
        <v>6862.96</v>
      </c>
      <c r="K114" s="199">
        <v>6862.96</v>
      </c>
      <c r="L114" s="199">
        <v>6862.96</v>
      </c>
      <c r="M114" s="199">
        <v>6862.96</v>
      </c>
      <c r="N114" s="199">
        <f t="shared" si="7"/>
        <v>82355.52</v>
      </c>
    </row>
    <row r="115" spans="1:14" s="200" customFormat="1" ht="13.5" thickBot="1">
      <c r="A115" s="110" t="s">
        <v>162</v>
      </c>
      <c r="B115" s="199">
        <v>1186.14</v>
      </c>
      <c r="C115" s="199">
        <v>1186.14</v>
      </c>
      <c r="D115" s="199">
        <v>1186.14</v>
      </c>
      <c r="E115" s="199">
        <v>1186.14</v>
      </c>
      <c r="F115" s="199">
        <v>1186.14</v>
      </c>
      <c r="G115" s="199">
        <v>1186.14</v>
      </c>
      <c r="H115" s="199">
        <v>1186.14</v>
      </c>
      <c r="I115" s="199">
        <v>1186.14</v>
      </c>
      <c r="J115" s="199">
        <v>1186.14</v>
      </c>
      <c r="K115" s="199">
        <v>1186.14</v>
      </c>
      <c r="L115" s="199">
        <v>1186.14</v>
      </c>
      <c r="M115" s="199">
        <v>1186.14</v>
      </c>
      <c r="N115" s="199">
        <f t="shared" si="7"/>
        <v>14233.68</v>
      </c>
    </row>
    <row r="116" spans="1:14" s="200" customFormat="1" ht="13.5" thickBot="1">
      <c r="A116" s="110" t="s">
        <v>201</v>
      </c>
      <c r="B116" s="199">
        <v>2038.79</v>
      </c>
      <c r="C116" s="199">
        <v>2038.79</v>
      </c>
      <c r="D116" s="199">
        <v>2038.79</v>
      </c>
      <c r="E116" s="199">
        <v>2038.79</v>
      </c>
      <c r="F116" s="199">
        <v>2038.79</v>
      </c>
      <c r="G116" s="199">
        <v>2038.79</v>
      </c>
      <c r="H116" s="199">
        <v>2038.79</v>
      </c>
      <c r="I116" s="199">
        <v>2038.79</v>
      </c>
      <c r="J116" s="199">
        <v>2038.79</v>
      </c>
      <c r="K116" s="199">
        <v>2038.79</v>
      </c>
      <c r="L116" s="199">
        <v>2038.79</v>
      </c>
      <c r="M116" s="199">
        <v>2038.79</v>
      </c>
      <c r="N116" s="199">
        <f t="shared" si="7"/>
        <v>24465.48</v>
      </c>
    </row>
    <row r="117" spans="1:14" s="200" customFormat="1" ht="13.5" thickBot="1">
      <c r="A117" s="110" t="s">
        <v>163</v>
      </c>
      <c r="B117" s="199">
        <v>452.39</v>
      </c>
      <c r="C117" s="199">
        <v>452.39</v>
      </c>
      <c r="D117" s="199">
        <v>452.39</v>
      </c>
      <c r="E117" s="199">
        <v>452.39</v>
      </c>
      <c r="F117" s="199">
        <v>452.39</v>
      </c>
      <c r="G117" s="199">
        <v>452.39</v>
      </c>
      <c r="H117" s="199">
        <v>452.39</v>
      </c>
      <c r="I117" s="199">
        <v>452.39</v>
      </c>
      <c r="J117" s="199">
        <v>452.39</v>
      </c>
      <c r="K117" s="199">
        <v>452.39</v>
      </c>
      <c r="L117" s="199">
        <v>452.39</v>
      </c>
      <c r="M117" s="199">
        <v>452.39</v>
      </c>
      <c r="N117" s="199">
        <f t="shared" si="7"/>
        <v>5428.68</v>
      </c>
    </row>
    <row r="118" spans="1:14" s="200" customFormat="1" ht="13.5" thickBot="1">
      <c r="A118" s="110" t="s">
        <v>164</v>
      </c>
      <c r="B118" s="199">
        <v>1721.48</v>
      </c>
      <c r="C118" s="199">
        <v>1721.48</v>
      </c>
      <c r="D118" s="199">
        <v>1721.48</v>
      </c>
      <c r="E118" s="199">
        <v>1721.48</v>
      </c>
      <c r="F118" s="199">
        <v>1721.48</v>
      </c>
      <c r="G118" s="199">
        <v>1721.48</v>
      </c>
      <c r="H118" s="199">
        <v>1721.48</v>
      </c>
      <c r="I118" s="199">
        <v>1721.48</v>
      </c>
      <c r="J118" s="199">
        <v>1721.48</v>
      </c>
      <c r="K118" s="199">
        <v>1721.48</v>
      </c>
      <c r="L118" s="199">
        <v>1721.48</v>
      </c>
      <c r="M118" s="199">
        <v>1721.48</v>
      </c>
      <c r="N118" s="199">
        <f t="shared" si="7"/>
        <v>20657.76</v>
      </c>
    </row>
    <row r="119" spans="1:14" s="200" customFormat="1" ht="13.5" thickBot="1">
      <c r="A119" s="110" t="s">
        <v>166</v>
      </c>
      <c r="B119" s="199">
        <v>1606.19</v>
      </c>
      <c r="C119" s="199">
        <v>1606.19</v>
      </c>
      <c r="D119" s="199">
        <v>1606.19</v>
      </c>
      <c r="E119" s="199">
        <v>1606.19</v>
      </c>
      <c r="F119" s="199">
        <v>1606.19</v>
      </c>
      <c r="G119" s="199">
        <v>1606.19</v>
      </c>
      <c r="H119" s="199">
        <v>1606.19</v>
      </c>
      <c r="I119" s="199">
        <v>1606.19</v>
      </c>
      <c r="J119" s="199">
        <v>1606.19</v>
      </c>
      <c r="K119" s="199">
        <v>1606.19</v>
      </c>
      <c r="L119" s="199">
        <v>1606.19</v>
      </c>
      <c r="M119" s="199">
        <v>1606.19</v>
      </c>
      <c r="N119" s="199">
        <f t="shared" si="7"/>
        <v>19274.28</v>
      </c>
    </row>
    <row r="120" spans="1:14" s="2" customFormat="1" ht="13.5" thickBot="1">
      <c r="A120" s="61" t="s">
        <v>12</v>
      </c>
      <c r="B120" s="59">
        <f aca="true" t="shared" si="8" ref="B120:M120">SUM(B121:B127)</f>
        <v>67041.66</v>
      </c>
      <c r="C120" s="59">
        <f t="shared" si="8"/>
        <v>74240.28</v>
      </c>
      <c r="D120" s="59">
        <f t="shared" si="8"/>
        <v>71499.89</v>
      </c>
      <c r="E120" s="59">
        <f>SUM(E121:E127)</f>
        <v>72014.61</v>
      </c>
      <c r="F120" s="59">
        <f t="shared" si="8"/>
        <v>76760.21</v>
      </c>
      <c r="G120" s="59">
        <f t="shared" si="8"/>
        <v>74879.81</v>
      </c>
      <c r="H120" s="59">
        <f t="shared" si="8"/>
        <v>77342.91</v>
      </c>
      <c r="I120" s="59">
        <f t="shared" si="8"/>
        <v>75469.67</v>
      </c>
      <c r="J120" s="59">
        <f t="shared" si="8"/>
        <v>73839.75</v>
      </c>
      <c r="K120" s="59">
        <f t="shared" si="8"/>
        <v>65293.58</v>
      </c>
      <c r="L120" s="59">
        <f t="shared" si="8"/>
        <v>76280.45</v>
      </c>
      <c r="M120" s="59">
        <f t="shared" si="8"/>
        <v>76567.32</v>
      </c>
      <c r="N120" s="59">
        <f t="shared" si="7"/>
        <v>881230.14</v>
      </c>
    </row>
    <row r="121" spans="1:14" s="200" customFormat="1" ht="13.5" thickBot="1">
      <c r="A121" s="110" t="s">
        <v>101</v>
      </c>
      <c r="B121" s="199">
        <v>52460.14</v>
      </c>
      <c r="C121" s="199">
        <v>59658.76</v>
      </c>
      <c r="D121" s="199">
        <v>56918.37</v>
      </c>
      <c r="E121" s="199">
        <v>57433.09</v>
      </c>
      <c r="F121" s="199">
        <v>62178.69</v>
      </c>
      <c r="G121" s="199">
        <v>60298.29</v>
      </c>
      <c r="H121" s="199">
        <v>62761.39</v>
      </c>
      <c r="I121" s="199">
        <v>60888.15</v>
      </c>
      <c r="J121" s="199">
        <v>59258.23</v>
      </c>
      <c r="K121" s="199">
        <v>50712.06</v>
      </c>
      <c r="L121" s="199">
        <v>61698.93</v>
      </c>
      <c r="M121" s="199">
        <v>61985.8</v>
      </c>
      <c r="N121" s="199">
        <f t="shared" si="7"/>
        <v>706251.9</v>
      </c>
    </row>
    <row r="122" spans="1:14" s="200" customFormat="1" ht="13.5" thickBot="1">
      <c r="A122" s="110" t="s">
        <v>161</v>
      </c>
      <c r="B122" s="199">
        <v>7411.69</v>
      </c>
      <c r="C122" s="199">
        <v>7411.69</v>
      </c>
      <c r="D122" s="199">
        <v>7411.69</v>
      </c>
      <c r="E122" s="199">
        <v>7411.69</v>
      </c>
      <c r="F122" s="199">
        <v>7411.69</v>
      </c>
      <c r="G122" s="199">
        <v>7411.69</v>
      </c>
      <c r="H122" s="199">
        <v>7411.69</v>
      </c>
      <c r="I122" s="199">
        <v>7411.69</v>
      </c>
      <c r="J122" s="199">
        <v>7411.69</v>
      </c>
      <c r="K122" s="199">
        <v>7411.69</v>
      </c>
      <c r="L122" s="199">
        <v>7411.69</v>
      </c>
      <c r="M122" s="199">
        <v>7411.69</v>
      </c>
      <c r="N122" s="199">
        <f t="shared" si="7"/>
        <v>88940.28</v>
      </c>
    </row>
    <row r="123" spans="1:14" s="200" customFormat="1" ht="13.5" thickBot="1">
      <c r="A123" s="110" t="s">
        <v>162</v>
      </c>
      <c r="B123" s="199">
        <v>1184.6</v>
      </c>
      <c r="C123" s="199">
        <v>1184.6</v>
      </c>
      <c r="D123" s="199">
        <v>1184.6</v>
      </c>
      <c r="E123" s="199">
        <v>1184.6</v>
      </c>
      <c r="F123" s="199">
        <v>1184.6</v>
      </c>
      <c r="G123" s="199">
        <v>1184.6</v>
      </c>
      <c r="H123" s="199">
        <v>1184.6</v>
      </c>
      <c r="I123" s="199">
        <v>1184.6</v>
      </c>
      <c r="J123" s="199">
        <v>1184.6</v>
      </c>
      <c r="K123" s="199">
        <v>1184.6</v>
      </c>
      <c r="L123" s="199">
        <v>1184.6</v>
      </c>
      <c r="M123" s="199">
        <v>1184.6</v>
      </c>
      <c r="N123" s="199">
        <f t="shared" si="7"/>
        <v>14215.2</v>
      </c>
    </row>
    <row r="124" spans="1:14" s="200" customFormat="1" ht="13.5" thickBot="1">
      <c r="A124" s="110" t="s">
        <v>165</v>
      </c>
      <c r="B124" s="199">
        <v>2128.29</v>
      </c>
      <c r="C124" s="199">
        <v>2128.29</v>
      </c>
      <c r="D124" s="199">
        <v>2128.29</v>
      </c>
      <c r="E124" s="199">
        <v>2128.29</v>
      </c>
      <c r="F124" s="199">
        <v>2128.29</v>
      </c>
      <c r="G124" s="199">
        <v>2128.29</v>
      </c>
      <c r="H124" s="199">
        <v>2128.29</v>
      </c>
      <c r="I124" s="199">
        <v>2128.29</v>
      </c>
      <c r="J124" s="199">
        <v>2128.29</v>
      </c>
      <c r="K124" s="199">
        <v>2128.29</v>
      </c>
      <c r="L124" s="199">
        <v>2128.29</v>
      </c>
      <c r="M124" s="199">
        <v>2128.29</v>
      </c>
      <c r="N124" s="199">
        <f t="shared" si="7"/>
        <v>25539.48</v>
      </c>
    </row>
    <row r="125" spans="1:14" s="200" customFormat="1" ht="13.5" thickBot="1">
      <c r="A125" s="110" t="s">
        <v>163</v>
      </c>
      <c r="B125" s="199">
        <v>452.39</v>
      </c>
      <c r="C125" s="199">
        <v>452.39</v>
      </c>
      <c r="D125" s="199">
        <v>452.39</v>
      </c>
      <c r="E125" s="199">
        <v>452.39</v>
      </c>
      <c r="F125" s="199">
        <v>452.39</v>
      </c>
      <c r="G125" s="199">
        <v>452.39</v>
      </c>
      <c r="H125" s="199">
        <v>452.39</v>
      </c>
      <c r="I125" s="199">
        <v>452.39</v>
      </c>
      <c r="J125" s="199">
        <v>452.39</v>
      </c>
      <c r="K125" s="199">
        <v>452.39</v>
      </c>
      <c r="L125" s="199">
        <v>452.39</v>
      </c>
      <c r="M125" s="199">
        <v>452.39</v>
      </c>
      <c r="N125" s="199">
        <f t="shared" si="7"/>
        <v>5428.68</v>
      </c>
    </row>
    <row r="126" spans="1:14" s="200" customFormat="1" ht="13.5" thickBot="1">
      <c r="A126" s="110" t="s">
        <v>164</v>
      </c>
      <c r="B126" s="199">
        <v>1721.48</v>
      </c>
      <c r="C126" s="199">
        <v>1721.48</v>
      </c>
      <c r="D126" s="199">
        <v>1721.48</v>
      </c>
      <c r="E126" s="199">
        <v>1721.48</v>
      </c>
      <c r="F126" s="199">
        <v>1721.48</v>
      </c>
      <c r="G126" s="199">
        <v>1721.48</v>
      </c>
      <c r="H126" s="199">
        <v>1721.48</v>
      </c>
      <c r="I126" s="199">
        <v>1721.48</v>
      </c>
      <c r="J126" s="199">
        <v>1721.48</v>
      </c>
      <c r="K126" s="199">
        <v>1721.48</v>
      </c>
      <c r="L126" s="199">
        <v>1721.48</v>
      </c>
      <c r="M126" s="199">
        <v>1721.48</v>
      </c>
      <c r="N126" s="199">
        <f t="shared" si="7"/>
        <v>20657.76</v>
      </c>
    </row>
    <row r="127" spans="1:14" s="200" customFormat="1" ht="13.5" thickBot="1">
      <c r="A127" s="110" t="s">
        <v>166</v>
      </c>
      <c r="B127" s="199">
        <v>1683.07</v>
      </c>
      <c r="C127" s="199">
        <v>1683.07</v>
      </c>
      <c r="D127" s="199">
        <v>1683.07</v>
      </c>
      <c r="E127" s="199">
        <v>1683.07</v>
      </c>
      <c r="F127" s="199">
        <v>1683.07</v>
      </c>
      <c r="G127" s="199">
        <v>1683.07</v>
      </c>
      <c r="H127" s="199">
        <v>1683.07</v>
      </c>
      <c r="I127" s="199">
        <v>1683.07</v>
      </c>
      <c r="J127" s="199">
        <v>1683.07</v>
      </c>
      <c r="K127" s="199">
        <v>1683.07</v>
      </c>
      <c r="L127" s="199">
        <v>1683.07</v>
      </c>
      <c r="M127" s="199">
        <v>1683.07</v>
      </c>
      <c r="N127" s="199">
        <f t="shared" si="7"/>
        <v>20196.84</v>
      </c>
    </row>
    <row r="128" spans="1:14" s="2" customFormat="1" ht="13.5" thickBot="1">
      <c r="A128" s="61" t="s">
        <v>102</v>
      </c>
      <c r="B128" s="59">
        <f aca="true" t="shared" si="9" ref="B128:M128">B120-B112</f>
        <v>-6405.8</v>
      </c>
      <c r="C128" s="59">
        <f t="shared" si="9"/>
        <v>792.819999999992</v>
      </c>
      <c r="D128" s="59">
        <f t="shared" si="9"/>
        <v>-1947.57000000001</v>
      </c>
      <c r="E128" s="59">
        <f t="shared" si="9"/>
        <v>-1432.85000000001</v>
      </c>
      <c r="F128" s="59">
        <f t="shared" si="9"/>
        <v>3312.75</v>
      </c>
      <c r="G128" s="59">
        <f t="shared" si="9"/>
        <v>1432.34999999999</v>
      </c>
      <c r="H128" s="59">
        <f t="shared" si="9"/>
        <v>3895.45</v>
      </c>
      <c r="I128" s="59">
        <f t="shared" si="9"/>
        <v>2022.20999999999</v>
      </c>
      <c r="J128" s="59">
        <f t="shared" si="9"/>
        <v>392.289999999994</v>
      </c>
      <c r="K128" s="59">
        <f t="shared" si="9"/>
        <v>-8153.88</v>
      </c>
      <c r="L128" s="59">
        <f t="shared" si="9"/>
        <v>2832.98999999999</v>
      </c>
      <c r="M128" s="59">
        <f t="shared" si="9"/>
        <v>3108.29000000001</v>
      </c>
      <c r="N128" s="59">
        <f>M128+L128+K128+J128+I128+H128+G128+F128+E128+D128+C128+B128</f>
        <v>-150.950000000054</v>
      </c>
    </row>
    <row r="129" spans="1:14" s="2" customFormat="1" ht="13.5" thickBot="1">
      <c r="A129" s="61" t="s">
        <v>26</v>
      </c>
      <c r="B129" s="59">
        <f>B111+B120</f>
        <v>126983.78</v>
      </c>
      <c r="C129" s="59">
        <f>C111+C120</f>
        <v>201224.06</v>
      </c>
      <c r="D129" s="204">
        <f>D111+D120-D108</f>
        <v>37085.21</v>
      </c>
      <c r="E129" s="59">
        <f>E111+E120</f>
        <v>109099.82</v>
      </c>
      <c r="F129" s="59">
        <f>F111+F120</f>
        <v>185860.03</v>
      </c>
      <c r="G129" s="204">
        <f>G111+G120-G108</f>
        <v>118908.31</v>
      </c>
      <c r="H129" s="59">
        <f>H111+H120</f>
        <v>196251.22</v>
      </c>
      <c r="I129" s="59">
        <f>I111+I120</f>
        <v>271720.89</v>
      </c>
      <c r="J129" s="204">
        <f>J111+J120-J108</f>
        <v>177141.56</v>
      </c>
      <c r="K129" s="59">
        <f>K111+K120</f>
        <v>242435.14</v>
      </c>
      <c r="L129" s="59">
        <f>L111+L120</f>
        <v>318715.59</v>
      </c>
      <c r="M129" s="204">
        <f>M111+M120-M108</f>
        <v>241364.01</v>
      </c>
      <c r="N129" s="59"/>
    </row>
    <row r="130" spans="7:14" s="2" customFormat="1" ht="57" customHeight="1">
      <c r="G130" s="39"/>
      <c r="H130" s="268" t="s">
        <v>238</v>
      </c>
      <c r="I130" s="268"/>
      <c r="J130" s="268"/>
      <c r="K130" s="268"/>
      <c r="L130" s="253" t="s">
        <v>239</v>
      </c>
      <c r="M130" s="253"/>
      <c r="N130" s="253"/>
    </row>
    <row r="131" spans="8:14" s="2" customFormat="1" ht="72" customHeight="1">
      <c r="H131" s="254" t="s">
        <v>240</v>
      </c>
      <c r="I131" s="254"/>
      <c r="J131" s="254"/>
      <c r="K131" s="254"/>
      <c r="L131" s="255" t="s">
        <v>252</v>
      </c>
      <c r="M131" s="255"/>
      <c r="N131" s="255"/>
    </row>
    <row r="132" s="2" customFormat="1" ht="12.75"/>
    <row r="133" spans="8:13" s="2" customFormat="1" ht="15">
      <c r="H133" s="267" t="s">
        <v>202</v>
      </c>
      <c r="I133" s="267"/>
      <c r="J133" s="267"/>
      <c r="K133" s="205">
        <f>O108</f>
        <v>699808.25</v>
      </c>
      <c r="L133" s="206"/>
      <c r="M133" s="206"/>
    </row>
    <row r="134" spans="8:13" s="2" customFormat="1" ht="15">
      <c r="H134" s="267" t="s">
        <v>203</v>
      </c>
      <c r="I134" s="267"/>
      <c r="J134" s="267"/>
      <c r="K134" s="205">
        <f>N112</f>
        <v>881381.09</v>
      </c>
      <c r="L134" s="206"/>
      <c r="M134" s="206"/>
    </row>
    <row r="135" spans="8:13" s="2" customFormat="1" ht="15">
      <c r="H135" s="267" t="s">
        <v>204</v>
      </c>
      <c r="I135" s="267"/>
      <c r="J135" s="267"/>
      <c r="K135" s="205">
        <f>N120</f>
        <v>881230.14</v>
      </c>
      <c r="L135" s="206"/>
      <c r="M135" s="206"/>
    </row>
    <row r="136" spans="8:13" s="2" customFormat="1" ht="15">
      <c r="H136" s="267" t="s">
        <v>205</v>
      </c>
      <c r="I136" s="267"/>
      <c r="J136" s="267"/>
      <c r="K136" s="205">
        <f>K135-K134</f>
        <v>-150.95</v>
      </c>
      <c r="L136" s="206"/>
      <c r="M136" s="206"/>
    </row>
    <row r="137" spans="8:13" s="2" customFormat="1" ht="15">
      <c r="H137" s="275" t="s">
        <v>206</v>
      </c>
      <c r="I137" s="275"/>
      <c r="J137" s="275"/>
      <c r="K137" s="205">
        <f>K134-K133</f>
        <v>181572.84</v>
      </c>
      <c r="L137" s="206"/>
      <c r="M137" s="206"/>
    </row>
    <row r="138" spans="8:13" s="2" customFormat="1" ht="15">
      <c r="H138" s="276" t="s">
        <v>207</v>
      </c>
      <c r="I138" s="277"/>
      <c r="J138" s="278"/>
      <c r="K138" s="205">
        <f>B111</f>
        <v>59942.12</v>
      </c>
      <c r="L138" s="206"/>
      <c r="M138" s="206"/>
    </row>
    <row r="139" spans="8:13" s="2" customFormat="1" ht="15.75">
      <c r="H139" s="279" t="s">
        <v>208</v>
      </c>
      <c r="I139" s="279"/>
      <c r="J139" s="279"/>
      <c r="K139" s="207">
        <f>K138+K137+K136+K140</f>
        <v>241364.01</v>
      </c>
      <c r="L139" s="206"/>
      <c r="M139" s="206"/>
    </row>
    <row r="140" spans="8:13" s="2" customFormat="1" ht="15">
      <c r="H140" s="257"/>
      <c r="I140" s="257"/>
      <c r="J140" s="257"/>
      <c r="K140" s="208"/>
      <c r="L140" s="206"/>
      <c r="M140" s="206"/>
    </row>
    <row r="141" spans="8:13" s="2" customFormat="1" ht="15">
      <c r="H141" s="275" t="s">
        <v>209</v>
      </c>
      <c r="I141" s="275"/>
      <c r="J141" s="275"/>
      <c r="K141" s="208">
        <f>D99+G99+J99+M99</f>
        <v>40406.78</v>
      </c>
      <c r="L141" s="256" t="s">
        <v>215</v>
      </c>
      <c r="M141" s="256"/>
    </row>
    <row r="142" spans="8:13" s="2" customFormat="1" ht="15">
      <c r="H142" s="257" t="s">
        <v>210</v>
      </c>
      <c r="I142" s="257"/>
      <c r="J142" s="257"/>
      <c r="K142" s="208">
        <v>54139.38</v>
      </c>
      <c r="L142" s="206"/>
      <c r="M142" s="206"/>
    </row>
    <row r="143" spans="8:13" s="2" customFormat="1" ht="15">
      <c r="H143" s="257" t="s">
        <v>211</v>
      </c>
      <c r="I143" s="257"/>
      <c r="J143" s="257"/>
      <c r="K143" s="208">
        <v>167578.45</v>
      </c>
      <c r="L143" s="206"/>
      <c r="M143" s="206"/>
    </row>
    <row r="144" spans="8:13" ht="15">
      <c r="H144" s="257" t="s">
        <v>212</v>
      </c>
      <c r="I144" s="257"/>
      <c r="J144" s="257"/>
      <c r="K144" s="208">
        <f>K142+K143</f>
        <v>221717.83</v>
      </c>
      <c r="L144" s="206"/>
      <c r="M144" s="206"/>
    </row>
    <row r="145" spans="8:13" ht="15">
      <c r="H145" s="257" t="s">
        <v>213</v>
      </c>
      <c r="I145" s="257"/>
      <c r="J145" s="257"/>
      <c r="K145" s="208">
        <f>K144-K141</f>
        <v>181311.05</v>
      </c>
      <c r="L145" s="209"/>
      <c r="M145" s="206"/>
    </row>
    <row r="146" spans="8:13" ht="15.75">
      <c r="H146" s="257" t="s">
        <v>214</v>
      </c>
      <c r="I146" s="257"/>
      <c r="J146" s="257"/>
      <c r="K146" s="210">
        <f>K137-K145</f>
        <v>261.79</v>
      </c>
      <c r="L146" s="206"/>
      <c r="M146" s="206"/>
    </row>
  </sheetData>
  <sheetProtection/>
  <mergeCells count="33">
    <mergeCell ref="A19:A20"/>
    <mergeCell ref="A60:N60"/>
    <mergeCell ref="H134:J134"/>
    <mergeCell ref="H135:J135"/>
    <mergeCell ref="A1:N1"/>
    <mergeCell ref="A100:N100"/>
    <mergeCell ref="A71:N71"/>
    <mergeCell ref="B2:D2"/>
    <mergeCell ref="E2:G2"/>
    <mergeCell ref="H2:J2"/>
    <mergeCell ref="K2:M2"/>
    <mergeCell ref="A4:O4"/>
    <mergeCell ref="H146:J146"/>
    <mergeCell ref="H136:J136"/>
    <mergeCell ref="H137:J137"/>
    <mergeCell ref="H138:J138"/>
    <mergeCell ref="H139:J139"/>
    <mergeCell ref="H140:J140"/>
    <mergeCell ref="H141:J141"/>
    <mergeCell ref="A52:A55"/>
    <mergeCell ref="H144:J144"/>
    <mergeCell ref="H145:J145"/>
    <mergeCell ref="B66:B69"/>
    <mergeCell ref="C66:C69"/>
    <mergeCell ref="D66:D69"/>
    <mergeCell ref="H133:J133"/>
    <mergeCell ref="H130:K130"/>
    <mergeCell ref="L130:N130"/>
    <mergeCell ref="H131:K131"/>
    <mergeCell ref="L131:N131"/>
    <mergeCell ref="L141:M141"/>
    <mergeCell ref="H142:J142"/>
    <mergeCell ref="H143:J143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2014-07-21T11:12:29Z</cp:lastPrinted>
  <dcterms:created xsi:type="dcterms:W3CDTF">2010-04-02T14:46:04Z</dcterms:created>
  <dcterms:modified xsi:type="dcterms:W3CDTF">2014-07-21T11:19:58Z</dcterms:modified>
  <cp:category/>
  <cp:version/>
  <cp:contentType/>
  <cp:contentStatus/>
</cp:coreProperties>
</file>