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70" windowWidth="15480" windowHeight="11400" activeTab="2"/>
  </bookViews>
  <sheets>
    <sheet name="проект 290 Пост. 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голосованию'!$A$1:$F$134</definedName>
    <definedName name="_xlnm.Print_Area" localSheetId="1">'по заявлению'!$A$1:$F$137</definedName>
    <definedName name="_xlnm.Print_Area" localSheetId="0">'проект 290 Пост. '!$A$1:$F$137</definedName>
  </definedNames>
  <calcPr calcId="145621" fullPrecision="0"/>
</workbook>
</file>

<file path=xl/calcChain.xml><?xml version="1.0" encoding="utf-8"?>
<calcChain xmlns="http://schemas.openxmlformats.org/spreadsheetml/2006/main">
  <c r="D110" i="4" l="1"/>
  <c r="D112" i="4"/>
  <c r="E120" i="4" l="1"/>
  <c r="F120" i="4" s="1"/>
  <c r="E119" i="4"/>
  <c r="F119" i="4" s="1"/>
  <c r="D118" i="4"/>
  <c r="E115" i="4"/>
  <c r="D115" i="4" s="1"/>
  <c r="E114" i="4"/>
  <c r="F114" i="4" s="1"/>
  <c r="E113" i="4"/>
  <c r="F113" i="4" s="1"/>
  <c r="E112" i="4"/>
  <c r="F112" i="4" s="1"/>
  <c r="D111" i="4"/>
  <c r="E111" i="4" s="1"/>
  <c r="F111" i="4" s="1"/>
  <c r="E110" i="4"/>
  <c r="F110" i="4" s="1"/>
  <c r="J109" i="4"/>
  <c r="J108" i="4"/>
  <c r="J107" i="4"/>
  <c r="D107" i="4"/>
  <c r="J106" i="4"/>
  <c r="D105" i="4"/>
  <c r="E105" i="4" s="1"/>
  <c r="J104" i="4"/>
  <c r="J103" i="4"/>
  <c r="D102" i="4"/>
  <c r="E102" i="4" s="1"/>
  <c r="J101" i="4"/>
  <c r="D100" i="4"/>
  <c r="E100" i="4" s="1"/>
  <c r="F100" i="4" s="1"/>
  <c r="J99" i="4"/>
  <c r="J98" i="4"/>
  <c r="D98" i="4"/>
  <c r="J97" i="4"/>
  <c r="J96" i="4"/>
  <c r="J95" i="4"/>
  <c r="J94" i="4"/>
  <c r="D93" i="4"/>
  <c r="E93" i="4" s="1"/>
  <c r="J92" i="4"/>
  <c r="D92" i="4"/>
  <c r="D88" i="4" s="1"/>
  <c r="E88" i="4" s="1"/>
  <c r="J91" i="4"/>
  <c r="J90" i="4"/>
  <c r="J89" i="4"/>
  <c r="J87" i="4"/>
  <c r="D87" i="4"/>
  <c r="J86" i="4"/>
  <c r="J85" i="4"/>
  <c r="J84" i="4"/>
  <c r="J83" i="4"/>
  <c r="J82" i="4"/>
  <c r="J81" i="4"/>
  <c r="J80" i="4"/>
  <c r="J79" i="4"/>
  <c r="J78" i="4"/>
  <c r="D77" i="4"/>
  <c r="E77" i="4" s="1"/>
  <c r="J76" i="4"/>
  <c r="J75" i="4"/>
  <c r="J74" i="4"/>
  <c r="J72" i="4"/>
  <c r="J71" i="4"/>
  <c r="J70" i="4"/>
  <c r="J69" i="4"/>
  <c r="J68" i="4"/>
  <c r="J67" i="4"/>
  <c r="J66" i="4"/>
  <c r="J65" i="4"/>
  <c r="J64" i="4"/>
  <c r="J63" i="4"/>
  <c r="D62" i="4"/>
  <c r="E62" i="4" s="1"/>
  <c r="F62" i="4" s="1"/>
  <c r="E61" i="4"/>
  <c r="F61" i="4" s="1"/>
  <c r="E60" i="4"/>
  <c r="D60" i="4" s="1"/>
  <c r="E59" i="4"/>
  <c r="D59" i="4" s="1"/>
  <c r="E58" i="4"/>
  <c r="F58" i="4" s="1"/>
  <c r="E48" i="4"/>
  <c r="D48" i="4" s="1"/>
  <c r="E47" i="4"/>
  <c r="F47" i="4" s="1"/>
  <c r="E46" i="4"/>
  <c r="F46" i="4" s="1"/>
  <c r="E40" i="4"/>
  <c r="F40" i="4" s="1"/>
  <c r="E39" i="4"/>
  <c r="D39" i="4" s="1"/>
  <c r="E38" i="4"/>
  <c r="D38" i="4" s="1"/>
  <c r="E27" i="4"/>
  <c r="D27" i="4" s="1"/>
  <c r="F15" i="4"/>
  <c r="E15" i="4" s="1"/>
  <c r="D15" i="4" s="1"/>
  <c r="E118" i="4" l="1"/>
  <c r="F118" i="4"/>
  <c r="F88" i="4"/>
  <c r="J88" i="4"/>
  <c r="J93" i="4"/>
  <c r="F93" i="4"/>
  <c r="J105" i="4"/>
  <c r="F105" i="4"/>
  <c r="J77" i="4"/>
  <c r="F77" i="4"/>
  <c r="J102" i="4"/>
  <c r="F102" i="4"/>
  <c r="D116" i="4"/>
  <c r="D122" i="4" s="1"/>
  <c r="J62" i="4"/>
  <c r="J100" i="4"/>
  <c r="E116" i="4"/>
  <c r="F15" i="3"/>
  <c r="D107" i="3"/>
  <c r="D124" i="3"/>
  <c r="E124" i="3" s="1"/>
  <c r="F124" i="3" s="1"/>
  <c r="E122" i="4" l="1"/>
  <c r="F116" i="4"/>
  <c r="F122" i="4" s="1"/>
  <c r="E120" i="3"/>
  <c r="F120" i="3" s="1"/>
  <c r="E119" i="3"/>
  <c r="F119" i="3" s="1"/>
  <c r="D118" i="3"/>
  <c r="E115" i="3"/>
  <c r="D115" i="3" s="1"/>
  <c r="E114" i="3"/>
  <c r="F114" i="3" s="1"/>
  <c r="E113" i="3"/>
  <c r="F113" i="3" s="1"/>
  <c r="D112" i="3"/>
  <c r="E112" i="3" s="1"/>
  <c r="F112" i="3" s="1"/>
  <c r="D111" i="3"/>
  <c r="E111" i="3" s="1"/>
  <c r="F111" i="3" s="1"/>
  <c r="E110" i="3"/>
  <c r="F110" i="3" s="1"/>
  <c r="J109" i="3"/>
  <c r="J108" i="3"/>
  <c r="J107" i="3"/>
  <c r="J106" i="3"/>
  <c r="D105" i="3"/>
  <c r="E105" i="3" s="1"/>
  <c r="J104" i="3"/>
  <c r="J103" i="3"/>
  <c r="D102" i="3"/>
  <c r="E102" i="3" s="1"/>
  <c r="J101" i="3"/>
  <c r="D100" i="3"/>
  <c r="E100" i="3" s="1"/>
  <c r="F100" i="3" s="1"/>
  <c r="J99" i="3"/>
  <c r="J98" i="3"/>
  <c r="D98" i="3"/>
  <c r="D93" i="3" s="1"/>
  <c r="E93" i="3" s="1"/>
  <c r="J97" i="3"/>
  <c r="J96" i="3"/>
  <c r="J95" i="3"/>
  <c r="J94" i="3"/>
  <c r="J92" i="3"/>
  <c r="D92" i="3"/>
  <c r="D88" i="3" s="1"/>
  <c r="E88" i="3" s="1"/>
  <c r="J91" i="3"/>
  <c r="J90" i="3"/>
  <c r="J89" i="3"/>
  <c r="J87" i="3"/>
  <c r="D87" i="3"/>
  <c r="J86" i="3"/>
  <c r="J85" i="3"/>
  <c r="J84" i="3"/>
  <c r="J83" i="3"/>
  <c r="J82" i="3"/>
  <c r="J81" i="3"/>
  <c r="J80" i="3"/>
  <c r="J79" i="3"/>
  <c r="J78" i="3"/>
  <c r="D77" i="3"/>
  <c r="E77" i="3" s="1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D62" i="3"/>
  <c r="E62" i="3" s="1"/>
  <c r="F62" i="3" s="1"/>
  <c r="E61" i="3"/>
  <c r="F61" i="3" s="1"/>
  <c r="E60" i="3"/>
  <c r="D60" i="3" s="1"/>
  <c r="E59" i="3"/>
  <c r="D59" i="3" s="1"/>
  <c r="E58" i="3"/>
  <c r="F58" i="3" s="1"/>
  <c r="E48" i="3"/>
  <c r="D48" i="3" s="1"/>
  <c r="E47" i="3"/>
  <c r="F47" i="3" s="1"/>
  <c r="E46" i="3"/>
  <c r="F46" i="3" s="1"/>
  <c r="E40" i="3"/>
  <c r="F40" i="3" s="1"/>
  <c r="E39" i="3"/>
  <c r="D39" i="3" s="1"/>
  <c r="E38" i="3"/>
  <c r="D38" i="3" s="1"/>
  <c r="E27" i="3"/>
  <c r="D27" i="3" s="1"/>
  <c r="E15" i="3"/>
  <c r="D15" i="3" s="1"/>
  <c r="E118" i="3" l="1"/>
  <c r="J88" i="3"/>
  <c r="F88" i="3"/>
  <c r="F93" i="3"/>
  <c r="J93" i="3"/>
  <c r="F105" i="3"/>
  <c r="J105" i="3"/>
  <c r="E116" i="3"/>
  <c r="J77" i="3"/>
  <c r="F77" i="3"/>
  <c r="F102" i="3"/>
  <c r="J102" i="3"/>
  <c r="D116" i="3"/>
  <c r="D122" i="3" s="1"/>
  <c r="D127" i="3" s="1"/>
  <c r="F118" i="3"/>
  <c r="J62" i="3"/>
  <c r="J100" i="3"/>
  <c r="D114" i="2"/>
  <c r="D113" i="2"/>
  <c r="F28" i="2"/>
  <c r="E122" i="3" l="1"/>
  <c r="E127" i="3" s="1"/>
  <c r="F116" i="3"/>
  <c r="F122" i="3" s="1"/>
  <c r="F127" i="3" s="1"/>
  <c r="D64" i="2"/>
  <c r="E115" i="2"/>
  <c r="F115" i="2" s="1"/>
  <c r="E116" i="2"/>
  <c r="F116" i="2" s="1"/>
  <c r="E113" i="2"/>
  <c r="F113" i="2" s="1"/>
  <c r="E112" i="2"/>
  <c r="E114" i="2"/>
  <c r="F114" i="2" s="1"/>
  <c r="D62" i="2"/>
  <c r="E62" i="2"/>
  <c r="F60" i="2"/>
  <c r="E60" i="2"/>
  <c r="D42" i="2"/>
  <c r="D120" i="2" l="1"/>
  <c r="E124" i="2"/>
  <c r="F124" i="2" s="1"/>
  <c r="E125" i="2"/>
  <c r="F125" i="2" s="1"/>
  <c r="E126" i="2"/>
  <c r="F126" i="2" s="1"/>
  <c r="E127" i="2"/>
  <c r="F127" i="2" s="1"/>
  <c r="E122" i="2" l="1"/>
  <c r="F122" i="2" s="1"/>
  <c r="E123" i="2"/>
  <c r="F123" i="2" s="1"/>
  <c r="E128" i="2"/>
  <c r="E121" i="2"/>
  <c r="F121" i="2" s="1"/>
  <c r="J65" i="2"/>
  <c r="J66" i="2"/>
  <c r="J67" i="2"/>
  <c r="J68" i="2"/>
  <c r="J69" i="2"/>
  <c r="J70" i="2"/>
  <c r="J71" i="2"/>
  <c r="J72" i="2"/>
  <c r="J73" i="2"/>
  <c r="J74" i="2"/>
  <c r="J76" i="2"/>
  <c r="J77" i="2"/>
  <c r="J78" i="2"/>
  <c r="J80" i="2"/>
  <c r="J81" i="2"/>
  <c r="J82" i="2"/>
  <c r="J83" i="2"/>
  <c r="J84" i="2"/>
  <c r="J85" i="2"/>
  <c r="J86" i="2"/>
  <c r="J87" i="2"/>
  <c r="J88" i="2"/>
  <c r="J89" i="2"/>
  <c r="J91" i="2"/>
  <c r="J92" i="2"/>
  <c r="J93" i="2"/>
  <c r="J94" i="2"/>
  <c r="J96" i="2"/>
  <c r="J97" i="2"/>
  <c r="J98" i="2"/>
  <c r="J99" i="2"/>
  <c r="J100" i="2"/>
  <c r="J101" i="2"/>
  <c r="J103" i="2"/>
  <c r="J105" i="2"/>
  <c r="J106" i="2"/>
  <c r="J108" i="2"/>
  <c r="J109" i="2"/>
  <c r="J110" i="2"/>
  <c r="J111" i="2"/>
  <c r="D102" i="2"/>
  <c r="F128" i="2" l="1"/>
  <c r="F120" i="2" s="1"/>
  <c r="E120" i="2"/>
  <c r="F112" i="2"/>
  <c r="E63" i="2"/>
  <c r="F63" i="2" s="1"/>
  <c r="E42" i="2"/>
  <c r="F42" i="2" s="1"/>
  <c r="F15" i="2" l="1"/>
  <c r="E64" i="2" l="1"/>
  <c r="E117" i="2"/>
  <c r="D107" i="2"/>
  <c r="E107" i="2" s="1"/>
  <c r="D104" i="2"/>
  <c r="E104" i="2" s="1"/>
  <c r="F104" i="2" s="1"/>
  <c r="E102" i="2"/>
  <c r="D100" i="2"/>
  <c r="D95" i="2" s="1"/>
  <c r="E95" i="2" s="1"/>
  <c r="D94" i="2"/>
  <c r="D90" i="2" s="1"/>
  <c r="E90" i="2" s="1"/>
  <c r="D89" i="2"/>
  <c r="D79" i="2" s="1"/>
  <c r="E79" i="2" s="1"/>
  <c r="E61" i="2"/>
  <c r="D61" i="2" s="1"/>
  <c r="E50" i="2"/>
  <c r="D50" i="2" s="1"/>
  <c r="E49" i="2"/>
  <c r="F49" i="2" s="1"/>
  <c r="E48" i="2"/>
  <c r="F48" i="2" s="1"/>
  <c r="E41" i="2"/>
  <c r="D41" i="2" s="1"/>
  <c r="E40" i="2"/>
  <c r="D40" i="2" s="1"/>
  <c r="E29" i="2"/>
  <c r="D29" i="2" s="1"/>
  <c r="E15" i="2"/>
  <c r="E118" i="2" l="1"/>
  <c r="F79" i="2"/>
  <c r="J79" i="2"/>
  <c r="F95" i="2"/>
  <c r="J95" i="2"/>
  <c r="F102" i="2"/>
  <c r="J102" i="2"/>
  <c r="F107" i="2"/>
  <c r="J107" i="2"/>
  <c r="F90" i="2"/>
  <c r="J90" i="2"/>
  <c r="J104" i="2"/>
  <c r="F64" i="2"/>
  <c r="F118" i="2" s="1"/>
  <c r="J64" i="2"/>
  <c r="D15" i="2"/>
  <c r="D117" i="2"/>
  <c r="D118" i="2" l="1"/>
  <c r="D130" i="2" s="1"/>
  <c r="F130" i="2"/>
  <c r="E130" i="2"/>
</calcChain>
</file>

<file path=xl/sharedStrings.xml><?xml version="1.0" encoding="utf-8"?>
<sst xmlns="http://schemas.openxmlformats.org/spreadsheetml/2006/main" count="716" uniqueCount="171">
  <si>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</si>
  <si>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</si>
  <si>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</si>
  <si>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</si>
  <si>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</si>
  <si>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</si>
  <si>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</si>
  <si>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</si>
  <si>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</si>
  <si>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</si>
  <si>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</si>
  <si>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</si>
  <si>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</si>
  <si>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</si>
  <si>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</si>
  <si>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</si>
  <si>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</si>
  <si>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очистка урн от мусора</t>
  </si>
  <si>
    <t>1 раз в сутки во время гололеда</t>
  </si>
  <si>
    <t>Расчетно-кассовое обслуживание</t>
  </si>
  <si>
    <t>ежемесячно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</si>
  <si>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</si>
  <si>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</si>
  <si>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</si>
  <si>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</si>
  <si>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</si>
  <si>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</si>
  <si>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</si>
  <si>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</si>
  <si>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</si>
  <si>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</si>
  <si>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</si>
  <si>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</si>
  <si>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</si>
  <si>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</si>
  <si>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</si>
  <si>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</si>
  <si>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</si>
  <si>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</si>
  <si>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</si>
  <si>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</si>
  <si>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</si>
  <si>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</si>
  <si>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</si>
  <si>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</si>
  <si>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</si>
  <si>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</si>
  <si>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</si>
  <si>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</si>
  <si>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</si>
  <si>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</si>
  <si>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</si>
  <si>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</si>
  <si>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восстановление общедомового уличного освещения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</si>
  <si>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</si>
  <si>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</si>
  <si>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</si>
  <si>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</si>
  <si>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</si>
  <si>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</si>
  <si>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</si>
  <si>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козырьков подъездов</t>
  </si>
  <si>
    <t>Сбор, вывоз и утилизация ТБО, руб/м2</t>
  </si>
  <si>
    <t>Итого:</t>
  </si>
  <si>
    <t>Всего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</si>
  <si>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</si>
  <si>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</si>
  <si>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</si>
  <si>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гидравлическое испытание элеваторных узлов и запорной арматуры</t>
  </si>
  <si>
    <t>очистка  водоприемных воронок</t>
  </si>
  <si>
    <t>Управление многоквартирным домом, всего в т.ч.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</si>
  <si>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</si>
  <si>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 ГВС на зимнюю схему</t>
  </si>
  <si>
    <t>замена трансформатора тока</t>
  </si>
  <si>
    <t>1 раз в 4 года</t>
  </si>
  <si>
    <t xml:space="preserve">Проект </t>
  </si>
  <si>
    <t>по адресу: ул.Ленинского Комсомола, д.9 (S жилые + нежилые = 3854,7 м2; S придом.тер.= 3153,3 м2)</t>
  </si>
  <si>
    <t>договорная и претензионно-исковая работа, взыскание задолженности по ЖКУ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</si>
  <si>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</si>
  <si>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</si>
  <si>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</si>
  <si>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</si>
  <si>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</si>
  <si>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1 раз в месяц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</si>
  <si>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</si>
  <si>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</si>
  <si>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</si>
  <si>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</si>
  <si>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</si>
  <si>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</si>
  <si>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</si>
  <si>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</si>
  <si>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</si>
  <si>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</si>
  <si>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</si>
  <si>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</si>
  <si>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</si>
  <si>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</si>
  <si>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</si>
  <si>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</si>
  <si>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</si>
  <si>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</si>
  <si>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</si>
  <si>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</si>
  <si>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</si>
  <si>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</si>
  <si>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</si>
  <si>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</si>
  <si>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</si>
  <si>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</si>
  <si>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</si>
  <si>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</si>
  <si>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</si>
  <si>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</si>
  <si>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работа по очистке водяного подогревателя для удаления накипи-коррозийных отложений</t>
  </si>
  <si>
    <t xml:space="preserve">1 раз 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</si>
  <si>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</si>
  <si>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</si>
  <si>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</si>
  <si>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</si>
  <si>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</si>
  <si>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</si>
  <si>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</si>
  <si>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</si>
  <si>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</si>
  <si>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</si>
  <si>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объем работ</t>
  </si>
  <si>
    <t>3854,7 м2</t>
  </si>
  <si>
    <t>3153,3 м2</t>
  </si>
  <si>
    <t>1 шт</t>
  </si>
  <si>
    <t>4 пробы</t>
  </si>
  <si>
    <t xml:space="preserve">ревизия задвижек отопления  </t>
  </si>
  <si>
    <t xml:space="preserve">Приложение № 3 </t>
  </si>
  <si>
    <t xml:space="preserve">от _____________ 2016 г </t>
  </si>
  <si>
    <t>451 м2</t>
  </si>
  <si>
    <t>434 м</t>
  </si>
  <si>
    <t>989 м2</t>
  </si>
  <si>
    <t>2600 м</t>
  </si>
  <si>
    <t>1315 м</t>
  </si>
  <si>
    <t>595 м</t>
  </si>
  <si>
    <t>550 м</t>
  </si>
  <si>
    <t>680 м</t>
  </si>
  <si>
    <t>180 каналов</t>
  </si>
  <si>
    <t>Предлагаемый перечень работ по текущему ремонту                                       (на выбор собственников)</t>
  </si>
  <si>
    <t>Косметический ремонт подъездов № 2, 3, 5 - 8 (6 шт.)</t>
  </si>
  <si>
    <t>Замена почтовых ящиков - 65 шт.</t>
  </si>
  <si>
    <t>Замена окон в подъездах на ПВХ - 24 шт.</t>
  </si>
  <si>
    <t>Ремонт межпанельных швов - 100 мп</t>
  </si>
  <si>
    <t>Устройство водосточных желобов - 76 мп</t>
  </si>
  <si>
    <t>Ремонт входа в подвал - 1,2 подъезды</t>
  </si>
  <si>
    <t>Ремонт балконных плит - 5 м2</t>
  </si>
  <si>
    <t>смена задвижки в ТУ на СТС Ду 80 мм - 1 шт.</t>
  </si>
  <si>
    <t>Погодное регулирование системы отопления (ориентировочная стоимость)</t>
  </si>
  <si>
    <t>2017 -2018 гг.</t>
  </si>
  <si>
    <t>(стоимость услуг  увеличена на  8,6 % в соответствии с уровнем инфляции 2016 г.)</t>
  </si>
  <si>
    <t>информационное сообщение (ГИС ЖКХ)</t>
  </si>
  <si>
    <t>Техническое диагностирование внутридомового газового оборудования (ВГДО)</t>
  </si>
  <si>
    <t>объем теплоносителя на наполнение системы теплоснабжения (договор с ТПК)</t>
  </si>
  <si>
    <t xml:space="preserve"> дезинфекция вентканалов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</si>
  <si>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замена насоса ГВС, восстановление водостоков (мелкий ремонт после очистки от снега и льда), очистка от снега и наледи козырьков подъездов)</t>
    </r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</si>
  <si>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</si>
  <si>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</si>
  <si>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</si>
  <si>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</si>
  <si>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ВСЕГО (без содержания лестничных клеток)</t>
  </si>
  <si>
    <t>ВСЕГО ( с содержанием  лестничных клеток)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</si>
  <si>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замена насоса ГВС, восстановление водостоков (мелкий ремонт после очистки от снега и льда), очистка от снега и наледи козырьков подъездов, работа по очистке водяного водоподогревателя для удаления накипи-коррозийных отложений, дезинфекция вентканалов, очистка водоприемных воронок)</t>
    </r>
  </si>
  <si>
    <t>Косметический ремонт подъездов № 2, 3, 5 (3 шт)</t>
  </si>
  <si>
    <t>Замена окон в подъездах на ПВХ - 12 шт.</t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</si>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</sst>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3" fillId="3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2" fontId="3" fillId="2" borderId="0" xfId="0" applyNumberFormat="1" applyFont="1" applyFill="1"/>
    <xf numFmtId="2" fontId="0" fillId="2" borderId="0" xfId="0" applyNumberForma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/>
    <xf numFmtId="2" fontId="9" fillId="2" borderId="0" xfId="0" applyNumberFormat="1" applyFont="1" applyFill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2" fontId="12" fillId="4" borderId="16" xfId="0" applyNumberFormat="1" applyFont="1" applyFill="1" applyBorder="1" applyAlignment="1">
      <alignment horizontal="center" vertical="center" wrapText="1"/>
    </xf>
    <xf numFmtId="2" fontId="12" fillId="4" borderId="17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center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left" vertical="center" wrapText="1"/>
    </xf>
    <xf numFmtId="4" fontId="12" fillId="4" borderId="15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2" fontId="9" fillId="2" borderId="6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2" fontId="0" fillId="4" borderId="0" xfId="0" applyNumberFormat="1" applyFont="1" applyFill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2" fontId="12" fillId="2" borderId="2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 wrapText="1"/>
    </xf>
    <xf numFmtId="2" fontId="0" fillId="4" borderId="30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12" fillId="4" borderId="28" xfId="0" applyNumberFormat="1" applyFont="1" applyFill="1" applyBorder="1" applyAlignment="1">
      <alignment horizontal="center" vertical="center" wrapText="1"/>
    </xf>
    <xf numFmtId="4" fontId="12" fillId="4" borderId="9" xfId="0" applyNumberFormat="1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4" fontId="12" fillId="4" borderId="22" xfId="0" applyNumberFormat="1" applyFont="1" applyFill="1" applyBorder="1" applyAlignment="1">
      <alignment horizontal="center" vertical="center" wrapText="1"/>
    </xf>
    <xf numFmtId="4" fontId="0" fillId="4" borderId="31" xfId="0" applyNumberFormat="1" applyFont="1" applyFill="1" applyBorder="1" applyAlignment="1">
      <alignment horizontal="center" vertical="center" wrapText="1"/>
    </xf>
    <xf numFmtId="4" fontId="12" fillId="4" borderId="21" xfId="0" applyNumberFormat="1" applyFont="1" applyFill="1" applyBorder="1" applyAlignment="1">
      <alignment horizontal="center" vertical="center" wrapText="1"/>
    </xf>
    <xf numFmtId="4" fontId="12" fillId="4" borderId="32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>
      <alignment horizontal="center" vertical="center" wrapText="1"/>
    </xf>
    <xf numFmtId="4" fontId="11" fillId="2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2" borderId="0" xfId="0" applyFill="1" applyAlignment="1"/>
    <xf numFmtId="2" fontId="6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opLeftCell="A115" zoomScaleNormal="100" workbookViewId="0">
      <selection activeCell="F141" sqref="F14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710937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8" t="s">
        <v>132</v>
      </c>
      <c r="B1" s="139"/>
      <c r="C1" s="139"/>
      <c r="D1" s="139"/>
      <c r="E1" s="139"/>
      <c r="F1" s="139"/>
    </row>
    <row r="2" spans="1:9" ht="12.75" customHeight="1" x14ac:dyDescent="0.3">
      <c r="B2" s="140"/>
      <c r="C2" s="140"/>
      <c r="D2" s="140"/>
      <c r="E2" s="139"/>
      <c r="F2" s="139"/>
    </row>
    <row r="3" spans="1:9" ht="19.5" customHeight="1" x14ac:dyDescent="0.3">
      <c r="A3" s="3" t="s">
        <v>153</v>
      </c>
      <c r="B3" s="140" t="s">
        <v>0</v>
      </c>
      <c r="C3" s="140"/>
      <c r="D3" s="140"/>
      <c r="E3" s="139"/>
      <c r="F3" s="139"/>
    </row>
    <row r="4" spans="1:9" ht="14.25" customHeight="1" x14ac:dyDescent="0.3">
      <c r="B4" s="140" t="s">
        <v>133</v>
      </c>
      <c r="C4" s="140"/>
      <c r="D4" s="140"/>
      <c r="E4" s="139"/>
      <c r="F4" s="139"/>
    </row>
    <row r="5" spans="1:9" s="4" customFormat="1" ht="39.75" customHeight="1" x14ac:dyDescent="0.25">
      <c r="A5" s="141" t="s">
        <v>75</v>
      </c>
      <c r="B5" s="142"/>
      <c r="C5" s="142"/>
      <c r="D5" s="142"/>
      <c r="E5" s="142"/>
      <c r="F5" s="142"/>
    </row>
    <row r="6" spans="1:9" s="4" customFormat="1" ht="24.75" customHeight="1" x14ac:dyDescent="0.4">
      <c r="A6" s="143"/>
      <c r="B6" s="144"/>
      <c r="C6" s="144"/>
      <c r="D6" s="144"/>
      <c r="E6" s="144"/>
      <c r="F6" s="144"/>
    </row>
    <row r="7" spans="1:9" s="4" customFormat="1" ht="21.75" customHeight="1" x14ac:dyDescent="0.2">
      <c r="A7" s="155" t="s">
        <v>154</v>
      </c>
      <c r="B7" s="155"/>
      <c r="C7" s="155"/>
      <c r="D7" s="155"/>
      <c r="E7" s="155"/>
      <c r="F7" s="155"/>
    </row>
    <row r="8" spans="1:9" s="5" customFormat="1" ht="22.5" customHeight="1" x14ac:dyDescent="0.4">
      <c r="A8" s="145" t="s">
        <v>1</v>
      </c>
      <c r="B8" s="145"/>
      <c r="C8" s="145"/>
      <c r="D8" s="145"/>
      <c r="E8" s="146"/>
      <c r="F8" s="146"/>
      <c r="I8" s="6"/>
    </row>
    <row r="9" spans="1:9" s="7" customFormat="1" ht="18.75" customHeight="1" x14ac:dyDescent="0.4">
      <c r="A9" s="145" t="s">
        <v>76</v>
      </c>
      <c r="B9" s="145"/>
      <c r="C9" s="145"/>
      <c r="D9" s="145"/>
      <c r="E9" s="146"/>
      <c r="F9" s="146"/>
    </row>
    <row r="10" spans="1:9" s="8" customFormat="1" ht="17.25" customHeight="1" x14ac:dyDescent="0.2">
      <c r="A10" s="147" t="s">
        <v>2</v>
      </c>
      <c r="B10" s="147"/>
      <c r="C10" s="147"/>
      <c r="D10" s="147"/>
      <c r="E10" s="148"/>
      <c r="F10" s="148"/>
    </row>
    <row r="11" spans="1:9" s="7" customFormat="1" ht="30" customHeight="1" thickBot="1" x14ac:dyDescent="0.25">
      <c r="A11" s="149" t="s">
        <v>3</v>
      </c>
      <c r="B11" s="149"/>
      <c r="C11" s="149"/>
      <c r="D11" s="149"/>
      <c r="E11" s="150"/>
      <c r="F11" s="150"/>
    </row>
    <row r="12" spans="1:9" s="13" customFormat="1" ht="139.5" customHeight="1" thickBot="1" x14ac:dyDescent="0.25">
      <c r="A12" s="9" t="s">
        <v>4</v>
      </c>
      <c r="B12" s="10" t="s">
        <v>5</v>
      </c>
      <c r="C12" s="11" t="s">
        <v>126</v>
      </c>
      <c r="D12" s="11" t="s">
        <v>7</v>
      </c>
      <c r="E12" s="11" t="s">
        <v>6</v>
      </c>
      <c r="F12" s="12" t="s">
        <v>8</v>
      </c>
      <c r="I12" s="14"/>
    </row>
    <row r="13" spans="1:9" s="20" customFormat="1" ht="18" customHeight="1" x14ac:dyDescent="0.2">
      <c r="A13" s="15">
        <v>1</v>
      </c>
      <c r="B13" s="16">
        <v>2</v>
      </c>
      <c r="C13" s="16">
        <v>3</v>
      </c>
      <c r="D13" s="17">
        <v>4</v>
      </c>
      <c r="E13" s="18">
        <v>5</v>
      </c>
      <c r="F13" s="19">
        <v>6</v>
      </c>
      <c r="I13" s="21"/>
    </row>
    <row r="14" spans="1:9" s="20" customFormat="1" ht="49.5" customHeight="1" x14ac:dyDescent="0.2">
      <c r="A14" s="151" t="s">
        <v>9</v>
      </c>
      <c r="B14" s="152"/>
      <c r="C14" s="152"/>
      <c r="D14" s="152"/>
      <c r="E14" s="153"/>
      <c r="F14" s="154"/>
      <c r="I14" s="21"/>
    </row>
    <row r="15" spans="1:9" s="13" customFormat="1" ht="25.5" customHeight="1" x14ac:dyDescent="0.2">
      <c r="A15" s="58" t="s">
        <v>70</v>
      </c>
      <c r="B15" s="69" t="s">
        <v>20</v>
      </c>
      <c r="C15" s="23" t="s">
        <v>127</v>
      </c>
      <c r="D15" s="22">
        <f>E15*G15</f>
        <v>172998.94</v>
      </c>
      <c r="E15" s="23">
        <f>F15*12</f>
        <v>44.88</v>
      </c>
      <c r="F15" s="24">
        <f>F26+F28</f>
        <v>3.74</v>
      </c>
      <c r="G15" s="13">
        <v>3854.7</v>
      </c>
      <c r="H15" s="13">
        <v>1.07</v>
      </c>
      <c r="I15" s="14">
        <v>2.2400000000000002</v>
      </c>
    </row>
    <row r="16" spans="1:9" s="13" customFormat="1" ht="29.25" customHeight="1" x14ac:dyDescent="0.2">
      <c r="A16" s="80" t="s">
        <v>77</v>
      </c>
      <c r="B16" s="81" t="s">
        <v>10</v>
      </c>
      <c r="C16" s="23"/>
      <c r="D16" s="22"/>
      <c r="E16" s="23"/>
      <c r="F16" s="24"/>
      <c r="G16" s="13">
        <v>3854.7</v>
      </c>
      <c r="I16" s="14"/>
    </row>
    <row r="17" spans="1:9" s="13" customFormat="1" ht="24.75" customHeight="1" x14ac:dyDescent="0.2">
      <c r="A17" s="80" t="s">
        <v>11</v>
      </c>
      <c r="B17" s="81" t="s">
        <v>10</v>
      </c>
      <c r="C17" s="23"/>
      <c r="D17" s="22"/>
      <c r="E17" s="23"/>
      <c r="F17" s="24"/>
      <c r="G17" s="13">
        <v>3854.7</v>
      </c>
      <c r="I17" s="14"/>
    </row>
    <row r="18" spans="1:9" s="13" customFormat="1" ht="122.25" customHeight="1" x14ac:dyDescent="0.2">
      <c r="A18" s="80" t="s">
        <v>78</v>
      </c>
      <c r="B18" s="81" t="s">
        <v>32</v>
      </c>
      <c r="C18" s="23"/>
      <c r="D18" s="22"/>
      <c r="E18" s="23"/>
      <c r="F18" s="24"/>
      <c r="G18" s="13">
        <v>3854.7</v>
      </c>
      <c r="I18" s="14"/>
    </row>
    <row r="19" spans="1:9" s="13" customFormat="1" ht="18.75" customHeight="1" x14ac:dyDescent="0.2">
      <c r="A19" s="80" t="s">
        <v>79</v>
      </c>
      <c r="B19" s="81" t="s">
        <v>10</v>
      </c>
      <c r="C19" s="23"/>
      <c r="D19" s="22"/>
      <c r="E19" s="23"/>
      <c r="F19" s="24"/>
      <c r="G19" s="13">
        <v>3854.7</v>
      </c>
      <c r="I19" s="14"/>
    </row>
    <row r="20" spans="1:9" s="13" customFormat="1" ht="18.75" customHeight="1" x14ac:dyDescent="0.2">
      <c r="A20" s="80" t="s">
        <v>80</v>
      </c>
      <c r="B20" s="81" t="s">
        <v>10</v>
      </c>
      <c r="C20" s="23"/>
      <c r="D20" s="22"/>
      <c r="E20" s="23"/>
      <c r="F20" s="24"/>
      <c r="G20" s="13">
        <v>3854.7</v>
      </c>
      <c r="I20" s="14"/>
    </row>
    <row r="21" spans="1:9" s="13" customFormat="1" ht="27" customHeight="1" x14ac:dyDescent="0.2">
      <c r="A21" s="80" t="s">
        <v>81</v>
      </c>
      <c r="B21" s="81" t="s">
        <v>16</v>
      </c>
      <c r="C21" s="23"/>
      <c r="D21" s="22"/>
      <c r="E21" s="23"/>
      <c r="F21" s="24"/>
      <c r="G21" s="13">
        <v>3854.7</v>
      </c>
      <c r="I21" s="14"/>
    </row>
    <row r="22" spans="1:9" s="13" customFormat="1" ht="23.25" customHeight="1" x14ac:dyDescent="0.2">
      <c r="A22" s="80" t="s">
        <v>82</v>
      </c>
      <c r="B22" s="81" t="s">
        <v>83</v>
      </c>
      <c r="C22" s="23"/>
      <c r="D22" s="22"/>
      <c r="E22" s="23"/>
      <c r="F22" s="24"/>
      <c r="G22" s="13">
        <v>3854.7</v>
      </c>
      <c r="I22" s="14"/>
    </row>
    <row r="23" spans="1:9" s="13" customFormat="1" ht="21" customHeight="1" x14ac:dyDescent="0.2">
      <c r="A23" s="80" t="s">
        <v>155</v>
      </c>
      <c r="B23" s="81" t="s">
        <v>10</v>
      </c>
      <c r="C23" s="23"/>
      <c r="D23" s="22"/>
      <c r="E23" s="23"/>
      <c r="F23" s="24"/>
      <c r="G23" s="13">
        <v>3854.7</v>
      </c>
      <c r="I23" s="14"/>
    </row>
    <row r="24" spans="1:9" s="13" customFormat="1" ht="21" customHeight="1" x14ac:dyDescent="0.2">
      <c r="A24" s="80" t="s">
        <v>84</v>
      </c>
      <c r="B24" s="81" t="s">
        <v>30</v>
      </c>
      <c r="C24" s="23"/>
      <c r="D24" s="22"/>
      <c r="E24" s="23"/>
      <c r="F24" s="24"/>
      <c r="I24" s="14"/>
    </row>
    <row r="25" spans="1:9" s="13" customFormat="1" ht="20.25" customHeight="1" x14ac:dyDescent="0.2">
      <c r="A25" s="80" t="s">
        <v>84</v>
      </c>
      <c r="B25" s="81" t="s">
        <v>30</v>
      </c>
      <c r="C25" s="23"/>
      <c r="D25" s="22"/>
      <c r="E25" s="23"/>
      <c r="F25" s="24"/>
      <c r="G25" s="13">
        <v>3854.7</v>
      </c>
      <c r="I25" s="14"/>
    </row>
    <row r="26" spans="1:9" s="13" customFormat="1" ht="20.25" customHeight="1" x14ac:dyDescent="0.2">
      <c r="A26" s="58" t="s">
        <v>63</v>
      </c>
      <c r="B26" s="59"/>
      <c r="C26" s="60"/>
      <c r="D26" s="61"/>
      <c r="E26" s="60"/>
      <c r="F26" s="24">
        <v>3.61</v>
      </c>
      <c r="G26" s="13">
        <v>3854.7</v>
      </c>
      <c r="I26" s="14"/>
    </row>
    <row r="27" spans="1:9" s="13" customFormat="1" ht="21.75" customHeight="1" x14ac:dyDescent="0.2">
      <c r="A27" s="63" t="s">
        <v>67</v>
      </c>
      <c r="B27" s="59" t="s">
        <v>10</v>
      </c>
      <c r="C27" s="60"/>
      <c r="D27" s="61"/>
      <c r="E27" s="60"/>
      <c r="F27" s="62">
        <v>0.13</v>
      </c>
      <c r="G27" s="13">
        <v>3854.7</v>
      </c>
      <c r="I27" s="14"/>
    </row>
    <row r="28" spans="1:9" s="13" customFormat="1" ht="21.75" customHeight="1" x14ac:dyDescent="0.2">
      <c r="A28" s="58" t="s">
        <v>63</v>
      </c>
      <c r="B28" s="59"/>
      <c r="C28" s="60"/>
      <c r="D28" s="61"/>
      <c r="E28" s="60"/>
      <c r="F28" s="24">
        <f>F27</f>
        <v>0.13</v>
      </c>
      <c r="G28" s="13">
        <v>3854.7</v>
      </c>
      <c r="I28" s="14"/>
    </row>
    <row r="29" spans="1:9" s="13" customFormat="1" ht="30" x14ac:dyDescent="0.2">
      <c r="A29" s="58" t="s">
        <v>12</v>
      </c>
      <c r="B29" s="71" t="s">
        <v>13</v>
      </c>
      <c r="C29" s="23" t="s">
        <v>128</v>
      </c>
      <c r="D29" s="22">
        <f>E29*G29</f>
        <v>164672.78</v>
      </c>
      <c r="E29" s="23">
        <f>F29*12</f>
        <v>42.72</v>
      </c>
      <c r="F29" s="24">
        <v>3.56</v>
      </c>
      <c r="G29" s="13">
        <v>3854.7</v>
      </c>
      <c r="H29" s="13">
        <v>1.07</v>
      </c>
      <c r="I29" s="14">
        <v>2.36</v>
      </c>
    </row>
    <row r="30" spans="1:9" s="13" customFormat="1" ht="15" x14ac:dyDescent="0.2">
      <c r="A30" s="80" t="s">
        <v>85</v>
      </c>
      <c r="B30" s="81" t="s">
        <v>13</v>
      </c>
      <c r="C30" s="23"/>
      <c r="D30" s="22"/>
      <c r="E30" s="23"/>
      <c r="F30" s="24"/>
      <c r="G30" s="13">
        <v>3854.7</v>
      </c>
      <c r="I30" s="14"/>
    </row>
    <row r="31" spans="1:9" s="13" customFormat="1" ht="15" x14ac:dyDescent="0.2">
      <c r="A31" s="80" t="s">
        <v>86</v>
      </c>
      <c r="B31" s="81" t="s">
        <v>87</v>
      </c>
      <c r="C31" s="23"/>
      <c r="D31" s="22"/>
      <c r="E31" s="23"/>
      <c r="F31" s="24"/>
      <c r="G31" s="13">
        <v>3854.7</v>
      </c>
      <c r="I31" s="14"/>
    </row>
    <row r="32" spans="1:9" s="13" customFormat="1" ht="18.75" customHeight="1" x14ac:dyDescent="0.2">
      <c r="A32" s="80" t="s">
        <v>88</v>
      </c>
      <c r="B32" s="81" t="s">
        <v>89</v>
      </c>
      <c r="C32" s="23"/>
      <c r="D32" s="22"/>
      <c r="E32" s="23"/>
      <c r="F32" s="24"/>
      <c r="G32" s="13">
        <v>3854.7</v>
      </c>
      <c r="I32" s="14"/>
    </row>
    <row r="33" spans="1:9" s="13" customFormat="1" ht="15" x14ac:dyDescent="0.2">
      <c r="A33" s="80" t="s">
        <v>14</v>
      </c>
      <c r="B33" s="81" t="s">
        <v>13</v>
      </c>
      <c r="C33" s="23"/>
      <c r="D33" s="22"/>
      <c r="E33" s="23"/>
      <c r="F33" s="24"/>
      <c r="G33" s="13">
        <v>3854.7</v>
      </c>
      <c r="I33" s="14"/>
    </row>
    <row r="34" spans="1:9" s="13" customFormat="1" ht="25.5" x14ac:dyDescent="0.2">
      <c r="A34" s="80" t="s">
        <v>15</v>
      </c>
      <c r="B34" s="81" t="s">
        <v>16</v>
      </c>
      <c r="C34" s="23"/>
      <c r="D34" s="22"/>
      <c r="E34" s="23"/>
      <c r="F34" s="24"/>
      <c r="G34" s="13">
        <v>3854.7</v>
      </c>
      <c r="I34" s="14"/>
    </row>
    <row r="35" spans="1:9" s="13" customFormat="1" ht="21" customHeight="1" x14ac:dyDescent="0.2">
      <c r="A35" s="80" t="s">
        <v>90</v>
      </c>
      <c r="B35" s="81" t="s">
        <v>13</v>
      </c>
      <c r="C35" s="23"/>
      <c r="D35" s="22"/>
      <c r="E35" s="23"/>
      <c r="F35" s="24"/>
      <c r="G35" s="13">
        <v>3854.7</v>
      </c>
      <c r="I35" s="14"/>
    </row>
    <row r="36" spans="1:9" s="13" customFormat="1" ht="21.75" customHeight="1" x14ac:dyDescent="0.2">
      <c r="A36" s="80" t="s">
        <v>17</v>
      </c>
      <c r="B36" s="81" t="s">
        <v>13</v>
      </c>
      <c r="C36" s="23"/>
      <c r="D36" s="22"/>
      <c r="E36" s="23"/>
      <c r="F36" s="24"/>
      <c r="G36" s="13">
        <v>3854.7</v>
      </c>
      <c r="I36" s="14"/>
    </row>
    <row r="37" spans="1:9" s="13" customFormat="1" ht="25.5" x14ac:dyDescent="0.2">
      <c r="A37" s="80" t="s">
        <v>91</v>
      </c>
      <c r="B37" s="81" t="s">
        <v>18</v>
      </c>
      <c r="C37" s="23"/>
      <c r="D37" s="22"/>
      <c r="E37" s="23"/>
      <c r="F37" s="24"/>
      <c r="G37" s="13">
        <v>3854.7</v>
      </c>
      <c r="I37" s="14"/>
    </row>
    <row r="38" spans="1:9" s="13" customFormat="1" ht="27.75" customHeight="1" x14ac:dyDescent="0.2">
      <c r="A38" s="80" t="s">
        <v>92</v>
      </c>
      <c r="B38" s="81" t="s">
        <v>16</v>
      </c>
      <c r="C38" s="23"/>
      <c r="D38" s="22"/>
      <c r="E38" s="23"/>
      <c r="F38" s="24"/>
      <c r="G38" s="13">
        <v>3854.7</v>
      </c>
      <c r="I38" s="14"/>
    </row>
    <row r="39" spans="1:9" s="13" customFormat="1" ht="35.25" customHeight="1" x14ac:dyDescent="0.2">
      <c r="A39" s="80" t="s">
        <v>93</v>
      </c>
      <c r="B39" s="81" t="s">
        <v>13</v>
      </c>
      <c r="C39" s="23"/>
      <c r="D39" s="22"/>
      <c r="E39" s="23"/>
      <c r="F39" s="24"/>
      <c r="G39" s="13">
        <v>3854.7</v>
      </c>
      <c r="I39" s="14"/>
    </row>
    <row r="40" spans="1:9" s="25" customFormat="1" ht="21.75" customHeight="1" x14ac:dyDescent="0.2">
      <c r="A40" s="74" t="s">
        <v>19</v>
      </c>
      <c r="B40" s="69" t="s">
        <v>20</v>
      </c>
      <c r="C40" s="23" t="s">
        <v>127</v>
      </c>
      <c r="D40" s="22">
        <f>E40*G40</f>
        <v>41630.76</v>
      </c>
      <c r="E40" s="23">
        <f>F40*12</f>
        <v>10.8</v>
      </c>
      <c r="F40" s="24">
        <v>0.9</v>
      </c>
      <c r="G40" s="13">
        <v>3854.7</v>
      </c>
      <c r="H40" s="13">
        <v>1.07</v>
      </c>
      <c r="I40" s="14">
        <v>0.6</v>
      </c>
    </row>
    <row r="41" spans="1:9" s="13" customFormat="1" ht="21.75" customHeight="1" x14ac:dyDescent="0.2">
      <c r="A41" s="74" t="s">
        <v>21</v>
      </c>
      <c r="B41" s="69" t="s">
        <v>22</v>
      </c>
      <c r="C41" s="23" t="s">
        <v>127</v>
      </c>
      <c r="D41" s="22">
        <f>E41*G41</f>
        <v>135531.25</v>
      </c>
      <c r="E41" s="23">
        <f>F41*12</f>
        <v>35.159999999999997</v>
      </c>
      <c r="F41" s="24">
        <v>2.93</v>
      </c>
      <c r="G41" s="13">
        <v>3854.7</v>
      </c>
      <c r="H41" s="13">
        <v>1.07</v>
      </c>
      <c r="I41" s="14">
        <v>1.94</v>
      </c>
    </row>
    <row r="42" spans="1:9" s="13" customFormat="1" ht="30" customHeight="1" x14ac:dyDescent="0.2">
      <c r="A42" s="74" t="s">
        <v>94</v>
      </c>
      <c r="B42" s="69" t="s">
        <v>13</v>
      </c>
      <c r="C42" s="23" t="s">
        <v>134</v>
      </c>
      <c r="D42" s="22">
        <f>161295.08*1.086</f>
        <v>175166.46</v>
      </c>
      <c r="E42" s="23">
        <f>D42/G42</f>
        <v>45.44</v>
      </c>
      <c r="F42" s="24">
        <f>E42/12</f>
        <v>3.79</v>
      </c>
      <c r="G42" s="13">
        <v>3854.7</v>
      </c>
      <c r="I42" s="14"/>
    </row>
    <row r="43" spans="1:9" s="13" customFormat="1" ht="21.75" customHeight="1" x14ac:dyDescent="0.2">
      <c r="A43" s="80" t="s">
        <v>95</v>
      </c>
      <c r="B43" s="81" t="s">
        <v>32</v>
      </c>
      <c r="C43" s="23"/>
      <c r="D43" s="22"/>
      <c r="E43" s="23"/>
      <c r="F43" s="24"/>
      <c r="G43" s="13">
        <v>3854.7</v>
      </c>
      <c r="I43" s="14"/>
    </row>
    <row r="44" spans="1:9" s="13" customFormat="1" ht="21.75" customHeight="1" x14ac:dyDescent="0.2">
      <c r="A44" s="80" t="s">
        <v>96</v>
      </c>
      <c r="B44" s="81" t="s">
        <v>30</v>
      </c>
      <c r="C44" s="23"/>
      <c r="D44" s="22"/>
      <c r="E44" s="23"/>
      <c r="F44" s="24"/>
      <c r="G44" s="13">
        <v>3854.7</v>
      </c>
      <c r="I44" s="14"/>
    </row>
    <row r="45" spans="1:9" s="13" customFormat="1" ht="21.75" customHeight="1" x14ac:dyDescent="0.2">
      <c r="A45" s="80" t="s">
        <v>97</v>
      </c>
      <c r="B45" s="81" t="s">
        <v>98</v>
      </c>
      <c r="C45" s="23"/>
      <c r="D45" s="22"/>
      <c r="E45" s="23"/>
      <c r="F45" s="24"/>
      <c r="G45" s="13">
        <v>3854.7</v>
      </c>
      <c r="I45" s="14"/>
    </row>
    <row r="46" spans="1:9" s="13" customFormat="1" ht="21.75" customHeight="1" x14ac:dyDescent="0.2">
      <c r="A46" s="80" t="s">
        <v>99</v>
      </c>
      <c r="B46" s="81" t="s">
        <v>100</v>
      </c>
      <c r="C46" s="23"/>
      <c r="D46" s="22"/>
      <c r="E46" s="23"/>
      <c r="F46" s="24"/>
      <c r="G46" s="13">
        <v>3854.7</v>
      </c>
      <c r="I46" s="14"/>
    </row>
    <row r="47" spans="1:9" s="13" customFormat="1" ht="21.75" customHeight="1" x14ac:dyDescent="0.2">
      <c r="A47" s="80" t="s">
        <v>101</v>
      </c>
      <c r="B47" s="81" t="s">
        <v>98</v>
      </c>
      <c r="C47" s="23"/>
      <c r="D47" s="22"/>
      <c r="E47" s="23"/>
      <c r="F47" s="24"/>
      <c r="G47" s="13">
        <v>3854.7</v>
      </c>
      <c r="I47" s="14"/>
    </row>
    <row r="48" spans="1:9" s="20" customFormat="1" ht="30" x14ac:dyDescent="0.2">
      <c r="A48" s="74" t="s">
        <v>102</v>
      </c>
      <c r="B48" s="69" t="s">
        <v>20</v>
      </c>
      <c r="C48" s="26" t="s">
        <v>129</v>
      </c>
      <c r="D48" s="22">
        <v>2439.9899999999998</v>
      </c>
      <c r="E48" s="23">
        <f>D48/G48</f>
        <v>0.63</v>
      </c>
      <c r="F48" s="24">
        <f>E48/12+0.01</f>
        <v>0.06</v>
      </c>
      <c r="G48" s="13">
        <v>3854.7</v>
      </c>
      <c r="H48" s="13">
        <v>1.07</v>
      </c>
      <c r="I48" s="14">
        <v>0.03</v>
      </c>
    </row>
    <row r="49" spans="1:10" s="20" customFormat="1" ht="33.75" customHeight="1" x14ac:dyDescent="0.2">
      <c r="A49" s="74" t="s">
        <v>103</v>
      </c>
      <c r="B49" s="69" t="s">
        <v>20</v>
      </c>
      <c r="C49" s="26" t="s">
        <v>129</v>
      </c>
      <c r="D49" s="22">
        <v>15405.72</v>
      </c>
      <c r="E49" s="23">
        <f>D49/G49</f>
        <v>4</v>
      </c>
      <c r="F49" s="24">
        <f t="shared" ref="F49" si="0">E49/12</f>
        <v>0.33</v>
      </c>
      <c r="G49" s="13">
        <v>3854.7</v>
      </c>
      <c r="H49" s="13">
        <v>1.07</v>
      </c>
      <c r="I49" s="14">
        <v>0.22</v>
      </c>
    </row>
    <row r="50" spans="1:10" s="20" customFormat="1" ht="30" x14ac:dyDescent="0.2">
      <c r="A50" s="74" t="s">
        <v>23</v>
      </c>
      <c r="B50" s="69"/>
      <c r="C50" s="26" t="s">
        <v>135</v>
      </c>
      <c r="D50" s="22">
        <f>E50*G50</f>
        <v>10176.41</v>
      </c>
      <c r="E50" s="23">
        <f>F50*12</f>
        <v>2.64</v>
      </c>
      <c r="F50" s="24">
        <v>0.22</v>
      </c>
      <c r="G50" s="13">
        <v>3854.7</v>
      </c>
      <c r="H50" s="13">
        <v>1.07</v>
      </c>
      <c r="I50" s="14">
        <v>0.14000000000000001</v>
      </c>
    </row>
    <row r="51" spans="1:10" s="20" customFormat="1" ht="25.5" x14ac:dyDescent="0.2">
      <c r="A51" s="82" t="s">
        <v>104</v>
      </c>
      <c r="B51" s="83" t="s">
        <v>54</v>
      </c>
      <c r="C51" s="26"/>
      <c r="D51" s="22"/>
      <c r="E51" s="23"/>
      <c r="F51" s="24"/>
      <c r="G51" s="13">
        <v>3854.7</v>
      </c>
      <c r="H51" s="13"/>
      <c r="I51" s="14"/>
    </row>
    <row r="52" spans="1:10" s="20" customFormat="1" ht="27.75" customHeight="1" x14ac:dyDescent="0.2">
      <c r="A52" s="82" t="s">
        <v>105</v>
      </c>
      <c r="B52" s="83" t="s">
        <v>54</v>
      </c>
      <c r="C52" s="26"/>
      <c r="D52" s="22"/>
      <c r="E52" s="23"/>
      <c r="F52" s="24"/>
      <c r="G52" s="13">
        <v>3854.7</v>
      </c>
      <c r="H52" s="13"/>
      <c r="I52" s="14"/>
    </row>
    <row r="53" spans="1:10" s="20" customFormat="1" ht="21" customHeight="1" x14ac:dyDescent="0.2">
      <c r="A53" s="82" t="s">
        <v>106</v>
      </c>
      <c r="B53" s="83" t="s">
        <v>10</v>
      </c>
      <c r="C53" s="26"/>
      <c r="D53" s="22"/>
      <c r="E53" s="23"/>
      <c r="F53" s="24"/>
      <c r="G53" s="13">
        <v>3854.7</v>
      </c>
      <c r="H53" s="13"/>
      <c r="I53" s="14"/>
    </row>
    <row r="54" spans="1:10" s="20" customFormat="1" ht="15" x14ac:dyDescent="0.2">
      <c r="A54" s="82" t="s">
        <v>107</v>
      </c>
      <c r="B54" s="83" t="s">
        <v>54</v>
      </c>
      <c r="C54" s="26"/>
      <c r="D54" s="22"/>
      <c r="E54" s="23"/>
      <c r="F54" s="24"/>
      <c r="G54" s="13">
        <v>3854.7</v>
      </c>
      <c r="H54" s="13"/>
      <c r="I54" s="14"/>
    </row>
    <row r="55" spans="1:10" s="20" customFormat="1" ht="25.5" x14ac:dyDescent="0.2">
      <c r="A55" s="82" t="s">
        <v>108</v>
      </c>
      <c r="B55" s="83" t="s">
        <v>54</v>
      </c>
      <c r="C55" s="26"/>
      <c r="D55" s="22"/>
      <c r="E55" s="23"/>
      <c r="F55" s="24"/>
      <c r="G55" s="13">
        <v>3854.7</v>
      </c>
      <c r="H55" s="13"/>
      <c r="I55" s="14"/>
    </row>
    <row r="56" spans="1:10" s="20" customFormat="1" ht="21.75" customHeight="1" x14ac:dyDescent="0.2">
      <c r="A56" s="82" t="s">
        <v>109</v>
      </c>
      <c r="B56" s="83" t="s">
        <v>54</v>
      </c>
      <c r="C56" s="26"/>
      <c r="D56" s="22"/>
      <c r="E56" s="23"/>
      <c r="F56" s="24"/>
      <c r="G56" s="13">
        <v>3854.7</v>
      </c>
      <c r="H56" s="13"/>
      <c r="I56" s="14"/>
    </row>
    <row r="57" spans="1:10" s="20" customFormat="1" ht="25.5" x14ac:dyDescent="0.2">
      <c r="A57" s="82" t="s">
        <v>110</v>
      </c>
      <c r="B57" s="83" t="s">
        <v>54</v>
      </c>
      <c r="C57" s="26"/>
      <c r="D57" s="22"/>
      <c r="E57" s="23"/>
      <c r="F57" s="24"/>
      <c r="G57" s="13">
        <v>3854.7</v>
      </c>
      <c r="H57" s="13"/>
      <c r="I57" s="14"/>
    </row>
    <row r="58" spans="1:10" s="20" customFormat="1" ht="23.25" customHeight="1" x14ac:dyDescent="0.2">
      <c r="A58" s="82" t="s">
        <v>111</v>
      </c>
      <c r="B58" s="83" t="s">
        <v>54</v>
      </c>
      <c r="C58" s="26"/>
      <c r="D58" s="22"/>
      <c r="E58" s="23"/>
      <c r="F58" s="24"/>
      <c r="G58" s="13">
        <v>3854.7</v>
      </c>
      <c r="H58" s="13"/>
      <c r="I58" s="14"/>
    </row>
    <row r="59" spans="1:10" s="20" customFormat="1" ht="23.25" customHeight="1" x14ac:dyDescent="0.2">
      <c r="A59" s="82" t="s">
        <v>112</v>
      </c>
      <c r="B59" s="83" t="s">
        <v>54</v>
      </c>
      <c r="C59" s="26"/>
      <c r="D59" s="22"/>
      <c r="E59" s="23"/>
      <c r="F59" s="24"/>
      <c r="G59" s="13">
        <v>3854.7</v>
      </c>
      <c r="H59" s="13"/>
      <c r="I59" s="14"/>
    </row>
    <row r="60" spans="1:10" s="20" customFormat="1" ht="30.75" customHeight="1" x14ac:dyDescent="0.2">
      <c r="A60" s="74" t="s">
        <v>156</v>
      </c>
      <c r="B60" s="83"/>
      <c r="C60" s="26"/>
      <c r="D60" s="22">
        <v>77400</v>
      </c>
      <c r="E60" s="23">
        <f>D60/G60</f>
        <v>20.079999999999998</v>
      </c>
      <c r="F60" s="24">
        <f>E60/12</f>
        <v>1.67</v>
      </c>
      <c r="G60" s="13">
        <v>3854.7</v>
      </c>
      <c r="H60" s="13"/>
      <c r="I60" s="14"/>
    </row>
    <row r="61" spans="1:10" s="13" customFormat="1" ht="23.25" customHeight="1" x14ac:dyDescent="0.2">
      <c r="A61" s="74" t="s">
        <v>24</v>
      </c>
      <c r="B61" s="69" t="s">
        <v>25</v>
      </c>
      <c r="C61" s="26" t="s">
        <v>136</v>
      </c>
      <c r="D61" s="22">
        <f>E61*G61</f>
        <v>3700.51</v>
      </c>
      <c r="E61" s="23">
        <f>F61*12</f>
        <v>0.96</v>
      </c>
      <c r="F61" s="24">
        <v>0.08</v>
      </c>
      <c r="G61" s="13">
        <v>3854.7</v>
      </c>
      <c r="H61" s="13">
        <v>1.07</v>
      </c>
      <c r="I61" s="14">
        <v>0.03</v>
      </c>
    </row>
    <row r="62" spans="1:10" s="13" customFormat="1" ht="24" customHeight="1" x14ac:dyDescent="0.2">
      <c r="A62" s="74" t="s">
        <v>26</v>
      </c>
      <c r="B62" s="75" t="s">
        <v>27</v>
      </c>
      <c r="C62" s="76" t="s">
        <v>136</v>
      </c>
      <c r="D62" s="22">
        <f>E62*G62</f>
        <v>2312.8200000000002</v>
      </c>
      <c r="E62" s="23">
        <f>12*F62</f>
        <v>0.6</v>
      </c>
      <c r="F62" s="24">
        <v>0.05</v>
      </c>
      <c r="G62" s="13">
        <v>3854.7</v>
      </c>
      <c r="H62" s="13">
        <v>1.07</v>
      </c>
      <c r="I62" s="14">
        <v>0.02</v>
      </c>
    </row>
    <row r="63" spans="1:10" s="25" customFormat="1" ht="30" x14ac:dyDescent="0.2">
      <c r="A63" s="74" t="s">
        <v>28</v>
      </c>
      <c r="B63" s="69"/>
      <c r="C63" s="26" t="s">
        <v>130</v>
      </c>
      <c r="D63" s="22">
        <v>7070</v>
      </c>
      <c r="E63" s="23">
        <f>D63/G63</f>
        <v>1.83</v>
      </c>
      <c r="F63" s="24">
        <f>E63/12</f>
        <v>0.15</v>
      </c>
      <c r="G63" s="13">
        <v>3854.7</v>
      </c>
      <c r="H63" s="13">
        <v>1.07</v>
      </c>
      <c r="I63" s="14">
        <v>0.03</v>
      </c>
    </row>
    <row r="64" spans="1:10" s="25" customFormat="1" ht="18.75" customHeight="1" x14ac:dyDescent="0.2">
      <c r="A64" s="74" t="s">
        <v>29</v>
      </c>
      <c r="B64" s="69"/>
      <c r="C64" s="23" t="s">
        <v>137</v>
      </c>
      <c r="D64" s="23">
        <f>D65+D66+D67+D68+D69+D70+D71+D72+D73+D74+D76+D77+D78+D75</f>
        <v>25355.03</v>
      </c>
      <c r="E64" s="23">
        <f>D64/G64</f>
        <v>6.58</v>
      </c>
      <c r="F64" s="24">
        <f>E64/12</f>
        <v>0.55000000000000004</v>
      </c>
      <c r="G64" s="13">
        <v>3854.7</v>
      </c>
      <c r="H64" s="13">
        <v>1.07</v>
      </c>
      <c r="I64" s="14">
        <v>0.53</v>
      </c>
      <c r="J64" s="25">
        <f>E64/12</f>
        <v>0.54833333333333301</v>
      </c>
    </row>
    <row r="65" spans="1:10" s="20" customFormat="1" ht="24.75" customHeight="1" x14ac:dyDescent="0.2">
      <c r="A65" s="66" t="s">
        <v>71</v>
      </c>
      <c r="B65" s="67" t="s">
        <v>30</v>
      </c>
      <c r="C65" s="28"/>
      <c r="D65" s="27">
        <v>743.92</v>
      </c>
      <c r="E65" s="28"/>
      <c r="F65" s="29"/>
      <c r="G65" s="13">
        <v>3854.7</v>
      </c>
      <c r="H65" s="13">
        <v>1.07</v>
      </c>
      <c r="I65" s="14">
        <v>0.01</v>
      </c>
      <c r="J65" s="25">
        <f t="shared" ref="J65:J111" si="1">E65/12</f>
        <v>0</v>
      </c>
    </row>
    <row r="66" spans="1:10" s="20" customFormat="1" ht="15" x14ac:dyDescent="0.2">
      <c r="A66" s="66" t="s">
        <v>31</v>
      </c>
      <c r="B66" s="67" t="s">
        <v>32</v>
      </c>
      <c r="C66" s="28"/>
      <c r="D66" s="27">
        <v>548.89</v>
      </c>
      <c r="E66" s="28"/>
      <c r="F66" s="29"/>
      <c r="G66" s="13">
        <v>3854.7</v>
      </c>
      <c r="H66" s="13">
        <v>1.07</v>
      </c>
      <c r="I66" s="14">
        <v>0.01</v>
      </c>
      <c r="J66" s="25">
        <f t="shared" si="1"/>
        <v>0</v>
      </c>
    </row>
    <row r="67" spans="1:10" s="20" customFormat="1" ht="18" customHeight="1" x14ac:dyDescent="0.2">
      <c r="A67" s="66" t="s">
        <v>68</v>
      </c>
      <c r="B67" s="72" t="s">
        <v>30</v>
      </c>
      <c r="C67" s="28"/>
      <c r="D67" s="27">
        <v>978.07</v>
      </c>
      <c r="E67" s="28"/>
      <c r="F67" s="29"/>
      <c r="G67" s="13">
        <v>3854.7</v>
      </c>
      <c r="H67" s="13"/>
      <c r="I67" s="14"/>
      <c r="J67" s="25">
        <f t="shared" si="1"/>
        <v>0</v>
      </c>
    </row>
    <row r="68" spans="1:10" s="20" customFormat="1" ht="15" x14ac:dyDescent="0.2">
      <c r="A68" s="66" t="s">
        <v>131</v>
      </c>
      <c r="B68" s="67" t="s">
        <v>30</v>
      </c>
      <c r="C68" s="28"/>
      <c r="D68" s="27">
        <v>0</v>
      </c>
      <c r="E68" s="28"/>
      <c r="F68" s="29"/>
      <c r="G68" s="13">
        <v>3854.7</v>
      </c>
      <c r="H68" s="13">
        <v>1.07</v>
      </c>
      <c r="I68" s="14">
        <v>0.13</v>
      </c>
      <c r="J68" s="25">
        <f t="shared" si="1"/>
        <v>0</v>
      </c>
    </row>
    <row r="69" spans="1:10" s="20" customFormat="1" ht="18.75" customHeight="1" x14ac:dyDescent="0.2">
      <c r="A69" s="66" t="s">
        <v>33</v>
      </c>
      <c r="B69" s="67" t="s">
        <v>30</v>
      </c>
      <c r="C69" s="28"/>
      <c r="D69" s="27">
        <v>1046</v>
      </c>
      <c r="E69" s="28"/>
      <c r="F69" s="29"/>
      <c r="G69" s="13">
        <v>3854.7</v>
      </c>
      <c r="H69" s="13">
        <v>1.07</v>
      </c>
      <c r="I69" s="14">
        <v>0.01</v>
      </c>
      <c r="J69" s="25">
        <f t="shared" si="1"/>
        <v>0</v>
      </c>
    </row>
    <row r="70" spans="1:10" s="20" customFormat="1" ht="20.25" customHeight="1" x14ac:dyDescent="0.2">
      <c r="A70" s="66" t="s">
        <v>34</v>
      </c>
      <c r="B70" s="67" t="s">
        <v>30</v>
      </c>
      <c r="C70" s="28"/>
      <c r="D70" s="27">
        <v>4663.38</v>
      </c>
      <c r="E70" s="28"/>
      <c r="F70" s="29"/>
      <c r="G70" s="13">
        <v>3854.7</v>
      </c>
      <c r="H70" s="13">
        <v>1.07</v>
      </c>
      <c r="I70" s="14">
        <v>0.06</v>
      </c>
      <c r="J70" s="25">
        <f t="shared" si="1"/>
        <v>0</v>
      </c>
    </row>
    <row r="71" spans="1:10" s="20" customFormat="1" ht="15" x14ac:dyDescent="0.2">
      <c r="A71" s="66" t="s">
        <v>35</v>
      </c>
      <c r="B71" s="67" t="s">
        <v>30</v>
      </c>
      <c r="C71" s="28"/>
      <c r="D71" s="27">
        <v>1097.78</v>
      </c>
      <c r="E71" s="28"/>
      <c r="F71" s="29"/>
      <c r="G71" s="13">
        <v>3854.7</v>
      </c>
      <c r="H71" s="13">
        <v>1.07</v>
      </c>
      <c r="I71" s="14">
        <v>0.01</v>
      </c>
      <c r="J71" s="25">
        <f t="shared" si="1"/>
        <v>0</v>
      </c>
    </row>
    <row r="72" spans="1:10" s="20" customFormat="1" ht="17.25" customHeight="1" x14ac:dyDescent="0.2">
      <c r="A72" s="66" t="s">
        <v>36</v>
      </c>
      <c r="B72" s="67" t="s">
        <v>30</v>
      </c>
      <c r="C72" s="28"/>
      <c r="D72" s="27">
        <v>522.99</v>
      </c>
      <c r="E72" s="28"/>
      <c r="F72" s="29"/>
      <c r="G72" s="13">
        <v>3854.7</v>
      </c>
      <c r="H72" s="13">
        <v>1.07</v>
      </c>
      <c r="I72" s="14">
        <v>0.01</v>
      </c>
      <c r="J72" s="25">
        <f t="shared" si="1"/>
        <v>0</v>
      </c>
    </row>
    <row r="73" spans="1:10" s="20" customFormat="1" ht="15" x14ac:dyDescent="0.2">
      <c r="A73" s="66" t="s">
        <v>37</v>
      </c>
      <c r="B73" s="67" t="s">
        <v>32</v>
      </c>
      <c r="C73" s="28"/>
      <c r="D73" s="27">
        <v>0</v>
      </c>
      <c r="E73" s="28"/>
      <c r="F73" s="29"/>
      <c r="G73" s="13">
        <v>3854.7</v>
      </c>
      <c r="H73" s="13">
        <v>1.07</v>
      </c>
      <c r="I73" s="14">
        <v>0.03</v>
      </c>
      <c r="J73" s="25">
        <f t="shared" si="1"/>
        <v>0</v>
      </c>
    </row>
    <row r="74" spans="1:10" s="20" customFormat="1" ht="25.5" x14ac:dyDescent="0.2">
      <c r="A74" s="66" t="s">
        <v>38</v>
      </c>
      <c r="B74" s="67" t="s">
        <v>30</v>
      </c>
      <c r="C74" s="28"/>
      <c r="D74" s="27">
        <v>3860.82</v>
      </c>
      <c r="E74" s="28"/>
      <c r="F74" s="29"/>
      <c r="G74" s="13">
        <v>3854.7</v>
      </c>
      <c r="H74" s="13">
        <v>1.07</v>
      </c>
      <c r="I74" s="14">
        <v>0.05</v>
      </c>
      <c r="J74" s="25">
        <f t="shared" si="1"/>
        <v>0</v>
      </c>
    </row>
    <row r="75" spans="1:10" s="20" customFormat="1" ht="18.75" customHeight="1" x14ac:dyDescent="0.2">
      <c r="A75" s="66" t="s">
        <v>157</v>
      </c>
      <c r="B75" s="72" t="s">
        <v>30</v>
      </c>
      <c r="C75" s="28"/>
      <c r="D75" s="27">
        <v>1080.8900000000001</v>
      </c>
      <c r="E75" s="28"/>
      <c r="F75" s="29"/>
      <c r="G75" s="13">
        <v>3854.7</v>
      </c>
      <c r="H75" s="13"/>
      <c r="I75" s="14"/>
      <c r="J75" s="25"/>
    </row>
    <row r="76" spans="1:10" s="20" customFormat="1" ht="25.5" x14ac:dyDescent="0.2">
      <c r="A76" s="66" t="s">
        <v>72</v>
      </c>
      <c r="B76" s="67" t="s">
        <v>30</v>
      </c>
      <c r="C76" s="28"/>
      <c r="D76" s="27">
        <v>4167.46</v>
      </c>
      <c r="E76" s="28"/>
      <c r="F76" s="29"/>
      <c r="G76" s="13">
        <v>3854.7</v>
      </c>
      <c r="H76" s="13">
        <v>1.07</v>
      </c>
      <c r="I76" s="14">
        <v>0.01</v>
      </c>
      <c r="J76" s="25">
        <f t="shared" si="1"/>
        <v>0</v>
      </c>
    </row>
    <row r="77" spans="1:10" s="20" customFormat="1" ht="25.5" x14ac:dyDescent="0.2">
      <c r="A77" s="66" t="s">
        <v>113</v>
      </c>
      <c r="B77" s="72" t="s">
        <v>45</v>
      </c>
      <c r="C77" s="28"/>
      <c r="D77" s="27">
        <v>0</v>
      </c>
      <c r="E77" s="28"/>
      <c r="F77" s="29"/>
      <c r="G77" s="13">
        <v>3854.7</v>
      </c>
      <c r="H77" s="13">
        <v>1.07</v>
      </c>
      <c r="I77" s="14">
        <v>0.03</v>
      </c>
      <c r="J77" s="25">
        <f t="shared" si="1"/>
        <v>0</v>
      </c>
    </row>
    <row r="78" spans="1:10" s="65" customFormat="1" ht="18.75" customHeight="1" x14ac:dyDescent="0.2">
      <c r="A78" s="66" t="s">
        <v>151</v>
      </c>
      <c r="B78" s="83" t="s">
        <v>30</v>
      </c>
      <c r="C78" s="30"/>
      <c r="D78" s="31">
        <v>6644.83</v>
      </c>
      <c r="E78" s="30"/>
      <c r="F78" s="42"/>
      <c r="G78" s="64">
        <v>3854.7</v>
      </c>
      <c r="H78" s="64"/>
      <c r="I78" s="68"/>
      <c r="J78" s="117">
        <f t="shared" si="1"/>
        <v>0</v>
      </c>
    </row>
    <row r="79" spans="1:10" s="25" customFormat="1" ht="30" x14ac:dyDescent="0.2">
      <c r="A79" s="74" t="s">
        <v>39</v>
      </c>
      <c r="B79" s="69"/>
      <c r="C79" s="23" t="s">
        <v>138</v>
      </c>
      <c r="D79" s="23">
        <f>D80+D81+D82+D83+D84+D85+D86+D87+D88+D89</f>
        <v>21067.78</v>
      </c>
      <c r="E79" s="23">
        <f>D79/G79</f>
        <v>5.47</v>
      </c>
      <c r="F79" s="24">
        <f>E79/12</f>
        <v>0.46</v>
      </c>
      <c r="G79" s="13">
        <v>3854.7</v>
      </c>
      <c r="H79" s="13">
        <v>1.07</v>
      </c>
      <c r="I79" s="14">
        <v>0.77</v>
      </c>
      <c r="J79" s="25">
        <f t="shared" si="1"/>
        <v>0.45583333333333298</v>
      </c>
    </row>
    <row r="80" spans="1:10" s="20" customFormat="1" ht="20.25" customHeight="1" x14ac:dyDescent="0.2">
      <c r="A80" s="66" t="s">
        <v>40</v>
      </c>
      <c r="B80" s="67" t="s">
        <v>41</v>
      </c>
      <c r="C80" s="28"/>
      <c r="D80" s="27">
        <v>3137.99</v>
      </c>
      <c r="E80" s="28"/>
      <c r="F80" s="29"/>
      <c r="G80" s="13">
        <v>3854.7</v>
      </c>
      <c r="H80" s="13">
        <v>1.07</v>
      </c>
      <c r="I80" s="14">
        <v>0.04</v>
      </c>
      <c r="J80" s="25">
        <f t="shared" si="1"/>
        <v>0</v>
      </c>
    </row>
    <row r="81" spans="1:10" s="20" customFormat="1" ht="25.5" x14ac:dyDescent="0.2">
      <c r="A81" s="66" t="s">
        <v>42</v>
      </c>
      <c r="B81" s="67" t="s">
        <v>43</v>
      </c>
      <c r="C81" s="28"/>
      <c r="D81" s="27">
        <v>2092.02</v>
      </c>
      <c r="E81" s="28"/>
      <c r="F81" s="29"/>
      <c r="G81" s="13">
        <v>3854.7</v>
      </c>
      <c r="H81" s="13">
        <v>1.07</v>
      </c>
      <c r="I81" s="14">
        <v>0.03</v>
      </c>
      <c r="J81" s="25">
        <f t="shared" si="1"/>
        <v>0</v>
      </c>
    </row>
    <row r="82" spans="1:10" s="20" customFormat="1" ht="18.75" customHeight="1" x14ac:dyDescent="0.2">
      <c r="A82" s="66" t="s">
        <v>44</v>
      </c>
      <c r="B82" s="67" t="s">
        <v>45</v>
      </c>
      <c r="C82" s="28"/>
      <c r="D82" s="27">
        <v>2195.4899999999998</v>
      </c>
      <c r="E82" s="28"/>
      <c r="F82" s="29"/>
      <c r="G82" s="13">
        <v>3854.7</v>
      </c>
      <c r="H82" s="13">
        <v>1.07</v>
      </c>
      <c r="I82" s="14">
        <v>0.03</v>
      </c>
      <c r="J82" s="25">
        <f t="shared" si="1"/>
        <v>0</v>
      </c>
    </row>
    <row r="83" spans="1:10" s="20" customFormat="1" ht="36.75" customHeight="1" x14ac:dyDescent="0.2">
      <c r="A83" s="66" t="s">
        <v>46</v>
      </c>
      <c r="B83" s="67" t="s">
        <v>47</v>
      </c>
      <c r="C83" s="28"/>
      <c r="D83" s="27">
        <v>0</v>
      </c>
      <c r="E83" s="28"/>
      <c r="F83" s="29"/>
      <c r="G83" s="13">
        <v>3854.7</v>
      </c>
      <c r="H83" s="13">
        <v>1.07</v>
      </c>
      <c r="I83" s="14">
        <v>0.03</v>
      </c>
      <c r="J83" s="25">
        <f t="shared" si="1"/>
        <v>0</v>
      </c>
    </row>
    <row r="84" spans="1:10" s="20" customFormat="1" ht="20.25" customHeight="1" x14ac:dyDescent="0.2">
      <c r="A84" s="66" t="s">
        <v>48</v>
      </c>
      <c r="B84" s="72" t="s">
        <v>45</v>
      </c>
      <c r="C84" s="28"/>
      <c r="D84" s="27">
        <v>0</v>
      </c>
      <c r="E84" s="28"/>
      <c r="F84" s="29"/>
      <c r="G84" s="13">
        <v>3854.7</v>
      </c>
      <c r="H84" s="13">
        <v>1.07</v>
      </c>
      <c r="I84" s="14">
        <v>0.21</v>
      </c>
      <c r="J84" s="25">
        <f t="shared" si="1"/>
        <v>0</v>
      </c>
    </row>
    <row r="85" spans="1:10" s="20" customFormat="1" ht="23.25" customHeight="1" x14ac:dyDescent="0.2">
      <c r="A85" s="66" t="s">
        <v>49</v>
      </c>
      <c r="B85" s="67" t="s">
        <v>20</v>
      </c>
      <c r="C85" s="30"/>
      <c r="D85" s="27">
        <v>7440.48</v>
      </c>
      <c r="E85" s="28"/>
      <c r="F85" s="29"/>
      <c r="G85" s="13">
        <v>3854.7</v>
      </c>
      <c r="H85" s="13">
        <v>1.07</v>
      </c>
      <c r="I85" s="14">
        <v>0.11</v>
      </c>
      <c r="J85" s="25">
        <f t="shared" si="1"/>
        <v>0</v>
      </c>
    </row>
    <row r="86" spans="1:10" s="20" customFormat="1" ht="25.5" x14ac:dyDescent="0.2">
      <c r="A86" s="66" t="s">
        <v>114</v>
      </c>
      <c r="B86" s="72" t="s">
        <v>30</v>
      </c>
      <c r="C86" s="30"/>
      <c r="D86" s="27">
        <v>6201.8</v>
      </c>
      <c r="E86" s="28"/>
      <c r="F86" s="29"/>
      <c r="G86" s="13">
        <v>3854.7</v>
      </c>
      <c r="H86" s="13"/>
      <c r="I86" s="14"/>
      <c r="J86" s="25">
        <f t="shared" si="1"/>
        <v>0</v>
      </c>
    </row>
    <row r="87" spans="1:10" s="20" customFormat="1" ht="25.5" x14ac:dyDescent="0.2">
      <c r="A87" s="66" t="s">
        <v>113</v>
      </c>
      <c r="B87" s="72" t="s">
        <v>115</v>
      </c>
      <c r="C87" s="30"/>
      <c r="D87" s="27">
        <v>0</v>
      </c>
      <c r="E87" s="28"/>
      <c r="F87" s="29"/>
      <c r="G87" s="13">
        <v>3854.7</v>
      </c>
      <c r="H87" s="13"/>
      <c r="I87" s="14"/>
      <c r="J87" s="25">
        <f t="shared" si="1"/>
        <v>0</v>
      </c>
    </row>
    <row r="88" spans="1:10" s="20" customFormat="1" ht="18.75" customHeight="1" x14ac:dyDescent="0.2">
      <c r="A88" s="82" t="s">
        <v>116</v>
      </c>
      <c r="B88" s="72" t="s">
        <v>45</v>
      </c>
      <c r="C88" s="30"/>
      <c r="D88" s="27">
        <v>0</v>
      </c>
      <c r="E88" s="28"/>
      <c r="F88" s="29"/>
      <c r="G88" s="13">
        <v>3854.7</v>
      </c>
      <c r="H88" s="13"/>
      <c r="I88" s="14"/>
      <c r="J88" s="25">
        <f t="shared" si="1"/>
        <v>0</v>
      </c>
    </row>
    <row r="89" spans="1:10" s="20" customFormat="1" ht="23.25" customHeight="1" x14ac:dyDescent="0.2">
      <c r="A89" s="66" t="s">
        <v>117</v>
      </c>
      <c r="B89" s="72" t="s">
        <v>30</v>
      </c>
      <c r="C89" s="28"/>
      <c r="D89" s="27">
        <f t="shared" ref="D89" si="2">E89*G89</f>
        <v>0</v>
      </c>
      <c r="E89" s="28"/>
      <c r="F89" s="29"/>
      <c r="G89" s="13">
        <v>3854.7</v>
      </c>
      <c r="H89" s="13">
        <v>1.07</v>
      </c>
      <c r="I89" s="14">
        <v>0</v>
      </c>
      <c r="J89" s="25">
        <f t="shared" si="1"/>
        <v>0</v>
      </c>
    </row>
    <row r="90" spans="1:10" s="20" customFormat="1" ht="30" x14ac:dyDescent="0.2">
      <c r="A90" s="74" t="s">
        <v>50</v>
      </c>
      <c r="B90" s="67"/>
      <c r="C90" s="26" t="s">
        <v>139</v>
      </c>
      <c r="D90" s="23">
        <f>D91+D93+D94</f>
        <v>0</v>
      </c>
      <c r="E90" s="23">
        <f>D90/G90</f>
        <v>0</v>
      </c>
      <c r="F90" s="24">
        <f>E90/12</f>
        <v>0</v>
      </c>
      <c r="G90" s="13">
        <v>3854.7</v>
      </c>
      <c r="H90" s="13">
        <v>1.07</v>
      </c>
      <c r="I90" s="14">
        <v>7.0000000000000007E-2</v>
      </c>
      <c r="J90" s="25">
        <f t="shared" si="1"/>
        <v>0</v>
      </c>
    </row>
    <row r="91" spans="1:10" s="20" customFormat="1" ht="15" x14ac:dyDescent="0.2">
      <c r="A91" s="66" t="s">
        <v>118</v>
      </c>
      <c r="B91" s="67" t="s">
        <v>30</v>
      </c>
      <c r="C91" s="28"/>
      <c r="D91" s="27">
        <v>0</v>
      </c>
      <c r="E91" s="28"/>
      <c r="F91" s="29"/>
      <c r="G91" s="13">
        <v>3854.7</v>
      </c>
      <c r="H91" s="13">
        <v>1.07</v>
      </c>
      <c r="I91" s="14">
        <v>0.03</v>
      </c>
      <c r="J91" s="25">
        <f t="shared" si="1"/>
        <v>0</v>
      </c>
    </row>
    <row r="92" spans="1:10" s="20" customFormat="1" ht="15" x14ac:dyDescent="0.2">
      <c r="A92" s="82" t="s">
        <v>119</v>
      </c>
      <c r="B92" s="72" t="s">
        <v>45</v>
      </c>
      <c r="C92" s="28"/>
      <c r="D92" s="27">
        <v>0</v>
      </c>
      <c r="E92" s="28"/>
      <c r="F92" s="29"/>
      <c r="G92" s="13">
        <v>3854.7</v>
      </c>
      <c r="H92" s="13"/>
      <c r="I92" s="14"/>
      <c r="J92" s="25">
        <f t="shared" si="1"/>
        <v>0</v>
      </c>
    </row>
    <row r="93" spans="1:10" s="20" customFormat="1" ht="15" x14ac:dyDescent="0.2">
      <c r="A93" s="66" t="s">
        <v>120</v>
      </c>
      <c r="B93" s="72" t="s">
        <v>115</v>
      </c>
      <c r="C93" s="28"/>
      <c r="D93" s="27">
        <v>0</v>
      </c>
      <c r="E93" s="28"/>
      <c r="F93" s="29"/>
      <c r="G93" s="13">
        <v>3854.7</v>
      </c>
      <c r="H93" s="13">
        <v>1.07</v>
      </c>
      <c r="I93" s="14">
        <v>0.04</v>
      </c>
      <c r="J93" s="25">
        <f t="shared" si="1"/>
        <v>0</v>
      </c>
    </row>
    <row r="94" spans="1:10" s="20" customFormat="1" ht="31.5" customHeight="1" x14ac:dyDescent="0.2">
      <c r="A94" s="66" t="s">
        <v>121</v>
      </c>
      <c r="B94" s="72" t="s">
        <v>45</v>
      </c>
      <c r="C94" s="28"/>
      <c r="D94" s="27">
        <f>E94*G94</f>
        <v>0</v>
      </c>
      <c r="E94" s="28"/>
      <c r="F94" s="29"/>
      <c r="G94" s="13">
        <v>3854.7</v>
      </c>
      <c r="H94" s="13">
        <v>1.07</v>
      </c>
      <c r="I94" s="14">
        <v>0</v>
      </c>
      <c r="J94" s="25">
        <f t="shared" si="1"/>
        <v>0</v>
      </c>
    </row>
    <row r="95" spans="1:10" s="20" customFormat="1" ht="18.75" customHeight="1" x14ac:dyDescent="0.2">
      <c r="A95" s="74" t="s">
        <v>51</v>
      </c>
      <c r="B95" s="67"/>
      <c r="C95" s="26" t="s">
        <v>141</v>
      </c>
      <c r="D95" s="23">
        <f>D97+D98+D96+D99+D100+D101</f>
        <v>15429.36</v>
      </c>
      <c r="E95" s="23">
        <f>D95/G95</f>
        <v>4</v>
      </c>
      <c r="F95" s="24">
        <f>E95/12</f>
        <v>0.33</v>
      </c>
      <c r="G95" s="13">
        <v>3854.7</v>
      </c>
      <c r="H95" s="13">
        <v>1.07</v>
      </c>
      <c r="I95" s="14">
        <v>0.28000000000000003</v>
      </c>
      <c r="J95" s="25">
        <f t="shared" si="1"/>
        <v>0.33333333333333298</v>
      </c>
    </row>
    <row r="96" spans="1:10" s="20" customFormat="1" ht="21" customHeight="1" x14ac:dyDescent="0.2">
      <c r="A96" s="66" t="s">
        <v>52</v>
      </c>
      <c r="B96" s="67" t="s">
        <v>20</v>
      </c>
      <c r="C96" s="28"/>
      <c r="D96" s="65">
        <v>0</v>
      </c>
      <c r="E96" s="28"/>
      <c r="F96" s="29"/>
      <c r="G96" s="13">
        <v>3854.7</v>
      </c>
      <c r="H96" s="13">
        <v>1.07</v>
      </c>
      <c r="I96" s="14">
        <v>0</v>
      </c>
      <c r="J96" s="25">
        <f t="shared" si="1"/>
        <v>0</v>
      </c>
    </row>
    <row r="97" spans="1:10" s="20" customFormat="1" ht="41.25" customHeight="1" x14ac:dyDescent="0.2">
      <c r="A97" s="66" t="s">
        <v>122</v>
      </c>
      <c r="B97" s="67" t="s">
        <v>30</v>
      </c>
      <c r="C97" s="27"/>
      <c r="D97" s="27">
        <v>14335.96</v>
      </c>
      <c r="E97" s="28"/>
      <c r="F97" s="29"/>
      <c r="G97" s="13">
        <v>3854.7</v>
      </c>
      <c r="H97" s="13">
        <v>1.07</v>
      </c>
      <c r="I97" s="14">
        <v>0.2</v>
      </c>
      <c r="J97" s="25">
        <f t="shared" si="1"/>
        <v>0</v>
      </c>
    </row>
    <row r="98" spans="1:10" s="20" customFormat="1" ht="43.5" customHeight="1" x14ac:dyDescent="0.2">
      <c r="A98" s="66" t="s">
        <v>123</v>
      </c>
      <c r="B98" s="67" t="s">
        <v>30</v>
      </c>
      <c r="C98" s="28"/>
      <c r="D98" s="27">
        <v>1093.4000000000001</v>
      </c>
      <c r="E98" s="28"/>
      <c r="F98" s="29"/>
      <c r="G98" s="13">
        <v>3854.7</v>
      </c>
      <c r="H98" s="13">
        <v>1.07</v>
      </c>
      <c r="I98" s="14">
        <v>0.01</v>
      </c>
      <c r="J98" s="25">
        <f t="shared" si="1"/>
        <v>0</v>
      </c>
    </row>
    <row r="99" spans="1:10" s="20" customFormat="1" ht="27.75" customHeight="1" x14ac:dyDescent="0.2">
      <c r="A99" s="66" t="s">
        <v>53</v>
      </c>
      <c r="B99" s="67" t="s">
        <v>16</v>
      </c>
      <c r="C99" s="28"/>
      <c r="D99" s="27">
        <v>0</v>
      </c>
      <c r="E99" s="28"/>
      <c r="F99" s="29"/>
      <c r="G99" s="13">
        <v>3854.7</v>
      </c>
      <c r="H99" s="13"/>
      <c r="I99" s="14"/>
      <c r="J99" s="25">
        <f t="shared" si="1"/>
        <v>0</v>
      </c>
    </row>
    <row r="100" spans="1:10" s="20" customFormat="1" ht="21.75" customHeight="1" x14ac:dyDescent="0.2">
      <c r="A100" s="66" t="s">
        <v>73</v>
      </c>
      <c r="B100" s="72" t="s">
        <v>74</v>
      </c>
      <c r="C100" s="28"/>
      <c r="D100" s="27">
        <f t="shared" ref="D100" si="3">E100*G100</f>
        <v>0</v>
      </c>
      <c r="E100" s="28"/>
      <c r="F100" s="29"/>
      <c r="G100" s="13">
        <v>3854.7</v>
      </c>
      <c r="H100" s="13">
        <v>1.07</v>
      </c>
      <c r="I100" s="14">
        <v>0</v>
      </c>
      <c r="J100" s="25">
        <f t="shared" si="1"/>
        <v>0</v>
      </c>
    </row>
    <row r="101" spans="1:10" s="20" customFormat="1" ht="59.25" customHeight="1" x14ac:dyDescent="0.2">
      <c r="A101" s="66" t="s">
        <v>124</v>
      </c>
      <c r="B101" s="72" t="s">
        <v>54</v>
      </c>
      <c r="C101" s="28"/>
      <c r="D101" s="27">
        <v>0</v>
      </c>
      <c r="E101" s="28"/>
      <c r="F101" s="29"/>
      <c r="G101" s="13">
        <v>3854.7</v>
      </c>
      <c r="H101" s="13">
        <v>1.07</v>
      </c>
      <c r="I101" s="14">
        <v>0</v>
      </c>
      <c r="J101" s="25">
        <f t="shared" si="1"/>
        <v>0</v>
      </c>
    </row>
    <row r="102" spans="1:10" s="20" customFormat="1" ht="15" x14ac:dyDescent="0.2">
      <c r="A102" s="74" t="s">
        <v>55</v>
      </c>
      <c r="B102" s="67"/>
      <c r="C102" s="26" t="s">
        <v>140</v>
      </c>
      <c r="D102" s="23">
        <f>D103</f>
        <v>1311.87</v>
      </c>
      <c r="E102" s="23">
        <f>D102/G102</f>
        <v>0.34</v>
      </c>
      <c r="F102" s="24">
        <f>E102/12</f>
        <v>0.03</v>
      </c>
      <c r="G102" s="13">
        <v>3854.7</v>
      </c>
      <c r="H102" s="13">
        <v>1.07</v>
      </c>
      <c r="I102" s="14">
        <v>0.13</v>
      </c>
      <c r="J102" s="25">
        <f t="shared" si="1"/>
        <v>2.8333333333333301E-2</v>
      </c>
    </row>
    <row r="103" spans="1:10" s="20" customFormat="1" ht="15" x14ac:dyDescent="0.2">
      <c r="A103" s="66" t="s">
        <v>56</v>
      </c>
      <c r="B103" s="67" t="s">
        <v>30</v>
      </c>
      <c r="C103" s="28"/>
      <c r="D103" s="27">
        <v>1311.87</v>
      </c>
      <c r="E103" s="28"/>
      <c r="F103" s="29"/>
      <c r="G103" s="13">
        <v>3854.7</v>
      </c>
      <c r="H103" s="13">
        <v>1.07</v>
      </c>
      <c r="I103" s="14">
        <v>0.02</v>
      </c>
      <c r="J103" s="25">
        <f t="shared" si="1"/>
        <v>0</v>
      </c>
    </row>
    <row r="104" spans="1:10" s="13" customFormat="1" ht="30" x14ac:dyDescent="0.2">
      <c r="A104" s="74" t="s">
        <v>57</v>
      </c>
      <c r="B104" s="69"/>
      <c r="C104" s="23" t="s">
        <v>142</v>
      </c>
      <c r="D104" s="23">
        <f>D105+D106</f>
        <v>39900</v>
      </c>
      <c r="E104" s="23">
        <f>D104/G104</f>
        <v>10.35</v>
      </c>
      <c r="F104" s="24">
        <f>E104/12</f>
        <v>0.86</v>
      </c>
      <c r="G104" s="13">
        <v>3854.7</v>
      </c>
      <c r="H104" s="13">
        <v>1.07</v>
      </c>
      <c r="I104" s="14">
        <v>0.37</v>
      </c>
      <c r="J104" s="25">
        <f t="shared" si="1"/>
        <v>0.86250000000000004</v>
      </c>
    </row>
    <row r="105" spans="1:10" s="20" customFormat="1" ht="44.25" customHeight="1" x14ac:dyDescent="0.2">
      <c r="A105" s="82" t="s">
        <v>125</v>
      </c>
      <c r="B105" s="72" t="s">
        <v>32</v>
      </c>
      <c r="C105" s="28"/>
      <c r="D105" s="27">
        <v>23400</v>
      </c>
      <c r="E105" s="28"/>
      <c r="F105" s="29"/>
      <c r="G105" s="13">
        <v>3854.7</v>
      </c>
      <c r="H105" s="13">
        <v>1.07</v>
      </c>
      <c r="I105" s="14">
        <v>0.03</v>
      </c>
      <c r="J105" s="25">
        <f t="shared" si="1"/>
        <v>0</v>
      </c>
    </row>
    <row r="106" spans="1:10" s="20" customFormat="1" ht="22.5" customHeight="1" x14ac:dyDescent="0.2">
      <c r="A106" s="82" t="s">
        <v>158</v>
      </c>
      <c r="B106" s="72" t="s">
        <v>54</v>
      </c>
      <c r="C106" s="28"/>
      <c r="D106" s="27">
        <v>16500</v>
      </c>
      <c r="E106" s="28"/>
      <c r="F106" s="29"/>
      <c r="G106" s="13">
        <v>3854.7</v>
      </c>
      <c r="H106" s="13">
        <v>1.07</v>
      </c>
      <c r="I106" s="14">
        <v>0.34</v>
      </c>
      <c r="J106" s="25">
        <f t="shared" si="1"/>
        <v>0</v>
      </c>
    </row>
    <row r="107" spans="1:10" s="13" customFormat="1" ht="15" x14ac:dyDescent="0.2">
      <c r="A107" s="74" t="s">
        <v>58</v>
      </c>
      <c r="B107" s="69"/>
      <c r="C107" s="23" t="s">
        <v>136</v>
      </c>
      <c r="D107" s="23">
        <f>D108+D109+D110+D111</f>
        <v>14578.35</v>
      </c>
      <c r="E107" s="23">
        <f>D107/G107</f>
        <v>3.78</v>
      </c>
      <c r="F107" s="24">
        <f>E107/12</f>
        <v>0.32</v>
      </c>
      <c r="G107" s="13">
        <v>3854.7</v>
      </c>
      <c r="H107" s="13">
        <v>1.07</v>
      </c>
      <c r="I107" s="14">
        <v>0.6</v>
      </c>
      <c r="J107" s="25">
        <f t="shared" si="1"/>
        <v>0.315</v>
      </c>
    </row>
    <row r="108" spans="1:10" s="20" customFormat="1" ht="15" x14ac:dyDescent="0.2">
      <c r="A108" s="66" t="s">
        <v>69</v>
      </c>
      <c r="B108" s="67" t="s">
        <v>41</v>
      </c>
      <c r="C108" s="28"/>
      <c r="D108" s="27">
        <v>11662.56</v>
      </c>
      <c r="E108" s="28"/>
      <c r="F108" s="29"/>
      <c r="G108" s="13">
        <v>3854.7</v>
      </c>
      <c r="H108" s="13">
        <v>1.07</v>
      </c>
      <c r="I108" s="14">
        <v>0.17</v>
      </c>
      <c r="J108" s="25">
        <f t="shared" si="1"/>
        <v>0</v>
      </c>
    </row>
    <row r="109" spans="1:10" s="20" customFormat="1" ht="15" x14ac:dyDescent="0.2">
      <c r="A109" s="66" t="s">
        <v>59</v>
      </c>
      <c r="B109" s="67" t="s">
        <v>41</v>
      </c>
      <c r="C109" s="28"/>
      <c r="D109" s="27">
        <v>2915.79</v>
      </c>
      <c r="E109" s="28"/>
      <c r="F109" s="29"/>
      <c r="G109" s="13">
        <v>3854.7</v>
      </c>
      <c r="H109" s="13">
        <v>1.07</v>
      </c>
      <c r="I109" s="14">
        <v>0.04</v>
      </c>
      <c r="J109" s="25">
        <f t="shared" si="1"/>
        <v>0</v>
      </c>
    </row>
    <row r="110" spans="1:10" s="20" customFormat="1" ht="25.5" customHeight="1" x14ac:dyDescent="0.2">
      <c r="A110" s="66" t="s">
        <v>60</v>
      </c>
      <c r="B110" s="67" t="s">
        <v>30</v>
      </c>
      <c r="C110" s="28"/>
      <c r="D110" s="27">
        <v>0</v>
      </c>
      <c r="E110" s="28"/>
      <c r="F110" s="29"/>
      <c r="G110" s="13">
        <v>3854.7</v>
      </c>
      <c r="H110" s="13">
        <v>1.07</v>
      </c>
      <c r="I110" s="14">
        <v>0.04</v>
      </c>
      <c r="J110" s="25">
        <f t="shared" si="1"/>
        <v>0</v>
      </c>
    </row>
    <row r="111" spans="1:10" s="20" customFormat="1" ht="18.75" customHeight="1" thickBot="1" x14ac:dyDescent="0.25">
      <c r="A111" s="77" t="s">
        <v>61</v>
      </c>
      <c r="B111" s="73" t="s">
        <v>41</v>
      </c>
      <c r="C111" s="32"/>
      <c r="D111" s="84">
        <v>0</v>
      </c>
      <c r="E111" s="32"/>
      <c r="F111" s="33"/>
      <c r="G111" s="13">
        <v>3854.7</v>
      </c>
      <c r="H111" s="13">
        <v>1.07</v>
      </c>
      <c r="I111" s="14">
        <v>0.34</v>
      </c>
      <c r="J111" s="25">
        <f t="shared" si="1"/>
        <v>0</v>
      </c>
    </row>
    <row r="112" spans="1:10" s="13" customFormat="1" ht="123" customHeight="1" thickBot="1" x14ac:dyDescent="0.25">
      <c r="A112" s="74" t="s">
        <v>159</v>
      </c>
      <c r="B112" s="69" t="s">
        <v>16</v>
      </c>
      <c r="C112" s="41"/>
      <c r="D112" s="41">
        <v>50000</v>
      </c>
      <c r="E112" s="41">
        <f>D112/G112</f>
        <v>12.97</v>
      </c>
      <c r="F112" s="57">
        <f>E112/12</f>
        <v>1.08</v>
      </c>
      <c r="G112" s="13">
        <v>3854.7</v>
      </c>
      <c r="H112" s="13">
        <v>1.07</v>
      </c>
      <c r="I112" s="14">
        <v>0.3</v>
      </c>
    </row>
    <row r="113" spans="1:9" s="13" customFormat="1" ht="21" customHeight="1" thickBot="1" x14ac:dyDescent="0.25">
      <c r="A113" s="116" t="s">
        <v>160</v>
      </c>
      <c r="B113" s="69" t="s">
        <v>20</v>
      </c>
      <c r="C113" s="41"/>
      <c r="D113" s="41">
        <f>3335.58+14238.27</f>
        <v>17573.849999999999</v>
      </c>
      <c r="E113" s="41">
        <f>D113/G113</f>
        <v>4.5599999999999996</v>
      </c>
      <c r="F113" s="57">
        <f>E113/12</f>
        <v>0.38</v>
      </c>
      <c r="G113" s="13">
        <v>3854.7</v>
      </c>
      <c r="I113" s="14"/>
    </row>
    <row r="114" spans="1:9" s="13" customFormat="1" ht="21" customHeight="1" thickBot="1" x14ac:dyDescent="0.25">
      <c r="A114" s="116" t="s">
        <v>161</v>
      </c>
      <c r="B114" s="69" t="s">
        <v>20</v>
      </c>
      <c r="C114" s="41"/>
      <c r="D114" s="41">
        <f>(3335.58+15399.87+7571.51)</f>
        <v>26306.959999999999</v>
      </c>
      <c r="E114" s="41">
        <f t="shared" ref="E114:E116" si="4">D114/G114</f>
        <v>6.82</v>
      </c>
      <c r="F114" s="57">
        <f t="shared" ref="F114:F116" si="5">E114/12</f>
        <v>0.56999999999999995</v>
      </c>
      <c r="G114" s="13">
        <v>3854.7</v>
      </c>
      <c r="I114" s="14"/>
    </row>
    <row r="115" spans="1:9" s="13" customFormat="1" ht="21" customHeight="1" thickBot="1" x14ac:dyDescent="0.25">
      <c r="A115" s="116" t="s">
        <v>162</v>
      </c>
      <c r="B115" s="69" t="s">
        <v>20</v>
      </c>
      <c r="C115" s="41"/>
      <c r="D115" s="41">
        <v>44199.040000000001</v>
      </c>
      <c r="E115" s="41">
        <f t="shared" si="4"/>
        <v>11.47</v>
      </c>
      <c r="F115" s="57">
        <f t="shared" si="5"/>
        <v>0.96</v>
      </c>
      <c r="G115" s="13">
        <v>3854.7</v>
      </c>
      <c r="I115" s="14"/>
    </row>
    <row r="116" spans="1:9" s="13" customFormat="1" ht="21" customHeight="1" thickBot="1" x14ac:dyDescent="0.25">
      <c r="A116" s="116" t="s">
        <v>163</v>
      </c>
      <c r="B116" s="69" t="s">
        <v>20</v>
      </c>
      <c r="C116" s="41"/>
      <c r="D116" s="41">
        <v>21274.01</v>
      </c>
      <c r="E116" s="41">
        <f t="shared" si="4"/>
        <v>5.52</v>
      </c>
      <c r="F116" s="57">
        <f t="shared" si="5"/>
        <v>0.46</v>
      </c>
      <c r="G116" s="13">
        <v>3854.7</v>
      </c>
      <c r="I116" s="14"/>
    </row>
    <row r="117" spans="1:9" s="13" customFormat="1" ht="25.5" customHeight="1" thickBot="1" x14ac:dyDescent="0.25">
      <c r="A117" s="34" t="s">
        <v>62</v>
      </c>
      <c r="B117" s="35" t="s">
        <v>13</v>
      </c>
      <c r="C117" s="41"/>
      <c r="D117" s="41">
        <f>E117*G117</f>
        <v>95288.18</v>
      </c>
      <c r="E117" s="41">
        <f>F117*12</f>
        <v>24.72</v>
      </c>
      <c r="F117" s="57">
        <v>2.06</v>
      </c>
      <c r="G117" s="13">
        <v>3854.7</v>
      </c>
      <c r="I117" s="14"/>
    </row>
    <row r="118" spans="1:9" s="13" customFormat="1" ht="19.5" thickBot="1" x14ac:dyDescent="0.25">
      <c r="A118" s="56" t="s">
        <v>63</v>
      </c>
      <c r="B118" s="11"/>
      <c r="C118" s="40"/>
      <c r="D118" s="118">
        <f>D117+D112+D107+D104+D102+D95+D79+D64+D63+D62+D61+D50+D49+D48+D41+D40+D29+D15+D90+D42+D116+D115+D114+D113+D60</f>
        <v>1180790.07</v>
      </c>
      <c r="E118" s="118">
        <f>E117+E112+E107+E104+E102+E95+E79+E64+E63+E62+E61+E50+E49+E48+E41+E40+E29+E15+E90+E42+E116+E115+E114+E113+E60</f>
        <v>306.32</v>
      </c>
      <c r="F118" s="118">
        <f>F117+F112+F107+F104+F102+F95+F79+F64+F63+F62+F61+F50+F49+F48+F41+F40+F29+F15+F90+F42+F116+F115+F114+F113+F60</f>
        <v>25.54</v>
      </c>
      <c r="G118" s="13">
        <v>3854.7</v>
      </c>
      <c r="H118" s="14"/>
      <c r="I118" s="14"/>
    </row>
    <row r="119" spans="1:9" s="37" customFormat="1" ht="19.5" thickBot="1" x14ac:dyDescent="0.25">
      <c r="A119" s="36"/>
      <c r="C119" s="38"/>
      <c r="D119" s="39"/>
      <c r="E119" s="39"/>
      <c r="F119" s="39"/>
      <c r="G119" s="13">
        <v>3854.7</v>
      </c>
      <c r="H119" s="38"/>
      <c r="I119" s="38"/>
    </row>
    <row r="120" spans="1:9" s="88" customFormat="1" ht="38.25" thickBot="1" x14ac:dyDescent="0.25">
      <c r="A120" s="85" t="s">
        <v>143</v>
      </c>
      <c r="B120" s="86"/>
      <c r="C120" s="87"/>
      <c r="D120" s="99">
        <f>SUM(D121:D128)</f>
        <v>1666505.88</v>
      </c>
      <c r="E120" s="99">
        <f t="shared" ref="E120:F120" si="6">SUM(E121:E128)</f>
        <v>432.33</v>
      </c>
      <c r="F120" s="99">
        <f t="shared" si="6"/>
        <v>36.020000000000003</v>
      </c>
      <c r="G120" s="88">
        <v>3854.7</v>
      </c>
      <c r="I120" s="89"/>
    </row>
    <row r="121" spans="1:9" s="13" customFormat="1" ht="15" x14ac:dyDescent="0.2">
      <c r="A121" s="92" t="s">
        <v>144</v>
      </c>
      <c r="B121" s="93"/>
      <c r="C121" s="94"/>
      <c r="D121" s="100">
        <v>451430.8</v>
      </c>
      <c r="E121" s="100">
        <f>D121/G121</f>
        <v>117.11</v>
      </c>
      <c r="F121" s="101">
        <f>E121/12</f>
        <v>9.76</v>
      </c>
      <c r="G121" s="13">
        <v>3854.7</v>
      </c>
      <c r="I121" s="14"/>
    </row>
    <row r="122" spans="1:9" s="13" customFormat="1" ht="15" x14ac:dyDescent="0.2">
      <c r="A122" s="95" t="s">
        <v>145</v>
      </c>
      <c r="B122" s="78"/>
      <c r="C122" s="79"/>
      <c r="D122" s="102">
        <v>35669.449999999997</v>
      </c>
      <c r="E122" s="102">
        <f t="shared" ref="E122:E128" si="7">D122/G122</f>
        <v>9.25</v>
      </c>
      <c r="F122" s="103">
        <f t="shared" ref="F122:F128" si="8">E122/12</f>
        <v>0.77</v>
      </c>
      <c r="G122" s="13">
        <v>3854.7</v>
      </c>
      <c r="I122" s="14"/>
    </row>
    <row r="123" spans="1:9" s="13" customFormat="1" ht="15" x14ac:dyDescent="0.2">
      <c r="A123" s="95" t="s">
        <v>146</v>
      </c>
      <c r="B123" s="78"/>
      <c r="C123" s="79"/>
      <c r="D123" s="102">
        <v>209973.41</v>
      </c>
      <c r="E123" s="102">
        <f t="shared" si="7"/>
        <v>54.47</v>
      </c>
      <c r="F123" s="103">
        <f t="shared" si="8"/>
        <v>4.54</v>
      </c>
      <c r="G123" s="13">
        <v>3854.7</v>
      </c>
      <c r="I123" s="14"/>
    </row>
    <row r="124" spans="1:9" s="13" customFormat="1" ht="15" x14ac:dyDescent="0.2">
      <c r="A124" s="95" t="s">
        <v>147</v>
      </c>
      <c r="B124" s="78"/>
      <c r="C124" s="79"/>
      <c r="D124" s="102">
        <v>78297.86</v>
      </c>
      <c r="E124" s="102">
        <f t="shared" ref="E124:E127" si="9">D124/G124</f>
        <v>20.309999999999999</v>
      </c>
      <c r="F124" s="103">
        <f t="shared" ref="F124:F127" si="10">E124/12</f>
        <v>1.69</v>
      </c>
      <c r="G124" s="13">
        <v>3854.7</v>
      </c>
      <c r="I124" s="14"/>
    </row>
    <row r="125" spans="1:9" s="13" customFormat="1" ht="15" x14ac:dyDescent="0.2">
      <c r="A125" s="95" t="s">
        <v>148</v>
      </c>
      <c r="B125" s="78"/>
      <c r="C125" s="79"/>
      <c r="D125" s="102">
        <v>87809.31</v>
      </c>
      <c r="E125" s="102">
        <f t="shared" si="9"/>
        <v>22.78</v>
      </c>
      <c r="F125" s="103">
        <f t="shared" si="10"/>
        <v>1.9</v>
      </c>
      <c r="G125" s="13">
        <v>3854.7</v>
      </c>
      <c r="I125" s="14"/>
    </row>
    <row r="126" spans="1:9" s="13" customFormat="1" ht="15" x14ac:dyDescent="0.2">
      <c r="A126" s="95" t="s">
        <v>149</v>
      </c>
      <c r="B126" s="78"/>
      <c r="C126" s="79"/>
      <c r="D126" s="102">
        <v>16802.53</v>
      </c>
      <c r="E126" s="102">
        <f t="shared" si="9"/>
        <v>4.3600000000000003</v>
      </c>
      <c r="F126" s="103">
        <f t="shared" si="10"/>
        <v>0.36</v>
      </c>
      <c r="G126" s="13">
        <v>3854.7</v>
      </c>
      <c r="I126" s="14"/>
    </row>
    <row r="127" spans="1:9" s="13" customFormat="1" ht="15" x14ac:dyDescent="0.2">
      <c r="A127" s="95" t="s">
        <v>150</v>
      </c>
      <c r="B127" s="78"/>
      <c r="C127" s="79"/>
      <c r="D127" s="102">
        <v>5192.5200000000004</v>
      </c>
      <c r="E127" s="102">
        <f t="shared" si="9"/>
        <v>1.35</v>
      </c>
      <c r="F127" s="103">
        <f t="shared" si="10"/>
        <v>0.11</v>
      </c>
      <c r="G127" s="13">
        <v>3854.7</v>
      </c>
      <c r="I127" s="14"/>
    </row>
    <row r="128" spans="1:9" s="90" customFormat="1" ht="15.75" thickBot="1" x14ac:dyDescent="0.25">
      <c r="A128" s="96" t="s">
        <v>152</v>
      </c>
      <c r="B128" s="97"/>
      <c r="C128" s="98"/>
      <c r="D128" s="104">
        <v>781330</v>
      </c>
      <c r="E128" s="105">
        <f t="shared" si="7"/>
        <v>202.7</v>
      </c>
      <c r="F128" s="106">
        <f t="shared" si="8"/>
        <v>16.89</v>
      </c>
      <c r="G128" s="13">
        <v>3854.7</v>
      </c>
      <c r="I128" s="91"/>
    </row>
    <row r="129" spans="1:9" s="64" customFormat="1" ht="19.5" thickBot="1" x14ac:dyDescent="0.45">
      <c r="A129" s="70"/>
      <c r="B129" s="70"/>
      <c r="C129" s="39"/>
      <c r="D129" s="107"/>
      <c r="E129" s="108"/>
      <c r="F129" s="109"/>
      <c r="I129" s="68"/>
    </row>
    <row r="130" spans="1:9" s="114" customFormat="1" ht="20.25" thickBot="1" x14ac:dyDescent="0.25">
      <c r="A130" s="110" t="s">
        <v>64</v>
      </c>
      <c r="B130" s="111"/>
      <c r="C130" s="112"/>
      <c r="D130" s="113">
        <f>D118+D120</f>
        <v>2847295.95</v>
      </c>
      <c r="E130" s="113">
        <f>E118+E120</f>
        <v>738.65</v>
      </c>
      <c r="F130" s="113">
        <f>F118+F120</f>
        <v>61.56</v>
      </c>
      <c r="I130" s="115"/>
    </row>
    <row r="131" spans="1:9" s="37" customFormat="1" ht="18.75" x14ac:dyDescent="0.4">
      <c r="C131" s="38"/>
      <c r="D131" s="43"/>
      <c r="E131" s="38"/>
      <c r="F131" s="43"/>
      <c r="I131" s="38"/>
    </row>
    <row r="132" spans="1:9" s="46" customFormat="1" ht="18.75" x14ac:dyDescent="0.4">
      <c r="A132" s="44"/>
      <c r="B132" s="45"/>
      <c r="C132" s="43"/>
      <c r="D132" s="43"/>
      <c r="E132" s="43"/>
      <c r="F132" s="43"/>
      <c r="I132" s="47"/>
    </row>
    <row r="133" spans="1:9" s="51" customFormat="1" ht="19.5" x14ac:dyDescent="0.2">
      <c r="A133" s="48"/>
      <c r="B133" s="49"/>
      <c r="C133" s="50"/>
      <c r="D133" s="50"/>
      <c r="E133" s="50"/>
      <c r="F133" s="50"/>
      <c r="I133" s="52"/>
    </row>
    <row r="134" spans="1:9" s="53" customFormat="1" ht="14.25" x14ac:dyDescent="0.2">
      <c r="A134" s="137" t="s">
        <v>65</v>
      </c>
      <c r="B134" s="137"/>
      <c r="C134" s="137"/>
      <c r="D134" s="137"/>
      <c r="I134" s="54"/>
    </row>
    <row r="135" spans="1:9" s="53" customFormat="1" x14ac:dyDescent="0.2">
      <c r="I135" s="54"/>
    </row>
    <row r="136" spans="1:9" s="53" customFormat="1" x14ac:dyDescent="0.2">
      <c r="A136" s="55" t="s">
        <v>66</v>
      </c>
      <c r="I136" s="54"/>
    </row>
    <row r="137" spans="1:9" s="53" customFormat="1" x14ac:dyDescent="0.2">
      <c r="I137" s="54"/>
    </row>
    <row r="138" spans="1:9" s="53" customFormat="1" x14ac:dyDescent="0.2">
      <c r="I138" s="54"/>
    </row>
    <row r="139" spans="1:9" s="53" customFormat="1" x14ac:dyDescent="0.2">
      <c r="I139" s="54"/>
    </row>
    <row r="140" spans="1:9" s="53" customFormat="1" x14ac:dyDescent="0.2">
      <c r="I140" s="54"/>
    </row>
    <row r="141" spans="1:9" s="53" customFormat="1" x14ac:dyDescent="0.2">
      <c r="I141" s="54"/>
    </row>
    <row r="142" spans="1:9" s="53" customFormat="1" x14ac:dyDescent="0.2">
      <c r="I142" s="54"/>
    </row>
    <row r="143" spans="1:9" s="53" customFormat="1" x14ac:dyDescent="0.2">
      <c r="I143" s="54"/>
    </row>
    <row r="144" spans="1:9" s="53" customFormat="1" x14ac:dyDescent="0.2">
      <c r="I144" s="54"/>
    </row>
    <row r="145" spans="9:9" s="53" customFormat="1" x14ac:dyDescent="0.2">
      <c r="I145" s="54"/>
    </row>
    <row r="146" spans="9:9" s="53" customFormat="1" x14ac:dyDescent="0.2">
      <c r="I146" s="54"/>
    </row>
    <row r="147" spans="9:9" s="53" customFormat="1" x14ac:dyDescent="0.2">
      <c r="I147" s="54"/>
    </row>
    <row r="148" spans="9:9" s="53" customFormat="1" x14ac:dyDescent="0.2">
      <c r="I148" s="54"/>
    </row>
    <row r="149" spans="9:9" s="53" customFormat="1" x14ac:dyDescent="0.2">
      <c r="I149" s="54"/>
    </row>
    <row r="150" spans="9:9" s="53" customFormat="1" x14ac:dyDescent="0.2">
      <c r="I150" s="54"/>
    </row>
    <row r="151" spans="9:9" s="53" customFormat="1" x14ac:dyDescent="0.2">
      <c r="I151" s="54"/>
    </row>
    <row r="152" spans="9:9" s="53" customFormat="1" x14ac:dyDescent="0.2">
      <c r="I152" s="54"/>
    </row>
    <row r="153" spans="9:9" s="53" customFormat="1" x14ac:dyDescent="0.2">
      <c r="I153" s="54"/>
    </row>
    <row r="154" spans="9:9" s="53" customFormat="1" x14ac:dyDescent="0.2">
      <c r="I154" s="54"/>
    </row>
  </sheetData>
  <mergeCells count="13">
    <mergeCell ref="A134:D134"/>
    <mergeCell ref="A1:F1"/>
    <mergeCell ref="B2:F2"/>
    <mergeCell ref="B3:F3"/>
    <mergeCell ref="B4:F4"/>
    <mergeCell ref="A5:F5"/>
    <mergeCell ref="A6:F6"/>
    <mergeCell ref="A8:F8"/>
    <mergeCell ref="A9:F9"/>
    <mergeCell ref="A10:F10"/>
    <mergeCell ref="A11:F11"/>
    <mergeCell ref="A14:F14"/>
    <mergeCell ref="A7:F7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zoomScaleNormal="100" workbookViewId="0">
      <selection activeCell="F143" sqref="F143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710937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8" t="s">
        <v>132</v>
      </c>
      <c r="B1" s="139"/>
      <c r="C1" s="139"/>
      <c r="D1" s="139"/>
      <c r="E1" s="139"/>
      <c r="F1" s="139"/>
    </row>
    <row r="2" spans="1:9" ht="12.75" customHeight="1" x14ac:dyDescent="0.3">
      <c r="B2" s="140"/>
      <c r="C2" s="140"/>
      <c r="D2" s="140"/>
      <c r="E2" s="139"/>
      <c r="F2" s="139"/>
    </row>
    <row r="3" spans="1:9" ht="19.5" customHeight="1" x14ac:dyDescent="0.3">
      <c r="A3" s="3" t="s">
        <v>153</v>
      </c>
      <c r="B3" s="140" t="s">
        <v>0</v>
      </c>
      <c r="C3" s="140"/>
      <c r="D3" s="140"/>
      <c r="E3" s="139"/>
      <c r="F3" s="139"/>
    </row>
    <row r="4" spans="1:9" ht="14.25" customHeight="1" x14ac:dyDescent="0.3">
      <c r="B4" s="140" t="s">
        <v>133</v>
      </c>
      <c r="C4" s="140"/>
      <c r="D4" s="140"/>
      <c r="E4" s="139"/>
      <c r="F4" s="139"/>
    </row>
    <row r="5" spans="1:9" s="4" customFormat="1" ht="39.75" customHeight="1" x14ac:dyDescent="0.25">
      <c r="A5" s="141"/>
      <c r="B5" s="142"/>
      <c r="C5" s="142"/>
      <c r="D5" s="142"/>
      <c r="E5" s="142"/>
      <c r="F5" s="142"/>
    </row>
    <row r="6" spans="1:9" s="4" customFormat="1" ht="24.75" customHeight="1" x14ac:dyDescent="0.4">
      <c r="A6" s="143"/>
      <c r="B6" s="144"/>
      <c r="C6" s="144"/>
      <c r="D6" s="144"/>
      <c r="E6" s="144"/>
      <c r="F6" s="144"/>
    </row>
    <row r="7" spans="1:9" s="4" customFormat="1" ht="21.75" customHeight="1" x14ac:dyDescent="0.2">
      <c r="A7" s="155" t="s">
        <v>154</v>
      </c>
      <c r="B7" s="155"/>
      <c r="C7" s="155"/>
      <c r="D7" s="155"/>
      <c r="E7" s="155"/>
      <c r="F7" s="155"/>
    </row>
    <row r="8" spans="1:9" s="5" customFormat="1" ht="22.5" customHeight="1" x14ac:dyDescent="0.4">
      <c r="A8" s="145" t="s">
        <v>1</v>
      </c>
      <c r="B8" s="145"/>
      <c r="C8" s="145"/>
      <c r="D8" s="145"/>
      <c r="E8" s="146"/>
      <c r="F8" s="146"/>
      <c r="I8" s="6"/>
    </row>
    <row r="9" spans="1:9" s="7" customFormat="1" ht="18.75" customHeight="1" x14ac:dyDescent="0.4">
      <c r="A9" s="145" t="s">
        <v>76</v>
      </c>
      <c r="B9" s="145"/>
      <c r="C9" s="145"/>
      <c r="D9" s="145"/>
      <c r="E9" s="146"/>
      <c r="F9" s="146"/>
    </row>
    <row r="10" spans="1:9" s="8" customFormat="1" ht="17.25" customHeight="1" x14ac:dyDescent="0.2">
      <c r="A10" s="147" t="s">
        <v>2</v>
      </c>
      <c r="B10" s="147"/>
      <c r="C10" s="147"/>
      <c r="D10" s="147"/>
      <c r="E10" s="148"/>
      <c r="F10" s="148"/>
    </row>
    <row r="11" spans="1:9" s="7" customFormat="1" ht="30" customHeight="1" thickBot="1" x14ac:dyDescent="0.25">
      <c r="A11" s="149" t="s">
        <v>3</v>
      </c>
      <c r="B11" s="149"/>
      <c r="C11" s="149"/>
      <c r="D11" s="149"/>
      <c r="E11" s="150"/>
      <c r="F11" s="150"/>
    </row>
    <row r="12" spans="1:9" s="13" customFormat="1" ht="139.5" customHeight="1" thickBot="1" x14ac:dyDescent="0.25">
      <c r="A12" s="9" t="s">
        <v>4</v>
      </c>
      <c r="B12" s="10" t="s">
        <v>5</v>
      </c>
      <c r="C12" s="11" t="s">
        <v>126</v>
      </c>
      <c r="D12" s="11" t="s">
        <v>7</v>
      </c>
      <c r="E12" s="11" t="s">
        <v>6</v>
      </c>
      <c r="F12" s="12" t="s">
        <v>8</v>
      </c>
      <c r="I12" s="14"/>
    </row>
    <row r="13" spans="1:9" s="20" customFormat="1" ht="18" customHeight="1" x14ac:dyDescent="0.2">
      <c r="A13" s="15">
        <v>1</v>
      </c>
      <c r="B13" s="16">
        <v>2</v>
      </c>
      <c r="C13" s="16">
        <v>3</v>
      </c>
      <c r="D13" s="17">
        <v>4</v>
      </c>
      <c r="E13" s="18">
        <v>5</v>
      </c>
      <c r="F13" s="19">
        <v>6</v>
      </c>
      <c r="I13" s="21"/>
    </row>
    <row r="14" spans="1:9" s="20" customFormat="1" ht="49.5" customHeight="1" x14ac:dyDescent="0.2">
      <c r="A14" s="151" t="s">
        <v>9</v>
      </c>
      <c r="B14" s="152"/>
      <c r="C14" s="152"/>
      <c r="D14" s="152"/>
      <c r="E14" s="153"/>
      <c r="F14" s="154"/>
      <c r="I14" s="21"/>
    </row>
    <row r="15" spans="1:9" s="13" customFormat="1" ht="25.5" customHeight="1" x14ac:dyDescent="0.2">
      <c r="A15" s="58" t="s">
        <v>70</v>
      </c>
      <c r="B15" s="69" t="s">
        <v>20</v>
      </c>
      <c r="C15" s="23" t="s">
        <v>127</v>
      </c>
      <c r="D15" s="22">
        <f>E15*G15</f>
        <v>166985.60000000001</v>
      </c>
      <c r="E15" s="23">
        <f>F15*12</f>
        <v>43.32</v>
      </c>
      <c r="F15" s="24">
        <f>F26</f>
        <v>3.61</v>
      </c>
      <c r="G15" s="13">
        <v>3854.7</v>
      </c>
      <c r="H15" s="13">
        <v>1.07</v>
      </c>
      <c r="I15" s="14">
        <v>2.2400000000000002</v>
      </c>
    </row>
    <row r="16" spans="1:9" s="13" customFormat="1" ht="29.25" customHeight="1" x14ac:dyDescent="0.2">
      <c r="A16" s="80" t="s">
        <v>77</v>
      </c>
      <c r="B16" s="81" t="s">
        <v>10</v>
      </c>
      <c r="C16" s="23"/>
      <c r="D16" s="22"/>
      <c r="E16" s="23"/>
      <c r="F16" s="24"/>
      <c r="G16" s="13">
        <v>3854.7</v>
      </c>
      <c r="I16" s="14"/>
    </row>
    <row r="17" spans="1:9" s="13" customFormat="1" ht="24.75" customHeight="1" x14ac:dyDescent="0.2">
      <c r="A17" s="80" t="s">
        <v>11</v>
      </c>
      <c r="B17" s="81" t="s">
        <v>10</v>
      </c>
      <c r="C17" s="23"/>
      <c r="D17" s="22"/>
      <c r="E17" s="23"/>
      <c r="F17" s="24"/>
      <c r="G17" s="13">
        <v>3854.7</v>
      </c>
      <c r="I17" s="14"/>
    </row>
    <row r="18" spans="1:9" s="13" customFormat="1" ht="122.25" customHeight="1" x14ac:dyDescent="0.2">
      <c r="A18" s="80" t="s">
        <v>78</v>
      </c>
      <c r="B18" s="81" t="s">
        <v>32</v>
      </c>
      <c r="C18" s="23"/>
      <c r="D18" s="22"/>
      <c r="E18" s="23"/>
      <c r="F18" s="24"/>
      <c r="G18" s="13">
        <v>3854.7</v>
      </c>
      <c r="I18" s="14"/>
    </row>
    <row r="19" spans="1:9" s="13" customFormat="1" ht="18.75" customHeight="1" x14ac:dyDescent="0.2">
      <c r="A19" s="80" t="s">
        <v>79</v>
      </c>
      <c r="B19" s="81" t="s">
        <v>10</v>
      </c>
      <c r="C19" s="23"/>
      <c r="D19" s="22"/>
      <c r="E19" s="23"/>
      <c r="F19" s="24"/>
      <c r="G19" s="13">
        <v>3854.7</v>
      </c>
      <c r="I19" s="14"/>
    </row>
    <row r="20" spans="1:9" s="13" customFormat="1" ht="18.75" customHeight="1" x14ac:dyDescent="0.2">
      <c r="A20" s="80" t="s">
        <v>80</v>
      </c>
      <c r="B20" s="81" t="s">
        <v>10</v>
      </c>
      <c r="C20" s="23"/>
      <c r="D20" s="22"/>
      <c r="E20" s="23"/>
      <c r="F20" s="24"/>
      <c r="G20" s="13">
        <v>3854.7</v>
      </c>
      <c r="I20" s="14"/>
    </row>
    <row r="21" spans="1:9" s="13" customFormat="1" ht="27" customHeight="1" x14ac:dyDescent="0.2">
      <c r="A21" s="80" t="s">
        <v>81</v>
      </c>
      <c r="B21" s="81" t="s">
        <v>16</v>
      </c>
      <c r="C21" s="23"/>
      <c r="D21" s="22"/>
      <c r="E21" s="23"/>
      <c r="F21" s="24"/>
      <c r="G21" s="13">
        <v>3854.7</v>
      </c>
      <c r="I21" s="14"/>
    </row>
    <row r="22" spans="1:9" s="13" customFormat="1" ht="23.25" customHeight="1" x14ac:dyDescent="0.2">
      <c r="A22" s="80" t="s">
        <v>82</v>
      </c>
      <c r="B22" s="81" t="s">
        <v>83</v>
      </c>
      <c r="C22" s="23"/>
      <c r="D22" s="22"/>
      <c r="E22" s="23"/>
      <c r="F22" s="24"/>
      <c r="G22" s="13">
        <v>3854.7</v>
      </c>
      <c r="I22" s="14"/>
    </row>
    <row r="23" spans="1:9" s="13" customFormat="1" ht="21" customHeight="1" x14ac:dyDescent="0.2">
      <c r="A23" s="80" t="s">
        <v>155</v>
      </c>
      <c r="B23" s="81" t="s">
        <v>10</v>
      </c>
      <c r="C23" s="23"/>
      <c r="D23" s="22"/>
      <c r="E23" s="23"/>
      <c r="F23" s="24"/>
      <c r="G23" s="13">
        <v>3854.7</v>
      </c>
      <c r="I23" s="14"/>
    </row>
    <row r="24" spans="1:9" s="13" customFormat="1" ht="21" customHeight="1" x14ac:dyDescent="0.2">
      <c r="A24" s="80" t="s">
        <v>84</v>
      </c>
      <c r="B24" s="81" t="s">
        <v>30</v>
      </c>
      <c r="C24" s="23"/>
      <c r="D24" s="22"/>
      <c r="E24" s="23"/>
      <c r="F24" s="24"/>
      <c r="I24" s="14"/>
    </row>
    <row r="25" spans="1:9" s="13" customFormat="1" ht="20.25" customHeight="1" x14ac:dyDescent="0.2">
      <c r="A25" s="80" t="s">
        <v>84</v>
      </c>
      <c r="B25" s="81" t="s">
        <v>30</v>
      </c>
      <c r="C25" s="23"/>
      <c r="D25" s="22"/>
      <c r="E25" s="23"/>
      <c r="F25" s="24"/>
      <c r="G25" s="13">
        <v>3854.7</v>
      </c>
      <c r="I25" s="14"/>
    </row>
    <row r="26" spans="1:9" s="13" customFormat="1" ht="20.25" customHeight="1" x14ac:dyDescent="0.2">
      <c r="A26" s="58" t="s">
        <v>63</v>
      </c>
      <c r="B26" s="59"/>
      <c r="C26" s="60"/>
      <c r="D26" s="61"/>
      <c r="E26" s="60"/>
      <c r="F26" s="24">
        <v>3.61</v>
      </c>
      <c r="G26" s="13">
        <v>3854.7</v>
      </c>
      <c r="I26" s="14"/>
    </row>
    <row r="27" spans="1:9" s="13" customFormat="1" ht="30" x14ac:dyDescent="0.2">
      <c r="A27" s="58" t="s">
        <v>12</v>
      </c>
      <c r="B27" s="71" t="s">
        <v>13</v>
      </c>
      <c r="C27" s="23" t="s">
        <v>128</v>
      </c>
      <c r="D27" s="22">
        <f>E27*G27</f>
        <v>164672.78</v>
      </c>
      <c r="E27" s="23">
        <f>F27*12</f>
        <v>42.72</v>
      </c>
      <c r="F27" s="24">
        <v>3.56</v>
      </c>
      <c r="G27" s="13">
        <v>3854.7</v>
      </c>
      <c r="H27" s="13">
        <v>1.07</v>
      </c>
      <c r="I27" s="14">
        <v>2.36</v>
      </c>
    </row>
    <row r="28" spans="1:9" s="13" customFormat="1" ht="15" x14ac:dyDescent="0.2">
      <c r="A28" s="80" t="s">
        <v>85</v>
      </c>
      <c r="B28" s="81" t="s">
        <v>13</v>
      </c>
      <c r="C28" s="23"/>
      <c r="D28" s="22"/>
      <c r="E28" s="23"/>
      <c r="F28" s="24"/>
      <c r="G28" s="13">
        <v>3854.7</v>
      </c>
      <c r="I28" s="14"/>
    </row>
    <row r="29" spans="1:9" s="13" customFormat="1" ht="15" x14ac:dyDescent="0.2">
      <c r="A29" s="80" t="s">
        <v>86</v>
      </c>
      <c r="B29" s="81" t="s">
        <v>87</v>
      </c>
      <c r="C29" s="23"/>
      <c r="D29" s="22"/>
      <c r="E29" s="23"/>
      <c r="F29" s="24"/>
      <c r="G29" s="13">
        <v>3854.7</v>
      </c>
      <c r="I29" s="14"/>
    </row>
    <row r="30" spans="1:9" s="13" customFormat="1" ht="18.75" customHeight="1" x14ac:dyDescent="0.2">
      <c r="A30" s="80" t="s">
        <v>88</v>
      </c>
      <c r="B30" s="81" t="s">
        <v>89</v>
      </c>
      <c r="C30" s="23"/>
      <c r="D30" s="22"/>
      <c r="E30" s="23"/>
      <c r="F30" s="24"/>
      <c r="G30" s="13">
        <v>3854.7</v>
      </c>
      <c r="I30" s="14"/>
    </row>
    <row r="31" spans="1:9" s="13" customFormat="1" ht="15" x14ac:dyDescent="0.2">
      <c r="A31" s="80" t="s">
        <v>14</v>
      </c>
      <c r="B31" s="81" t="s">
        <v>13</v>
      </c>
      <c r="C31" s="23"/>
      <c r="D31" s="22"/>
      <c r="E31" s="23"/>
      <c r="F31" s="24"/>
      <c r="G31" s="13">
        <v>3854.7</v>
      </c>
      <c r="I31" s="14"/>
    </row>
    <row r="32" spans="1:9" s="13" customFormat="1" ht="25.5" x14ac:dyDescent="0.2">
      <c r="A32" s="80" t="s">
        <v>15</v>
      </c>
      <c r="B32" s="81" t="s">
        <v>16</v>
      </c>
      <c r="C32" s="23"/>
      <c r="D32" s="22"/>
      <c r="E32" s="23"/>
      <c r="F32" s="24"/>
      <c r="G32" s="13">
        <v>3854.7</v>
      </c>
      <c r="I32" s="14"/>
    </row>
    <row r="33" spans="1:9" s="13" customFormat="1" ht="21" customHeight="1" x14ac:dyDescent="0.2">
      <c r="A33" s="80" t="s">
        <v>90</v>
      </c>
      <c r="B33" s="81" t="s">
        <v>13</v>
      </c>
      <c r="C33" s="23"/>
      <c r="D33" s="22"/>
      <c r="E33" s="23"/>
      <c r="F33" s="24"/>
      <c r="G33" s="13">
        <v>3854.7</v>
      </c>
      <c r="I33" s="14"/>
    </row>
    <row r="34" spans="1:9" s="13" customFormat="1" ht="21.75" customHeight="1" x14ac:dyDescent="0.2">
      <c r="A34" s="80" t="s">
        <v>17</v>
      </c>
      <c r="B34" s="81" t="s">
        <v>13</v>
      </c>
      <c r="C34" s="23"/>
      <c r="D34" s="22"/>
      <c r="E34" s="23"/>
      <c r="F34" s="24"/>
      <c r="G34" s="13">
        <v>3854.7</v>
      </c>
      <c r="I34" s="14"/>
    </row>
    <row r="35" spans="1:9" s="13" customFormat="1" ht="25.5" x14ac:dyDescent="0.2">
      <c r="A35" s="80" t="s">
        <v>91</v>
      </c>
      <c r="B35" s="81" t="s">
        <v>18</v>
      </c>
      <c r="C35" s="23"/>
      <c r="D35" s="22"/>
      <c r="E35" s="23"/>
      <c r="F35" s="24"/>
      <c r="G35" s="13">
        <v>3854.7</v>
      </c>
      <c r="I35" s="14"/>
    </row>
    <row r="36" spans="1:9" s="13" customFormat="1" ht="27.75" customHeight="1" x14ac:dyDescent="0.2">
      <c r="A36" s="80" t="s">
        <v>92</v>
      </c>
      <c r="B36" s="81" t="s">
        <v>16</v>
      </c>
      <c r="C36" s="23"/>
      <c r="D36" s="22"/>
      <c r="E36" s="23"/>
      <c r="F36" s="24"/>
      <c r="G36" s="13">
        <v>3854.7</v>
      </c>
      <c r="I36" s="14"/>
    </row>
    <row r="37" spans="1:9" s="13" customFormat="1" ht="35.25" customHeight="1" x14ac:dyDescent="0.2">
      <c r="A37" s="80" t="s">
        <v>93</v>
      </c>
      <c r="B37" s="81" t="s">
        <v>13</v>
      </c>
      <c r="C37" s="23"/>
      <c r="D37" s="22"/>
      <c r="E37" s="23"/>
      <c r="F37" s="24"/>
      <c r="G37" s="13">
        <v>3854.7</v>
      </c>
      <c r="I37" s="14"/>
    </row>
    <row r="38" spans="1:9" s="25" customFormat="1" ht="21.75" customHeight="1" x14ac:dyDescent="0.2">
      <c r="A38" s="74" t="s">
        <v>19</v>
      </c>
      <c r="B38" s="69" t="s">
        <v>20</v>
      </c>
      <c r="C38" s="23" t="s">
        <v>127</v>
      </c>
      <c r="D38" s="22">
        <f>E38*G38</f>
        <v>41630.76</v>
      </c>
      <c r="E38" s="23">
        <f>F38*12</f>
        <v>10.8</v>
      </c>
      <c r="F38" s="24">
        <v>0.9</v>
      </c>
      <c r="G38" s="13">
        <v>3854.7</v>
      </c>
      <c r="H38" s="13">
        <v>1.07</v>
      </c>
      <c r="I38" s="14">
        <v>0.6</v>
      </c>
    </row>
    <row r="39" spans="1:9" s="13" customFormat="1" ht="21.75" customHeight="1" x14ac:dyDescent="0.2">
      <c r="A39" s="74" t="s">
        <v>21</v>
      </c>
      <c r="B39" s="69" t="s">
        <v>22</v>
      </c>
      <c r="C39" s="23" t="s">
        <v>127</v>
      </c>
      <c r="D39" s="22">
        <f>E39*G39</f>
        <v>135531.25</v>
      </c>
      <c r="E39" s="23">
        <f>F39*12</f>
        <v>35.159999999999997</v>
      </c>
      <c r="F39" s="24">
        <v>2.93</v>
      </c>
      <c r="G39" s="13">
        <v>3854.7</v>
      </c>
      <c r="H39" s="13">
        <v>1.07</v>
      </c>
      <c r="I39" s="14">
        <v>1.94</v>
      </c>
    </row>
    <row r="40" spans="1:9" s="13" customFormat="1" ht="30" customHeight="1" x14ac:dyDescent="0.2">
      <c r="A40" s="74" t="s">
        <v>94</v>
      </c>
      <c r="B40" s="69" t="s">
        <v>13</v>
      </c>
      <c r="C40" s="23" t="s">
        <v>134</v>
      </c>
      <c r="D40" s="22">
        <v>0</v>
      </c>
      <c r="E40" s="23">
        <f>D40/G40</f>
        <v>0</v>
      </c>
      <c r="F40" s="24">
        <f>E40/12</f>
        <v>0</v>
      </c>
      <c r="G40" s="13">
        <v>3854.7</v>
      </c>
      <c r="I40" s="14"/>
    </row>
    <row r="41" spans="1:9" s="13" customFormat="1" ht="21.75" customHeight="1" x14ac:dyDescent="0.2">
      <c r="A41" s="80" t="s">
        <v>95</v>
      </c>
      <c r="B41" s="81" t="s">
        <v>32</v>
      </c>
      <c r="C41" s="23"/>
      <c r="D41" s="22"/>
      <c r="E41" s="23"/>
      <c r="F41" s="24"/>
      <c r="G41" s="13">
        <v>3854.7</v>
      </c>
      <c r="I41" s="14"/>
    </row>
    <row r="42" spans="1:9" s="13" customFormat="1" ht="21.75" customHeight="1" x14ac:dyDescent="0.2">
      <c r="A42" s="80" t="s">
        <v>96</v>
      </c>
      <c r="B42" s="81" t="s">
        <v>30</v>
      </c>
      <c r="C42" s="23"/>
      <c r="D42" s="22"/>
      <c r="E42" s="23"/>
      <c r="F42" s="24"/>
      <c r="G42" s="13">
        <v>3854.7</v>
      </c>
      <c r="I42" s="14"/>
    </row>
    <row r="43" spans="1:9" s="13" customFormat="1" ht="21.75" customHeight="1" x14ac:dyDescent="0.2">
      <c r="A43" s="80" t="s">
        <v>97</v>
      </c>
      <c r="B43" s="81" t="s">
        <v>98</v>
      </c>
      <c r="C43" s="23"/>
      <c r="D43" s="22"/>
      <c r="E43" s="23"/>
      <c r="F43" s="24"/>
      <c r="G43" s="13">
        <v>3854.7</v>
      </c>
      <c r="I43" s="14"/>
    </row>
    <row r="44" spans="1:9" s="13" customFormat="1" ht="21.75" customHeight="1" x14ac:dyDescent="0.2">
      <c r="A44" s="80" t="s">
        <v>99</v>
      </c>
      <c r="B44" s="81" t="s">
        <v>100</v>
      </c>
      <c r="C44" s="23"/>
      <c r="D44" s="22"/>
      <c r="E44" s="23"/>
      <c r="F44" s="24"/>
      <c r="G44" s="13">
        <v>3854.7</v>
      </c>
      <c r="I44" s="14"/>
    </row>
    <row r="45" spans="1:9" s="13" customFormat="1" ht="21.75" customHeight="1" x14ac:dyDescent="0.2">
      <c r="A45" s="80" t="s">
        <v>101</v>
      </c>
      <c r="B45" s="81" t="s">
        <v>98</v>
      </c>
      <c r="C45" s="23"/>
      <c r="D45" s="22"/>
      <c r="E45" s="23"/>
      <c r="F45" s="24"/>
      <c r="G45" s="13">
        <v>3854.7</v>
      </c>
      <c r="I45" s="14"/>
    </row>
    <row r="46" spans="1:9" s="20" customFormat="1" ht="30" x14ac:dyDescent="0.2">
      <c r="A46" s="74" t="s">
        <v>102</v>
      </c>
      <c r="B46" s="69" t="s">
        <v>20</v>
      </c>
      <c r="C46" s="26" t="s">
        <v>129</v>
      </c>
      <c r="D46" s="22">
        <v>2439.9899999999998</v>
      </c>
      <c r="E46" s="23">
        <f>D46/G46</f>
        <v>0.63</v>
      </c>
      <c r="F46" s="24">
        <f>E46/12+0.01</f>
        <v>0.06</v>
      </c>
      <c r="G46" s="13">
        <v>3854.7</v>
      </c>
      <c r="H46" s="13">
        <v>1.07</v>
      </c>
      <c r="I46" s="14">
        <v>0.03</v>
      </c>
    </row>
    <row r="47" spans="1:9" s="20" customFormat="1" ht="33.75" customHeight="1" x14ac:dyDescent="0.2">
      <c r="A47" s="74" t="s">
        <v>103</v>
      </c>
      <c r="B47" s="69" t="s">
        <v>20</v>
      </c>
      <c r="C47" s="26" t="s">
        <v>129</v>
      </c>
      <c r="D47" s="22">
        <v>15405.72</v>
      </c>
      <c r="E47" s="23">
        <f>D47/G47</f>
        <v>4</v>
      </c>
      <c r="F47" s="24">
        <f t="shared" ref="F47" si="0">E47/12</f>
        <v>0.33</v>
      </c>
      <c r="G47" s="13">
        <v>3854.7</v>
      </c>
      <c r="H47" s="13">
        <v>1.07</v>
      </c>
      <c r="I47" s="14">
        <v>0.22</v>
      </c>
    </row>
    <row r="48" spans="1:9" s="20" customFormat="1" ht="30" x14ac:dyDescent="0.2">
      <c r="A48" s="74" t="s">
        <v>23</v>
      </c>
      <c r="B48" s="69"/>
      <c r="C48" s="26" t="s">
        <v>135</v>
      </c>
      <c r="D48" s="22">
        <f>E48*G48</f>
        <v>10176.41</v>
      </c>
      <c r="E48" s="23">
        <f>F48*12</f>
        <v>2.64</v>
      </c>
      <c r="F48" s="24">
        <v>0.22</v>
      </c>
      <c r="G48" s="13">
        <v>3854.7</v>
      </c>
      <c r="H48" s="13">
        <v>1.07</v>
      </c>
      <c r="I48" s="14">
        <v>0.14000000000000001</v>
      </c>
    </row>
    <row r="49" spans="1:10" s="20" customFormat="1" ht="25.5" x14ac:dyDescent="0.2">
      <c r="A49" s="82" t="s">
        <v>104</v>
      </c>
      <c r="B49" s="83" t="s">
        <v>54</v>
      </c>
      <c r="C49" s="26"/>
      <c r="D49" s="22"/>
      <c r="E49" s="23"/>
      <c r="F49" s="24"/>
      <c r="G49" s="13">
        <v>3854.7</v>
      </c>
      <c r="H49" s="13"/>
      <c r="I49" s="14"/>
    </row>
    <row r="50" spans="1:10" s="20" customFormat="1" ht="27.75" customHeight="1" x14ac:dyDescent="0.2">
      <c r="A50" s="82" t="s">
        <v>105</v>
      </c>
      <c r="B50" s="83" t="s">
        <v>54</v>
      </c>
      <c r="C50" s="26"/>
      <c r="D50" s="22"/>
      <c r="E50" s="23"/>
      <c r="F50" s="24"/>
      <c r="G50" s="13">
        <v>3854.7</v>
      </c>
      <c r="H50" s="13"/>
      <c r="I50" s="14"/>
    </row>
    <row r="51" spans="1:10" s="20" customFormat="1" ht="21" customHeight="1" x14ac:dyDescent="0.2">
      <c r="A51" s="82" t="s">
        <v>106</v>
      </c>
      <c r="B51" s="83" t="s">
        <v>10</v>
      </c>
      <c r="C51" s="26"/>
      <c r="D51" s="22"/>
      <c r="E51" s="23"/>
      <c r="F51" s="24"/>
      <c r="G51" s="13">
        <v>3854.7</v>
      </c>
      <c r="H51" s="13"/>
      <c r="I51" s="14"/>
    </row>
    <row r="52" spans="1:10" s="20" customFormat="1" ht="15" x14ac:dyDescent="0.2">
      <c r="A52" s="82" t="s">
        <v>107</v>
      </c>
      <c r="B52" s="83" t="s">
        <v>54</v>
      </c>
      <c r="C52" s="26"/>
      <c r="D52" s="22"/>
      <c r="E52" s="23"/>
      <c r="F52" s="24"/>
      <c r="G52" s="13">
        <v>3854.7</v>
      </c>
      <c r="H52" s="13"/>
      <c r="I52" s="14"/>
    </row>
    <row r="53" spans="1:10" s="20" customFormat="1" ht="25.5" x14ac:dyDescent="0.2">
      <c r="A53" s="82" t="s">
        <v>108</v>
      </c>
      <c r="B53" s="83" t="s">
        <v>54</v>
      </c>
      <c r="C53" s="26"/>
      <c r="D53" s="22"/>
      <c r="E53" s="23"/>
      <c r="F53" s="24"/>
      <c r="G53" s="13">
        <v>3854.7</v>
      </c>
      <c r="H53" s="13"/>
      <c r="I53" s="14"/>
    </row>
    <row r="54" spans="1:10" s="20" customFormat="1" ht="21.75" customHeight="1" x14ac:dyDescent="0.2">
      <c r="A54" s="82" t="s">
        <v>109</v>
      </c>
      <c r="B54" s="83" t="s">
        <v>54</v>
      </c>
      <c r="C54" s="26"/>
      <c r="D54" s="22"/>
      <c r="E54" s="23"/>
      <c r="F54" s="24"/>
      <c r="G54" s="13">
        <v>3854.7</v>
      </c>
      <c r="H54" s="13"/>
      <c r="I54" s="14"/>
    </row>
    <row r="55" spans="1:10" s="20" customFormat="1" ht="25.5" x14ac:dyDescent="0.2">
      <c r="A55" s="82" t="s">
        <v>110</v>
      </c>
      <c r="B55" s="83" t="s">
        <v>54</v>
      </c>
      <c r="C55" s="26"/>
      <c r="D55" s="22"/>
      <c r="E55" s="23"/>
      <c r="F55" s="24"/>
      <c r="G55" s="13">
        <v>3854.7</v>
      </c>
      <c r="H55" s="13"/>
      <c r="I55" s="14"/>
    </row>
    <row r="56" spans="1:10" s="20" customFormat="1" ht="23.25" customHeight="1" x14ac:dyDescent="0.2">
      <c r="A56" s="82" t="s">
        <v>111</v>
      </c>
      <c r="B56" s="83" t="s">
        <v>54</v>
      </c>
      <c r="C56" s="26"/>
      <c r="D56" s="22"/>
      <c r="E56" s="23"/>
      <c r="F56" s="24"/>
      <c r="G56" s="13">
        <v>3854.7</v>
      </c>
      <c r="H56" s="13"/>
      <c r="I56" s="14"/>
    </row>
    <row r="57" spans="1:10" s="20" customFormat="1" ht="23.25" customHeight="1" x14ac:dyDescent="0.2">
      <c r="A57" s="82" t="s">
        <v>112</v>
      </c>
      <c r="B57" s="83" t="s">
        <v>54</v>
      </c>
      <c r="C57" s="26"/>
      <c r="D57" s="22"/>
      <c r="E57" s="23"/>
      <c r="F57" s="24"/>
      <c r="G57" s="13">
        <v>3854.7</v>
      </c>
      <c r="H57" s="13"/>
      <c r="I57" s="14"/>
    </row>
    <row r="58" spans="1:10" s="20" customFormat="1" ht="30.75" customHeight="1" x14ac:dyDescent="0.2">
      <c r="A58" s="74" t="s">
        <v>156</v>
      </c>
      <c r="B58" s="83"/>
      <c r="C58" s="26"/>
      <c r="D58" s="22">
        <v>77400</v>
      </c>
      <c r="E58" s="23">
        <f>D58/G58</f>
        <v>20.079999999999998</v>
      </c>
      <c r="F58" s="24">
        <f>E58/12</f>
        <v>1.67</v>
      </c>
      <c r="G58" s="13">
        <v>3854.7</v>
      </c>
      <c r="H58" s="13"/>
      <c r="I58" s="14"/>
    </row>
    <row r="59" spans="1:10" s="13" customFormat="1" ht="23.25" customHeight="1" x14ac:dyDescent="0.2">
      <c r="A59" s="74" t="s">
        <v>24</v>
      </c>
      <c r="B59" s="69" t="s">
        <v>25</v>
      </c>
      <c r="C59" s="26" t="s">
        <v>136</v>
      </c>
      <c r="D59" s="22">
        <f>E59*G59</f>
        <v>3700.51</v>
      </c>
      <c r="E59" s="23">
        <f>F59*12</f>
        <v>0.96</v>
      </c>
      <c r="F59" s="24">
        <v>0.08</v>
      </c>
      <c r="G59" s="13">
        <v>3854.7</v>
      </c>
      <c r="H59" s="13">
        <v>1.07</v>
      </c>
      <c r="I59" s="14">
        <v>0.03</v>
      </c>
    </row>
    <row r="60" spans="1:10" s="13" customFormat="1" ht="24" customHeight="1" x14ac:dyDescent="0.2">
      <c r="A60" s="74" t="s">
        <v>26</v>
      </c>
      <c r="B60" s="75" t="s">
        <v>27</v>
      </c>
      <c r="C60" s="76" t="s">
        <v>136</v>
      </c>
      <c r="D60" s="22">
        <f>E60*G60</f>
        <v>2312.8200000000002</v>
      </c>
      <c r="E60" s="23">
        <f>12*F60</f>
        <v>0.6</v>
      </c>
      <c r="F60" s="24">
        <v>0.05</v>
      </c>
      <c r="G60" s="13">
        <v>3854.7</v>
      </c>
      <c r="H60" s="13">
        <v>1.07</v>
      </c>
      <c r="I60" s="14">
        <v>0.02</v>
      </c>
    </row>
    <row r="61" spans="1:10" s="25" customFormat="1" ht="30" x14ac:dyDescent="0.2">
      <c r="A61" s="74" t="s">
        <v>28</v>
      </c>
      <c r="B61" s="69"/>
      <c r="C61" s="26" t="s">
        <v>130</v>
      </c>
      <c r="D61" s="22">
        <v>7070</v>
      </c>
      <c r="E61" s="23">
        <f>D61/G61</f>
        <v>1.83</v>
      </c>
      <c r="F61" s="24">
        <f>E61/12</f>
        <v>0.15</v>
      </c>
      <c r="G61" s="13">
        <v>3854.7</v>
      </c>
      <c r="H61" s="13">
        <v>1.07</v>
      </c>
      <c r="I61" s="14">
        <v>0.03</v>
      </c>
    </row>
    <row r="62" spans="1:10" s="25" customFormat="1" ht="18.75" customHeight="1" x14ac:dyDescent="0.2">
      <c r="A62" s="74" t="s">
        <v>29</v>
      </c>
      <c r="B62" s="69"/>
      <c r="C62" s="23" t="s">
        <v>137</v>
      </c>
      <c r="D62" s="23">
        <f>D63+D64+D65+D66+D67+D68+D69+D70+D71+D72+D74+D75+D76+D73</f>
        <v>18710.2</v>
      </c>
      <c r="E62" s="23">
        <f>D62/G62</f>
        <v>4.8499999999999996</v>
      </c>
      <c r="F62" s="24">
        <f>E62/12</f>
        <v>0.4</v>
      </c>
      <c r="G62" s="13">
        <v>3854.7</v>
      </c>
      <c r="H62" s="13">
        <v>1.07</v>
      </c>
      <c r="I62" s="14">
        <v>0.53</v>
      </c>
      <c r="J62" s="25">
        <f>E62/12</f>
        <v>0.40416666666666701</v>
      </c>
    </row>
    <row r="63" spans="1:10" s="20" customFormat="1" ht="24.75" customHeight="1" x14ac:dyDescent="0.2">
      <c r="A63" s="66" t="s">
        <v>71</v>
      </c>
      <c r="B63" s="67" t="s">
        <v>30</v>
      </c>
      <c r="C63" s="28"/>
      <c r="D63" s="27">
        <v>743.92</v>
      </c>
      <c r="E63" s="28"/>
      <c r="F63" s="29"/>
      <c r="G63" s="13">
        <v>3854.7</v>
      </c>
      <c r="H63" s="13">
        <v>1.07</v>
      </c>
      <c r="I63" s="14">
        <v>0.01</v>
      </c>
      <c r="J63" s="25">
        <f t="shared" ref="J63:J109" si="1">E63/12</f>
        <v>0</v>
      </c>
    </row>
    <row r="64" spans="1:10" s="20" customFormat="1" ht="15" x14ac:dyDescent="0.2">
      <c r="A64" s="66" t="s">
        <v>31</v>
      </c>
      <c r="B64" s="67" t="s">
        <v>32</v>
      </c>
      <c r="C64" s="28"/>
      <c r="D64" s="27">
        <v>548.89</v>
      </c>
      <c r="E64" s="28"/>
      <c r="F64" s="29"/>
      <c r="G64" s="13">
        <v>3854.7</v>
      </c>
      <c r="H64" s="13">
        <v>1.07</v>
      </c>
      <c r="I64" s="14">
        <v>0.01</v>
      </c>
      <c r="J64" s="25">
        <f t="shared" si="1"/>
        <v>0</v>
      </c>
    </row>
    <row r="65" spans="1:10" s="20" customFormat="1" ht="18" customHeight="1" x14ac:dyDescent="0.2">
      <c r="A65" s="66" t="s">
        <v>68</v>
      </c>
      <c r="B65" s="72" t="s">
        <v>30</v>
      </c>
      <c r="C65" s="28"/>
      <c r="D65" s="27">
        <v>978.07</v>
      </c>
      <c r="E65" s="28"/>
      <c r="F65" s="29"/>
      <c r="G65" s="13">
        <v>3854.7</v>
      </c>
      <c r="H65" s="13"/>
      <c r="I65" s="14"/>
      <c r="J65" s="25">
        <f t="shared" si="1"/>
        <v>0</v>
      </c>
    </row>
    <row r="66" spans="1:10" s="20" customFormat="1" ht="15" x14ac:dyDescent="0.2">
      <c r="A66" s="66" t="s">
        <v>131</v>
      </c>
      <c r="B66" s="67" t="s">
        <v>30</v>
      </c>
      <c r="C66" s="28"/>
      <c r="D66" s="27">
        <v>0</v>
      </c>
      <c r="E66" s="28"/>
      <c r="F66" s="29"/>
      <c r="G66" s="13">
        <v>3854.7</v>
      </c>
      <c r="H66" s="13">
        <v>1.07</v>
      </c>
      <c r="I66" s="14">
        <v>0.13</v>
      </c>
      <c r="J66" s="25">
        <f t="shared" si="1"/>
        <v>0</v>
      </c>
    </row>
    <row r="67" spans="1:10" s="20" customFormat="1" ht="18.75" customHeight="1" x14ac:dyDescent="0.2">
      <c r="A67" s="66" t="s">
        <v>33</v>
      </c>
      <c r="B67" s="67" t="s">
        <v>30</v>
      </c>
      <c r="C67" s="28"/>
      <c r="D67" s="27">
        <v>1046</v>
      </c>
      <c r="E67" s="28"/>
      <c r="F67" s="29"/>
      <c r="G67" s="13">
        <v>3854.7</v>
      </c>
      <c r="H67" s="13">
        <v>1.07</v>
      </c>
      <c r="I67" s="14">
        <v>0.01</v>
      </c>
      <c r="J67" s="25">
        <f t="shared" si="1"/>
        <v>0</v>
      </c>
    </row>
    <row r="68" spans="1:10" s="20" customFormat="1" ht="20.25" customHeight="1" x14ac:dyDescent="0.2">
      <c r="A68" s="66" t="s">
        <v>34</v>
      </c>
      <c r="B68" s="67" t="s">
        <v>30</v>
      </c>
      <c r="C68" s="28"/>
      <c r="D68" s="27">
        <v>4663.38</v>
      </c>
      <c r="E68" s="28"/>
      <c r="F68" s="29"/>
      <c r="G68" s="13">
        <v>3854.7</v>
      </c>
      <c r="H68" s="13">
        <v>1.07</v>
      </c>
      <c r="I68" s="14">
        <v>0.06</v>
      </c>
      <c r="J68" s="25">
        <f t="shared" si="1"/>
        <v>0</v>
      </c>
    </row>
    <row r="69" spans="1:10" s="20" customFormat="1" ht="15" x14ac:dyDescent="0.2">
      <c r="A69" s="66" t="s">
        <v>35</v>
      </c>
      <c r="B69" s="67" t="s">
        <v>30</v>
      </c>
      <c r="C69" s="28"/>
      <c r="D69" s="27">
        <v>1097.78</v>
      </c>
      <c r="E69" s="28"/>
      <c r="F69" s="29"/>
      <c r="G69" s="13">
        <v>3854.7</v>
      </c>
      <c r="H69" s="13">
        <v>1.07</v>
      </c>
      <c r="I69" s="14">
        <v>0.01</v>
      </c>
      <c r="J69" s="25">
        <f t="shared" si="1"/>
        <v>0</v>
      </c>
    </row>
    <row r="70" spans="1:10" s="20" customFormat="1" ht="17.25" customHeight="1" x14ac:dyDescent="0.2">
      <c r="A70" s="66" t="s">
        <v>36</v>
      </c>
      <c r="B70" s="67" t="s">
        <v>30</v>
      </c>
      <c r="C70" s="28"/>
      <c r="D70" s="27">
        <v>522.99</v>
      </c>
      <c r="E70" s="28"/>
      <c r="F70" s="29"/>
      <c r="G70" s="13">
        <v>3854.7</v>
      </c>
      <c r="H70" s="13">
        <v>1.07</v>
      </c>
      <c r="I70" s="14">
        <v>0.01</v>
      </c>
      <c r="J70" s="25">
        <f t="shared" si="1"/>
        <v>0</v>
      </c>
    </row>
    <row r="71" spans="1:10" s="20" customFormat="1" ht="15" x14ac:dyDescent="0.2">
      <c r="A71" s="66" t="s">
        <v>37</v>
      </c>
      <c r="B71" s="67" t="s">
        <v>32</v>
      </c>
      <c r="C71" s="28"/>
      <c r="D71" s="27">
        <v>0</v>
      </c>
      <c r="E71" s="28"/>
      <c r="F71" s="29"/>
      <c r="G71" s="13">
        <v>3854.7</v>
      </c>
      <c r="H71" s="13">
        <v>1.07</v>
      </c>
      <c r="I71" s="14">
        <v>0.03</v>
      </c>
      <c r="J71" s="25">
        <f t="shared" si="1"/>
        <v>0</v>
      </c>
    </row>
    <row r="72" spans="1:10" s="20" customFormat="1" ht="25.5" x14ac:dyDescent="0.2">
      <c r="A72" s="66" t="s">
        <v>38</v>
      </c>
      <c r="B72" s="67" t="s">
        <v>30</v>
      </c>
      <c r="C72" s="28"/>
      <c r="D72" s="27">
        <v>3860.82</v>
      </c>
      <c r="E72" s="28"/>
      <c r="F72" s="29"/>
      <c r="G72" s="13">
        <v>3854.7</v>
      </c>
      <c r="H72" s="13">
        <v>1.07</v>
      </c>
      <c r="I72" s="14">
        <v>0.05</v>
      </c>
      <c r="J72" s="25">
        <f t="shared" si="1"/>
        <v>0</v>
      </c>
    </row>
    <row r="73" spans="1:10" s="20" customFormat="1" ht="18.75" customHeight="1" x14ac:dyDescent="0.2">
      <c r="A73" s="66" t="s">
        <v>157</v>
      </c>
      <c r="B73" s="72" t="s">
        <v>30</v>
      </c>
      <c r="C73" s="28"/>
      <c r="D73" s="27">
        <v>1080.8900000000001</v>
      </c>
      <c r="E73" s="28"/>
      <c r="F73" s="29"/>
      <c r="G73" s="13">
        <v>3854.7</v>
      </c>
      <c r="H73" s="13"/>
      <c r="I73" s="14"/>
      <c r="J73" s="25"/>
    </row>
    <row r="74" spans="1:10" s="20" customFormat="1" ht="25.5" x14ac:dyDescent="0.2">
      <c r="A74" s="66" t="s">
        <v>72</v>
      </c>
      <c r="B74" s="67" t="s">
        <v>30</v>
      </c>
      <c r="C74" s="28"/>
      <c r="D74" s="27">
        <v>4167.46</v>
      </c>
      <c r="E74" s="28"/>
      <c r="F74" s="29"/>
      <c r="G74" s="13">
        <v>3854.7</v>
      </c>
      <c r="H74" s="13">
        <v>1.07</v>
      </c>
      <c r="I74" s="14">
        <v>0.01</v>
      </c>
      <c r="J74" s="25">
        <f t="shared" si="1"/>
        <v>0</v>
      </c>
    </row>
    <row r="75" spans="1:10" s="20" customFormat="1" ht="25.5" x14ac:dyDescent="0.2">
      <c r="A75" s="66" t="s">
        <v>113</v>
      </c>
      <c r="B75" s="72" t="s">
        <v>45</v>
      </c>
      <c r="C75" s="28"/>
      <c r="D75" s="27">
        <v>0</v>
      </c>
      <c r="E75" s="28"/>
      <c r="F75" s="29"/>
      <c r="G75" s="13">
        <v>3854.7</v>
      </c>
      <c r="H75" s="13">
        <v>1.07</v>
      </c>
      <c r="I75" s="14">
        <v>0.03</v>
      </c>
      <c r="J75" s="25">
        <f t="shared" si="1"/>
        <v>0</v>
      </c>
    </row>
    <row r="76" spans="1:10" s="65" customFormat="1" ht="18.75" customHeight="1" x14ac:dyDescent="0.2">
      <c r="A76" s="66" t="s">
        <v>151</v>
      </c>
      <c r="B76" s="83" t="s">
        <v>30</v>
      </c>
      <c r="C76" s="30"/>
      <c r="D76" s="31">
        <v>0</v>
      </c>
      <c r="E76" s="30"/>
      <c r="F76" s="42"/>
      <c r="G76" s="64">
        <v>3854.7</v>
      </c>
      <c r="H76" s="64"/>
      <c r="I76" s="68"/>
      <c r="J76" s="117">
        <f t="shared" si="1"/>
        <v>0</v>
      </c>
    </row>
    <row r="77" spans="1:10" s="25" customFormat="1" ht="30" x14ac:dyDescent="0.2">
      <c r="A77" s="74" t="s">
        <v>39</v>
      </c>
      <c r="B77" s="69"/>
      <c r="C77" s="23" t="s">
        <v>138</v>
      </c>
      <c r="D77" s="23">
        <f>D78+D79+D80+D81+D82+D83+D84+D85+D86+D87</f>
        <v>14865.98</v>
      </c>
      <c r="E77" s="23">
        <f>D77/G77</f>
        <v>3.86</v>
      </c>
      <c r="F77" s="24">
        <f>E77/12</f>
        <v>0.32</v>
      </c>
      <c r="G77" s="13">
        <v>3854.7</v>
      </c>
      <c r="H77" s="13">
        <v>1.07</v>
      </c>
      <c r="I77" s="14">
        <v>0.77</v>
      </c>
      <c r="J77" s="25">
        <f t="shared" si="1"/>
        <v>0.32166666666666699</v>
      </c>
    </row>
    <row r="78" spans="1:10" s="20" customFormat="1" ht="20.25" customHeight="1" x14ac:dyDescent="0.2">
      <c r="A78" s="66" t="s">
        <v>40</v>
      </c>
      <c r="B78" s="67" t="s">
        <v>41</v>
      </c>
      <c r="C78" s="28"/>
      <c r="D78" s="27">
        <v>3137.99</v>
      </c>
      <c r="E78" s="28"/>
      <c r="F78" s="29"/>
      <c r="G78" s="13">
        <v>3854.7</v>
      </c>
      <c r="H78" s="13">
        <v>1.07</v>
      </c>
      <c r="I78" s="14">
        <v>0.04</v>
      </c>
      <c r="J78" s="25">
        <f t="shared" si="1"/>
        <v>0</v>
      </c>
    </row>
    <row r="79" spans="1:10" s="20" customFormat="1" ht="25.5" x14ac:dyDescent="0.2">
      <c r="A79" s="66" t="s">
        <v>42</v>
      </c>
      <c r="B79" s="67" t="s">
        <v>43</v>
      </c>
      <c r="C79" s="28"/>
      <c r="D79" s="27">
        <v>2092.02</v>
      </c>
      <c r="E79" s="28"/>
      <c r="F79" s="29"/>
      <c r="G79" s="13">
        <v>3854.7</v>
      </c>
      <c r="H79" s="13">
        <v>1.07</v>
      </c>
      <c r="I79" s="14">
        <v>0.03</v>
      </c>
      <c r="J79" s="25">
        <f t="shared" si="1"/>
        <v>0</v>
      </c>
    </row>
    <row r="80" spans="1:10" s="20" customFormat="1" ht="18.75" customHeight="1" x14ac:dyDescent="0.2">
      <c r="A80" s="66" t="s">
        <v>44</v>
      </c>
      <c r="B80" s="67" t="s">
        <v>45</v>
      </c>
      <c r="C80" s="28"/>
      <c r="D80" s="27">
        <v>2195.4899999999998</v>
      </c>
      <c r="E80" s="28"/>
      <c r="F80" s="29"/>
      <c r="G80" s="13">
        <v>3854.7</v>
      </c>
      <c r="H80" s="13">
        <v>1.07</v>
      </c>
      <c r="I80" s="14">
        <v>0.03</v>
      </c>
      <c r="J80" s="25">
        <f t="shared" si="1"/>
        <v>0</v>
      </c>
    </row>
    <row r="81" spans="1:10" s="20" customFormat="1" ht="36.75" customHeight="1" x14ac:dyDescent="0.2">
      <c r="A81" s="66" t="s">
        <v>46</v>
      </c>
      <c r="B81" s="67" t="s">
        <v>47</v>
      </c>
      <c r="C81" s="28"/>
      <c r="D81" s="27">
        <v>0</v>
      </c>
      <c r="E81" s="28"/>
      <c r="F81" s="29"/>
      <c r="G81" s="13">
        <v>3854.7</v>
      </c>
      <c r="H81" s="13">
        <v>1.07</v>
      </c>
      <c r="I81" s="14">
        <v>0.03</v>
      </c>
      <c r="J81" s="25">
        <f t="shared" si="1"/>
        <v>0</v>
      </c>
    </row>
    <row r="82" spans="1:10" s="20" customFormat="1" ht="20.25" customHeight="1" x14ac:dyDescent="0.2">
      <c r="A82" s="66" t="s">
        <v>48</v>
      </c>
      <c r="B82" s="72" t="s">
        <v>45</v>
      </c>
      <c r="C82" s="28"/>
      <c r="D82" s="27">
        <v>0</v>
      </c>
      <c r="E82" s="28"/>
      <c r="F82" s="29"/>
      <c r="G82" s="13">
        <v>3854.7</v>
      </c>
      <c r="H82" s="13">
        <v>1.07</v>
      </c>
      <c r="I82" s="14">
        <v>0.21</v>
      </c>
      <c r="J82" s="25">
        <f t="shared" si="1"/>
        <v>0</v>
      </c>
    </row>
    <row r="83" spans="1:10" s="20" customFormat="1" ht="23.25" customHeight="1" x14ac:dyDescent="0.2">
      <c r="A83" s="66" t="s">
        <v>49</v>
      </c>
      <c r="B83" s="67" t="s">
        <v>20</v>
      </c>
      <c r="C83" s="30"/>
      <c r="D83" s="27">
        <v>7440.48</v>
      </c>
      <c r="E83" s="28"/>
      <c r="F83" s="29"/>
      <c r="G83" s="13">
        <v>3854.7</v>
      </c>
      <c r="H83" s="13">
        <v>1.07</v>
      </c>
      <c r="I83" s="14">
        <v>0.11</v>
      </c>
      <c r="J83" s="25">
        <f t="shared" si="1"/>
        <v>0</v>
      </c>
    </row>
    <row r="84" spans="1:10" s="20" customFormat="1" ht="25.5" x14ac:dyDescent="0.2">
      <c r="A84" s="66" t="s">
        <v>114</v>
      </c>
      <c r="B84" s="72" t="s">
        <v>30</v>
      </c>
      <c r="C84" s="30"/>
      <c r="D84" s="27">
        <v>0</v>
      </c>
      <c r="E84" s="28"/>
      <c r="F84" s="29"/>
      <c r="G84" s="13">
        <v>3854.7</v>
      </c>
      <c r="H84" s="13"/>
      <c r="I84" s="14"/>
      <c r="J84" s="25">
        <f t="shared" si="1"/>
        <v>0</v>
      </c>
    </row>
    <row r="85" spans="1:10" s="20" customFormat="1" ht="25.5" x14ac:dyDescent="0.2">
      <c r="A85" s="66" t="s">
        <v>113</v>
      </c>
      <c r="B85" s="72" t="s">
        <v>115</v>
      </c>
      <c r="C85" s="30"/>
      <c r="D85" s="27">
        <v>0</v>
      </c>
      <c r="E85" s="28"/>
      <c r="F85" s="29"/>
      <c r="G85" s="13">
        <v>3854.7</v>
      </c>
      <c r="H85" s="13"/>
      <c r="I85" s="14"/>
      <c r="J85" s="25">
        <f t="shared" si="1"/>
        <v>0</v>
      </c>
    </row>
    <row r="86" spans="1:10" s="20" customFormat="1" ht="18.75" customHeight="1" x14ac:dyDescent="0.2">
      <c r="A86" s="82" t="s">
        <v>116</v>
      </c>
      <c r="B86" s="72" t="s">
        <v>45</v>
      </c>
      <c r="C86" s="30"/>
      <c r="D86" s="27">
        <v>0</v>
      </c>
      <c r="E86" s="28"/>
      <c r="F86" s="29"/>
      <c r="G86" s="13">
        <v>3854.7</v>
      </c>
      <c r="H86" s="13"/>
      <c r="I86" s="14"/>
      <c r="J86" s="25">
        <f t="shared" si="1"/>
        <v>0</v>
      </c>
    </row>
    <row r="87" spans="1:10" s="20" customFormat="1" ht="23.25" customHeight="1" x14ac:dyDescent="0.2">
      <c r="A87" s="66" t="s">
        <v>117</v>
      </c>
      <c r="B87" s="72" t="s">
        <v>30</v>
      </c>
      <c r="C87" s="28"/>
      <c r="D87" s="27">
        <f t="shared" ref="D87" si="2">E87*G87</f>
        <v>0</v>
      </c>
      <c r="E87" s="28"/>
      <c r="F87" s="29"/>
      <c r="G87" s="13">
        <v>3854.7</v>
      </c>
      <c r="H87" s="13">
        <v>1.07</v>
      </c>
      <c r="I87" s="14">
        <v>0</v>
      </c>
      <c r="J87" s="25">
        <f t="shared" si="1"/>
        <v>0</v>
      </c>
    </row>
    <row r="88" spans="1:10" s="20" customFormat="1" ht="30" x14ac:dyDescent="0.2">
      <c r="A88" s="74" t="s">
        <v>50</v>
      </c>
      <c r="B88" s="67"/>
      <c r="C88" s="26" t="s">
        <v>139</v>
      </c>
      <c r="D88" s="23">
        <f>D89+D91+D92</f>
        <v>0</v>
      </c>
      <c r="E88" s="23">
        <f>D88/G88</f>
        <v>0</v>
      </c>
      <c r="F88" s="24">
        <f>E88/12</f>
        <v>0</v>
      </c>
      <c r="G88" s="13">
        <v>3854.7</v>
      </c>
      <c r="H88" s="13">
        <v>1.07</v>
      </c>
      <c r="I88" s="14">
        <v>7.0000000000000007E-2</v>
      </c>
      <c r="J88" s="25">
        <f t="shared" si="1"/>
        <v>0</v>
      </c>
    </row>
    <row r="89" spans="1:10" s="20" customFormat="1" ht="15" x14ac:dyDescent="0.2">
      <c r="A89" s="66" t="s">
        <v>118</v>
      </c>
      <c r="B89" s="67" t="s">
        <v>30</v>
      </c>
      <c r="C89" s="28"/>
      <c r="D89" s="27">
        <v>0</v>
      </c>
      <c r="E89" s="28"/>
      <c r="F89" s="29"/>
      <c r="G89" s="13">
        <v>3854.7</v>
      </c>
      <c r="H89" s="13">
        <v>1.07</v>
      </c>
      <c r="I89" s="14">
        <v>0.03</v>
      </c>
      <c r="J89" s="25">
        <f t="shared" si="1"/>
        <v>0</v>
      </c>
    </row>
    <row r="90" spans="1:10" s="20" customFormat="1" ht="15" x14ac:dyDescent="0.2">
      <c r="A90" s="82" t="s">
        <v>119</v>
      </c>
      <c r="B90" s="72" t="s">
        <v>45</v>
      </c>
      <c r="C90" s="28"/>
      <c r="D90" s="27">
        <v>0</v>
      </c>
      <c r="E90" s="28"/>
      <c r="F90" s="29"/>
      <c r="G90" s="13">
        <v>3854.7</v>
      </c>
      <c r="H90" s="13"/>
      <c r="I90" s="14"/>
      <c r="J90" s="25">
        <f t="shared" si="1"/>
        <v>0</v>
      </c>
    </row>
    <row r="91" spans="1:10" s="20" customFormat="1" ht="15" x14ac:dyDescent="0.2">
      <c r="A91" s="66" t="s">
        <v>120</v>
      </c>
      <c r="B91" s="72" t="s">
        <v>115</v>
      </c>
      <c r="C91" s="28"/>
      <c r="D91" s="27">
        <v>0</v>
      </c>
      <c r="E91" s="28"/>
      <c r="F91" s="29"/>
      <c r="G91" s="13">
        <v>3854.7</v>
      </c>
      <c r="H91" s="13">
        <v>1.07</v>
      </c>
      <c r="I91" s="14">
        <v>0.04</v>
      </c>
      <c r="J91" s="25">
        <f t="shared" si="1"/>
        <v>0</v>
      </c>
    </row>
    <row r="92" spans="1:10" s="20" customFormat="1" ht="31.5" customHeight="1" x14ac:dyDescent="0.2">
      <c r="A92" s="66" t="s">
        <v>121</v>
      </c>
      <c r="B92" s="72" t="s">
        <v>45</v>
      </c>
      <c r="C92" s="28"/>
      <c r="D92" s="27">
        <f>E92*G92</f>
        <v>0</v>
      </c>
      <c r="E92" s="28"/>
      <c r="F92" s="29"/>
      <c r="G92" s="13">
        <v>3854.7</v>
      </c>
      <c r="H92" s="13">
        <v>1.07</v>
      </c>
      <c r="I92" s="14">
        <v>0</v>
      </c>
      <c r="J92" s="25">
        <f t="shared" si="1"/>
        <v>0</v>
      </c>
    </row>
    <row r="93" spans="1:10" s="20" customFormat="1" ht="18.75" customHeight="1" x14ac:dyDescent="0.2">
      <c r="A93" s="74" t="s">
        <v>51</v>
      </c>
      <c r="B93" s="67"/>
      <c r="C93" s="26" t="s">
        <v>141</v>
      </c>
      <c r="D93" s="23">
        <f>D95+D96+D94+D97+D98+D99</f>
        <v>15429.36</v>
      </c>
      <c r="E93" s="23">
        <f>D93/G93</f>
        <v>4</v>
      </c>
      <c r="F93" s="24">
        <f>E93/12</f>
        <v>0.33</v>
      </c>
      <c r="G93" s="13">
        <v>3854.7</v>
      </c>
      <c r="H93" s="13">
        <v>1.07</v>
      </c>
      <c r="I93" s="14">
        <v>0.28000000000000003</v>
      </c>
      <c r="J93" s="25">
        <f t="shared" si="1"/>
        <v>0.33333333333333298</v>
      </c>
    </row>
    <row r="94" spans="1:10" s="20" customFormat="1" ht="21" customHeight="1" x14ac:dyDescent="0.2">
      <c r="A94" s="66" t="s">
        <v>52</v>
      </c>
      <c r="B94" s="67" t="s">
        <v>20</v>
      </c>
      <c r="C94" s="28"/>
      <c r="D94" s="65">
        <v>0</v>
      </c>
      <c r="E94" s="28"/>
      <c r="F94" s="29"/>
      <c r="G94" s="13">
        <v>3854.7</v>
      </c>
      <c r="H94" s="13">
        <v>1.07</v>
      </c>
      <c r="I94" s="14">
        <v>0</v>
      </c>
      <c r="J94" s="25">
        <f t="shared" si="1"/>
        <v>0</v>
      </c>
    </row>
    <row r="95" spans="1:10" s="20" customFormat="1" ht="41.25" customHeight="1" x14ac:dyDescent="0.2">
      <c r="A95" s="66" t="s">
        <v>122</v>
      </c>
      <c r="B95" s="67" t="s">
        <v>30</v>
      </c>
      <c r="C95" s="27"/>
      <c r="D95" s="27">
        <v>14335.96</v>
      </c>
      <c r="E95" s="28"/>
      <c r="F95" s="29"/>
      <c r="G95" s="13">
        <v>3854.7</v>
      </c>
      <c r="H95" s="13">
        <v>1.07</v>
      </c>
      <c r="I95" s="14">
        <v>0.2</v>
      </c>
      <c r="J95" s="25">
        <f t="shared" si="1"/>
        <v>0</v>
      </c>
    </row>
    <row r="96" spans="1:10" s="20" customFormat="1" ht="43.5" customHeight="1" x14ac:dyDescent="0.2">
      <c r="A96" s="66" t="s">
        <v>123</v>
      </c>
      <c r="B96" s="67" t="s">
        <v>30</v>
      </c>
      <c r="C96" s="28"/>
      <c r="D96" s="27">
        <v>1093.4000000000001</v>
      </c>
      <c r="E96" s="28"/>
      <c r="F96" s="29"/>
      <c r="G96" s="13">
        <v>3854.7</v>
      </c>
      <c r="H96" s="13">
        <v>1.07</v>
      </c>
      <c r="I96" s="14">
        <v>0.01</v>
      </c>
      <c r="J96" s="25">
        <f t="shared" si="1"/>
        <v>0</v>
      </c>
    </row>
    <row r="97" spans="1:10" s="20" customFormat="1" ht="27.75" customHeight="1" x14ac:dyDescent="0.2">
      <c r="A97" s="66" t="s">
        <v>53</v>
      </c>
      <c r="B97" s="67" t="s">
        <v>16</v>
      </c>
      <c r="C97" s="28"/>
      <c r="D97" s="27">
        <v>0</v>
      </c>
      <c r="E97" s="28"/>
      <c r="F97" s="29"/>
      <c r="G97" s="13">
        <v>3854.7</v>
      </c>
      <c r="H97" s="13"/>
      <c r="I97" s="14"/>
      <c r="J97" s="25">
        <f t="shared" si="1"/>
        <v>0</v>
      </c>
    </row>
    <row r="98" spans="1:10" s="20" customFormat="1" ht="21.75" customHeight="1" x14ac:dyDescent="0.2">
      <c r="A98" s="66" t="s">
        <v>73</v>
      </c>
      <c r="B98" s="72" t="s">
        <v>74</v>
      </c>
      <c r="C98" s="28"/>
      <c r="D98" s="27">
        <f t="shared" ref="D98" si="3">E98*G98</f>
        <v>0</v>
      </c>
      <c r="E98" s="28"/>
      <c r="F98" s="29"/>
      <c r="G98" s="13">
        <v>3854.7</v>
      </c>
      <c r="H98" s="13">
        <v>1.07</v>
      </c>
      <c r="I98" s="14">
        <v>0</v>
      </c>
      <c r="J98" s="25">
        <f t="shared" si="1"/>
        <v>0</v>
      </c>
    </row>
    <row r="99" spans="1:10" s="20" customFormat="1" ht="59.25" customHeight="1" x14ac:dyDescent="0.2">
      <c r="A99" s="66" t="s">
        <v>124</v>
      </c>
      <c r="B99" s="72" t="s">
        <v>54</v>
      </c>
      <c r="C99" s="28"/>
      <c r="D99" s="27">
        <v>0</v>
      </c>
      <c r="E99" s="28"/>
      <c r="F99" s="29"/>
      <c r="G99" s="13">
        <v>3854.7</v>
      </c>
      <c r="H99" s="13">
        <v>1.07</v>
      </c>
      <c r="I99" s="14">
        <v>0</v>
      </c>
      <c r="J99" s="25">
        <f t="shared" si="1"/>
        <v>0</v>
      </c>
    </row>
    <row r="100" spans="1:10" s="20" customFormat="1" ht="15" x14ac:dyDescent="0.2">
      <c r="A100" s="74" t="s">
        <v>55</v>
      </c>
      <c r="B100" s="67"/>
      <c r="C100" s="26" t="s">
        <v>140</v>
      </c>
      <c r="D100" s="23">
        <f>D101</f>
        <v>1311.87</v>
      </c>
      <c r="E100" s="23">
        <f>D100/G100</f>
        <v>0.34</v>
      </c>
      <c r="F100" s="24">
        <f>E100/12</f>
        <v>0.03</v>
      </c>
      <c r="G100" s="13">
        <v>3854.7</v>
      </c>
      <c r="H100" s="13">
        <v>1.07</v>
      </c>
      <c r="I100" s="14">
        <v>0.13</v>
      </c>
      <c r="J100" s="25">
        <f t="shared" si="1"/>
        <v>2.8333333333333301E-2</v>
      </c>
    </row>
    <row r="101" spans="1:10" s="20" customFormat="1" ht="15" x14ac:dyDescent="0.2">
      <c r="A101" s="66" t="s">
        <v>56</v>
      </c>
      <c r="B101" s="67" t="s">
        <v>30</v>
      </c>
      <c r="C101" s="28"/>
      <c r="D101" s="27">
        <v>1311.87</v>
      </c>
      <c r="E101" s="28"/>
      <c r="F101" s="29"/>
      <c r="G101" s="13">
        <v>3854.7</v>
      </c>
      <c r="H101" s="13">
        <v>1.07</v>
      </c>
      <c r="I101" s="14">
        <v>0.02</v>
      </c>
      <c r="J101" s="25">
        <f t="shared" si="1"/>
        <v>0</v>
      </c>
    </row>
    <row r="102" spans="1:10" s="13" customFormat="1" ht="30" x14ac:dyDescent="0.2">
      <c r="A102" s="74" t="s">
        <v>57</v>
      </c>
      <c r="B102" s="69"/>
      <c r="C102" s="23" t="s">
        <v>142</v>
      </c>
      <c r="D102" s="23">
        <f>D103+D104</f>
        <v>23400</v>
      </c>
      <c r="E102" s="23">
        <f>D102/G102</f>
        <v>6.07</v>
      </c>
      <c r="F102" s="24">
        <f>E102/12</f>
        <v>0.51</v>
      </c>
      <c r="G102" s="13">
        <v>3854.7</v>
      </c>
      <c r="H102" s="13">
        <v>1.07</v>
      </c>
      <c r="I102" s="14">
        <v>0.37</v>
      </c>
      <c r="J102" s="25">
        <f t="shared" si="1"/>
        <v>0.50583333333333302</v>
      </c>
    </row>
    <row r="103" spans="1:10" s="20" customFormat="1" ht="44.25" customHeight="1" x14ac:dyDescent="0.2">
      <c r="A103" s="82" t="s">
        <v>125</v>
      </c>
      <c r="B103" s="72" t="s">
        <v>32</v>
      </c>
      <c r="C103" s="28"/>
      <c r="D103" s="27">
        <v>23400</v>
      </c>
      <c r="E103" s="28"/>
      <c r="F103" s="29"/>
      <c r="G103" s="13">
        <v>3854.7</v>
      </c>
      <c r="H103" s="13">
        <v>1.07</v>
      </c>
      <c r="I103" s="14">
        <v>0.03</v>
      </c>
      <c r="J103" s="25">
        <f t="shared" si="1"/>
        <v>0</v>
      </c>
    </row>
    <row r="104" spans="1:10" s="20" customFormat="1" ht="22.5" customHeight="1" x14ac:dyDescent="0.2">
      <c r="A104" s="82" t="s">
        <v>158</v>
      </c>
      <c r="B104" s="72" t="s">
        <v>54</v>
      </c>
      <c r="C104" s="28"/>
      <c r="D104" s="27">
        <v>0</v>
      </c>
      <c r="E104" s="28"/>
      <c r="F104" s="29"/>
      <c r="G104" s="13">
        <v>3854.7</v>
      </c>
      <c r="H104" s="13">
        <v>1.07</v>
      </c>
      <c r="I104" s="14">
        <v>0.34</v>
      </c>
      <c r="J104" s="25">
        <f t="shared" si="1"/>
        <v>0</v>
      </c>
    </row>
    <row r="105" spans="1:10" s="13" customFormat="1" ht="15" x14ac:dyDescent="0.2">
      <c r="A105" s="74" t="s">
        <v>58</v>
      </c>
      <c r="B105" s="69"/>
      <c r="C105" s="23" t="s">
        <v>136</v>
      </c>
      <c r="D105" s="23">
        <f>D106+D107+D108+D109</f>
        <v>971.93</v>
      </c>
      <c r="E105" s="23">
        <f>D105/G105</f>
        <v>0.25</v>
      </c>
      <c r="F105" s="24">
        <f>E105/12</f>
        <v>0.02</v>
      </c>
      <c r="G105" s="13">
        <v>3854.7</v>
      </c>
      <c r="H105" s="13">
        <v>1.07</v>
      </c>
      <c r="I105" s="14">
        <v>0.6</v>
      </c>
      <c r="J105" s="25">
        <f t="shared" si="1"/>
        <v>2.0833333333333301E-2</v>
      </c>
    </row>
    <row r="106" spans="1:10" s="20" customFormat="1" ht="15" x14ac:dyDescent="0.2">
      <c r="A106" s="66" t="s">
        <v>69</v>
      </c>
      <c r="B106" s="67" t="s">
        <v>41</v>
      </c>
      <c r="C106" s="28"/>
      <c r="D106" s="27">
        <v>0</v>
      </c>
      <c r="E106" s="28"/>
      <c r="F106" s="29"/>
      <c r="G106" s="13">
        <v>3854.7</v>
      </c>
      <c r="H106" s="13">
        <v>1.07</v>
      </c>
      <c r="I106" s="14">
        <v>0.17</v>
      </c>
      <c r="J106" s="25">
        <f t="shared" si="1"/>
        <v>0</v>
      </c>
    </row>
    <row r="107" spans="1:10" s="20" customFormat="1" ht="15" x14ac:dyDescent="0.2">
      <c r="A107" s="66" t="s">
        <v>59</v>
      </c>
      <c r="B107" s="67" t="s">
        <v>41</v>
      </c>
      <c r="C107" s="28"/>
      <c r="D107" s="27">
        <f>2915.79/3</f>
        <v>971.93</v>
      </c>
      <c r="E107" s="28"/>
      <c r="F107" s="29"/>
      <c r="G107" s="13">
        <v>3854.7</v>
      </c>
      <c r="H107" s="13">
        <v>1.07</v>
      </c>
      <c r="I107" s="14">
        <v>0.04</v>
      </c>
      <c r="J107" s="25">
        <f t="shared" si="1"/>
        <v>0</v>
      </c>
    </row>
    <row r="108" spans="1:10" s="20" customFormat="1" ht="25.5" customHeight="1" x14ac:dyDescent="0.2">
      <c r="A108" s="66" t="s">
        <v>60</v>
      </c>
      <c r="B108" s="67" t="s">
        <v>30</v>
      </c>
      <c r="C108" s="28"/>
      <c r="D108" s="27">
        <v>0</v>
      </c>
      <c r="E108" s="28"/>
      <c r="F108" s="29"/>
      <c r="G108" s="13">
        <v>3854.7</v>
      </c>
      <c r="H108" s="13">
        <v>1.07</v>
      </c>
      <c r="I108" s="14">
        <v>0.04</v>
      </c>
      <c r="J108" s="25">
        <f t="shared" si="1"/>
        <v>0</v>
      </c>
    </row>
    <row r="109" spans="1:10" s="20" customFormat="1" ht="18.75" customHeight="1" thickBot="1" x14ac:dyDescent="0.25">
      <c r="A109" s="77" t="s">
        <v>61</v>
      </c>
      <c r="B109" s="73" t="s">
        <v>41</v>
      </c>
      <c r="C109" s="32"/>
      <c r="D109" s="84">
        <v>0</v>
      </c>
      <c r="E109" s="32"/>
      <c r="F109" s="33"/>
      <c r="G109" s="13">
        <v>3854.7</v>
      </c>
      <c r="H109" s="13">
        <v>1.07</v>
      </c>
      <c r="I109" s="14">
        <v>0.34</v>
      </c>
      <c r="J109" s="25">
        <f t="shared" si="1"/>
        <v>0</v>
      </c>
    </row>
    <row r="110" spans="1:10" s="13" customFormat="1" ht="145.5" customHeight="1" thickBot="1" x14ac:dyDescent="0.25">
      <c r="A110" s="74" t="s">
        <v>166</v>
      </c>
      <c r="B110" s="69" t="s">
        <v>16</v>
      </c>
      <c r="C110" s="41"/>
      <c r="D110" s="41">
        <v>30000</v>
      </c>
      <c r="E110" s="41">
        <f>D110/G110</f>
        <v>7.78</v>
      </c>
      <c r="F110" s="57">
        <f>E110/12</f>
        <v>0.65</v>
      </c>
      <c r="G110" s="13">
        <v>3854.7</v>
      </c>
      <c r="H110" s="13">
        <v>1.07</v>
      </c>
      <c r="I110" s="14">
        <v>0.3</v>
      </c>
    </row>
    <row r="111" spans="1:10" s="13" customFormat="1" ht="21" customHeight="1" thickBot="1" x14ac:dyDescent="0.25">
      <c r="A111" s="116" t="s">
        <v>160</v>
      </c>
      <c r="B111" s="69" t="s">
        <v>20</v>
      </c>
      <c r="C111" s="41"/>
      <c r="D111" s="41">
        <f>3335.58+14238.27</f>
        <v>17573.849999999999</v>
      </c>
      <c r="E111" s="41">
        <f>D111/G111</f>
        <v>4.5599999999999996</v>
      </c>
      <c r="F111" s="57">
        <f>E111/12</f>
        <v>0.38</v>
      </c>
      <c r="G111" s="13">
        <v>3854.7</v>
      </c>
      <c r="I111" s="14"/>
    </row>
    <row r="112" spans="1:10" s="13" customFormat="1" ht="21" customHeight="1" thickBot="1" x14ac:dyDescent="0.25">
      <c r="A112" s="116" t="s">
        <v>161</v>
      </c>
      <c r="B112" s="69" t="s">
        <v>20</v>
      </c>
      <c r="C112" s="41"/>
      <c r="D112" s="41">
        <f>(3335.58+15399.87+7571.51)</f>
        <v>26306.959999999999</v>
      </c>
      <c r="E112" s="41">
        <f t="shared" ref="E112:E114" si="4">D112/G112</f>
        <v>6.82</v>
      </c>
      <c r="F112" s="57">
        <f t="shared" ref="F112:F114" si="5">E112/12</f>
        <v>0.56999999999999995</v>
      </c>
      <c r="G112" s="13">
        <v>3854.7</v>
      </c>
      <c r="I112" s="14"/>
    </row>
    <row r="113" spans="1:9" s="13" customFormat="1" ht="21" customHeight="1" thickBot="1" x14ac:dyDescent="0.25">
      <c r="A113" s="116" t="s">
        <v>162</v>
      </c>
      <c r="B113" s="69" t="s">
        <v>20</v>
      </c>
      <c r="C113" s="41"/>
      <c r="D113" s="41">
        <v>44199.040000000001</v>
      </c>
      <c r="E113" s="41">
        <f t="shared" si="4"/>
        <v>11.47</v>
      </c>
      <c r="F113" s="57">
        <f t="shared" si="5"/>
        <v>0.96</v>
      </c>
      <c r="G113" s="13">
        <v>3854.7</v>
      </c>
      <c r="I113" s="14"/>
    </row>
    <row r="114" spans="1:9" s="13" customFormat="1" ht="21" customHeight="1" thickBot="1" x14ac:dyDescent="0.25">
      <c r="A114" s="116" t="s">
        <v>163</v>
      </c>
      <c r="B114" s="69" t="s">
        <v>20</v>
      </c>
      <c r="C114" s="41"/>
      <c r="D114" s="41">
        <v>21274.01</v>
      </c>
      <c r="E114" s="41">
        <f t="shared" si="4"/>
        <v>5.52</v>
      </c>
      <c r="F114" s="57">
        <f t="shared" si="5"/>
        <v>0.46</v>
      </c>
      <c r="G114" s="13">
        <v>3854.7</v>
      </c>
      <c r="I114" s="14"/>
    </row>
    <row r="115" spans="1:9" s="13" customFormat="1" ht="25.5" customHeight="1" thickBot="1" x14ac:dyDescent="0.25">
      <c r="A115" s="34" t="s">
        <v>62</v>
      </c>
      <c r="B115" s="35" t="s">
        <v>13</v>
      </c>
      <c r="C115" s="40"/>
      <c r="D115" s="41">
        <f>E115*G115</f>
        <v>95288.18</v>
      </c>
      <c r="E115" s="41">
        <f>F115*12</f>
        <v>24.72</v>
      </c>
      <c r="F115" s="57">
        <v>2.06</v>
      </c>
      <c r="G115" s="13">
        <v>3854.7</v>
      </c>
      <c r="I115" s="14"/>
    </row>
    <row r="116" spans="1:9" s="13" customFormat="1" ht="19.5" thickBot="1" x14ac:dyDescent="0.25">
      <c r="A116" s="56" t="s">
        <v>63</v>
      </c>
      <c r="B116" s="11"/>
      <c r="C116" s="40"/>
      <c r="D116" s="118">
        <f>D115+D110+D105+D102+D100+D93+D77+D62+D61+D60+D59+D48+D47+D46+D39+D38+D27+D15+D88+D40+D114+D113+D112+D111+D58</f>
        <v>936657.22</v>
      </c>
      <c r="E116" s="118">
        <f>E115+E110+E105+E102+E100+E93+E77+E62+E61+E60+E59+E48+E47+E46+E39+E38+E27+E15+E88+E40+E114+E113+E112+E111+E58</f>
        <v>242.98</v>
      </c>
      <c r="F116" s="118">
        <f>F115+F110+F105+F102+F100+F93+F77+F62+F61+F60+F59+F48+F47+F46+F39+F38+F27+F15+F88+F40+F114+F113+F112+F111+F58</f>
        <v>20.25</v>
      </c>
      <c r="G116" s="13">
        <v>3854.7</v>
      </c>
      <c r="H116" s="14"/>
      <c r="I116" s="14"/>
    </row>
    <row r="117" spans="1:9" s="37" customFormat="1" ht="19.5" thickBot="1" x14ac:dyDescent="0.25">
      <c r="A117" s="36"/>
      <c r="C117" s="38"/>
      <c r="D117" s="39"/>
      <c r="E117" s="39"/>
      <c r="F117" s="39"/>
      <c r="G117" s="13">
        <v>3854.7</v>
      </c>
      <c r="H117" s="38"/>
      <c r="I117" s="38"/>
    </row>
    <row r="118" spans="1:9" s="88" customFormat="1" ht="38.25" thickBot="1" x14ac:dyDescent="0.25">
      <c r="A118" s="85" t="s">
        <v>143</v>
      </c>
      <c r="B118" s="86"/>
      <c r="C118" s="87"/>
      <c r="D118" s="99">
        <f>SUM(D119:D120)</f>
        <v>319464.92</v>
      </c>
      <c r="E118" s="99">
        <f>SUM(E119:E120)</f>
        <v>82.88</v>
      </c>
      <c r="F118" s="99">
        <f>SUM(F119:F120)</f>
        <v>6.91</v>
      </c>
      <c r="G118" s="88">
        <v>3854.7</v>
      </c>
      <c r="I118" s="89"/>
    </row>
    <row r="119" spans="1:9" s="13" customFormat="1" ht="15" x14ac:dyDescent="0.2">
      <c r="A119" s="92" t="s">
        <v>167</v>
      </c>
      <c r="B119" s="93"/>
      <c r="C119" s="94"/>
      <c r="D119" s="100">
        <v>214478.28</v>
      </c>
      <c r="E119" s="100">
        <f>D119/G119</f>
        <v>55.64</v>
      </c>
      <c r="F119" s="101">
        <f>E119/12</f>
        <v>4.6399999999999997</v>
      </c>
      <c r="G119" s="13">
        <v>3854.7</v>
      </c>
      <c r="I119" s="14"/>
    </row>
    <row r="120" spans="1:9" s="13" customFormat="1" ht="15" x14ac:dyDescent="0.2">
      <c r="A120" s="95" t="s">
        <v>168</v>
      </c>
      <c r="B120" s="78"/>
      <c r="C120" s="79"/>
      <c r="D120" s="102">
        <v>104986.64</v>
      </c>
      <c r="E120" s="102">
        <f t="shared" ref="E120" si="6">D120/G120</f>
        <v>27.24</v>
      </c>
      <c r="F120" s="103">
        <f t="shared" ref="F120" si="7">E120/12</f>
        <v>2.27</v>
      </c>
      <c r="G120" s="13">
        <v>3854.7</v>
      </c>
      <c r="I120" s="14"/>
    </row>
    <row r="121" spans="1:9" s="64" customFormat="1" ht="19.5" thickBot="1" x14ac:dyDescent="0.45">
      <c r="A121" s="70"/>
      <c r="B121" s="70"/>
      <c r="C121" s="39"/>
      <c r="D121" s="107"/>
      <c r="E121" s="108"/>
      <c r="F121" s="109"/>
      <c r="I121" s="68"/>
    </row>
    <row r="122" spans="1:9" s="114" customFormat="1" ht="20.25" thickBot="1" x14ac:dyDescent="0.25">
      <c r="A122" s="122" t="s">
        <v>164</v>
      </c>
      <c r="B122" s="111"/>
      <c r="C122" s="112"/>
      <c r="D122" s="113">
        <f>D116+D118</f>
        <v>1256122.1399999999</v>
      </c>
      <c r="E122" s="113">
        <f>E116+E118</f>
        <v>325.86</v>
      </c>
      <c r="F122" s="113">
        <f>F116+F118</f>
        <v>27.16</v>
      </c>
      <c r="I122" s="115"/>
    </row>
    <row r="123" spans="1:9" s="114" customFormat="1" ht="19.5" x14ac:dyDescent="0.2">
      <c r="A123" s="123"/>
      <c r="B123" s="119"/>
      <c r="C123" s="120"/>
      <c r="D123" s="121"/>
      <c r="E123" s="121"/>
      <c r="F123" s="121"/>
      <c r="I123" s="115"/>
    </row>
    <row r="124" spans="1:9" s="114" customFormat="1" ht="19.5" x14ac:dyDescent="0.2">
      <c r="A124" s="74" t="s">
        <v>94</v>
      </c>
      <c r="B124" s="69" t="s">
        <v>13</v>
      </c>
      <c r="C124" s="26" t="s">
        <v>134</v>
      </c>
      <c r="D124" s="26">
        <f>161295.08*1.086</f>
        <v>175166.46</v>
      </c>
      <c r="E124" s="26">
        <f>D124/G124</f>
        <v>45.44</v>
      </c>
      <c r="F124" s="26">
        <f>E124/12</f>
        <v>3.79</v>
      </c>
      <c r="G124" s="114">
        <v>3854.7</v>
      </c>
      <c r="I124" s="115"/>
    </row>
    <row r="125" spans="1:9" s="114" customFormat="1" ht="19.5" x14ac:dyDescent="0.2">
      <c r="A125" s="123"/>
      <c r="B125" s="119"/>
      <c r="C125" s="120"/>
      <c r="D125" s="121"/>
      <c r="E125" s="121"/>
      <c r="F125" s="121"/>
      <c r="I125" s="115"/>
    </row>
    <row r="126" spans="1:9" s="114" customFormat="1" ht="20.25" thickBot="1" x14ac:dyDescent="0.25">
      <c r="A126" s="124"/>
      <c r="B126" s="119"/>
      <c r="C126" s="120"/>
      <c r="D126" s="121"/>
      <c r="E126" s="121"/>
      <c r="F126" s="121"/>
      <c r="I126" s="115"/>
    </row>
    <row r="127" spans="1:9" s="114" customFormat="1" ht="20.25" thickBot="1" x14ac:dyDescent="0.25">
      <c r="A127" s="122" t="s">
        <v>165</v>
      </c>
      <c r="B127" s="125"/>
      <c r="C127" s="126"/>
      <c r="D127" s="127">
        <f>D122+D124</f>
        <v>1431288.6</v>
      </c>
      <c r="E127" s="127">
        <f t="shared" ref="E127:F127" si="8">E122+E124</f>
        <v>371.3</v>
      </c>
      <c r="F127" s="127">
        <f t="shared" si="8"/>
        <v>30.95</v>
      </c>
      <c r="I127" s="115"/>
    </row>
    <row r="128" spans="1:9" s="37" customFormat="1" ht="18.75" x14ac:dyDescent="0.4">
      <c r="C128" s="38"/>
      <c r="D128" s="43"/>
      <c r="E128" s="38"/>
      <c r="F128" s="43"/>
      <c r="I128" s="38"/>
    </row>
    <row r="129" spans="1:9" s="46" customFormat="1" ht="37.5" x14ac:dyDescent="0.4">
      <c r="A129" s="116" t="s">
        <v>169</v>
      </c>
      <c r="B129" s="128" t="s">
        <v>20</v>
      </c>
      <c r="C129" s="129" t="s">
        <v>170</v>
      </c>
      <c r="D129" s="128"/>
      <c r="E129" s="130"/>
      <c r="F129" s="131">
        <v>40</v>
      </c>
      <c r="I129" s="47"/>
    </row>
    <row r="130" spans="1:9" s="46" customFormat="1" ht="19.5" x14ac:dyDescent="0.4">
      <c r="A130" s="132"/>
      <c r="B130" s="133"/>
      <c r="C130" s="134"/>
      <c r="D130" s="133"/>
      <c r="E130" s="135"/>
      <c r="F130" s="136"/>
      <c r="I130" s="47"/>
    </row>
    <row r="131" spans="1:9" s="46" customFormat="1" ht="19.5" x14ac:dyDescent="0.4">
      <c r="A131" s="132"/>
      <c r="B131" s="133"/>
      <c r="C131" s="134"/>
      <c r="D131" s="133"/>
      <c r="E131" s="135"/>
      <c r="F131" s="136"/>
      <c r="I131" s="47"/>
    </row>
    <row r="132" spans="1:9" s="46" customFormat="1" ht="19.5" x14ac:dyDescent="0.4">
      <c r="A132" s="132"/>
      <c r="B132" s="133"/>
      <c r="C132" s="134"/>
      <c r="D132" s="133"/>
      <c r="E132" s="135"/>
      <c r="F132" s="136"/>
      <c r="I132" s="47"/>
    </row>
    <row r="133" spans="1:9" s="51" customFormat="1" ht="19.5" x14ac:dyDescent="0.2">
      <c r="A133" s="48"/>
      <c r="B133" s="49"/>
      <c r="C133" s="50"/>
      <c r="D133" s="50"/>
      <c r="E133" s="50"/>
      <c r="F133" s="50"/>
      <c r="I133" s="52"/>
    </row>
    <row r="134" spans="1:9" s="53" customFormat="1" ht="14.25" x14ac:dyDescent="0.2">
      <c r="A134" s="137" t="s">
        <v>65</v>
      </c>
      <c r="B134" s="137"/>
      <c r="C134" s="137"/>
      <c r="D134" s="137"/>
      <c r="I134" s="54"/>
    </row>
    <row r="135" spans="1:9" s="53" customFormat="1" x14ac:dyDescent="0.2">
      <c r="I135" s="54"/>
    </row>
    <row r="136" spans="1:9" s="53" customFormat="1" x14ac:dyDescent="0.2">
      <c r="A136" s="55" t="s">
        <v>66</v>
      </c>
      <c r="I136" s="54"/>
    </row>
    <row r="137" spans="1:9" s="53" customFormat="1" x14ac:dyDescent="0.2">
      <c r="I137" s="54"/>
    </row>
    <row r="138" spans="1:9" s="53" customFormat="1" x14ac:dyDescent="0.2">
      <c r="I138" s="54"/>
    </row>
    <row r="139" spans="1:9" s="53" customFormat="1" x14ac:dyDescent="0.2">
      <c r="I139" s="54"/>
    </row>
    <row r="140" spans="1:9" s="53" customFormat="1" x14ac:dyDescent="0.2">
      <c r="I140" s="54"/>
    </row>
    <row r="141" spans="1:9" s="53" customFormat="1" x14ac:dyDescent="0.2">
      <c r="I141" s="54"/>
    </row>
    <row r="142" spans="1:9" s="53" customFormat="1" x14ac:dyDescent="0.2">
      <c r="I142" s="54"/>
    </row>
    <row r="143" spans="1:9" s="53" customFormat="1" x14ac:dyDescent="0.2">
      <c r="I143" s="54"/>
    </row>
    <row r="144" spans="1:9" s="53" customFormat="1" x14ac:dyDescent="0.2">
      <c r="I144" s="54"/>
    </row>
    <row r="145" spans="9:9" s="53" customFormat="1" x14ac:dyDescent="0.2">
      <c r="I145" s="54"/>
    </row>
    <row r="146" spans="9:9" s="53" customFormat="1" x14ac:dyDescent="0.2">
      <c r="I146" s="54"/>
    </row>
    <row r="147" spans="9:9" s="53" customFormat="1" x14ac:dyDescent="0.2">
      <c r="I147" s="54"/>
    </row>
    <row r="148" spans="9:9" s="53" customFormat="1" x14ac:dyDescent="0.2">
      <c r="I148" s="54"/>
    </row>
    <row r="149" spans="9:9" s="53" customFormat="1" x14ac:dyDescent="0.2">
      <c r="I149" s="54"/>
    </row>
    <row r="150" spans="9:9" s="53" customFormat="1" x14ac:dyDescent="0.2">
      <c r="I150" s="54"/>
    </row>
    <row r="151" spans="9:9" s="53" customFormat="1" x14ac:dyDescent="0.2">
      <c r="I151" s="54"/>
    </row>
    <row r="152" spans="9:9" s="53" customFormat="1" x14ac:dyDescent="0.2">
      <c r="I152" s="54"/>
    </row>
    <row r="153" spans="9:9" s="53" customFormat="1" x14ac:dyDescent="0.2">
      <c r="I153" s="54"/>
    </row>
    <row r="154" spans="9:9" s="53" customFormat="1" x14ac:dyDescent="0.2">
      <c r="I154" s="54"/>
    </row>
  </sheetData>
  <mergeCells count="13">
    <mergeCell ref="A134:D134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topLeftCell="A118" zoomScaleNormal="100" workbookViewId="0">
      <selection activeCell="A124" sqref="A124:XFD124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7109375" style="1" customWidth="1"/>
    <col min="5" max="5" width="13.85546875" style="1" customWidth="1"/>
    <col min="6" max="6" width="20.85546875" style="1" customWidth="1"/>
    <col min="7" max="7" width="15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8" t="s">
        <v>132</v>
      </c>
      <c r="B1" s="139"/>
      <c r="C1" s="139"/>
      <c r="D1" s="139"/>
      <c r="E1" s="139"/>
      <c r="F1" s="139"/>
    </row>
    <row r="2" spans="1:9" ht="12.75" customHeight="1" x14ac:dyDescent="0.3">
      <c r="B2" s="140"/>
      <c r="C2" s="140"/>
      <c r="D2" s="140"/>
      <c r="E2" s="139"/>
      <c r="F2" s="139"/>
    </row>
    <row r="3" spans="1:9" ht="19.5" customHeight="1" x14ac:dyDescent="0.3">
      <c r="A3" s="3" t="s">
        <v>153</v>
      </c>
      <c r="B3" s="140" t="s">
        <v>0</v>
      </c>
      <c r="C3" s="140"/>
      <c r="D3" s="140"/>
      <c r="E3" s="139"/>
      <c r="F3" s="139"/>
    </row>
    <row r="4" spans="1:9" ht="14.25" customHeight="1" x14ac:dyDescent="0.3">
      <c r="B4" s="140" t="s">
        <v>133</v>
      </c>
      <c r="C4" s="140"/>
      <c r="D4" s="140"/>
      <c r="E4" s="139"/>
      <c r="F4" s="139"/>
    </row>
    <row r="5" spans="1:9" s="4" customFormat="1" ht="39.75" customHeight="1" x14ac:dyDescent="0.25">
      <c r="A5" s="141"/>
      <c r="B5" s="142"/>
      <c r="C5" s="142"/>
      <c r="D5" s="142"/>
      <c r="E5" s="142"/>
      <c r="F5" s="142"/>
    </row>
    <row r="6" spans="1:9" s="4" customFormat="1" ht="24.75" customHeight="1" x14ac:dyDescent="0.4">
      <c r="A6" s="143"/>
      <c r="B6" s="144"/>
      <c r="C6" s="144"/>
      <c r="D6" s="144"/>
      <c r="E6" s="144"/>
      <c r="F6" s="144"/>
    </row>
    <row r="7" spans="1:9" s="4" customFormat="1" ht="21.75" customHeight="1" x14ac:dyDescent="0.2">
      <c r="A7" s="155" t="s">
        <v>154</v>
      </c>
      <c r="B7" s="155"/>
      <c r="C7" s="155"/>
      <c r="D7" s="155"/>
      <c r="E7" s="155"/>
      <c r="F7" s="155"/>
    </row>
    <row r="8" spans="1:9" s="5" customFormat="1" ht="22.5" customHeight="1" x14ac:dyDescent="0.4">
      <c r="A8" s="145" t="s">
        <v>1</v>
      </c>
      <c r="B8" s="145"/>
      <c r="C8" s="145"/>
      <c r="D8" s="145"/>
      <c r="E8" s="146"/>
      <c r="F8" s="146"/>
      <c r="I8" s="6"/>
    </row>
    <row r="9" spans="1:9" s="7" customFormat="1" ht="18.75" customHeight="1" x14ac:dyDescent="0.4">
      <c r="A9" s="145" t="s">
        <v>76</v>
      </c>
      <c r="B9" s="145"/>
      <c r="C9" s="145"/>
      <c r="D9" s="145"/>
      <c r="E9" s="146"/>
      <c r="F9" s="146"/>
    </row>
    <row r="10" spans="1:9" s="8" customFormat="1" ht="17.25" customHeight="1" x14ac:dyDescent="0.2">
      <c r="A10" s="147" t="s">
        <v>2</v>
      </c>
      <c r="B10" s="147"/>
      <c r="C10" s="147"/>
      <c r="D10" s="147"/>
      <c r="E10" s="148"/>
      <c r="F10" s="148"/>
    </row>
    <row r="11" spans="1:9" s="7" customFormat="1" ht="30" customHeight="1" thickBot="1" x14ac:dyDescent="0.25">
      <c r="A11" s="149" t="s">
        <v>3</v>
      </c>
      <c r="B11" s="149"/>
      <c r="C11" s="149"/>
      <c r="D11" s="149"/>
      <c r="E11" s="150"/>
      <c r="F11" s="150"/>
    </row>
    <row r="12" spans="1:9" s="13" customFormat="1" ht="139.5" customHeight="1" thickBot="1" x14ac:dyDescent="0.25">
      <c r="A12" s="9" t="s">
        <v>4</v>
      </c>
      <c r="B12" s="10" t="s">
        <v>5</v>
      </c>
      <c r="C12" s="11" t="s">
        <v>126</v>
      </c>
      <c r="D12" s="11" t="s">
        <v>7</v>
      </c>
      <c r="E12" s="11" t="s">
        <v>6</v>
      </c>
      <c r="F12" s="12" t="s">
        <v>8</v>
      </c>
      <c r="I12" s="14"/>
    </row>
    <row r="13" spans="1:9" s="20" customFormat="1" ht="18" customHeight="1" x14ac:dyDescent="0.2">
      <c r="A13" s="15">
        <v>1</v>
      </c>
      <c r="B13" s="16">
        <v>2</v>
      </c>
      <c r="C13" s="16">
        <v>3</v>
      </c>
      <c r="D13" s="17">
        <v>4</v>
      </c>
      <c r="E13" s="18">
        <v>5</v>
      </c>
      <c r="F13" s="19">
        <v>6</v>
      </c>
      <c r="I13" s="21"/>
    </row>
    <row r="14" spans="1:9" s="20" customFormat="1" ht="49.5" customHeight="1" x14ac:dyDescent="0.2">
      <c r="A14" s="151" t="s">
        <v>9</v>
      </c>
      <c r="B14" s="152"/>
      <c r="C14" s="152"/>
      <c r="D14" s="152"/>
      <c r="E14" s="153"/>
      <c r="F14" s="154"/>
      <c r="I14" s="21"/>
    </row>
    <row r="15" spans="1:9" s="13" customFormat="1" ht="25.5" customHeight="1" x14ac:dyDescent="0.2">
      <c r="A15" s="58" t="s">
        <v>70</v>
      </c>
      <c r="B15" s="69" t="s">
        <v>20</v>
      </c>
      <c r="C15" s="23" t="s">
        <v>127</v>
      </c>
      <c r="D15" s="22">
        <f>E15*G15</f>
        <v>166985.60000000001</v>
      </c>
      <c r="E15" s="23">
        <f>F15*12</f>
        <v>43.32</v>
      </c>
      <c r="F15" s="24">
        <f>F26</f>
        <v>3.61</v>
      </c>
      <c r="G15" s="13">
        <v>3854.7</v>
      </c>
      <c r="H15" s="13">
        <v>1.07</v>
      </c>
      <c r="I15" s="14">
        <v>2.2400000000000002</v>
      </c>
    </row>
    <row r="16" spans="1:9" s="13" customFormat="1" ht="29.25" customHeight="1" x14ac:dyDescent="0.2">
      <c r="A16" s="80" t="s">
        <v>77</v>
      </c>
      <c r="B16" s="81" t="s">
        <v>10</v>
      </c>
      <c r="C16" s="23"/>
      <c r="D16" s="22"/>
      <c r="E16" s="23"/>
      <c r="F16" s="24"/>
      <c r="G16" s="13">
        <v>3854.7</v>
      </c>
      <c r="I16" s="14"/>
    </row>
    <row r="17" spans="1:9" s="13" customFormat="1" ht="24.75" customHeight="1" x14ac:dyDescent="0.2">
      <c r="A17" s="80" t="s">
        <v>11</v>
      </c>
      <c r="B17" s="81" t="s">
        <v>10</v>
      </c>
      <c r="C17" s="23"/>
      <c r="D17" s="22"/>
      <c r="E17" s="23"/>
      <c r="F17" s="24"/>
      <c r="G17" s="13">
        <v>3854.7</v>
      </c>
      <c r="I17" s="14"/>
    </row>
    <row r="18" spans="1:9" s="13" customFormat="1" ht="122.25" customHeight="1" x14ac:dyDescent="0.2">
      <c r="A18" s="80" t="s">
        <v>78</v>
      </c>
      <c r="B18" s="81" t="s">
        <v>32</v>
      </c>
      <c r="C18" s="23"/>
      <c r="D18" s="22"/>
      <c r="E18" s="23"/>
      <c r="F18" s="24"/>
      <c r="G18" s="13">
        <v>3854.7</v>
      </c>
      <c r="I18" s="14"/>
    </row>
    <row r="19" spans="1:9" s="13" customFormat="1" ht="18.75" customHeight="1" x14ac:dyDescent="0.2">
      <c r="A19" s="80" t="s">
        <v>79</v>
      </c>
      <c r="B19" s="81" t="s">
        <v>10</v>
      </c>
      <c r="C19" s="23"/>
      <c r="D19" s="22"/>
      <c r="E19" s="23"/>
      <c r="F19" s="24"/>
      <c r="G19" s="13">
        <v>3854.7</v>
      </c>
      <c r="I19" s="14"/>
    </row>
    <row r="20" spans="1:9" s="13" customFormat="1" ht="18.75" customHeight="1" x14ac:dyDescent="0.2">
      <c r="A20" s="80" t="s">
        <v>80</v>
      </c>
      <c r="B20" s="81" t="s">
        <v>10</v>
      </c>
      <c r="C20" s="23"/>
      <c r="D20" s="22"/>
      <c r="E20" s="23"/>
      <c r="F20" s="24"/>
      <c r="G20" s="13">
        <v>3854.7</v>
      </c>
      <c r="I20" s="14"/>
    </row>
    <row r="21" spans="1:9" s="13" customFormat="1" ht="27" customHeight="1" x14ac:dyDescent="0.2">
      <c r="A21" s="80" t="s">
        <v>81</v>
      </c>
      <c r="B21" s="81" t="s">
        <v>16</v>
      </c>
      <c r="C21" s="23"/>
      <c r="D21" s="22"/>
      <c r="E21" s="23"/>
      <c r="F21" s="24"/>
      <c r="G21" s="13">
        <v>3854.7</v>
      </c>
      <c r="I21" s="14"/>
    </row>
    <row r="22" spans="1:9" s="13" customFormat="1" ht="23.25" customHeight="1" x14ac:dyDescent="0.2">
      <c r="A22" s="80" t="s">
        <v>82</v>
      </c>
      <c r="B22" s="81" t="s">
        <v>83</v>
      </c>
      <c r="C22" s="23"/>
      <c r="D22" s="22"/>
      <c r="E22" s="23"/>
      <c r="F22" s="24"/>
      <c r="G22" s="13">
        <v>3854.7</v>
      </c>
      <c r="I22" s="14"/>
    </row>
    <row r="23" spans="1:9" s="13" customFormat="1" ht="21" customHeight="1" x14ac:dyDescent="0.2">
      <c r="A23" s="80" t="s">
        <v>155</v>
      </c>
      <c r="B23" s="81" t="s">
        <v>10</v>
      </c>
      <c r="C23" s="23"/>
      <c r="D23" s="22"/>
      <c r="E23" s="23"/>
      <c r="F23" s="24"/>
      <c r="G23" s="13">
        <v>3854.7</v>
      </c>
      <c r="I23" s="14"/>
    </row>
    <row r="24" spans="1:9" s="13" customFormat="1" ht="21" customHeight="1" x14ac:dyDescent="0.2">
      <c r="A24" s="80" t="s">
        <v>84</v>
      </c>
      <c r="B24" s="81" t="s">
        <v>30</v>
      </c>
      <c r="C24" s="23"/>
      <c r="D24" s="22"/>
      <c r="E24" s="23"/>
      <c r="F24" s="24"/>
      <c r="I24" s="14"/>
    </row>
    <row r="25" spans="1:9" s="13" customFormat="1" ht="20.25" customHeight="1" x14ac:dyDescent="0.2">
      <c r="A25" s="80" t="s">
        <v>84</v>
      </c>
      <c r="B25" s="81" t="s">
        <v>30</v>
      </c>
      <c r="C25" s="23"/>
      <c r="D25" s="22"/>
      <c r="E25" s="23"/>
      <c r="F25" s="24"/>
      <c r="G25" s="13">
        <v>3854.7</v>
      </c>
      <c r="I25" s="14"/>
    </row>
    <row r="26" spans="1:9" s="13" customFormat="1" ht="20.25" customHeight="1" x14ac:dyDescent="0.2">
      <c r="A26" s="58" t="s">
        <v>63</v>
      </c>
      <c r="B26" s="59"/>
      <c r="C26" s="60"/>
      <c r="D26" s="61"/>
      <c r="E26" s="60"/>
      <c r="F26" s="24">
        <v>3.61</v>
      </c>
      <c r="G26" s="13">
        <v>3854.7</v>
      </c>
      <c r="I26" s="14"/>
    </row>
    <row r="27" spans="1:9" s="13" customFormat="1" ht="30" x14ac:dyDescent="0.2">
      <c r="A27" s="58" t="s">
        <v>12</v>
      </c>
      <c r="B27" s="71" t="s">
        <v>13</v>
      </c>
      <c r="C27" s="23" t="s">
        <v>128</v>
      </c>
      <c r="D27" s="22">
        <f>E27*G27</f>
        <v>164672.78</v>
      </c>
      <c r="E27" s="23">
        <f>F27*12</f>
        <v>42.72</v>
      </c>
      <c r="F27" s="24">
        <v>3.56</v>
      </c>
      <c r="G27" s="13">
        <v>3854.7</v>
      </c>
      <c r="H27" s="13">
        <v>1.07</v>
      </c>
      <c r="I27" s="14">
        <v>2.36</v>
      </c>
    </row>
    <row r="28" spans="1:9" s="13" customFormat="1" ht="15" x14ac:dyDescent="0.2">
      <c r="A28" s="80" t="s">
        <v>85</v>
      </c>
      <c r="B28" s="81" t="s">
        <v>13</v>
      </c>
      <c r="C28" s="23"/>
      <c r="D28" s="22"/>
      <c r="E28" s="23"/>
      <c r="F28" s="24"/>
      <c r="G28" s="13">
        <v>3854.7</v>
      </c>
      <c r="I28" s="14"/>
    </row>
    <row r="29" spans="1:9" s="13" customFormat="1" ht="15" x14ac:dyDescent="0.2">
      <c r="A29" s="80" t="s">
        <v>86</v>
      </c>
      <c r="B29" s="81" t="s">
        <v>87</v>
      </c>
      <c r="C29" s="23"/>
      <c r="D29" s="22"/>
      <c r="E29" s="23"/>
      <c r="F29" s="24"/>
      <c r="G29" s="13">
        <v>3854.7</v>
      </c>
      <c r="I29" s="14"/>
    </row>
    <row r="30" spans="1:9" s="13" customFormat="1" ht="18.75" customHeight="1" x14ac:dyDescent="0.2">
      <c r="A30" s="80" t="s">
        <v>88</v>
      </c>
      <c r="B30" s="81" t="s">
        <v>89</v>
      </c>
      <c r="C30" s="23"/>
      <c r="D30" s="22"/>
      <c r="E30" s="23"/>
      <c r="F30" s="24"/>
      <c r="G30" s="13">
        <v>3854.7</v>
      </c>
      <c r="I30" s="14"/>
    </row>
    <row r="31" spans="1:9" s="13" customFormat="1" ht="15" x14ac:dyDescent="0.2">
      <c r="A31" s="80" t="s">
        <v>14</v>
      </c>
      <c r="B31" s="81" t="s">
        <v>13</v>
      </c>
      <c r="C31" s="23"/>
      <c r="D31" s="22"/>
      <c r="E31" s="23"/>
      <c r="F31" s="24"/>
      <c r="G31" s="13">
        <v>3854.7</v>
      </c>
      <c r="I31" s="14"/>
    </row>
    <row r="32" spans="1:9" s="13" customFormat="1" ht="25.5" x14ac:dyDescent="0.2">
      <c r="A32" s="80" t="s">
        <v>15</v>
      </c>
      <c r="B32" s="81" t="s">
        <v>16</v>
      </c>
      <c r="C32" s="23"/>
      <c r="D32" s="22"/>
      <c r="E32" s="23"/>
      <c r="F32" s="24"/>
      <c r="G32" s="13">
        <v>3854.7</v>
      </c>
      <c r="I32" s="14"/>
    </row>
    <row r="33" spans="1:9" s="13" customFormat="1" ht="21" customHeight="1" x14ac:dyDescent="0.2">
      <c r="A33" s="80" t="s">
        <v>90</v>
      </c>
      <c r="B33" s="81" t="s">
        <v>13</v>
      </c>
      <c r="C33" s="23"/>
      <c r="D33" s="22"/>
      <c r="E33" s="23"/>
      <c r="F33" s="24"/>
      <c r="G33" s="13">
        <v>3854.7</v>
      </c>
      <c r="I33" s="14"/>
    </row>
    <row r="34" spans="1:9" s="13" customFormat="1" ht="21.75" customHeight="1" x14ac:dyDescent="0.2">
      <c r="A34" s="80" t="s">
        <v>17</v>
      </c>
      <c r="B34" s="81" t="s">
        <v>13</v>
      </c>
      <c r="C34" s="23"/>
      <c r="D34" s="22"/>
      <c r="E34" s="23"/>
      <c r="F34" s="24"/>
      <c r="G34" s="13">
        <v>3854.7</v>
      </c>
      <c r="I34" s="14"/>
    </row>
    <row r="35" spans="1:9" s="13" customFormat="1" ht="25.5" x14ac:dyDescent="0.2">
      <c r="A35" s="80" t="s">
        <v>91</v>
      </c>
      <c r="B35" s="81" t="s">
        <v>18</v>
      </c>
      <c r="C35" s="23"/>
      <c r="D35" s="22"/>
      <c r="E35" s="23"/>
      <c r="F35" s="24"/>
      <c r="G35" s="13">
        <v>3854.7</v>
      </c>
      <c r="I35" s="14"/>
    </row>
    <row r="36" spans="1:9" s="13" customFormat="1" ht="27.75" customHeight="1" x14ac:dyDescent="0.2">
      <c r="A36" s="80" t="s">
        <v>92</v>
      </c>
      <c r="B36" s="81" t="s">
        <v>16</v>
      </c>
      <c r="C36" s="23"/>
      <c r="D36" s="22"/>
      <c r="E36" s="23"/>
      <c r="F36" s="24"/>
      <c r="G36" s="13">
        <v>3854.7</v>
      </c>
      <c r="I36" s="14"/>
    </row>
    <row r="37" spans="1:9" s="13" customFormat="1" ht="35.25" customHeight="1" x14ac:dyDescent="0.2">
      <c r="A37" s="80" t="s">
        <v>93</v>
      </c>
      <c r="B37" s="81" t="s">
        <v>13</v>
      </c>
      <c r="C37" s="23"/>
      <c r="D37" s="22"/>
      <c r="E37" s="23"/>
      <c r="F37" s="24"/>
      <c r="G37" s="13">
        <v>3854.7</v>
      </c>
      <c r="I37" s="14"/>
    </row>
    <row r="38" spans="1:9" s="25" customFormat="1" ht="21.75" customHeight="1" x14ac:dyDescent="0.2">
      <c r="A38" s="74" t="s">
        <v>19</v>
      </c>
      <c r="B38" s="69" t="s">
        <v>20</v>
      </c>
      <c r="C38" s="23" t="s">
        <v>127</v>
      </c>
      <c r="D38" s="22">
        <f>E38*G38</f>
        <v>41630.76</v>
      </c>
      <c r="E38" s="23">
        <f>F38*12</f>
        <v>10.8</v>
      </c>
      <c r="F38" s="24">
        <v>0.9</v>
      </c>
      <c r="G38" s="13">
        <v>3854.7</v>
      </c>
      <c r="H38" s="13">
        <v>1.07</v>
      </c>
      <c r="I38" s="14">
        <v>0.6</v>
      </c>
    </row>
    <row r="39" spans="1:9" s="13" customFormat="1" ht="21.75" customHeight="1" x14ac:dyDescent="0.2">
      <c r="A39" s="74" t="s">
        <v>21</v>
      </c>
      <c r="B39" s="69" t="s">
        <v>22</v>
      </c>
      <c r="C39" s="23" t="s">
        <v>127</v>
      </c>
      <c r="D39" s="22">
        <f>E39*G39</f>
        <v>135531.25</v>
      </c>
      <c r="E39" s="23">
        <f>F39*12</f>
        <v>35.159999999999997</v>
      </c>
      <c r="F39" s="24">
        <v>2.93</v>
      </c>
      <c r="G39" s="13">
        <v>3854.7</v>
      </c>
      <c r="H39" s="13">
        <v>1.07</v>
      </c>
      <c r="I39" s="14">
        <v>1.94</v>
      </c>
    </row>
    <row r="40" spans="1:9" s="13" customFormat="1" ht="30" customHeight="1" x14ac:dyDescent="0.2">
      <c r="A40" s="74" t="s">
        <v>94</v>
      </c>
      <c r="B40" s="69" t="s">
        <v>13</v>
      </c>
      <c r="C40" s="23" t="s">
        <v>134</v>
      </c>
      <c r="D40" s="22">
        <v>0</v>
      </c>
      <c r="E40" s="23">
        <f>D40/G40</f>
        <v>0</v>
      </c>
      <c r="F40" s="24">
        <f>E40/12</f>
        <v>0</v>
      </c>
      <c r="G40" s="13">
        <v>3854.7</v>
      </c>
      <c r="I40" s="14"/>
    </row>
    <row r="41" spans="1:9" s="13" customFormat="1" ht="21.75" customHeight="1" x14ac:dyDescent="0.2">
      <c r="A41" s="80" t="s">
        <v>95</v>
      </c>
      <c r="B41" s="81" t="s">
        <v>32</v>
      </c>
      <c r="C41" s="23"/>
      <c r="D41" s="22"/>
      <c r="E41" s="23"/>
      <c r="F41" s="24"/>
      <c r="G41" s="13">
        <v>3854.7</v>
      </c>
      <c r="I41" s="14"/>
    </row>
    <row r="42" spans="1:9" s="13" customFormat="1" ht="21.75" customHeight="1" x14ac:dyDescent="0.2">
      <c r="A42" s="80" t="s">
        <v>96</v>
      </c>
      <c r="B42" s="81" t="s">
        <v>30</v>
      </c>
      <c r="C42" s="23"/>
      <c r="D42" s="22"/>
      <c r="E42" s="23"/>
      <c r="F42" s="24"/>
      <c r="G42" s="13">
        <v>3854.7</v>
      </c>
      <c r="I42" s="14"/>
    </row>
    <row r="43" spans="1:9" s="13" customFormat="1" ht="21.75" customHeight="1" x14ac:dyDescent="0.2">
      <c r="A43" s="80" t="s">
        <v>97</v>
      </c>
      <c r="B43" s="81" t="s">
        <v>98</v>
      </c>
      <c r="C43" s="23"/>
      <c r="D43" s="22"/>
      <c r="E43" s="23"/>
      <c r="F43" s="24"/>
      <c r="G43" s="13">
        <v>3854.7</v>
      </c>
      <c r="I43" s="14"/>
    </row>
    <row r="44" spans="1:9" s="13" customFormat="1" ht="21.75" customHeight="1" x14ac:dyDescent="0.2">
      <c r="A44" s="80" t="s">
        <v>99</v>
      </c>
      <c r="B44" s="81" t="s">
        <v>100</v>
      </c>
      <c r="C44" s="23"/>
      <c r="D44" s="22"/>
      <c r="E44" s="23"/>
      <c r="F44" s="24"/>
      <c r="G44" s="13">
        <v>3854.7</v>
      </c>
      <c r="I44" s="14"/>
    </row>
    <row r="45" spans="1:9" s="13" customFormat="1" ht="21.75" customHeight="1" x14ac:dyDescent="0.2">
      <c r="A45" s="80" t="s">
        <v>101</v>
      </c>
      <c r="B45" s="81" t="s">
        <v>98</v>
      </c>
      <c r="C45" s="23"/>
      <c r="D45" s="22"/>
      <c r="E45" s="23"/>
      <c r="F45" s="24"/>
      <c r="G45" s="13">
        <v>3854.7</v>
      </c>
      <c r="I45" s="14"/>
    </row>
    <row r="46" spans="1:9" s="20" customFormat="1" ht="30" x14ac:dyDescent="0.2">
      <c r="A46" s="74" t="s">
        <v>102</v>
      </c>
      <c r="B46" s="69" t="s">
        <v>20</v>
      </c>
      <c r="C46" s="26" t="s">
        <v>129</v>
      </c>
      <c r="D46" s="22">
        <v>2439.9899999999998</v>
      </c>
      <c r="E46" s="23">
        <f>D46/G46</f>
        <v>0.63</v>
      </c>
      <c r="F46" s="24">
        <f>E46/12+0.01</f>
        <v>0.06</v>
      </c>
      <c r="G46" s="13">
        <v>3854.7</v>
      </c>
      <c r="H46" s="13">
        <v>1.07</v>
      </c>
      <c r="I46" s="14">
        <v>0.03</v>
      </c>
    </row>
    <row r="47" spans="1:9" s="20" customFormat="1" ht="33.75" customHeight="1" x14ac:dyDescent="0.2">
      <c r="A47" s="74" t="s">
        <v>103</v>
      </c>
      <c r="B47" s="69" t="s">
        <v>20</v>
      </c>
      <c r="C47" s="26" t="s">
        <v>129</v>
      </c>
      <c r="D47" s="22">
        <v>15405.72</v>
      </c>
      <c r="E47" s="23">
        <f>D47/G47</f>
        <v>4</v>
      </c>
      <c r="F47" s="24">
        <f t="shared" ref="F47" si="0">E47/12</f>
        <v>0.33</v>
      </c>
      <c r="G47" s="13">
        <v>3854.7</v>
      </c>
      <c r="H47" s="13">
        <v>1.07</v>
      </c>
      <c r="I47" s="14">
        <v>0.22</v>
      </c>
    </row>
    <row r="48" spans="1:9" s="20" customFormat="1" ht="30" x14ac:dyDescent="0.2">
      <c r="A48" s="74" t="s">
        <v>23</v>
      </c>
      <c r="B48" s="69"/>
      <c r="C48" s="26" t="s">
        <v>135</v>
      </c>
      <c r="D48" s="22">
        <f>E48*G48</f>
        <v>10176.41</v>
      </c>
      <c r="E48" s="23">
        <f>F48*12</f>
        <v>2.64</v>
      </c>
      <c r="F48" s="24">
        <v>0.22</v>
      </c>
      <c r="G48" s="13">
        <v>3854.7</v>
      </c>
      <c r="H48" s="13">
        <v>1.07</v>
      </c>
      <c r="I48" s="14">
        <v>0.14000000000000001</v>
      </c>
    </row>
    <row r="49" spans="1:10" s="20" customFormat="1" ht="25.5" x14ac:dyDescent="0.2">
      <c r="A49" s="82" t="s">
        <v>104</v>
      </c>
      <c r="B49" s="83" t="s">
        <v>54</v>
      </c>
      <c r="C49" s="26"/>
      <c r="D49" s="22"/>
      <c r="E49" s="23"/>
      <c r="F49" s="24"/>
      <c r="G49" s="13">
        <v>3854.7</v>
      </c>
      <c r="H49" s="13"/>
      <c r="I49" s="14"/>
    </row>
    <row r="50" spans="1:10" s="20" customFormat="1" ht="27.75" customHeight="1" x14ac:dyDescent="0.2">
      <c r="A50" s="82" t="s">
        <v>105</v>
      </c>
      <c r="B50" s="83" t="s">
        <v>54</v>
      </c>
      <c r="C50" s="26"/>
      <c r="D50" s="22"/>
      <c r="E50" s="23"/>
      <c r="F50" s="24"/>
      <c r="G50" s="13">
        <v>3854.7</v>
      </c>
      <c r="H50" s="13"/>
      <c r="I50" s="14"/>
    </row>
    <row r="51" spans="1:10" s="20" customFormat="1" ht="21" customHeight="1" x14ac:dyDescent="0.2">
      <c r="A51" s="82" t="s">
        <v>106</v>
      </c>
      <c r="B51" s="83" t="s">
        <v>10</v>
      </c>
      <c r="C51" s="26"/>
      <c r="D51" s="22"/>
      <c r="E51" s="23"/>
      <c r="F51" s="24"/>
      <c r="G51" s="13">
        <v>3854.7</v>
      </c>
      <c r="H51" s="13"/>
      <c r="I51" s="14"/>
    </row>
    <row r="52" spans="1:10" s="20" customFormat="1" ht="15" x14ac:dyDescent="0.2">
      <c r="A52" s="82" t="s">
        <v>107</v>
      </c>
      <c r="B52" s="83" t="s">
        <v>54</v>
      </c>
      <c r="C52" s="26"/>
      <c r="D52" s="22"/>
      <c r="E52" s="23"/>
      <c r="F52" s="24"/>
      <c r="G52" s="13">
        <v>3854.7</v>
      </c>
      <c r="H52" s="13"/>
      <c r="I52" s="14"/>
    </row>
    <row r="53" spans="1:10" s="20" customFormat="1" ht="25.5" x14ac:dyDescent="0.2">
      <c r="A53" s="82" t="s">
        <v>108</v>
      </c>
      <c r="B53" s="83" t="s">
        <v>54</v>
      </c>
      <c r="C53" s="26"/>
      <c r="D53" s="22"/>
      <c r="E53" s="23"/>
      <c r="F53" s="24"/>
      <c r="G53" s="13">
        <v>3854.7</v>
      </c>
      <c r="H53" s="13"/>
      <c r="I53" s="14"/>
    </row>
    <row r="54" spans="1:10" s="20" customFormat="1" ht="21.75" customHeight="1" x14ac:dyDescent="0.2">
      <c r="A54" s="82" t="s">
        <v>109</v>
      </c>
      <c r="B54" s="83" t="s">
        <v>54</v>
      </c>
      <c r="C54" s="26"/>
      <c r="D54" s="22"/>
      <c r="E54" s="23"/>
      <c r="F54" s="24"/>
      <c r="G54" s="13">
        <v>3854.7</v>
      </c>
      <c r="H54" s="13"/>
      <c r="I54" s="14"/>
    </row>
    <row r="55" spans="1:10" s="20" customFormat="1" ht="25.5" x14ac:dyDescent="0.2">
      <c r="A55" s="82" t="s">
        <v>110</v>
      </c>
      <c r="B55" s="83" t="s">
        <v>54</v>
      </c>
      <c r="C55" s="26"/>
      <c r="D55" s="22"/>
      <c r="E55" s="23"/>
      <c r="F55" s="24"/>
      <c r="G55" s="13">
        <v>3854.7</v>
      </c>
      <c r="H55" s="13"/>
      <c r="I55" s="14"/>
    </row>
    <row r="56" spans="1:10" s="20" customFormat="1" ht="23.25" customHeight="1" x14ac:dyDescent="0.2">
      <c r="A56" s="82" t="s">
        <v>111</v>
      </c>
      <c r="B56" s="83" t="s">
        <v>54</v>
      </c>
      <c r="C56" s="26"/>
      <c r="D56" s="22"/>
      <c r="E56" s="23"/>
      <c r="F56" s="24"/>
      <c r="G56" s="13">
        <v>3854.7</v>
      </c>
      <c r="H56" s="13"/>
      <c r="I56" s="14"/>
    </row>
    <row r="57" spans="1:10" s="20" customFormat="1" ht="23.25" customHeight="1" x14ac:dyDescent="0.2">
      <c r="A57" s="82" t="s">
        <v>112</v>
      </c>
      <c r="B57" s="83" t="s">
        <v>54</v>
      </c>
      <c r="C57" s="26"/>
      <c r="D57" s="22"/>
      <c r="E57" s="23"/>
      <c r="F57" s="24"/>
      <c r="G57" s="13">
        <v>3854.7</v>
      </c>
      <c r="H57" s="13"/>
      <c r="I57" s="14"/>
    </row>
    <row r="58" spans="1:10" s="20" customFormat="1" ht="30.75" customHeight="1" x14ac:dyDescent="0.2">
      <c r="A58" s="74" t="s">
        <v>156</v>
      </c>
      <c r="B58" s="83"/>
      <c r="C58" s="26"/>
      <c r="D58" s="22">
        <v>77400</v>
      </c>
      <c r="E58" s="23">
        <f>D58/G58</f>
        <v>20.079999999999998</v>
      </c>
      <c r="F58" s="24">
        <f>E58/12</f>
        <v>1.67</v>
      </c>
      <c r="G58" s="13">
        <v>3854.7</v>
      </c>
      <c r="H58" s="13"/>
      <c r="I58" s="14"/>
    </row>
    <row r="59" spans="1:10" s="13" customFormat="1" ht="23.25" customHeight="1" x14ac:dyDescent="0.2">
      <c r="A59" s="74" t="s">
        <v>24</v>
      </c>
      <c r="B59" s="69" t="s">
        <v>25</v>
      </c>
      <c r="C59" s="26" t="s">
        <v>136</v>
      </c>
      <c r="D59" s="22">
        <f>E59*G59</f>
        <v>3700.51</v>
      </c>
      <c r="E59" s="23">
        <f>F59*12</f>
        <v>0.96</v>
      </c>
      <c r="F59" s="24">
        <v>0.08</v>
      </c>
      <c r="G59" s="13">
        <v>3854.7</v>
      </c>
      <c r="H59" s="13">
        <v>1.07</v>
      </c>
      <c r="I59" s="14">
        <v>0.03</v>
      </c>
    </row>
    <row r="60" spans="1:10" s="13" customFormat="1" ht="24" customHeight="1" x14ac:dyDescent="0.2">
      <c r="A60" s="74" t="s">
        <v>26</v>
      </c>
      <c r="B60" s="75" t="s">
        <v>27</v>
      </c>
      <c r="C60" s="76" t="s">
        <v>136</v>
      </c>
      <c r="D60" s="22">
        <f>E60*G60</f>
        <v>2312.8200000000002</v>
      </c>
      <c r="E60" s="23">
        <f>12*F60</f>
        <v>0.6</v>
      </c>
      <c r="F60" s="24">
        <v>0.05</v>
      </c>
      <c r="G60" s="13">
        <v>3854.7</v>
      </c>
      <c r="H60" s="13">
        <v>1.07</v>
      </c>
      <c r="I60" s="14">
        <v>0.02</v>
      </c>
    </row>
    <row r="61" spans="1:10" s="25" customFormat="1" ht="30" x14ac:dyDescent="0.2">
      <c r="A61" s="74" t="s">
        <v>28</v>
      </c>
      <c r="B61" s="69"/>
      <c r="C61" s="26" t="s">
        <v>130</v>
      </c>
      <c r="D61" s="22">
        <v>7070</v>
      </c>
      <c r="E61" s="23">
        <f>D61/G61</f>
        <v>1.83</v>
      </c>
      <c r="F61" s="24">
        <f>E61/12</f>
        <v>0.15</v>
      </c>
      <c r="G61" s="13">
        <v>3854.7</v>
      </c>
      <c r="H61" s="13">
        <v>1.07</v>
      </c>
      <c r="I61" s="14">
        <v>0.03</v>
      </c>
    </row>
    <row r="62" spans="1:10" s="25" customFormat="1" ht="18.75" customHeight="1" x14ac:dyDescent="0.2">
      <c r="A62" s="74" t="s">
        <v>29</v>
      </c>
      <c r="B62" s="69"/>
      <c r="C62" s="23" t="s">
        <v>137</v>
      </c>
      <c r="D62" s="23">
        <f>D63+D64+D65+D66+D67+D68+D69+D70+D71+D72+D74+D75+D76+D73</f>
        <v>18710.2</v>
      </c>
      <c r="E62" s="23">
        <f>D62/G62</f>
        <v>4.8499999999999996</v>
      </c>
      <c r="F62" s="24">
        <f>E62/12</f>
        <v>0.4</v>
      </c>
      <c r="G62" s="13">
        <v>3854.7</v>
      </c>
      <c r="H62" s="13">
        <v>1.07</v>
      </c>
      <c r="I62" s="14">
        <v>0.53</v>
      </c>
      <c r="J62" s="25">
        <f>E62/12</f>
        <v>0.40416666666666701</v>
      </c>
    </row>
    <row r="63" spans="1:10" s="20" customFormat="1" ht="24.75" customHeight="1" x14ac:dyDescent="0.2">
      <c r="A63" s="66" t="s">
        <v>71</v>
      </c>
      <c r="B63" s="67" t="s">
        <v>30</v>
      </c>
      <c r="C63" s="28"/>
      <c r="D63" s="27">
        <v>743.92</v>
      </c>
      <c r="E63" s="28"/>
      <c r="F63" s="29"/>
      <c r="G63" s="13">
        <v>3854.7</v>
      </c>
      <c r="H63" s="13">
        <v>1.07</v>
      </c>
      <c r="I63" s="14">
        <v>0.01</v>
      </c>
      <c r="J63" s="25">
        <f t="shared" ref="J63:J109" si="1">E63/12</f>
        <v>0</v>
      </c>
    </row>
    <row r="64" spans="1:10" s="20" customFormat="1" ht="15" x14ac:dyDescent="0.2">
      <c r="A64" s="66" t="s">
        <v>31</v>
      </c>
      <c r="B64" s="67" t="s">
        <v>32</v>
      </c>
      <c r="C64" s="28"/>
      <c r="D64" s="27">
        <v>548.89</v>
      </c>
      <c r="E64" s="28"/>
      <c r="F64" s="29"/>
      <c r="G64" s="13">
        <v>3854.7</v>
      </c>
      <c r="H64" s="13">
        <v>1.07</v>
      </c>
      <c r="I64" s="14">
        <v>0.01</v>
      </c>
      <c r="J64" s="25">
        <f t="shared" si="1"/>
        <v>0</v>
      </c>
    </row>
    <row r="65" spans="1:10" s="20" customFormat="1" ht="18" customHeight="1" x14ac:dyDescent="0.2">
      <c r="A65" s="66" t="s">
        <v>68</v>
      </c>
      <c r="B65" s="72" t="s">
        <v>30</v>
      </c>
      <c r="C65" s="28"/>
      <c r="D65" s="27">
        <v>978.07</v>
      </c>
      <c r="E65" s="28"/>
      <c r="F65" s="29"/>
      <c r="G65" s="13">
        <v>3854.7</v>
      </c>
      <c r="H65" s="13"/>
      <c r="I65" s="14"/>
      <c r="J65" s="25">
        <f t="shared" si="1"/>
        <v>0</v>
      </c>
    </row>
    <row r="66" spans="1:10" s="20" customFormat="1" ht="15" x14ac:dyDescent="0.2">
      <c r="A66" s="66" t="s">
        <v>131</v>
      </c>
      <c r="B66" s="67" t="s">
        <v>30</v>
      </c>
      <c r="C66" s="28"/>
      <c r="D66" s="27">
        <v>0</v>
      </c>
      <c r="E66" s="28"/>
      <c r="F66" s="29"/>
      <c r="G66" s="13">
        <v>3854.7</v>
      </c>
      <c r="H66" s="13">
        <v>1.07</v>
      </c>
      <c r="I66" s="14">
        <v>0.13</v>
      </c>
      <c r="J66" s="25">
        <f t="shared" si="1"/>
        <v>0</v>
      </c>
    </row>
    <row r="67" spans="1:10" s="20" customFormat="1" ht="18.75" customHeight="1" x14ac:dyDescent="0.2">
      <c r="A67" s="66" t="s">
        <v>33</v>
      </c>
      <c r="B67" s="67" t="s">
        <v>30</v>
      </c>
      <c r="C67" s="28"/>
      <c r="D67" s="27">
        <v>1046</v>
      </c>
      <c r="E67" s="28"/>
      <c r="F67" s="29"/>
      <c r="G67" s="13">
        <v>3854.7</v>
      </c>
      <c r="H67" s="13">
        <v>1.07</v>
      </c>
      <c r="I67" s="14">
        <v>0.01</v>
      </c>
      <c r="J67" s="25">
        <f t="shared" si="1"/>
        <v>0</v>
      </c>
    </row>
    <row r="68" spans="1:10" s="20" customFormat="1" ht="20.25" customHeight="1" x14ac:dyDescent="0.2">
      <c r="A68" s="66" t="s">
        <v>34</v>
      </c>
      <c r="B68" s="67" t="s">
        <v>30</v>
      </c>
      <c r="C68" s="28"/>
      <c r="D68" s="27">
        <v>4663.38</v>
      </c>
      <c r="E68" s="28"/>
      <c r="F68" s="29"/>
      <c r="G68" s="13">
        <v>3854.7</v>
      </c>
      <c r="H68" s="13">
        <v>1.07</v>
      </c>
      <c r="I68" s="14">
        <v>0.06</v>
      </c>
      <c r="J68" s="25">
        <f t="shared" si="1"/>
        <v>0</v>
      </c>
    </row>
    <row r="69" spans="1:10" s="20" customFormat="1" ht="15" x14ac:dyDescent="0.2">
      <c r="A69" s="66" t="s">
        <v>35</v>
      </c>
      <c r="B69" s="67" t="s">
        <v>30</v>
      </c>
      <c r="C69" s="28"/>
      <c r="D69" s="27">
        <v>1097.78</v>
      </c>
      <c r="E69" s="28"/>
      <c r="F69" s="29"/>
      <c r="G69" s="13">
        <v>3854.7</v>
      </c>
      <c r="H69" s="13">
        <v>1.07</v>
      </c>
      <c r="I69" s="14">
        <v>0.01</v>
      </c>
      <c r="J69" s="25">
        <f t="shared" si="1"/>
        <v>0</v>
      </c>
    </row>
    <row r="70" spans="1:10" s="20" customFormat="1" ht="17.25" customHeight="1" x14ac:dyDescent="0.2">
      <c r="A70" s="66" t="s">
        <v>36</v>
      </c>
      <c r="B70" s="67" t="s">
        <v>30</v>
      </c>
      <c r="C70" s="28"/>
      <c r="D70" s="27">
        <v>522.99</v>
      </c>
      <c r="E70" s="28"/>
      <c r="F70" s="29"/>
      <c r="G70" s="13">
        <v>3854.7</v>
      </c>
      <c r="H70" s="13">
        <v>1.07</v>
      </c>
      <c r="I70" s="14">
        <v>0.01</v>
      </c>
      <c r="J70" s="25">
        <f t="shared" si="1"/>
        <v>0</v>
      </c>
    </row>
    <row r="71" spans="1:10" s="20" customFormat="1" ht="15" x14ac:dyDescent="0.2">
      <c r="A71" s="66" t="s">
        <v>37</v>
      </c>
      <c r="B71" s="67" t="s">
        <v>32</v>
      </c>
      <c r="C71" s="28"/>
      <c r="D71" s="27">
        <v>0</v>
      </c>
      <c r="E71" s="28"/>
      <c r="F71" s="29"/>
      <c r="G71" s="13">
        <v>3854.7</v>
      </c>
      <c r="H71" s="13">
        <v>1.07</v>
      </c>
      <c r="I71" s="14">
        <v>0.03</v>
      </c>
      <c r="J71" s="25">
        <f t="shared" si="1"/>
        <v>0</v>
      </c>
    </row>
    <row r="72" spans="1:10" s="20" customFormat="1" ht="25.5" x14ac:dyDescent="0.2">
      <c r="A72" s="66" t="s">
        <v>38</v>
      </c>
      <c r="B72" s="67" t="s">
        <v>30</v>
      </c>
      <c r="C72" s="28"/>
      <c r="D72" s="27">
        <v>3860.82</v>
      </c>
      <c r="E72" s="28"/>
      <c r="F72" s="29"/>
      <c r="G72" s="13">
        <v>3854.7</v>
      </c>
      <c r="H72" s="13">
        <v>1.07</v>
      </c>
      <c r="I72" s="14">
        <v>0.05</v>
      </c>
      <c r="J72" s="25">
        <f t="shared" si="1"/>
        <v>0</v>
      </c>
    </row>
    <row r="73" spans="1:10" s="20" customFormat="1" ht="18.75" customHeight="1" x14ac:dyDescent="0.2">
      <c r="A73" s="66" t="s">
        <v>157</v>
      </c>
      <c r="B73" s="72" t="s">
        <v>30</v>
      </c>
      <c r="C73" s="28"/>
      <c r="D73" s="27">
        <v>1080.8900000000001</v>
      </c>
      <c r="E73" s="28"/>
      <c r="F73" s="29"/>
      <c r="G73" s="13">
        <v>3854.7</v>
      </c>
      <c r="H73" s="13"/>
      <c r="I73" s="14"/>
      <c r="J73" s="25"/>
    </row>
    <row r="74" spans="1:10" s="20" customFormat="1" ht="25.5" x14ac:dyDescent="0.2">
      <c r="A74" s="66" t="s">
        <v>72</v>
      </c>
      <c r="B74" s="67" t="s">
        <v>30</v>
      </c>
      <c r="C74" s="28"/>
      <c r="D74" s="27">
        <v>4167.46</v>
      </c>
      <c r="E74" s="28"/>
      <c r="F74" s="29"/>
      <c r="G74" s="13">
        <v>3854.7</v>
      </c>
      <c r="H74" s="13">
        <v>1.07</v>
      </c>
      <c r="I74" s="14">
        <v>0.01</v>
      </c>
      <c r="J74" s="25">
        <f t="shared" si="1"/>
        <v>0</v>
      </c>
    </row>
    <row r="75" spans="1:10" s="20" customFormat="1" ht="25.5" x14ac:dyDescent="0.2">
      <c r="A75" s="66" t="s">
        <v>113</v>
      </c>
      <c r="B75" s="72" t="s">
        <v>45</v>
      </c>
      <c r="C75" s="28"/>
      <c r="D75" s="27">
        <v>0</v>
      </c>
      <c r="E75" s="28"/>
      <c r="F75" s="29"/>
      <c r="G75" s="13">
        <v>3854.7</v>
      </c>
      <c r="H75" s="13">
        <v>1.07</v>
      </c>
      <c r="I75" s="14">
        <v>0.03</v>
      </c>
      <c r="J75" s="25">
        <f t="shared" si="1"/>
        <v>0</v>
      </c>
    </row>
    <row r="76" spans="1:10" s="65" customFormat="1" ht="18.75" customHeight="1" x14ac:dyDescent="0.2">
      <c r="A76" s="66" t="s">
        <v>151</v>
      </c>
      <c r="B76" s="83" t="s">
        <v>30</v>
      </c>
      <c r="C76" s="30"/>
      <c r="D76" s="31">
        <v>0</v>
      </c>
      <c r="E76" s="30"/>
      <c r="F76" s="42"/>
      <c r="G76" s="64">
        <v>3854.7</v>
      </c>
      <c r="H76" s="64"/>
      <c r="I76" s="68"/>
      <c r="J76" s="117">
        <f t="shared" si="1"/>
        <v>0</v>
      </c>
    </row>
    <row r="77" spans="1:10" s="25" customFormat="1" ht="30" x14ac:dyDescent="0.2">
      <c r="A77" s="74" t="s">
        <v>39</v>
      </c>
      <c r="B77" s="69"/>
      <c r="C77" s="23" t="s">
        <v>138</v>
      </c>
      <c r="D77" s="23">
        <f>D78+D79+D80+D81+D82+D83+D84+D85+D86+D87</f>
        <v>14865.98</v>
      </c>
      <c r="E77" s="23">
        <f>D77/G77</f>
        <v>3.86</v>
      </c>
      <c r="F77" s="24">
        <f>E77/12</f>
        <v>0.32</v>
      </c>
      <c r="G77" s="13">
        <v>3854.7</v>
      </c>
      <c r="H77" s="13">
        <v>1.07</v>
      </c>
      <c r="I77" s="14">
        <v>0.77</v>
      </c>
      <c r="J77" s="25">
        <f t="shared" si="1"/>
        <v>0.32166666666666699</v>
      </c>
    </row>
    <row r="78" spans="1:10" s="20" customFormat="1" ht="20.25" customHeight="1" x14ac:dyDescent="0.2">
      <c r="A78" s="66" t="s">
        <v>40</v>
      </c>
      <c r="B78" s="67" t="s">
        <v>41</v>
      </c>
      <c r="C78" s="28"/>
      <c r="D78" s="27">
        <v>3137.99</v>
      </c>
      <c r="E78" s="28"/>
      <c r="F78" s="29"/>
      <c r="G78" s="13">
        <v>3854.7</v>
      </c>
      <c r="H78" s="13">
        <v>1.07</v>
      </c>
      <c r="I78" s="14">
        <v>0.04</v>
      </c>
      <c r="J78" s="25">
        <f t="shared" si="1"/>
        <v>0</v>
      </c>
    </row>
    <row r="79" spans="1:10" s="20" customFormat="1" ht="25.5" x14ac:dyDescent="0.2">
      <c r="A79" s="66" t="s">
        <v>42</v>
      </c>
      <c r="B79" s="67" t="s">
        <v>43</v>
      </c>
      <c r="C79" s="28"/>
      <c r="D79" s="27">
        <v>2092.02</v>
      </c>
      <c r="E79" s="28"/>
      <c r="F79" s="29"/>
      <c r="G79" s="13">
        <v>3854.7</v>
      </c>
      <c r="H79" s="13">
        <v>1.07</v>
      </c>
      <c r="I79" s="14">
        <v>0.03</v>
      </c>
      <c r="J79" s="25">
        <f t="shared" si="1"/>
        <v>0</v>
      </c>
    </row>
    <row r="80" spans="1:10" s="20" customFormat="1" ht="18.75" customHeight="1" x14ac:dyDescent="0.2">
      <c r="A80" s="66" t="s">
        <v>44</v>
      </c>
      <c r="B80" s="67" t="s">
        <v>45</v>
      </c>
      <c r="C80" s="28"/>
      <c r="D80" s="27">
        <v>2195.4899999999998</v>
      </c>
      <c r="E80" s="28"/>
      <c r="F80" s="29"/>
      <c r="G80" s="13">
        <v>3854.7</v>
      </c>
      <c r="H80" s="13">
        <v>1.07</v>
      </c>
      <c r="I80" s="14">
        <v>0.03</v>
      </c>
      <c r="J80" s="25">
        <f t="shared" si="1"/>
        <v>0</v>
      </c>
    </row>
    <row r="81" spans="1:10" s="20" customFormat="1" ht="36.75" customHeight="1" x14ac:dyDescent="0.2">
      <c r="A81" s="66" t="s">
        <v>46</v>
      </c>
      <c r="B81" s="67" t="s">
        <v>47</v>
      </c>
      <c r="C81" s="28"/>
      <c r="D81" s="27">
        <v>0</v>
      </c>
      <c r="E81" s="28"/>
      <c r="F81" s="29"/>
      <c r="G81" s="13">
        <v>3854.7</v>
      </c>
      <c r="H81" s="13">
        <v>1.07</v>
      </c>
      <c r="I81" s="14">
        <v>0.03</v>
      </c>
      <c r="J81" s="25">
        <f t="shared" si="1"/>
        <v>0</v>
      </c>
    </row>
    <row r="82" spans="1:10" s="20" customFormat="1" ht="20.25" customHeight="1" x14ac:dyDescent="0.2">
      <c r="A82" s="66" t="s">
        <v>48</v>
      </c>
      <c r="B82" s="72" t="s">
        <v>45</v>
      </c>
      <c r="C82" s="28"/>
      <c r="D82" s="27">
        <v>0</v>
      </c>
      <c r="E82" s="28"/>
      <c r="F82" s="29"/>
      <c r="G82" s="13">
        <v>3854.7</v>
      </c>
      <c r="H82" s="13">
        <v>1.07</v>
      </c>
      <c r="I82" s="14">
        <v>0.21</v>
      </c>
      <c r="J82" s="25">
        <f t="shared" si="1"/>
        <v>0</v>
      </c>
    </row>
    <row r="83" spans="1:10" s="20" customFormat="1" ht="23.25" customHeight="1" x14ac:dyDescent="0.2">
      <c r="A83" s="66" t="s">
        <v>49</v>
      </c>
      <c r="B83" s="67" t="s">
        <v>20</v>
      </c>
      <c r="C83" s="30"/>
      <c r="D83" s="27">
        <v>7440.48</v>
      </c>
      <c r="E83" s="28"/>
      <c r="F83" s="29"/>
      <c r="G83" s="13">
        <v>3854.7</v>
      </c>
      <c r="H83" s="13">
        <v>1.07</v>
      </c>
      <c r="I83" s="14">
        <v>0.11</v>
      </c>
      <c r="J83" s="25">
        <f t="shared" si="1"/>
        <v>0</v>
      </c>
    </row>
    <row r="84" spans="1:10" s="20" customFormat="1" ht="25.5" x14ac:dyDescent="0.2">
      <c r="A84" s="66" t="s">
        <v>114</v>
      </c>
      <c r="B84" s="72" t="s">
        <v>30</v>
      </c>
      <c r="C84" s="30"/>
      <c r="D84" s="27">
        <v>0</v>
      </c>
      <c r="E84" s="28"/>
      <c r="F84" s="29"/>
      <c r="G84" s="13">
        <v>3854.7</v>
      </c>
      <c r="H84" s="13"/>
      <c r="I84" s="14"/>
      <c r="J84" s="25">
        <f t="shared" si="1"/>
        <v>0</v>
      </c>
    </row>
    <row r="85" spans="1:10" s="20" customFormat="1" ht="25.5" x14ac:dyDescent="0.2">
      <c r="A85" s="66" t="s">
        <v>113</v>
      </c>
      <c r="B85" s="72" t="s">
        <v>115</v>
      </c>
      <c r="C85" s="30"/>
      <c r="D85" s="27">
        <v>0</v>
      </c>
      <c r="E85" s="28"/>
      <c r="F85" s="29"/>
      <c r="G85" s="13">
        <v>3854.7</v>
      </c>
      <c r="H85" s="13"/>
      <c r="I85" s="14"/>
      <c r="J85" s="25">
        <f t="shared" si="1"/>
        <v>0</v>
      </c>
    </row>
    <row r="86" spans="1:10" s="20" customFormat="1" ht="18.75" customHeight="1" x14ac:dyDescent="0.2">
      <c r="A86" s="82" t="s">
        <v>116</v>
      </c>
      <c r="B86" s="72" t="s">
        <v>45</v>
      </c>
      <c r="C86" s="30"/>
      <c r="D86" s="27">
        <v>0</v>
      </c>
      <c r="E86" s="28"/>
      <c r="F86" s="29"/>
      <c r="G86" s="13">
        <v>3854.7</v>
      </c>
      <c r="H86" s="13"/>
      <c r="I86" s="14"/>
      <c r="J86" s="25">
        <f t="shared" si="1"/>
        <v>0</v>
      </c>
    </row>
    <row r="87" spans="1:10" s="20" customFormat="1" ht="23.25" customHeight="1" x14ac:dyDescent="0.2">
      <c r="A87" s="66" t="s">
        <v>117</v>
      </c>
      <c r="B87" s="72" t="s">
        <v>30</v>
      </c>
      <c r="C87" s="28"/>
      <c r="D87" s="27">
        <f t="shared" ref="D87" si="2">E87*G87</f>
        <v>0</v>
      </c>
      <c r="E87" s="28"/>
      <c r="F87" s="29"/>
      <c r="G87" s="13">
        <v>3854.7</v>
      </c>
      <c r="H87" s="13">
        <v>1.07</v>
      </c>
      <c r="I87" s="14">
        <v>0</v>
      </c>
      <c r="J87" s="25">
        <f t="shared" si="1"/>
        <v>0</v>
      </c>
    </row>
    <row r="88" spans="1:10" s="20" customFormat="1" ht="30" x14ac:dyDescent="0.2">
      <c r="A88" s="74" t="s">
        <v>50</v>
      </c>
      <c r="B88" s="67"/>
      <c r="C88" s="26" t="s">
        <v>139</v>
      </c>
      <c r="D88" s="23">
        <f>D89+D91+D92</f>
        <v>0</v>
      </c>
      <c r="E88" s="23">
        <f>D88/G88</f>
        <v>0</v>
      </c>
      <c r="F88" s="24">
        <f>E88/12</f>
        <v>0</v>
      </c>
      <c r="G88" s="13">
        <v>3854.7</v>
      </c>
      <c r="H88" s="13">
        <v>1.07</v>
      </c>
      <c r="I88" s="14">
        <v>7.0000000000000007E-2</v>
      </c>
      <c r="J88" s="25">
        <f t="shared" si="1"/>
        <v>0</v>
      </c>
    </row>
    <row r="89" spans="1:10" s="20" customFormat="1" ht="15" x14ac:dyDescent="0.2">
      <c r="A89" s="66" t="s">
        <v>118</v>
      </c>
      <c r="B89" s="67" t="s">
        <v>30</v>
      </c>
      <c r="C89" s="28"/>
      <c r="D89" s="27">
        <v>0</v>
      </c>
      <c r="E89" s="28"/>
      <c r="F89" s="29"/>
      <c r="G89" s="13">
        <v>3854.7</v>
      </c>
      <c r="H89" s="13">
        <v>1.07</v>
      </c>
      <c r="I89" s="14">
        <v>0.03</v>
      </c>
      <c r="J89" s="25">
        <f t="shared" si="1"/>
        <v>0</v>
      </c>
    </row>
    <row r="90" spans="1:10" s="20" customFormat="1" ht="15" x14ac:dyDescent="0.2">
      <c r="A90" s="82" t="s">
        <v>119</v>
      </c>
      <c r="B90" s="72" t="s">
        <v>45</v>
      </c>
      <c r="C90" s="28"/>
      <c r="D90" s="27">
        <v>0</v>
      </c>
      <c r="E90" s="28"/>
      <c r="F90" s="29"/>
      <c r="G90" s="13">
        <v>3854.7</v>
      </c>
      <c r="H90" s="13"/>
      <c r="I90" s="14"/>
      <c r="J90" s="25">
        <f t="shared" si="1"/>
        <v>0</v>
      </c>
    </row>
    <row r="91" spans="1:10" s="20" customFormat="1" ht="15" x14ac:dyDescent="0.2">
      <c r="A91" s="66" t="s">
        <v>120</v>
      </c>
      <c r="B91" s="72" t="s">
        <v>115</v>
      </c>
      <c r="C91" s="28"/>
      <c r="D91" s="27">
        <v>0</v>
      </c>
      <c r="E91" s="28"/>
      <c r="F91" s="29"/>
      <c r="G91" s="13">
        <v>3854.7</v>
      </c>
      <c r="H91" s="13">
        <v>1.07</v>
      </c>
      <c r="I91" s="14">
        <v>0.04</v>
      </c>
      <c r="J91" s="25">
        <f t="shared" si="1"/>
        <v>0</v>
      </c>
    </row>
    <row r="92" spans="1:10" s="20" customFormat="1" ht="31.5" customHeight="1" x14ac:dyDescent="0.2">
      <c r="A92" s="66" t="s">
        <v>121</v>
      </c>
      <c r="B92" s="72" t="s">
        <v>45</v>
      </c>
      <c r="C92" s="28"/>
      <c r="D92" s="27">
        <f>E92*G92</f>
        <v>0</v>
      </c>
      <c r="E92" s="28"/>
      <c r="F92" s="29"/>
      <c r="G92" s="13">
        <v>3854.7</v>
      </c>
      <c r="H92" s="13">
        <v>1.07</v>
      </c>
      <c r="I92" s="14">
        <v>0</v>
      </c>
      <c r="J92" s="25">
        <f t="shared" si="1"/>
        <v>0</v>
      </c>
    </row>
    <row r="93" spans="1:10" s="20" customFormat="1" ht="18.75" customHeight="1" x14ac:dyDescent="0.2">
      <c r="A93" s="74" t="s">
        <v>51</v>
      </c>
      <c r="B93" s="67"/>
      <c r="C93" s="26" t="s">
        <v>141</v>
      </c>
      <c r="D93" s="23">
        <f>D95+D96+D94+D97+D98+D99</f>
        <v>15429.36</v>
      </c>
      <c r="E93" s="23">
        <f>D93/G93</f>
        <v>4</v>
      </c>
      <c r="F93" s="24">
        <f>E93/12</f>
        <v>0.33</v>
      </c>
      <c r="G93" s="13">
        <v>3854.7</v>
      </c>
      <c r="H93" s="13">
        <v>1.07</v>
      </c>
      <c r="I93" s="14">
        <v>0.28000000000000003</v>
      </c>
      <c r="J93" s="25">
        <f t="shared" si="1"/>
        <v>0.33333333333333298</v>
      </c>
    </row>
    <row r="94" spans="1:10" s="20" customFormat="1" ht="21" customHeight="1" x14ac:dyDescent="0.2">
      <c r="A94" s="66" t="s">
        <v>52</v>
      </c>
      <c r="B94" s="67" t="s">
        <v>20</v>
      </c>
      <c r="C94" s="28"/>
      <c r="D94" s="65">
        <v>0</v>
      </c>
      <c r="E94" s="28"/>
      <c r="F94" s="29"/>
      <c r="G94" s="13">
        <v>3854.7</v>
      </c>
      <c r="H94" s="13">
        <v>1.07</v>
      </c>
      <c r="I94" s="14">
        <v>0</v>
      </c>
      <c r="J94" s="25">
        <f t="shared" si="1"/>
        <v>0</v>
      </c>
    </row>
    <row r="95" spans="1:10" s="20" customFormat="1" ht="41.25" customHeight="1" x14ac:dyDescent="0.2">
      <c r="A95" s="66" t="s">
        <v>122</v>
      </c>
      <c r="B95" s="67" t="s">
        <v>30</v>
      </c>
      <c r="C95" s="27"/>
      <c r="D95" s="27">
        <v>14335.96</v>
      </c>
      <c r="E95" s="28"/>
      <c r="F95" s="29"/>
      <c r="G95" s="13">
        <v>3854.7</v>
      </c>
      <c r="H95" s="13">
        <v>1.07</v>
      </c>
      <c r="I95" s="14">
        <v>0.2</v>
      </c>
      <c r="J95" s="25">
        <f t="shared" si="1"/>
        <v>0</v>
      </c>
    </row>
    <row r="96" spans="1:10" s="20" customFormat="1" ht="43.5" customHeight="1" x14ac:dyDescent="0.2">
      <c r="A96" s="66" t="s">
        <v>123</v>
      </c>
      <c r="B96" s="67" t="s">
        <v>30</v>
      </c>
      <c r="C96" s="28"/>
      <c r="D96" s="27">
        <v>1093.4000000000001</v>
      </c>
      <c r="E96" s="28"/>
      <c r="F96" s="29"/>
      <c r="G96" s="13">
        <v>3854.7</v>
      </c>
      <c r="H96" s="13">
        <v>1.07</v>
      </c>
      <c r="I96" s="14">
        <v>0.01</v>
      </c>
      <c r="J96" s="25">
        <f t="shared" si="1"/>
        <v>0</v>
      </c>
    </row>
    <row r="97" spans="1:10" s="20" customFormat="1" ht="27.75" customHeight="1" x14ac:dyDescent="0.2">
      <c r="A97" s="66" t="s">
        <v>53</v>
      </c>
      <c r="B97" s="67" t="s">
        <v>16</v>
      </c>
      <c r="C97" s="28"/>
      <c r="D97" s="27">
        <v>0</v>
      </c>
      <c r="E97" s="28"/>
      <c r="F97" s="29"/>
      <c r="G97" s="13">
        <v>3854.7</v>
      </c>
      <c r="H97" s="13"/>
      <c r="I97" s="14"/>
      <c r="J97" s="25">
        <f t="shared" si="1"/>
        <v>0</v>
      </c>
    </row>
    <row r="98" spans="1:10" s="20" customFormat="1" ht="21.75" customHeight="1" x14ac:dyDescent="0.2">
      <c r="A98" s="66" t="s">
        <v>73</v>
      </c>
      <c r="B98" s="72" t="s">
        <v>74</v>
      </c>
      <c r="C98" s="28"/>
      <c r="D98" s="27">
        <f t="shared" ref="D98" si="3">E98*G98</f>
        <v>0</v>
      </c>
      <c r="E98" s="28"/>
      <c r="F98" s="29"/>
      <c r="G98" s="13">
        <v>3854.7</v>
      </c>
      <c r="H98" s="13">
        <v>1.07</v>
      </c>
      <c r="I98" s="14">
        <v>0</v>
      </c>
      <c r="J98" s="25">
        <f t="shared" si="1"/>
        <v>0</v>
      </c>
    </row>
    <row r="99" spans="1:10" s="20" customFormat="1" ht="59.25" customHeight="1" x14ac:dyDescent="0.2">
      <c r="A99" s="66" t="s">
        <v>124</v>
      </c>
      <c r="B99" s="72" t="s">
        <v>54</v>
      </c>
      <c r="C99" s="28"/>
      <c r="D99" s="27">
        <v>0</v>
      </c>
      <c r="E99" s="28"/>
      <c r="F99" s="29"/>
      <c r="G99" s="13">
        <v>3854.7</v>
      </c>
      <c r="H99" s="13">
        <v>1.07</v>
      </c>
      <c r="I99" s="14">
        <v>0</v>
      </c>
      <c r="J99" s="25">
        <f t="shared" si="1"/>
        <v>0</v>
      </c>
    </row>
    <row r="100" spans="1:10" s="20" customFormat="1" ht="15" x14ac:dyDescent="0.2">
      <c r="A100" s="74" t="s">
        <v>55</v>
      </c>
      <c r="B100" s="67"/>
      <c r="C100" s="26" t="s">
        <v>140</v>
      </c>
      <c r="D100" s="23">
        <f>D101</f>
        <v>1311.87</v>
      </c>
      <c r="E100" s="23">
        <f>D100/G100</f>
        <v>0.34</v>
      </c>
      <c r="F100" s="24">
        <f>E100/12</f>
        <v>0.03</v>
      </c>
      <c r="G100" s="13">
        <v>3854.7</v>
      </c>
      <c r="H100" s="13">
        <v>1.07</v>
      </c>
      <c r="I100" s="14">
        <v>0.13</v>
      </c>
      <c r="J100" s="25">
        <f t="shared" si="1"/>
        <v>2.8333333333333301E-2</v>
      </c>
    </row>
    <row r="101" spans="1:10" s="20" customFormat="1" ht="15" x14ac:dyDescent="0.2">
      <c r="A101" s="66" t="s">
        <v>56</v>
      </c>
      <c r="B101" s="67" t="s">
        <v>30</v>
      </c>
      <c r="C101" s="28"/>
      <c r="D101" s="27">
        <v>1311.87</v>
      </c>
      <c r="E101" s="28"/>
      <c r="F101" s="29"/>
      <c r="G101" s="13">
        <v>3854.7</v>
      </c>
      <c r="H101" s="13">
        <v>1.07</v>
      </c>
      <c r="I101" s="14">
        <v>0.02</v>
      </c>
      <c r="J101" s="25">
        <f t="shared" si="1"/>
        <v>0</v>
      </c>
    </row>
    <row r="102" spans="1:10" s="13" customFormat="1" ht="30" x14ac:dyDescent="0.2">
      <c r="A102" s="74" t="s">
        <v>57</v>
      </c>
      <c r="B102" s="69"/>
      <c r="C102" s="23" t="s">
        <v>142</v>
      </c>
      <c r="D102" s="23">
        <f>D103+D104</f>
        <v>23400</v>
      </c>
      <c r="E102" s="23">
        <f>D102/G102</f>
        <v>6.07</v>
      </c>
      <c r="F102" s="24">
        <f>E102/12</f>
        <v>0.51</v>
      </c>
      <c r="G102" s="13">
        <v>3854.7</v>
      </c>
      <c r="H102" s="13">
        <v>1.07</v>
      </c>
      <c r="I102" s="14">
        <v>0.37</v>
      </c>
      <c r="J102" s="25">
        <f t="shared" si="1"/>
        <v>0.50583333333333302</v>
      </c>
    </row>
    <row r="103" spans="1:10" s="20" customFormat="1" ht="44.25" customHeight="1" x14ac:dyDescent="0.2">
      <c r="A103" s="82" t="s">
        <v>125</v>
      </c>
      <c r="B103" s="72" t="s">
        <v>32</v>
      </c>
      <c r="C103" s="28"/>
      <c r="D103" s="27">
        <v>23400</v>
      </c>
      <c r="E103" s="28"/>
      <c r="F103" s="29"/>
      <c r="G103" s="13">
        <v>3854.7</v>
      </c>
      <c r="H103" s="13">
        <v>1.07</v>
      </c>
      <c r="I103" s="14">
        <v>0.03</v>
      </c>
      <c r="J103" s="25">
        <f t="shared" si="1"/>
        <v>0</v>
      </c>
    </row>
    <row r="104" spans="1:10" s="20" customFormat="1" ht="22.5" customHeight="1" x14ac:dyDescent="0.2">
      <c r="A104" s="82" t="s">
        <v>158</v>
      </c>
      <c r="B104" s="72" t="s">
        <v>54</v>
      </c>
      <c r="C104" s="28"/>
      <c r="D104" s="27">
        <v>0</v>
      </c>
      <c r="E104" s="28"/>
      <c r="F104" s="29"/>
      <c r="G104" s="13">
        <v>3854.7</v>
      </c>
      <c r="H104" s="13">
        <v>1.07</v>
      </c>
      <c r="I104" s="14">
        <v>0.34</v>
      </c>
      <c r="J104" s="25">
        <f t="shared" si="1"/>
        <v>0</v>
      </c>
    </row>
    <row r="105" spans="1:10" s="13" customFormat="1" ht="15" x14ac:dyDescent="0.2">
      <c r="A105" s="74" t="s">
        <v>58</v>
      </c>
      <c r="B105" s="69"/>
      <c r="C105" s="23" t="s">
        <v>136</v>
      </c>
      <c r="D105" s="23">
        <f>D106+D107+D108+D109</f>
        <v>971.93</v>
      </c>
      <c r="E105" s="23">
        <f>D105/G105</f>
        <v>0.25</v>
      </c>
      <c r="F105" s="24">
        <f>E105/12</f>
        <v>0.02</v>
      </c>
      <c r="G105" s="13">
        <v>3854.7</v>
      </c>
      <c r="H105" s="13">
        <v>1.07</v>
      </c>
      <c r="I105" s="14">
        <v>0.6</v>
      </c>
      <c r="J105" s="25">
        <f t="shared" si="1"/>
        <v>2.0833333333333301E-2</v>
      </c>
    </row>
    <row r="106" spans="1:10" s="20" customFormat="1" ht="15" x14ac:dyDescent="0.2">
      <c r="A106" s="66" t="s">
        <v>69</v>
      </c>
      <c r="B106" s="67" t="s">
        <v>41</v>
      </c>
      <c r="C106" s="28"/>
      <c r="D106" s="27">
        <v>0</v>
      </c>
      <c r="E106" s="28"/>
      <c r="F106" s="29"/>
      <c r="G106" s="13">
        <v>3854.7</v>
      </c>
      <c r="H106" s="13">
        <v>1.07</v>
      </c>
      <c r="I106" s="14">
        <v>0.17</v>
      </c>
      <c r="J106" s="25">
        <f t="shared" si="1"/>
        <v>0</v>
      </c>
    </row>
    <row r="107" spans="1:10" s="20" customFormat="1" ht="15" x14ac:dyDescent="0.2">
      <c r="A107" s="66" t="s">
        <v>59</v>
      </c>
      <c r="B107" s="67" t="s">
        <v>41</v>
      </c>
      <c r="C107" s="28"/>
      <c r="D107" s="27">
        <f>2915.79/3</f>
        <v>971.93</v>
      </c>
      <c r="E107" s="28"/>
      <c r="F107" s="29"/>
      <c r="G107" s="13">
        <v>3854.7</v>
      </c>
      <c r="H107" s="13">
        <v>1.07</v>
      </c>
      <c r="I107" s="14">
        <v>0.04</v>
      </c>
      <c r="J107" s="25">
        <f t="shared" si="1"/>
        <v>0</v>
      </c>
    </row>
    <row r="108" spans="1:10" s="20" customFormat="1" ht="25.5" customHeight="1" x14ac:dyDescent="0.2">
      <c r="A108" s="66" t="s">
        <v>60</v>
      </c>
      <c r="B108" s="67" t="s">
        <v>30</v>
      </c>
      <c r="C108" s="28"/>
      <c r="D108" s="27">
        <v>0</v>
      </c>
      <c r="E108" s="28"/>
      <c r="F108" s="29"/>
      <c r="G108" s="13">
        <v>3854.7</v>
      </c>
      <c r="H108" s="13">
        <v>1.07</v>
      </c>
      <c r="I108" s="14">
        <v>0.04</v>
      </c>
      <c r="J108" s="25">
        <f t="shared" si="1"/>
        <v>0</v>
      </c>
    </row>
    <row r="109" spans="1:10" s="20" customFormat="1" ht="18.75" customHeight="1" thickBot="1" x14ac:dyDescent="0.25">
      <c r="A109" s="77" t="s">
        <v>61</v>
      </c>
      <c r="B109" s="73" t="s">
        <v>41</v>
      </c>
      <c r="C109" s="32"/>
      <c r="D109" s="84">
        <v>0</v>
      </c>
      <c r="E109" s="32"/>
      <c r="F109" s="33"/>
      <c r="G109" s="13">
        <v>3854.7</v>
      </c>
      <c r="H109" s="13">
        <v>1.07</v>
      </c>
      <c r="I109" s="14">
        <v>0.34</v>
      </c>
      <c r="J109" s="25">
        <f t="shared" si="1"/>
        <v>0</v>
      </c>
    </row>
    <row r="110" spans="1:10" s="13" customFormat="1" ht="145.5" customHeight="1" thickBot="1" x14ac:dyDescent="0.25">
      <c r="A110" s="74" t="s">
        <v>166</v>
      </c>
      <c r="B110" s="69" t="s">
        <v>16</v>
      </c>
      <c r="C110" s="41"/>
      <c r="D110" s="41">
        <f>30000+10353.45</f>
        <v>40353.449999999997</v>
      </c>
      <c r="E110" s="41">
        <f>D110/G110</f>
        <v>10.47</v>
      </c>
      <c r="F110" s="57">
        <f>E110/12</f>
        <v>0.87</v>
      </c>
      <c r="G110" s="13">
        <v>3854.7</v>
      </c>
      <c r="H110" s="13">
        <v>1.07</v>
      </c>
      <c r="I110" s="14">
        <v>0.3</v>
      </c>
    </row>
    <row r="111" spans="1:10" s="13" customFormat="1" ht="21" customHeight="1" thickBot="1" x14ac:dyDescent="0.25">
      <c r="A111" s="116" t="s">
        <v>160</v>
      </c>
      <c r="B111" s="69" t="s">
        <v>20</v>
      </c>
      <c r="C111" s="41"/>
      <c r="D111" s="41">
        <f>3335.58+14238.27</f>
        <v>17573.849999999999</v>
      </c>
      <c r="E111" s="41">
        <f>D111/G111</f>
        <v>4.5599999999999996</v>
      </c>
      <c r="F111" s="57">
        <f>E111/12</f>
        <v>0.38</v>
      </c>
      <c r="G111" s="13">
        <v>3854.7</v>
      </c>
      <c r="I111" s="14"/>
    </row>
    <row r="112" spans="1:10" s="13" customFormat="1" ht="21" customHeight="1" thickBot="1" x14ac:dyDescent="0.25">
      <c r="A112" s="116" t="s">
        <v>161</v>
      </c>
      <c r="B112" s="69" t="s">
        <v>20</v>
      </c>
      <c r="C112" s="41"/>
      <c r="D112" s="41">
        <f>(3335.58+5046.42+7571.51)</f>
        <v>15953.51</v>
      </c>
      <c r="E112" s="41">
        <f t="shared" ref="E112:E114" si="4">D112/G112</f>
        <v>4.1399999999999997</v>
      </c>
      <c r="F112" s="57">
        <f t="shared" ref="F112:F114" si="5">E112/12</f>
        <v>0.35</v>
      </c>
      <c r="G112" s="13">
        <v>3854.7</v>
      </c>
      <c r="I112" s="14"/>
    </row>
    <row r="113" spans="1:9" s="13" customFormat="1" ht="21" customHeight="1" thickBot="1" x14ac:dyDescent="0.25">
      <c r="A113" s="116" t="s">
        <v>162</v>
      </c>
      <c r="B113" s="69" t="s">
        <v>20</v>
      </c>
      <c r="C113" s="41"/>
      <c r="D113" s="41">
        <v>44199.040000000001</v>
      </c>
      <c r="E113" s="41">
        <f t="shared" si="4"/>
        <v>11.47</v>
      </c>
      <c r="F113" s="57">
        <f t="shared" si="5"/>
        <v>0.96</v>
      </c>
      <c r="G113" s="13">
        <v>3854.7</v>
      </c>
      <c r="I113" s="14"/>
    </row>
    <row r="114" spans="1:9" s="13" customFormat="1" ht="21" customHeight="1" thickBot="1" x14ac:dyDescent="0.25">
      <c r="A114" s="116" t="s">
        <v>163</v>
      </c>
      <c r="B114" s="69" t="s">
        <v>20</v>
      </c>
      <c r="C114" s="41"/>
      <c r="D114" s="41">
        <v>21274.01</v>
      </c>
      <c r="E114" s="41">
        <f t="shared" si="4"/>
        <v>5.52</v>
      </c>
      <c r="F114" s="57">
        <f t="shared" si="5"/>
        <v>0.46</v>
      </c>
      <c r="G114" s="13">
        <v>3854.7</v>
      </c>
      <c r="I114" s="14"/>
    </row>
    <row r="115" spans="1:9" s="13" customFormat="1" ht="25.5" customHeight="1" thickBot="1" x14ac:dyDescent="0.25">
      <c r="A115" s="34" t="s">
        <v>62</v>
      </c>
      <c r="B115" s="35" t="s">
        <v>13</v>
      </c>
      <c r="C115" s="40"/>
      <c r="D115" s="41">
        <f>E115*G115</f>
        <v>95288.18</v>
      </c>
      <c r="E115" s="41">
        <f>F115*12</f>
        <v>24.72</v>
      </c>
      <c r="F115" s="57">
        <v>2.06</v>
      </c>
      <c r="G115" s="13">
        <v>3854.7</v>
      </c>
      <c r="I115" s="14"/>
    </row>
    <row r="116" spans="1:9" s="13" customFormat="1" ht="19.5" thickBot="1" x14ac:dyDescent="0.25">
      <c r="A116" s="56" t="s">
        <v>63</v>
      </c>
      <c r="B116" s="11"/>
      <c r="C116" s="40"/>
      <c r="D116" s="118">
        <f>D115+D110+D105+D102+D100+D93+D77+D62+D61+D60+D59+D48+D47+D46+D39+D38+D27+D15+D88+D40+D114+D113+D112+D111+D58</f>
        <v>936657.22</v>
      </c>
      <c r="E116" s="118">
        <f>E115+E110+E105+E102+E100+E93+E77+E62+E61+E60+E59+E48+E47+E46+E39+E38+E27+E15+E88+E40+E114+E113+E112+E111+E58</f>
        <v>242.99</v>
      </c>
      <c r="F116" s="118">
        <f>F115+F110+F105+F102+F100+F93+F77+F62+F61+F60+F59+F48+F47+F46+F39+F38+F27+F15+F88+F40+F114+F113+F112+F111+F58</f>
        <v>20.25</v>
      </c>
      <c r="G116" s="13">
        <v>3854.7</v>
      </c>
      <c r="H116" s="14"/>
      <c r="I116" s="14"/>
    </row>
    <row r="117" spans="1:9" s="37" customFormat="1" ht="19.5" thickBot="1" x14ac:dyDescent="0.25">
      <c r="A117" s="36"/>
      <c r="C117" s="38"/>
      <c r="D117" s="39"/>
      <c r="E117" s="39"/>
      <c r="F117" s="39"/>
      <c r="G117" s="13">
        <v>3854.7</v>
      </c>
      <c r="H117" s="38"/>
      <c r="I117" s="38"/>
    </row>
    <row r="118" spans="1:9" s="88" customFormat="1" ht="38.25" thickBot="1" x14ac:dyDescent="0.25">
      <c r="A118" s="85" t="s">
        <v>143</v>
      </c>
      <c r="B118" s="86"/>
      <c r="C118" s="87"/>
      <c r="D118" s="99">
        <f>SUM(D119:D120)</f>
        <v>319464.92</v>
      </c>
      <c r="E118" s="99">
        <f>SUM(E119:E120)</f>
        <v>82.88</v>
      </c>
      <c r="F118" s="99">
        <f>SUM(F119:F120)</f>
        <v>6.91</v>
      </c>
      <c r="G118" s="88">
        <v>3854.7</v>
      </c>
      <c r="I118" s="89"/>
    </row>
    <row r="119" spans="1:9" s="13" customFormat="1" ht="15" x14ac:dyDescent="0.2">
      <c r="A119" s="92" t="s">
        <v>167</v>
      </c>
      <c r="B119" s="93"/>
      <c r="C119" s="94"/>
      <c r="D119" s="100">
        <v>214478.28</v>
      </c>
      <c r="E119" s="100">
        <f>D119/G119</f>
        <v>55.64</v>
      </c>
      <c r="F119" s="101">
        <f>E119/12</f>
        <v>4.6399999999999997</v>
      </c>
      <c r="G119" s="13">
        <v>3854.7</v>
      </c>
      <c r="I119" s="14"/>
    </row>
    <row r="120" spans="1:9" s="13" customFormat="1" ht="15" x14ac:dyDescent="0.2">
      <c r="A120" s="95" t="s">
        <v>168</v>
      </c>
      <c r="B120" s="78"/>
      <c r="C120" s="79"/>
      <c r="D120" s="102">
        <v>104986.64</v>
      </c>
      <c r="E120" s="102">
        <f t="shared" ref="E120" si="6">D120/G120</f>
        <v>27.24</v>
      </c>
      <c r="F120" s="103">
        <f t="shared" ref="F120" si="7">E120/12</f>
        <v>2.27</v>
      </c>
      <c r="G120" s="13">
        <v>3854.7</v>
      </c>
      <c r="I120" s="14"/>
    </row>
    <row r="121" spans="1:9" s="64" customFormat="1" ht="19.5" thickBot="1" x14ac:dyDescent="0.45">
      <c r="A121" s="70"/>
      <c r="B121" s="70"/>
      <c r="C121" s="39"/>
      <c r="D121" s="107"/>
      <c r="E121" s="108"/>
      <c r="F121" s="109"/>
      <c r="I121" s="68"/>
    </row>
    <row r="122" spans="1:9" s="114" customFormat="1" ht="20.25" thickBot="1" x14ac:dyDescent="0.25">
      <c r="A122" s="122" t="s">
        <v>164</v>
      </c>
      <c r="B122" s="111"/>
      <c r="C122" s="112"/>
      <c r="D122" s="113">
        <f>D116+D118</f>
        <v>1256122.1399999999</v>
      </c>
      <c r="E122" s="113">
        <f>E116+E118</f>
        <v>325.87</v>
      </c>
      <c r="F122" s="113">
        <f>F116+F118</f>
        <v>27.16</v>
      </c>
      <c r="I122" s="115"/>
    </row>
    <row r="123" spans="1:9" s="114" customFormat="1" ht="19.5" x14ac:dyDescent="0.2">
      <c r="A123" s="123"/>
      <c r="B123" s="119"/>
      <c r="C123" s="120"/>
      <c r="D123" s="121"/>
      <c r="E123" s="121"/>
      <c r="F123" s="121"/>
      <c r="I123" s="115"/>
    </row>
    <row r="124" spans="1:9" s="114" customFormat="1" ht="19.5" x14ac:dyDescent="0.2">
      <c r="A124" s="124"/>
      <c r="B124" s="119"/>
      <c r="C124" s="120"/>
      <c r="D124" s="121"/>
      <c r="E124" s="121"/>
      <c r="F124" s="121"/>
      <c r="I124" s="115"/>
    </row>
    <row r="125" spans="1:9" s="37" customFormat="1" ht="18.75" x14ac:dyDescent="0.4">
      <c r="C125" s="38"/>
      <c r="D125" s="43"/>
      <c r="E125" s="38"/>
      <c r="F125" s="43"/>
      <c r="I125" s="38"/>
    </row>
    <row r="126" spans="1:9" s="46" customFormat="1" ht="37.5" x14ac:dyDescent="0.4">
      <c r="A126" s="116" t="s">
        <v>169</v>
      </c>
      <c r="B126" s="128" t="s">
        <v>20</v>
      </c>
      <c r="C126" s="129" t="s">
        <v>170</v>
      </c>
      <c r="D126" s="128"/>
      <c r="E126" s="130"/>
      <c r="F126" s="131">
        <v>40</v>
      </c>
      <c r="I126" s="47"/>
    </row>
    <row r="127" spans="1:9" s="46" customFormat="1" ht="19.5" x14ac:dyDescent="0.4">
      <c r="A127" s="132"/>
      <c r="B127" s="133"/>
      <c r="C127" s="134"/>
      <c r="D127" s="133"/>
      <c r="E127" s="135"/>
      <c r="F127" s="136"/>
      <c r="I127" s="47"/>
    </row>
    <row r="128" spans="1:9" s="46" customFormat="1" ht="19.5" x14ac:dyDescent="0.4">
      <c r="A128" s="132"/>
      <c r="B128" s="133"/>
      <c r="C128" s="134"/>
      <c r="D128" s="133"/>
      <c r="E128" s="135"/>
      <c r="F128" s="136"/>
      <c r="I128" s="47"/>
    </row>
    <row r="129" spans="1:9" s="46" customFormat="1" ht="19.5" x14ac:dyDescent="0.4">
      <c r="A129" s="132"/>
      <c r="B129" s="133"/>
      <c r="C129" s="134"/>
      <c r="D129" s="133"/>
      <c r="E129" s="135"/>
      <c r="F129" s="136"/>
      <c r="I129" s="47"/>
    </row>
    <row r="130" spans="1:9" s="51" customFormat="1" ht="19.5" x14ac:dyDescent="0.2">
      <c r="A130" s="48"/>
      <c r="B130" s="49"/>
      <c r="C130" s="50"/>
      <c r="D130" s="50"/>
      <c r="E130" s="50"/>
      <c r="F130" s="50"/>
      <c r="I130" s="52"/>
    </row>
    <row r="131" spans="1:9" s="53" customFormat="1" ht="14.25" x14ac:dyDescent="0.2">
      <c r="A131" s="137" t="s">
        <v>65</v>
      </c>
      <c r="B131" s="137"/>
      <c r="C131" s="137"/>
      <c r="D131" s="137"/>
      <c r="I131" s="54"/>
    </row>
    <row r="132" spans="1:9" s="53" customFormat="1" x14ac:dyDescent="0.2">
      <c r="I132" s="54"/>
    </row>
    <row r="133" spans="1:9" s="53" customFormat="1" x14ac:dyDescent="0.2">
      <c r="A133" s="55" t="s">
        <v>66</v>
      </c>
      <c r="I133" s="54"/>
    </row>
    <row r="134" spans="1:9" s="53" customFormat="1" x14ac:dyDescent="0.2">
      <c r="I134" s="54"/>
    </row>
    <row r="135" spans="1:9" s="53" customFormat="1" x14ac:dyDescent="0.2">
      <c r="I135" s="54"/>
    </row>
    <row r="136" spans="1:9" s="53" customFormat="1" x14ac:dyDescent="0.2">
      <c r="I136" s="54"/>
    </row>
    <row r="137" spans="1:9" s="53" customFormat="1" x14ac:dyDescent="0.2">
      <c r="I137" s="54"/>
    </row>
    <row r="138" spans="1:9" s="53" customFormat="1" x14ac:dyDescent="0.2">
      <c r="I138" s="54"/>
    </row>
    <row r="139" spans="1:9" s="53" customFormat="1" x14ac:dyDescent="0.2">
      <c r="I139" s="54"/>
    </row>
    <row r="140" spans="1:9" s="53" customFormat="1" x14ac:dyDescent="0.2">
      <c r="I140" s="54"/>
    </row>
    <row r="141" spans="1:9" s="53" customFormat="1" x14ac:dyDescent="0.2">
      <c r="I141" s="54"/>
    </row>
    <row r="142" spans="1:9" s="53" customFormat="1" x14ac:dyDescent="0.2">
      <c r="I142" s="54"/>
    </row>
    <row r="143" spans="1:9" s="53" customFormat="1" x14ac:dyDescent="0.2">
      <c r="I143" s="54"/>
    </row>
    <row r="144" spans="1:9" s="53" customFormat="1" x14ac:dyDescent="0.2">
      <c r="I144" s="54"/>
    </row>
    <row r="145" spans="9:9" s="53" customFormat="1" x14ac:dyDescent="0.2">
      <c r="I145" s="54"/>
    </row>
    <row r="146" spans="9:9" s="53" customFormat="1" x14ac:dyDescent="0.2">
      <c r="I146" s="54"/>
    </row>
    <row r="147" spans="9:9" s="53" customFormat="1" x14ac:dyDescent="0.2">
      <c r="I147" s="54"/>
    </row>
    <row r="148" spans="9:9" s="53" customFormat="1" x14ac:dyDescent="0.2">
      <c r="I148" s="54"/>
    </row>
    <row r="149" spans="9:9" s="53" customFormat="1" x14ac:dyDescent="0.2">
      <c r="I149" s="54"/>
    </row>
    <row r="150" spans="9:9" s="53" customFormat="1" x14ac:dyDescent="0.2">
      <c r="I150" s="54"/>
    </row>
    <row r="151" spans="9:9" s="53" customFormat="1" x14ac:dyDescent="0.2">
      <c r="I151" s="54"/>
    </row>
  </sheetData>
  <mergeCells count="13">
    <mergeCell ref="A131:D131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 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2017-04-13T11:58:29Z</cp:lastPrinted>
  <dcterms:created xsi:type="dcterms:W3CDTF">2014-01-22T11:24:01Z</dcterms:created>
  <dcterms:modified xsi:type="dcterms:W3CDTF">2017-04-14T05:48:56Z</dcterms:modified>
</cp:coreProperties>
</file>