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голосованию'!$A$1:$H$154</definedName>
  </definedNames>
  <calcPr fullCalcOnLoad="1" fullPrecision="0"/>
</workbook>
</file>

<file path=xl/sharedStrings.xml><?xml version="1.0" encoding="utf-8"?>
<sst xmlns="http://schemas.openxmlformats.org/spreadsheetml/2006/main" count="436" uniqueCount="278">
  <si>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</si>
  <si>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</si>
  <si>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</si>
  <si>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</si>
  <si>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</si>
  <si>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</si>
  <si>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</si>
  <si>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</si>
  <si>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</si>
  <si>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</si>
  <si>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</si>
  <si>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</si>
  <si>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</si>
  <si>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</si>
  <si>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</si>
  <si>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</si>
  <si>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</si>
  <si>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</si>
  <si>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</si>
  <si>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</si>
  <si>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</si>
  <si>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</si>
  <si>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</si>
  <si>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</si>
  <si>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</si>
  <si>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</si>
  <si>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</si>
  <si>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</si>
  <si>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</si>
  <si>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</si>
  <si>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</si>
  <si>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</si>
  <si>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</si>
  <si>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2013-2014 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</si>
  <si>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</si>
  <si>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</si>
  <si>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</si>
  <si>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д.9(S общ.=3858,7 м2;S зем.уч.=3153,3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</si>
  <si>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</si>
  <si>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</si>
  <si>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</si>
  <si>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</si>
  <si>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</si>
  <si>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</si>
  <si>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</si>
  <si>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</si>
  <si>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</si>
  <si>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</si>
  <si>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</si>
  <si>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</si>
  <si>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</si>
  <si>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</si>
  <si>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</si>
  <si>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</si>
  <si>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</si>
  <si>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</si>
  <si>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 xml:space="preserve">2-3 раза 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</si>
  <si>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</si>
  <si>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</si>
  <si>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</si>
  <si>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</si>
  <si>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</si>
  <si>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</si>
  <si>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</si>
  <si>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</si>
  <si>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</si>
  <si>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</si>
  <si>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</si>
  <si>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</si>
  <si>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</si>
  <si>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</si>
  <si>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</si>
  <si>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</si>
  <si>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</si>
  <si>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</si>
  <si>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</si>
  <si>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</si>
  <si>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</si>
  <si>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</si>
  <si>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</si>
  <si>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</si>
  <si>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</si>
  <si>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</si>
  <si>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</si>
  <si>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</si>
  <si>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задвижек отопления(диам.50мм -1 шт; диам. 80мм-8 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</si>
  <si>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</si>
  <si>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</si>
  <si>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</si>
  <si>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</si>
  <si>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</si>
  <si>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</si>
  <si>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</si>
  <si>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замена  КИП манометр 4 шт., термометр 4 шт.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</si>
  <si>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</si>
  <si>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</si>
  <si>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</si>
  <si>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</si>
  <si>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</si>
  <si>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</si>
  <si>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</si>
  <si>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</si>
  <si>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</si>
  <si>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 КИП  на ВВП манометр 5 шт., термометры 5 шт.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</si>
  <si>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</si>
  <si>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</si>
  <si>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</si>
  <si>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 диам.80мм -2 шт)</t>
  </si>
  <si>
    <t>замена насоса гвс / резерв /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</si>
  <si>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</si>
  <si>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</si>
  <si>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</si>
  <si>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замена  КИП  манометр 1 шт.</t>
  </si>
  <si>
    <t>ревизия задвижек  ХВС (диам.80мм- 1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</si>
  <si>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</si>
  <si>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</si>
  <si>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</si>
  <si>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</si>
  <si>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</si>
  <si>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</si>
  <si>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</si>
  <si>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</si>
  <si>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</si>
  <si>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</si>
  <si>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</si>
  <si>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</si>
  <si>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</si>
  <si>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</si>
  <si>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</si>
  <si>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</si>
  <si>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</si>
  <si>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</si>
  <si>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водоприемных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</si>
  <si>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</si>
  <si>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</si>
  <si>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</si>
  <si>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Работы заявочного характера</t>
  </si>
  <si>
    <t>Сбор, вывоз и утилизация ТБО, руб/м2</t>
  </si>
  <si>
    <t>Итого:</t>
  </si>
  <si>
    <t>Предлагаемый перечень работ по текущему ремонту                                       ( на выбор собственников)</t>
  </si>
  <si>
    <t>ремонт кровли100 м2</t>
  </si>
  <si>
    <t>ремонт кровли 280 м2</t>
  </si>
  <si>
    <t>ремонт вентиляционных шахт</t>
  </si>
  <si>
    <t>устройство козырьков на канализационные вытяжки 18 шт.</t>
  </si>
  <si>
    <t>демонтаж телевизионных антенн - 4 шт.</t>
  </si>
  <si>
    <t>ремонт стойки ( 8 й подъезд)</t>
  </si>
  <si>
    <t>ремонт панельныш швов 50 п.м.</t>
  </si>
  <si>
    <t>ремонт панельныш швов 100 п.м.</t>
  </si>
  <si>
    <t>ремонт ступеней входа в подвал ( 5,6 под)</t>
  </si>
  <si>
    <t>ремонт кровли над входом в подвал № 8, № 2 (примыкания)</t>
  </si>
  <si>
    <t>ремонт ступеней входа в подвал (подъезд  № 3)</t>
  </si>
  <si>
    <t>демонтаж шарового крана на эл.узле (д.25 мм - 1 шт.)</t>
  </si>
  <si>
    <t>установка модуля на ГВС ( д.76 мм - 1 шт.)</t>
  </si>
  <si>
    <t>смена задвижек ВВП на СТС ( д.80 мм - 3 шт.)</t>
  </si>
  <si>
    <t>смена задвижек ХВС на ВВП (д. 80 мм - 1 шт., д.50 мм - 1 шт.)</t>
  </si>
  <si>
    <t>окраска трубопроводов, задвижек тепл.узла составом "Корунд"</t>
  </si>
  <si>
    <t>уборка мусора в техподвале</t>
  </si>
  <si>
    <t>установка датчиков движения на этажных площадках 40 шт.</t>
  </si>
  <si>
    <t>окраска газопровода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</si>
  <si>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</si>
  <si>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</si>
  <si>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</si>
  <si>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</si>
  <si>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</si>
  <si>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</si>
  <si>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Замена стояка ХВС</t>
  </si>
  <si>
    <t>116</t>
  </si>
  <si>
    <t>117</t>
  </si>
  <si>
    <t>Текущий ремонт жилого дома (подвальные продухи, двери входа в подвал) из тарифа 12-13г.</t>
  </si>
  <si>
    <t>119</t>
  </si>
  <si>
    <t>Лицевой счет многоквартирного дома по адресу: ул. Ленинского Комсомола, д. 9 на период с 1 мая 2013 по 30 апреля 2014 года</t>
  </si>
  <si>
    <t>смена задвижек ХВС на ВВП (д. 80 мм - 1 шт., д.50 мм - 2 шт.)</t>
  </si>
  <si>
    <t>125</t>
  </si>
  <si>
    <t xml:space="preserve">Ремонт канализационного лежака (кв.66) </t>
  </si>
  <si>
    <t>127</t>
  </si>
  <si>
    <t>108</t>
  </si>
  <si>
    <t>Перевод ВВП на летнюю схему</t>
  </si>
  <si>
    <t>113</t>
  </si>
  <si>
    <t>142</t>
  </si>
  <si>
    <t>141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</si>
  <si>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</si>
  <si>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</si>
  <si>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</si>
  <si>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</si>
  <si>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эл.проводки после промочки </t>
  </si>
  <si>
    <t>164</t>
  </si>
  <si>
    <t>демонтаж шарового крана на эл.узле (д.25 мм - 1 шт.), ремонт ВВП</t>
  </si>
  <si>
    <t>163</t>
  </si>
  <si>
    <t>166</t>
  </si>
  <si>
    <t>Подключение системы отопления после работ ТПК</t>
  </si>
  <si>
    <t xml:space="preserve">Врезка гильз под ТСП </t>
  </si>
  <si>
    <t>189</t>
  </si>
  <si>
    <t>170</t>
  </si>
  <si>
    <t>Ремонт общего канализационного стояка (кв.58)</t>
  </si>
  <si>
    <t>180</t>
  </si>
  <si>
    <t>Ревизия патрона (кв.66)</t>
  </si>
  <si>
    <t>185</t>
  </si>
  <si>
    <t>190</t>
  </si>
  <si>
    <t>194</t>
  </si>
  <si>
    <t>211</t>
  </si>
  <si>
    <t>Перевод ВВП на зимнюю схему</t>
  </si>
  <si>
    <t>ремонт панельных швов 92 п.м.</t>
  </si>
  <si>
    <t>225</t>
  </si>
  <si>
    <t>221</t>
  </si>
  <si>
    <t>228</t>
  </si>
  <si>
    <t>Смена шар.крана ф32мм (кв.66)</t>
  </si>
  <si>
    <t xml:space="preserve">Замена лампочек в подъезде </t>
  </si>
  <si>
    <t>Замена датчика движения (кв.21)</t>
  </si>
  <si>
    <t>76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</si>
  <si>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</si>
  <si>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</si>
  <si>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</si>
  <si>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</si>
  <si>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</si>
  <si>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</si>
  <si>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</si>
  <si>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</si>
  <si>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</si>
  <si>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</si>
  <si>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</si>
  <si>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</si>
  <si>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</si>
  <si>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</si>
  <si>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</si>
  <si>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54639,19 (по тарифу)</t>
  </si>
  <si>
    <t>Ростелеком+Вымпелком</t>
  </si>
  <si>
    <t>256</t>
  </si>
  <si>
    <t>229</t>
  </si>
  <si>
    <t>30.09.2013 (акт от 1.11.13)</t>
  </si>
  <si>
    <t>30.09.2013 (акт от 18.11.13)</t>
  </si>
  <si>
    <t>30.09.2013 (акт от 7.10.13)</t>
  </si>
  <si>
    <t>Замена лампочки в подъезде (кв.66)</t>
  </si>
  <si>
    <t>30.09.2013 (акт от 2.12.13)</t>
  </si>
  <si>
    <t>30.09.2013 (акт от 8.11.13)</t>
  </si>
  <si>
    <t>Прочистка ливневок</t>
  </si>
  <si>
    <t>30.09.2013 (акт от 15.11.13)</t>
  </si>
  <si>
    <t>Ревизия эл.щитка, замена деталей (кв.50)</t>
  </si>
  <si>
    <t>30.09.2013 (акт от 5.12.13)</t>
  </si>
  <si>
    <t>Замена термосопротивлений на т/счетчике</t>
  </si>
  <si>
    <t>30.09.2013 (акт от 12.12.13)</t>
  </si>
  <si>
    <t>257</t>
  </si>
  <si>
    <t>Смена канализац.стояка (кв.54)</t>
  </si>
  <si>
    <t>265</t>
  </si>
  <si>
    <t>Ревизия эл.щитка, замена деталей (кв.61)</t>
  </si>
  <si>
    <t>Ревизия ВРУ, замена деталей (кв.61)</t>
  </si>
  <si>
    <t>Замена датчика движения в подъезде (кв.66)</t>
  </si>
  <si>
    <t>Устранение течи фильтра около ВВП</t>
  </si>
  <si>
    <t>Определение промочки (кв.57)</t>
  </si>
  <si>
    <t>3</t>
  </si>
  <si>
    <t>18</t>
  </si>
  <si>
    <t>22</t>
  </si>
  <si>
    <t>Ревизия вентиля на СО в подвале под 5 кв-рой (кв.66)</t>
  </si>
  <si>
    <t>Установка спускника на стояке отопления в подвале по кв-ре 14 (кв.66)</t>
  </si>
  <si>
    <t>Демонтаж двери металлической (кв.66)</t>
  </si>
  <si>
    <t>24</t>
  </si>
  <si>
    <t>Ревизия эл.щитка, замена деталей (кв.3)</t>
  </si>
  <si>
    <t>29</t>
  </si>
  <si>
    <t>Замена датчиков движения (кв.66)</t>
  </si>
  <si>
    <t>Замена датчиков движения (кв.83)</t>
  </si>
  <si>
    <t>Генеральный директор</t>
  </si>
  <si>
    <t>А.В. Митрофанов</t>
  </si>
  <si>
    <t>Экономист 2-ой категории по учету лицевых счетов МКД</t>
  </si>
  <si>
    <t>34</t>
  </si>
  <si>
    <t>Удаление воздушных пробок из системы ГВС после установки электронного регулятора на ВВП</t>
  </si>
  <si>
    <t>Услуги типографии по печати доп.соглашений</t>
  </si>
  <si>
    <t>151</t>
  </si>
  <si>
    <t>39</t>
  </si>
  <si>
    <t>Ревизия эл.щитка, замена деталей (кв.5)</t>
  </si>
  <si>
    <t>42</t>
  </si>
  <si>
    <t>Замена датчика движения  (кв.21)</t>
  </si>
  <si>
    <t>регулировка элеваторного узла, смена сопла на расчетное ф 8,8</t>
  </si>
  <si>
    <t>Замена лампочек 60 Вт в подъезде (в подвале)</t>
  </si>
  <si>
    <t>49</t>
  </si>
  <si>
    <t>Установка заглушки ( шайбы) на элеваторный узел</t>
  </si>
  <si>
    <t>50</t>
  </si>
  <si>
    <t>Премия дворнику</t>
  </si>
  <si>
    <t>пр.№39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</si>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</sst>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FFCC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7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7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5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52" xfId="0" applyFont="1" applyFill="1" applyBorder="1" applyAlignment="1">
      <alignment horizontal="left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7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53" xfId="0" applyNumberFormat="1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0" fillId="24" borderId="52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2" fontId="0" fillId="24" borderId="56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2" fontId="0" fillId="25" borderId="60" xfId="0" applyNumberFormat="1" applyFont="1" applyFill="1" applyBorder="1" applyAlignment="1">
      <alignment horizontal="center" vertical="center" wrapText="1"/>
    </xf>
    <xf numFmtId="2" fontId="0" fillId="25" borderId="61" xfId="0" applyNumberFormat="1" applyFont="1" applyFill="1" applyBorder="1" applyAlignment="1">
      <alignment horizontal="center" vertical="center" wrapText="1"/>
    </xf>
    <xf numFmtId="2" fontId="0" fillId="25" borderId="62" xfId="0" applyNumberFormat="1" applyFont="1" applyFill="1" applyBorder="1" applyAlignment="1">
      <alignment horizontal="center" vertical="center" wrapText="1"/>
    </xf>
    <xf numFmtId="0" fontId="18" fillId="24" borderId="63" xfId="0" applyFont="1" applyFill="1" applyBorder="1" applyAlignment="1">
      <alignment horizontal="center" vertical="center" wrapText="1"/>
    </xf>
    <xf numFmtId="0" fontId="18" fillId="24" borderId="61" xfId="0" applyFont="1" applyFill="1" applyBorder="1" applyAlignment="1">
      <alignment horizontal="center" vertical="center" wrapText="1"/>
    </xf>
    <xf numFmtId="2" fontId="18" fillId="24" borderId="61" xfId="0" applyNumberFormat="1" applyFont="1" applyFill="1" applyBorder="1" applyAlignment="1">
      <alignment horizontal="center" vertical="center" wrapText="1"/>
    </xf>
    <xf numFmtId="2" fontId="20" fillId="24" borderId="62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7" borderId="52" xfId="0" applyFont="1" applyFill="1" applyBorder="1" applyAlignment="1">
      <alignment horizontal="left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left" vertical="center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38" fillId="25" borderId="27" xfId="0" applyNumberFormat="1" applyFont="1" applyFill="1" applyBorder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1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2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14" fontId="34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6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9" borderId="52" xfId="0" applyFont="1" applyFill="1" applyBorder="1" applyAlignment="1">
      <alignment horizontal="left" vertical="center" wrapText="1"/>
    </xf>
    <xf numFmtId="0" fontId="18" fillId="30" borderId="12" xfId="0" applyFont="1" applyFill="1" applyBorder="1" applyAlignment="1">
      <alignment horizontal="left" vertical="center" wrapText="1"/>
    </xf>
    <xf numFmtId="0" fontId="18" fillId="30" borderId="21" xfId="0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2" fontId="18" fillId="30" borderId="22" xfId="0" applyNumberFormat="1" applyFont="1" applyFill="1" applyBorder="1" applyAlignment="1">
      <alignment horizontal="center" vertical="center" wrapText="1"/>
    </xf>
    <xf numFmtId="49" fontId="0" fillId="30" borderId="28" xfId="0" applyNumberFormat="1" applyFont="1" applyFill="1" applyBorder="1" applyAlignment="1">
      <alignment horizontal="center" vertical="center" wrapText="1"/>
    </xf>
    <xf numFmtId="14" fontId="0" fillId="30" borderId="35" xfId="0" applyNumberFormat="1" applyFont="1" applyFill="1" applyBorder="1" applyAlignment="1">
      <alignment horizontal="center" vertical="center" wrapText="1"/>
    </xf>
    <xf numFmtId="2" fontId="18" fillId="30" borderId="26" xfId="0" applyNumberFormat="1" applyFont="1" applyFill="1" applyBorder="1" applyAlignment="1">
      <alignment horizontal="center" vertical="center" wrapText="1"/>
    </xf>
    <xf numFmtId="0" fontId="37" fillId="30" borderId="19" xfId="0" applyFont="1" applyFill="1" applyBorder="1" applyAlignment="1">
      <alignment horizontal="center" vertical="center" wrapText="1"/>
    </xf>
    <xf numFmtId="2" fontId="18" fillId="30" borderId="14" xfId="0" applyNumberFormat="1" applyFont="1" applyFill="1" applyBorder="1" applyAlignment="1">
      <alignment horizontal="center" vertical="center" wrapText="1"/>
    </xf>
    <xf numFmtId="0" fontId="18" fillId="30" borderId="0" xfId="0" applyFont="1" applyFill="1" applyAlignment="1">
      <alignment horizontal="center" vertical="center" wrapText="1"/>
    </xf>
    <xf numFmtId="0" fontId="0" fillId="30" borderId="24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 wrapText="1"/>
    </xf>
    <xf numFmtId="49" fontId="0" fillId="30" borderId="29" xfId="0" applyNumberFormat="1" applyFont="1" applyFill="1" applyBorder="1" applyAlignment="1">
      <alignment horizontal="center" vertical="center" wrapText="1"/>
    </xf>
    <xf numFmtId="2" fontId="18" fillId="30" borderId="16" xfId="0" applyNumberFormat="1" applyFont="1" applyFill="1" applyBorder="1" applyAlignment="1">
      <alignment horizontal="center" vertical="center" wrapText="1"/>
    </xf>
    <xf numFmtId="0" fontId="0" fillId="30" borderId="28" xfId="0" applyFont="1" applyFill="1" applyBorder="1" applyAlignment="1">
      <alignment horizontal="center" vertical="center" wrapText="1"/>
    </xf>
    <xf numFmtId="0" fontId="0" fillId="30" borderId="35" xfId="0" applyFont="1" applyFill="1" applyBorder="1" applyAlignment="1">
      <alignment horizontal="center" vertical="center" wrapText="1"/>
    </xf>
    <xf numFmtId="0" fontId="0" fillId="30" borderId="26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2" fontId="0" fillId="30" borderId="19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2" fontId="25" fillId="24" borderId="6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7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20" fillId="24" borderId="65" xfId="0" applyNumberFormat="1" applyFont="1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/>
    </xf>
    <xf numFmtId="2" fontId="27" fillId="0" borderId="1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3" fillId="24" borderId="68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0" fillId="24" borderId="69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6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3" fillId="24" borderId="68" xfId="0" applyFont="1" applyFill="1" applyBorder="1" applyAlignment="1">
      <alignment horizontal="left"/>
    </xf>
    <xf numFmtId="49" fontId="0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30" fillId="24" borderId="74" xfId="0" applyFont="1" applyFill="1" applyBorder="1" applyAlignment="1">
      <alignment horizontal="center" vertical="center" wrapText="1"/>
    </xf>
    <xf numFmtId="0" fontId="30" fillId="24" borderId="66" xfId="0" applyFont="1" applyFill="1" applyBorder="1" applyAlignment="1">
      <alignment horizontal="center" vertical="center" wrapText="1"/>
    </xf>
    <xf numFmtId="0" fontId="30" fillId="24" borderId="75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31" borderId="76" xfId="0" applyFont="1" applyFill="1" applyBorder="1" applyAlignment="1">
      <alignment horizontal="left" vertical="center" wrapText="1"/>
    </xf>
    <xf numFmtId="0" fontId="0" fillId="31" borderId="32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49" fontId="0" fillId="24" borderId="6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64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77" xfId="0" applyNumberFormat="1" applyFont="1" applyFill="1" applyBorder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2">
          <cell r="FZ62">
            <v>54143.986916666734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zoomScale="75" zoomScaleNormal="75" zoomScalePageLayoutView="0" workbookViewId="0" topLeftCell="A72">
      <selection activeCell="D112" sqref="D112:D114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96" hidden="1" customWidth="1"/>
    <col min="12" max="14" width="15.375" style="3" customWidth="1"/>
    <col min="15" max="16384" width="9.125" style="3" customWidth="1"/>
  </cols>
  <sheetData>
    <row r="1" spans="1:8" ht="16.5" customHeight="1">
      <c r="A1" s="229" t="s">
        <v>31</v>
      </c>
      <c r="B1" s="230"/>
      <c r="C1" s="230"/>
      <c r="D1" s="230"/>
      <c r="E1" s="230"/>
      <c r="F1" s="230"/>
      <c r="G1" s="230"/>
      <c r="H1" s="230"/>
    </row>
    <row r="2" spans="2:8" ht="12.75" customHeight="1">
      <c r="B2" s="231" t="s">
        <v>32</v>
      </c>
      <c r="C2" s="231"/>
      <c r="D2" s="231"/>
      <c r="E2" s="231"/>
      <c r="F2" s="231"/>
      <c r="G2" s="230"/>
      <c r="H2" s="230"/>
    </row>
    <row r="3" spans="1:8" ht="19.5" customHeight="1">
      <c r="A3" s="97" t="s">
        <v>33</v>
      </c>
      <c r="B3" s="231" t="s">
        <v>34</v>
      </c>
      <c r="C3" s="231"/>
      <c r="D3" s="231"/>
      <c r="E3" s="231"/>
      <c r="F3" s="231"/>
      <c r="G3" s="230"/>
      <c r="H3" s="230"/>
    </row>
    <row r="4" spans="2:8" ht="14.25" customHeight="1">
      <c r="B4" s="231" t="s">
        <v>35</v>
      </c>
      <c r="C4" s="231"/>
      <c r="D4" s="231"/>
      <c r="E4" s="231"/>
      <c r="F4" s="231"/>
      <c r="G4" s="230"/>
      <c r="H4" s="230"/>
    </row>
    <row r="5" spans="1:8" s="98" customFormat="1" ht="39.75" customHeight="1">
      <c r="A5" s="232"/>
      <c r="B5" s="233"/>
      <c r="C5" s="233"/>
      <c r="D5" s="233"/>
      <c r="E5" s="233"/>
      <c r="F5" s="233"/>
      <c r="G5" s="233"/>
      <c r="H5" s="233"/>
    </row>
    <row r="6" spans="1:8" s="98" customFormat="1" ht="33" customHeight="1">
      <c r="A6" s="234"/>
      <c r="B6" s="235"/>
      <c r="C6" s="235"/>
      <c r="D6" s="235"/>
      <c r="E6" s="235"/>
      <c r="F6" s="235"/>
      <c r="G6" s="235"/>
      <c r="H6" s="235"/>
    </row>
    <row r="7" spans="1:11" s="99" customFormat="1" ht="22.5" customHeight="1">
      <c r="A7" s="236" t="s">
        <v>36</v>
      </c>
      <c r="B7" s="236"/>
      <c r="C7" s="236"/>
      <c r="D7" s="236"/>
      <c r="E7" s="237"/>
      <c r="F7" s="237"/>
      <c r="G7" s="237"/>
      <c r="H7" s="237"/>
      <c r="K7" s="100"/>
    </row>
    <row r="8" spans="1:8" s="101" customFormat="1" ht="18.75" customHeight="1">
      <c r="A8" s="236" t="s">
        <v>37</v>
      </c>
      <c r="B8" s="236"/>
      <c r="C8" s="236"/>
      <c r="D8" s="236"/>
      <c r="E8" s="237"/>
      <c r="F8" s="237"/>
      <c r="G8" s="237"/>
      <c r="H8" s="237"/>
    </row>
    <row r="9" spans="1:8" s="102" customFormat="1" ht="17.25" customHeight="1">
      <c r="A9" s="238" t="s">
        <v>38</v>
      </c>
      <c r="B9" s="238"/>
      <c r="C9" s="238"/>
      <c r="D9" s="238"/>
      <c r="E9" s="239"/>
      <c r="F9" s="239"/>
      <c r="G9" s="239"/>
      <c r="H9" s="239"/>
    </row>
    <row r="10" spans="1:8" s="101" customFormat="1" ht="30" customHeight="1" thickBot="1">
      <c r="A10" s="240" t="s">
        <v>39</v>
      </c>
      <c r="B10" s="240"/>
      <c r="C10" s="240"/>
      <c r="D10" s="240"/>
      <c r="E10" s="241"/>
      <c r="F10" s="241"/>
      <c r="G10" s="241"/>
      <c r="H10" s="241"/>
    </row>
    <row r="11" spans="1:11" s="6" customFormat="1" ht="139.5" customHeight="1" thickBot="1">
      <c r="A11" s="77" t="s">
        <v>0</v>
      </c>
      <c r="B11" s="103" t="s">
        <v>40</v>
      </c>
      <c r="C11" s="78" t="s">
        <v>41</v>
      </c>
      <c r="D11" s="78" t="s">
        <v>5</v>
      </c>
      <c r="E11" s="78" t="s">
        <v>41</v>
      </c>
      <c r="F11" s="104" t="s">
        <v>42</v>
      </c>
      <c r="G11" s="78" t="s">
        <v>41</v>
      </c>
      <c r="H11" s="104" t="s">
        <v>42</v>
      </c>
      <c r="K11" s="105"/>
    </row>
    <row r="12" spans="1:11" s="7" customFormat="1" ht="12.75">
      <c r="A12" s="106">
        <v>1</v>
      </c>
      <c r="B12" s="107">
        <v>2</v>
      </c>
      <c r="C12" s="107">
        <v>3</v>
      </c>
      <c r="D12" s="108"/>
      <c r="E12" s="107">
        <v>3</v>
      </c>
      <c r="F12" s="109">
        <v>4</v>
      </c>
      <c r="G12" s="110">
        <v>3</v>
      </c>
      <c r="H12" s="111">
        <v>4</v>
      </c>
      <c r="K12" s="112"/>
    </row>
    <row r="13" spans="1:11" s="7" customFormat="1" ht="49.5" customHeight="1">
      <c r="A13" s="242" t="s">
        <v>1</v>
      </c>
      <c r="B13" s="243"/>
      <c r="C13" s="243"/>
      <c r="D13" s="243"/>
      <c r="E13" s="243"/>
      <c r="F13" s="243"/>
      <c r="G13" s="244"/>
      <c r="H13" s="245"/>
      <c r="K13" s="112"/>
    </row>
    <row r="14" spans="1:11" s="6" customFormat="1" ht="15">
      <c r="A14" s="113" t="s">
        <v>43</v>
      </c>
      <c r="B14" s="8"/>
      <c r="C14" s="14">
        <f>F14*12</f>
        <v>0</v>
      </c>
      <c r="D14" s="15">
        <f>G14*I14</f>
        <v>111130.56</v>
      </c>
      <c r="E14" s="14">
        <f>H14*12</f>
        <v>28.8</v>
      </c>
      <c r="F14" s="114"/>
      <c r="G14" s="14">
        <f>H14*12</f>
        <v>28.8</v>
      </c>
      <c r="H14" s="114">
        <v>2.4</v>
      </c>
      <c r="I14" s="6">
        <v>3858.7</v>
      </c>
      <c r="J14" s="6">
        <v>1.07</v>
      </c>
      <c r="K14" s="105">
        <v>2.24</v>
      </c>
    </row>
    <row r="15" spans="1:11" s="6" customFormat="1" ht="27" customHeight="1">
      <c r="A15" s="115" t="s">
        <v>44</v>
      </c>
      <c r="B15" s="10" t="s">
        <v>45</v>
      </c>
      <c r="C15" s="14"/>
      <c r="D15" s="15"/>
      <c r="E15" s="14"/>
      <c r="F15" s="114"/>
      <c r="G15" s="14"/>
      <c r="H15" s="114"/>
      <c r="K15" s="105"/>
    </row>
    <row r="16" spans="1:11" s="6" customFormat="1" ht="27" customHeight="1">
      <c r="A16" s="115" t="s">
        <v>46</v>
      </c>
      <c r="B16" s="10" t="s">
        <v>45</v>
      </c>
      <c r="C16" s="14"/>
      <c r="D16" s="15"/>
      <c r="E16" s="14"/>
      <c r="F16" s="114"/>
      <c r="G16" s="14"/>
      <c r="H16" s="114"/>
      <c r="K16" s="105"/>
    </row>
    <row r="17" spans="1:11" s="6" customFormat="1" ht="27" customHeight="1">
      <c r="A17" s="115" t="s">
        <v>47</v>
      </c>
      <c r="B17" s="10" t="s">
        <v>48</v>
      </c>
      <c r="C17" s="14"/>
      <c r="D17" s="15"/>
      <c r="E17" s="14"/>
      <c r="F17" s="114"/>
      <c r="G17" s="14"/>
      <c r="H17" s="114"/>
      <c r="K17" s="105"/>
    </row>
    <row r="18" spans="1:11" s="6" customFormat="1" ht="27" customHeight="1">
      <c r="A18" s="115" t="s">
        <v>49</v>
      </c>
      <c r="B18" s="10" t="s">
        <v>50</v>
      </c>
      <c r="C18" s="14"/>
      <c r="D18" s="15"/>
      <c r="E18" s="14"/>
      <c r="F18" s="114"/>
      <c r="G18" s="14"/>
      <c r="H18" s="114"/>
      <c r="K18" s="105"/>
    </row>
    <row r="19" spans="1:11" s="6" customFormat="1" ht="30">
      <c r="A19" s="113" t="s">
        <v>51</v>
      </c>
      <c r="B19" s="116"/>
      <c r="C19" s="14">
        <f>F19*12</f>
        <v>0</v>
      </c>
      <c r="D19" s="15">
        <f>G19*I19</f>
        <v>117150.13</v>
      </c>
      <c r="E19" s="14">
        <f>H19*12</f>
        <v>30.36</v>
      </c>
      <c r="F19" s="114"/>
      <c r="G19" s="14">
        <f>H19*12</f>
        <v>30.36</v>
      </c>
      <c r="H19" s="114">
        <v>2.53</v>
      </c>
      <c r="I19" s="6">
        <v>3858.7</v>
      </c>
      <c r="J19" s="6">
        <v>1.07</v>
      </c>
      <c r="K19" s="105">
        <v>2.36</v>
      </c>
    </row>
    <row r="20" spans="1:11" s="6" customFormat="1" ht="15">
      <c r="A20" s="115" t="s">
        <v>52</v>
      </c>
      <c r="B20" s="10" t="s">
        <v>53</v>
      </c>
      <c r="C20" s="14"/>
      <c r="D20" s="15"/>
      <c r="E20" s="14"/>
      <c r="F20" s="114"/>
      <c r="G20" s="14"/>
      <c r="H20" s="114"/>
      <c r="K20" s="105"/>
    </row>
    <row r="21" spans="1:11" s="6" customFormat="1" ht="15">
      <c r="A21" s="115" t="s">
        <v>54</v>
      </c>
      <c r="B21" s="10" t="s">
        <v>53</v>
      </c>
      <c r="C21" s="14"/>
      <c r="D21" s="15"/>
      <c r="E21" s="14"/>
      <c r="F21" s="114"/>
      <c r="G21" s="14"/>
      <c r="H21" s="114"/>
      <c r="K21" s="105"/>
    </row>
    <row r="22" spans="1:11" s="6" customFormat="1" ht="15">
      <c r="A22" s="117" t="s">
        <v>55</v>
      </c>
      <c r="B22" s="13" t="s">
        <v>56</v>
      </c>
      <c r="C22" s="14"/>
      <c r="D22" s="15"/>
      <c r="E22" s="14"/>
      <c r="F22" s="114"/>
      <c r="G22" s="14"/>
      <c r="H22" s="114"/>
      <c r="K22" s="105"/>
    </row>
    <row r="23" spans="1:11" s="6" customFormat="1" ht="15">
      <c r="A23" s="115" t="s">
        <v>57</v>
      </c>
      <c r="B23" s="10" t="s">
        <v>53</v>
      </c>
      <c r="C23" s="14"/>
      <c r="D23" s="15"/>
      <c r="E23" s="14"/>
      <c r="F23" s="114"/>
      <c r="G23" s="14"/>
      <c r="H23" s="114"/>
      <c r="K23" s="105"/>
    </row>
    <row r="24" spans="1:11" s="6" customFormat="1" ht="25.5">
      <c r="A24" s="115" t="s">
        <v>58</v>
      </c>
      <c r="B24" s="10" t="s">
        <v>59</v>
      </c>
      <c r="C24" s="14"/>
      <c r="D24" s="15"/>
      <c r="E24" s="14"/>
      <c r="F24" s="114"/>
      <c r="G24" s="14"/>
      <c r="H24" s="114"/>
      <c r="K24" s="105"/>
    </row>
    <row r="25" spans="1:11" s="6" customFormat="1" ht="15">
      <c r="A25" s="115" t="s">
        <v>60</v>
      </c>
      <c r="B25" s="10" t="s">
        <v>53</v>
      </c>
      <c r="C25" s="14"/>
      <c r="D25" s="15"/>
      <c r="E25" s="14"/>
      <c r="F25" s="114"/>
      <c r="G25" s="14"/>
      <c r="H25" s="114"/>
      <c r="K25" s="105"/>
    </row>
    <row r="26" spans="1:11" s="6" customFormat="1" ht="15">
      <c r="A26" s="118" t="s">
        <v>61</v>
      </c>
      <c r="B26" s="70" t="s">
        <v>53</v>
      </c>
      <c r="C26" s="14"/>
      <c r="D26" s="15"/>
      <c r="E26" s="14"/>
      <c r="F26" s="114"/>
      <c r="G26" s="14"/>
      <c r="H26" s="114"/>
      <c r="K26" s="105"/>
    </row>
    <row r="27" spans="1:11" s="6" customFormat="1" ht="26.25" thickBot="1">
      <c r="A27" s="119" t="s">
        <v>62</v>
      </c>
      <c r="B27" s="120" t="s">
        <v>63</v>
      </c>
      <c r="C27" s="14"/>
      <c r="D27" s="15"/>
      <c r="E27" s="14"/>
      <c r="F27" s="114"/>
      <c r="G27" s="14"/>
      <c r="H27" s="114"/>
      <c r="K27" s="105"/>
    </row>
    <row r="28" spans="1:11" s="9" customFormat="1" ht="15">
      <c r="A28" s="121" t="s">
        <v>64</v>
      </c>
      <c r="B28" s="8" t="s">
        <v>65</v>
      </c>
      <c r="C28" s="14">
        <f>F28*12</f>
        <v>0</v>
      </c>
      <c r="D28" s="15">
        <f>G28*I28</f>
        <v>29634.82</v>
      </c>
      <c r="E28" s="14">
        <f>H28*12</f>
        <v>7.68</v>
      </c>
      <c r="F28" s="122"/>
      <c r="G28" s="14">
        <f>H28*12</f>
        <v>7.68</v>
      </c>
      <c r="H28" s="114">
        <v>0.64</v>
      </c>
      <c r="I28" s="6">
        <v>3858.7</v>
      </c>
      <c r="J28" s="6">
        <v>1.07</v>
      </c>
      <c r="K28" s="105">
        <v>0.6</v>
      </c>
    </row>
    <row r="29" spans="1:11" s="6" customFormat="1" ht="15">
      <c r="A29" s="121" t="s">
        <v>66</v>
      </c>
      <c r="B29" s="8" t="s">
        <v>67</v>
      </c>
      <c r="C29" s="14">
        <f>F29*12</f>
        <v>0</v>
      </c>
      <c r="D29" s="15">
        <f>G29*I29</f>
        <v>96313.15</v>
      </c>
      <c r="E29" s="14">
        <f>H29*12</f>
        <v>24.96</v>
      </c>
      <c r="F29" s="122"/>
      <c r="G29" s="14">
        <f>H29*12</f>
        <v>24.96</v>
      </c>
      <c r="H29" s="114">
        <v>2.08</v>
      </c>
      <c r="I29" s="6">
        <v>3858.7</v>
      </c>
      <c r="J29" s="6">
        <v>1.07</v>
      </c>
      <c r="K29" s="105">
        <v>1.94</v>
      </c>
    </row>
    <row r="30" spans="1:11" s="7" customFormat="1" ht="30">
      <c r="A30" s="121" t="s">
        <v>68</v>
      </c>
      <c r="B30" s="8" t="s">
        <v>65</v>
      </c>
      <c r="C30" s="123"/>
      <c r="D30" s="15">
        <v>1733.72</v>
      </c>
      <c r="E30" s="124">
        <f>H30*12</f>
        <v>0.48</v>
      </c>
      <c r="F30" s="122"/>
      <c r="G30" s="14">
        <f aca="true" t="shared" si="0" ref="G30:G35">D30/I30</f>
        <v>0.45</v>
      </c>
      <c r="H30" s="114">
        <f aca="true" t="shared" si="1" ref="H30:H35">G30/12</f>
        <v>0.04</v>
      </c>
      <c r="I30" s="6">
        <v>3858.7</v>
      </c>
      <c r="J30" s="6">
        <v>1.07</v>
      </c>
      <c r="K30" s="105">
        <v>0.03</v>
      </c>
    </row>
    <row r="31" spans="1:11" s="7" customFormat="1" ht="30">
      <c r="A31" s="121" t="s">
        <v>69</v>
      </c>
      <c r="B31" s="8" t="s">
        <v>65</v>
      </c>
      <c r="C31" s="123"/>
      <c r="D31" s="15">
        <v>1733.72</v>
      </c>
      <c r="E31" s="124">
        <f>H31*12</f>
        <v>0.48</v>
      </c>
      <c r="F31" s="122"/>
      <c r="G31" s="14">
        <f t="shared" si="0"/>
        <v>0.45</v>
      </c>
      <c r="H31" s="114">
        <f t="shared" si="1"/>
        <v>0.04</v>
      </c>
      <c r="I31" s="6">
        <v>3858.7</v>
      </c>
      <c r="J31" s="6">
        <v>1.07</v>
      </c>
      <c r="K31" s="105">
        <v>0.03</v>
      </c>
    </row>
    <row r="32" spans="1:11" s="7" customFormat="1" ht="15">
      <c r="A32" s="121" t="s">
        <v>70</v>
      </c>
      <c r="B32" s="8" t="s">
        <v>65</v>
      </c>
      <c r="C32" s="123"/>
      <c r="D32" s="15">
        <v>10948.1</v>
      </c>
      <c r="E32" s="124"/>
      <c r="F32" s="122"/>
      <c r="G32" s="14">
        <f t="shared" si="0"/>
        <v>2.84</v>
      </c>
      <c r="H32" s="114">
        <f t="shared" si="1"/>
        <v>0.24</v>
      </c>
      <c r="I32" s="6">
        <v>3858.7</v>
      </c>
      <c r="J32" s="6">
        <v>1.07</v>
      </c>
      <c r="K32" s="105">
        <v>0.22</v>
      </c>
    </row>
    <row r="33" spans="1:11" s="7" customFormat="1" ht="30" hidden="1">
      <c r="A33" s="121" t="s">
        <v>71</v>
      </c>
      <c r="B33" s="8" t="s">
        <v>59</v>
      </c>
      <c r="C33" s="123"/>
      <c r="D33" s="15">
        <f>G33*I33</f>
        <v>0</v>
      </c>
      <c r="E33" s="124"/>
      <c r="F33" s="122"/>
      <c r="G33" s="14">
        <f t="shared" si="0"/>
        <v>2.837250887604634</v>
      </c>
      <c r="H33" s="114">
        <f t="shared" si="1"/>
        <v>0.2364375739670528</v>
      </c>
      <c r="I33" s="6">
        <v>3858.7</v>
      </c>
      <c r="J33" s="6">
        <v>1.07</v>
      </c>
      <c r="K33" s="105">
        <v>0</v>
      </c>
    </row>
    <row r="34" spans="1:11" s="7" customFormat="1" ht="30" hidden="1">
      <c r="A34" s="121" t="s">
        <v>72</v>
      </c>
      <c r="B34" s="8" t="s">
        <v>59</v>
      </c>
      <c r="C34" s="123"/>
      <c r="D34" s="15">
        <f>G34*I34</f>
        <v>0</v>
      </c>
      <c r="E34" s="124"/>
      <c r="F34" s="122"/>
      <c r="G34" s="14">
        <f t="shared" si="0"/>
        <v>2.837250887604634</v>
      </c>
      <c r="H34" s="114">
        <f t="shared" si="1"/>
        <v>0.2364375739670528</v>
      </c>
      <c r="I34" s="6">
        <v>3858.7</v>
      </c>
      <c r="J34" s="6">
        <v>1.07</v>
      </c>
      <c r="K34" s="105">
        <v>0</v>
      </c>
    </row>
    <row r="35" spans="1:11" s="7" customFormat="1" ht="30">
      <c r="A35" s="121" t="s">
        <v>72</v>
      </c>
      <c r="B35" s="8" t="s">
        <v>59</v>
      </c>
      <c r="C35" s="123"/>
      <c r="D35" s="15">
        <v>3100.59</v>
      </c>
      <c r="E35" s="124"/>
      <c r="F35" s="122"/>
      <c r="G35" s="14">
        <f t="shared" si="0"/>
        <v>0.8</v>
      </c>
      <c r="H35" s="114">
        <f t="shared" si="1"/>
        <v>0.07</v>
      </c>
      <c r="I35" s="6">
        <v>3858.7</v>
      </c>
      <c r="J35" s="6">
        <v>1.07</v>
      </c>
      <c r="K35" s="105">
        <v>0</v>
      </c>
    </row>
    <row r="36" spans="1:11" s="7" customFormat="1" ht="30">
      <c r="A36" s="121" t="s">
        <v>73</v>
      </c>
      <c r="B36" s="8"/>
      <c r="C36" s="123">
        <f>F36*12</f>
        <v>0</v>
      </c>
      <c r="D36" s="15">
        <f>G36*I36</f>
        <v>8334.79</v>
      </c>
      <c r="E36" s="124">
        <f>H36*12</f>
        <v>2.16</v>
      </c>
      <c r="F36" s="122"/>
      <c r="G36" s="14">
        <f>H36*12</f>
        <v>2.16</v>
      </c>
      <c r="H36" s="114">
        <v>0.18</v>
      </c>
      <c r="I36" s="6">
        <v>3858.7</v>
      </c>
      <c r="J36" s="6">
        <v>1.07</v>
      </c>
      <c r="K36" s="105">
        <v>0.14</v>
      </c>
    </row>
    <row r="37" spans="1:11" s="6" customFormat="1" ht="15">
      <c r="A37" s="121" t="s">
        <v>74</v>
      </c>
      <c r="B37" s="8" t="s">
        <v>75</v>
      </c>
      <c r="C37" s="123">
        <f>F37*12</f>
        <v>0</v>
      </c>
      <c r="D37" s="15">
        <f>G37*I37</f>
        <v>1852.18</v>
      </c>
      <c r="E37" s="124">
        <f>H37*12</f>
        <v>0.48</v>
      </c>
      <c r="F37" s="122"/>
      <c r="G37" s="14">
        <f>H37*12</f>
        <v>0.48</v>
      </c>
      <c r="H37" s="114">
        <v>0.04</v>
      </c>
      <c r="I37" s="6">
        <v>3858.7</v>
      </c>
      <c r="J37" s="6">
        <v>1.07</v>
      </c>
      <c r="K37" s="105">
        <v>0.03</v>
      </c>
    </row>
    <row r="38" spans="1:11" s="6" customFormat="1" ht="15">
      <c r="A38" s="121" t="s">
        <v>76</v>
      </c>
      <c r="B38" s="125" t="s">
        <v>77</v>
      </c>
      <c r="C38" s="126">
        <f>F38*12</f>
        <v>0</v>
      </c>
      <c r="D38" s="15">
        <v>990.92</v>
      </c>
      <c r="E38" s="127">
        <f>H38*12</f>
        <v>0.24</v>
      </c>
      <c r="F38" s="128"/>
      <c r="G38" s="14">
        <f>D38/I38</f>
        <v>0.26</v>
      </c>
      <c r="H38" s="114">
        <f>G38/12</f>
        <v>0.02</v>
      </c>
      <c r="I38" s="6">
        <v>3858.7</v>
      </c>
      <c r="J38" s="6">
        <v>1.07</v>
      </c>
      <c r="K38" s="105">
        <v>0.02</v>
      </c>
    </row>
    <row r="39" spans="1:11" s="9" customFormat="1" ht="30">
      <c r="A39" s="121" t="s">
        <v>78</v>
      </c>
      <c r="B39" s="8" t="s">
        <v>79</v>
      </c>
      <c r="C39" s="123">
        <f>F39*12</f>
        <v>0</v>
      </c>
      <c r="D39" s="15">
        <v>1486.37</v>
      </c>
      <c r="E39" s="124">
        <f>H39*12</f>
        <v>0.36</v>
      </c>
      <c r="F39" s="122"/>
      <c r="G39" s="14">
        <f>H39*12</f>
        <v>0.36</v>
      </c>
      <c r="H39" s="114">
        <v>0.03</v>
      </c>
      <c r="I39" s="6">
        <v>3858.7</v>
      </c>
      <c r="J39" s="6">
        <v>1.07</v>
      </c>
      <c r="K39" s="105">
        <v>0.03</v>
      </c>
    </row>
    <row r="40" spans="1:11" s="9" customFormat="1" ht="15">
      <c r="A40" s="121" t="s">
        <v>80</v>
      </c>
      <c r="B40" s="8"/>
      <c r="C40" s="14"/>
      <c r="D40" s="14">
        <f>D42+D43+D44+D45+D46+D47+D48+D49+D50+D51+D54</f>
        <v>21834.29</v>
      </c>
      <c r="E40" s="14"/>
      <c r="F40" s="122"/>
      <c r="G40" s="14">
        <f>D40/I40</f>
        <v>5.66</v>
      </c>
      <c r="H40" s="114">
        <f>G40/12</f>
        <v>0.47</v>
      </c>
      <c r="I40" s="6">
        <v>3858.7</v>
      </c>
      <c r="J40" s="6">
        <v>1.07</v>
      </c>
      <c r="K40" s="105">
        <v>0.53</v>
      </c>
    </row>
    <row r="41" spans="1:11" s="7" customFormat="1" ht="15" hidden="1">
      <c r="A41" s="5"/>
      <c r="B41" s="10"/>
      <c r="C41" s="1"/>
      <c r="D41" s="16"/>
      <c r="E41" s="129"/>
      <c r="F41" s="130"/>
      <c r="G41" s="129"/>
      <c r="H41" s="130"/>
      <c r="I41" s="6"/>
      <c r="J41" s="6"/>
      <c r="K41" s="105"/>
    </row>
    <row r="42" spans="1:11" s="7" customFormat="1" ht="15">
      <c r="A42" s="5" t="s">
        <v>81</v>
      </c>
      <c r="B42" s="10" t="s">
        <v>82</v>
      </c>
      <c r="C42" s="1"/>
      <c r="D42" s="16">
        <v>184.33</v>
      </c>
      <c r="E42" s="129"/>
      <c r="F42" s="130"/>
      <c r="G42" s="129"/>
      <c r="H42" s="130"/>
      <c r="I42" s="6">
        <v>3858.7</v>
      </c>
      <c r="J42" s="6">
        <v>1.07</v>
      </c>
      <c r="K42" s="105">
        <v>0.01</v>
      </c>
    </row>
    <row r="43" spans="1:11" s="7" customFormat="1" ht="15">
      <c r="A43" s="5" t="s">
        <v>83</v>
      </c>
      <c r="B43" s="10" t="s">
        <v>84</v>
      </c>
      <c r="C43" s="1">
        <f>F43*12</f>
        <v>0</v>
      </c>
      <c r="D43" s="16">
        <v>390.07</v>
      </c>
      <c r="E43" s="129">
        <f>H43*12</f>
        <v>0</v>
      </c>
      <c r="F43" s="130"/>
      <c r="G43" s="129"/>
      <c r="H43" s="130"/>
      <c r="I43" s="6">
        <v>3858.7</v>
      </c>
      <c r="J43" s="6">
        <v>1.07</v>
      </c>
      <c r="K43" s="105">
        <v>0.01</v>
      </c>
    </row>
    <row r="44" spans="1:11" s="7" customFormat="1" ht="15">
      <c r="A44" s="5" t="s">
        <v>85</v>
      </c>
      <c r="B44" s="10" t="s">
        <v>82</v>
      </c>
      <c r="C44" s="1">
        <f>F44*12</f>
        <v>0</v>
      </c>
      <c r="D44" s="16">
        <v>6244.11</v>
      </c>
      <c r="E44" s="129">
        <f>H44*12</f>
        <v>0</v>
      </c>
      <c r="F44" s="130"/>
      <c r="G44" s="129"/>
      <c r="H44" s="130"/>
      <c r="I44" s="6">
        <v>3858.7</v>
      </c>
      <c r="J44" s="6">
        <v>1.07</v>
      </c>
      <c r="K44" s="105">
        <v>0.13</v>
      </c>
    </row>
    <row r="45" spans="1:11" s="7" customFormat="1" ht="15">
      <c r="A45" s="5" t="s">
        <v>86</v>
      </c>
      <c r="B45" s="10" t="s">
        <v>82</v>
      </c>
      <c r="C45" s="1">
        <f>F45*12</f>
        <v>0</v>
      </c>
      <c r="D45" s="16">
        <v>743.35</v>
      </c>
      <c r="E45" s="129">
        <f>H45*12</f>
        <v>0</v>
      </c>
      <c r="F45" s="130"/>
      <c r="G45" s="129"/>
      <c r="H45" s="130"/>
      <c r="I45" s="6">
        <v>3858.7</v>
      </c>
      <c r="J45" s="6">
        <v>1.07</v>
      </c>
      <c r="K45" s="105">
        <v>0.01</v>
      </c>
    </row>
    <row r="46" spans="1:11" s="7" customFormat="1" ht="15">
      <c r="A46" s="5" t="s">
        <v>87</v>
      </c>
      <c r="B46" s="10" t="s">
        <v>82</v>
      </c>
      <c r="C46" s="1">
        <f>F46*12</f>
        <v>0</v>
      </c>
      <c r="D46" s="16">
        <v>3314.05</v>
      </c>
      <c r="E46" s="129">
        <f>H46*12</f>
        <v>0</v>
      </c>
      <c r="F46" s="130"/>
      <c r="G46" s="129"/>
      <c r="H46" s="130"/>
      <c r="I46" s="6">
        <v>3858.7</v>
      </c>
      <c r="J46" s="6">
        <v>1.07</v>
      </c>
      <c r="K46" s="105">
        <v>0.06</v>
      </c>
    </row>
    <row r="47" spans="1:11" s="7" customFormat="1" ht="15">
      <c r="A47" s="5" t="s">
        <v>88</v>
      </c>
      <c r="B47" s="10" t="s">
        <v>82</v>
      </c>
      <c r="C47" s="1">
        <f>F47*12</f>
        <v>0</v>
      </c>
      <c r="D47" s="16">
        <v>780.14</v>
      </c>
      <c r="E47" s="129">
        <f>H47*12</f>
        <v>0</v>
      </c>
      <c r="F47" s="130"/>
      <c r="G47" s="129"/>
      <c r="H47" s="130"/>
      <c r="I47" s="6">
        <v>3858.7</v>
      </c>
      <c r="J47" s="6">
        <v>1.07</v>
      </c>
      <c r="K47" s="105">
        <v>0.01</v>
      </c>
    </row>
    <row r="48" spans="1:11" s="7" customFormat="1" ht="15">
      <c r="A48" s="5" t="s">
        <v>89</v>
      </c>
      <c r="B48" s="10" t="s">
        <v>82</v>
      </c>
      <c r="C48" s="1"/>
      <c r="D48" s="16">
        <v>371.66</v>
      </c>
      <c r="E48" s="129"/>
      <c r="F48" s="130"/>
      <c r="G48" s="129"/>
      <c r="H48" s="130"/>
      <c r="I48" s="6">
        <v>3858.7</v>
      </c>
      <c r="J48" s="6">
        <v>1.07</v>
      </c>
      <c r="K48" s="105">
        <v>0.01</v>
      </c>
    </row>
    <row r="49" spans="1:11" s="7" customFormat="1" ht="15">
      <c r="A49" s="5" t="s">
        <v>90</v>
      </c>
      <c r="B49" s="10" t="s">
        <v>84</v>
      </c>
      <c r="C49" s="1"/>
      <c r="D49" s="16">
        <v>1486.7</v>
      </c>
      <c r="E49" s="129"/>
      <c r="F49" s="130"/>
      <c r="G49" s="129"/>
      <c r="H49" s="130"/>
      <c r="I49" s="6">
        <v>3858.7</v>
      </c>
      <c r="J49" s="6">
        <v>1.07</v>
      </c>
      <c r="K49" s="105">
        <v>0.03</v>
      </c>
    </row>
    <row r="50" spans="1:11" s="7" customFormat="1" ht="25.5">
      <c r="A50" s="5" t="s">
        <v>91</v>
      </c>
      <c r="B50" s="10" t="s">
        <v>82</v>
      </c>
      <c r="C50" s="1">
        <f>F50*12</f>
        <v>0</v>
      </c>
      <c r="D50" s="16">
        <v>2744.97</v>
      </c>
      <c r="E50" s="129">
        <f>H50*12</f>
        <v>0</v>
      </c>
      <c r="F50" s="130"/>
      <c r="G50" s="129"/>
      <c r="H50" s="130"/>
      <c r="I50" s="6">
        <v>3858.7</v>
      </c>
      <c r="J50" s="6">
        <v>1.07</v>
      </c>
      <c r="K50" s="105">
        <v>0.05</v>
      </c>
    </row>
    <row r="51" spans="1:11" s="7" customFormat="1" ht="15">
      <c r="A51" s="5" t="s">
        <v>92</v>
      </c>
      <c r="B51" s="10" t="s">
        <v>82</v>
      </c>
      <c r="C51" s="1"/>
      <c r="D51" s="16">
        <v>2617.3</v>
      </c>
      <c r="E51" s="129"/>
      <c r="F51" s="130"/>
      <c r="G51" s="129"/>
      <c r="H51" s="130"/>
      <c r="I51" s="6">
        <v>3858.7</v>
      </c>
      <c r="J51" s="6">
        <v>1.07</v>
      </c>
      <c r="K51" s="105">
        <v>0.01</v>
      </c>
    </row>
    <row r="52" spans="1:11" s="7" customFormat="1" ht="15" hidden="1">
      <c r="A52" s="5"/>
      <c r="B52" s="10"/>
      <c r="C52" s="131"/>
      <c r="D52" s="16"/>
      <c r="E52" s="132"/>
      <c r="F52" s="130"/>
      <c r="G52" s="129"/>
      <c r="H52" s="130"/>
      <c r="I52" s="6"/>
      <c r="J52" s="6"/>
      <c r="K52" s="105"/>
    </row>
    <row r="53" spans="1:11" s="7" customFormat="1" ht="15" hidden="1">
      <c r="A53" s="5"/>
      <c r="B53" s="10"/>
      <c r="C53" s="1"/>
      <c r="D53" s="16"/>
      <c r="E53" s="129"/>
      <c r="F53" s="130"/>
      <c r="G53" s="129"/>
      <c r="H53" s="130"/>
      <c r="I53" s="6"/>
      <c r="J53" s="6"/>
      <c r="K53" s="105"/>
    </row>
    <row r="54" spans="1:11" s="7" customFormat="1" ht="25.5">
      <c r="A54" s="5" t="s">
        <v>93</v>
      </c>
      <c r="B54" s="13" t="s">
        <v>59</v>
      </c>
      <c r="C54" s="1"/>
      <c r="D54" s="16">
        <v>2957.61</v>
      </c>
      <c r="E54" s="129"/>
      <c r="F54" s="130"/>
      <c r="G54" s="129"/>
      <c r="H54" s="130"/>
      <c r="I54" s="6">
        <v>3858.7</v>
      </c>
      <c r="J54" s="6">
        <v>1.07</v>
      </c>
      <c r="K54" s="105">
        <v>0.03</v>
      </c>
    </row>
    <row r="55" spans="1:11" s="9" customFormat="1" ht="30">
      <c r="A55" s="121" t="s">
        <v>94</v>
      </c>
      <c r="B55" s="8"/>
      <c r="C55" s="14"/>
      <c r="D55" s="14">
        <f>D56+D57+D58+D59+D60+D64+D65+D66</f>
        <v>27537.5</v>
      </c>
      <c r="E55" s="14"/>
      <c r="F55" s="122"/>
      <c r="G55" s="14">
        <f>D55/I55</f>
        <v>7.14</v>
      </c>
      <c r="H55" s="114">
        <f>G55/12</f>
        <v>0.6</v>
      </c>
      <c r="I55" s="6">
        <v>3858.7</v>
      </c>
      <c r="J55" s="6">
        <v>1.07</v>
      </c>
      <c r="K55" s="105">
        <v>0.77</v>
      </c>
    </row>
    <row r="56" spans="1:11" s="7" customFormat="1" ht="15">
      <c r="A56" s="5" t="s">
        <v>95</v>
      </c>
      <c r="B56" s="10" t="s">
        <v>96</v>
      </c>
      <c r="C56" s="1"/>
      <c r="D56" s="16">
        <v>2230.05</v>
      </c>
      <c r="E56" s="129"/>
      <c r="F56" s="130"/>
      <c r="G56" s="129"/>
      <c r="H56" s="130"/>
      <c r="I56" s="6">
        <v>3858.7</v>
      </c>
      <c r="J56" s="6">
        <v>1.07</v>
      </c>
      <c r="K56" s="105">
        <v>0.04</v>
      </c>
    </row>
    <row r="57" spans="1:11" s="7" customFormat="1" ht="25.5">
      <c r="A57" s="5" t="s">
        <v>97</v>
      </c>
      <c r="B57" s="10" t="s">
        <v>98</v>
      </c>
      <c r="C57" s="1"/>
      <c r="D57" s="16">
        <v>1486.7</v>
      </c>
      <c r="E57" s="129"/>
      <c r="F57" s="130"/>
      <c r="G57" s="129"/>
      <c r="H57" s="130"/>
      <c r="I57" s="6">
        <v>3858.7</v>
      </c>
      <c r="J57" s="6">
        <v>1.07</v>
      </c>
      <c r="K57" s="105">
        <v>0.03</v>
      </c>
    </row>
    <row r="58" spans="1:11" s="7" customFormat="1" ht="15">
      <c r="A58" s="5" t="s">
        <v>99</v>
      </c>
      <c r="B58" s="10" t="s">
        <v>100</v>
      </c>
      <c r="C58" s="1"/>
      <c r="D58" s="16">
        <v>1560.23</v>
      </c>
      <c r="E58" s="129"/>
      <c r="F58" s="130"/>
      <c r="G58" s="129"/>
      <c r="H58" s="130"/>
      <c r="I58" s="6">
        <v>3858.7</v>
      </c>
      <c r="J58" s="6">
        <v>1.07</v>
      </c>
      <c r="K58" s="105">
        <v>0.03</v>
      </c>
    </row>
    <row r="59" spans="1:11" s="7" customFormat="1" ht="25.5">
      <c r="A59" s="5" t="s">
        <v>101</v>
      </c>
      <c r="B59" s="10" t="s">
        <v>102</v>
      </c>
      <c r="C59" s="1"/>
      <c r="D59" s="16">
        <v>1486.68</v>
      </c>
      <c r="E59" s="129"/>
      <c r="F59" s="130"/>
      <c r="G59" s="129"/>
      <c r="H59" s="130"/>
      <c r="I59" s="6">
        <v>3858.7</v>
      </c>
      <c r="J59" s="6">
        <v>1.07</v>
      </c>
      <c r="K59" s="105">
        <v>0.03</v>
      </c>
    </row>
    <row r="60" spans="1:11" s="7" customFormat="1" ht="25.5">
      <c r="A60" s="5" t="s">
        <v>103</v>
      </c>
      <c r="B60" s="13" t="s">
        <v>59</v>
      </c>
      <c r="C60" s="1"/>
      <c r="D60" s="16">
        <v>3696.76</v>
      </c>
      <c r="E60" s="129"/>
      <c r="F60" s="130"/>
      <c r="G60" s="129"/>
      <c r="H60" s="130"/>
      <c r="I60" s="6">
        <v>3858.7</v>
      </c>
      <c r="J60" s="6">
        <v>1.07</v>
      </c>
      <c r="K60" s="105">
        <v>0.28</v>
      </c>
    </row>
    <row r="61" spans="1:11" s="7" customFormat="1" ht="15" hidden="1">
      <c r="A61" s="5" t="s">
        <v>104</v>
      </c>
      <c r="B61" s="10" t="s">
        <v>100</v>
      </c>
      <c r="C61" s="1"/>
      <c r="D61" s="16">
        <f aca="true" t="shared" si="2" ref="D61:D67">G61*I61</f>
        <v>0</v>
      </c>
      <c r="E61" s="129"/>
      <c r="F61" s="130"/>
      <c r="G61" s="129"/>
      <c r="H61" s="130"/>
      <c r="I61" s="6">
        <v>3858.7</v>
      </c>
      <c r="J61" s="6">
        <v>1.07</v>
      </c>
      <c r="K61" s="105">
        <v>0</v>
      </c>
    </row>
    <row r="62" spans="1:11" s="7" customFormat="1" ht="15" hidden="1">
      <c r="A62" s="5" t="s">
        <v>105</v>
      </c>
      <c r="B62" s="10" t="s">
        <v>82</v>
      </c>
      <c r="C62" s="1"/>
      <c r="D62" s="16">
        <f t="shared" si="2"/>
        <v>0</v>
      </c>
      <c r="E62" s="129"/>
      <c r="F62" s="130"/>
      <c r="G62" s="129"/>
      <c r="H62" s="130"/>
      <c r="I62" s="6">
        <v>3858.7</v>
      </c>
      <c r="J62" s="6">
        <v>1.07</v>
      </c>
      <c r="K62" s="105">
        <v>0</v>
      </c>
    </row>
    <row r="63" spans="1:11" s="7" customFormat="1" ht="25.5" hidden="1">
      <c r="A63" s="5" t="s">
        <v>106</v>
      </c>
      <c r="B63" s="10" t="s">
        <v>82</v>
      </c>
      <c r="C63" s="1"/>
      <c r="D63" s="16">
        <f t="shared" si="2"/>
        <v>0</v>
      </c>
      <c r="E63" s="129"/>
      <c r="F63" s="130"/>
      <c r="G63" s="129"/>
      <c r="H63" s="130"/>
      <c r="I63" s="6">
        <v>3858.7</v>
      </c>
      <c r="J63" s="6">
        <v>1.07</v>
      </c>
      <c r="K63" s="105">
        <v>0</v>
      </c>
    </row>
    <row r="64" spans="1:11" s="7" customFormat="1" ht="15">
      <c r="A64" s="5" t="s">
        <v>107</v>
      </c>
      <c r="B64" s="10" t="s">
        <v>82</v>
      </c>
      <c r="C64" s="1"/>
      <c r="D64" s="16">
        <v>1428.84</v>
      </c>
      <c r="E64" s="129"/>
      <c r="F64" s="130"/>
      <c r="G64" s="129"/>
      <c r="H64" s="130"/>
      <c r="I64" s="6">
        <v>3858.7</v>
      </c>
      <c r="J64" s="6">
        <v>1.07</v>
      </c>
      <c r="K64" s="105">
        <v>0.02</v>
      </c>
    </row>
    <row r="65" spans="1:11" s="7" customFormat="1" ht="25.5">
      <c r="A65" s="5" t="s">
        <v>108</v>
      </c>
      <c r="B65" s="10" t="s">
        <v>59</v>
      </c>
      <c r="C65" s="1"/>
      <c r="D65" s="16">
        <v>10360.56</v>
      </c>
      <c r="E65" s="129"/>
      <c r="F65" s="130"/>
      <c r="G65" s="129"/>
      <c r="H65" s="130"/>
      <c r="I65" s="6">
        <v>3858.7</v>
      </c>
      <c r="J65" s="6">
        <v>1.07</v>
      </c>
      <c r="K65" s="105">
        <v>0.21</v>
      </c>
    </row>
    <row r="66" spans="1:11" s="7" customFormat="1" ht="15">
      <c r="A66" s="5" t="s">
        <v>109</v>
      </c>
      <c r="B66" s="10" t="s">
        <v>65</v>
      </c>
      <c r="C66" s="131"/>
      <c r="D66" s="16">
        <v>5287.68</v>
      </c>
      <c r="E66" s="132"/>
      <c r="F66" s="130"/>
      <c r="G66" s="129"/>
      <c r="H66" s="130"/>
      <c r="I66" s="6">
        <v>3858.7</v>
      </c>
      <c r="J66" s="6">
        <v>1.07</v>
      </c>
      <c r="K66" s="105">
        <v>0.11</v>
      </c>
    </row>
    <row r="67" spans="1:11" s="7" customFormat="1" ht="15" hidden="1">
      <c r="A67" s="5" t="s">
        <v>110</v>
      </c>
      <c r="B67" s="10" t="s">
        <v>82</v>
      </c>
      <c r="C67" s="1"/>
      <c r="D67" s="16">
        <f t="shared" si="2"/>
        <v>0</v>
      </c>
      <c r="E67" s="129"/>
      <c r="F67" s="130"/>
      <c r="G67" s="129">
        <f>H67*12</f>
        <v>0</v>
      </c>
      <c r="H67" s="130">
        <v>0</v>
      </c>
      <c r="I67" s="6">
        <v>3858.7</v>
      </c>
      <c r="J67" s="6">
        <v>1.07</v>
      </c>
      <c r="K67" s="105">
        <v>0</v>
      </c>
    </row>
    <row r="68" spans="1:11" s="7" customFormat="1" ht="30">
      <c r="A68" s="121" t="s">
        <v>111</v>
      </c>
      <c r="B68" s="10"/>
      <c r="C68" s="1"/>
      <c r="D68" s="14">
        <f>D69+D70+D71</f>
        <v>1035.49</v>
      </c>
      <c r="E68" s="129"/>
      <c r="F68" s="130"/>
      <c r="G68" s="14">
        <f>D68/I68</f>
        <v>0.27</v>
      </c>
      <c r="H68" s="114">
        <f>G68/12</f>
        <v>0.02</v>
      </c>
      <c r="I68" s="6">
        <v>3858.7</v>
      </c>
      <c r="J68" s="6">
        <v>1.07</v>
      </c>
      <c r="K68" s="105">
        <v>0.07</v>
      </c>
    </row>
    <row r="69" spans="1:11" s="7" customFormat="1" ht="25.5">
      <c r="A69" s="5" t="s">
        <v>112</v>
      </c>
      <c r="B69" s="13" t="s">
        <v>59</v>
      </c>
      <c r="C69" s="1"/>
      <c r="D69" s="16">
        <v>321.07</v>
      </c>
      <c r="E69" s="129"/>
      <c r="F69" s="130"/>
      <c r="G69" s="129"/>
      <c r="H69" s="130"/>
      <c r="I69" s="6">
        <v>3858.7</v>
      </c>
      <c r="J69" s="6">
        <v>1.07</v>
      </c>
      <c r="K69" s="105">
        <v>0.03</v>
      </c>
    </row>
    <row r="70" spans="1:11" s="7" customFormat="1" ht="15">
      <c r="A70" s="5" t="s">
        <v>113</v>
      </c>
      <c r="B70" s="10" t="s">
        <v>82</v>
      </c>
      <c r="C70" s="1"/>
      <c r="D70" s="16">
        <v>714.42</v>
      </c>
      <c r="E70" s="129"/>
      <c r="F70" s="130"/>
      <c r="G70" s="129"/>
      <c r="H70" s="130"/>
      <c r="I70" s="6">
        <v>3858.7</v>
      </c>
      <c r="J70" s="6">
        <v>1.07</v>
      </c>
      <c r="K70" s="105">
        <v>0.04</v>
      </c>
    </row>
    <row r="71" spans="1:11" s="7" customFormat="1" ht="15" hidden="1">
      <c r="A71" s="5" t="s">
        <v>114</v>
      </c>
      <c r="B71" s="10" t="s">
        <v>65</v>
      </c>
      <c r="C71" s="1"/>
      <c r="D71" s="16">
        <f>G71*I71</f>
        <v>0</v>
      </c>
      <c r="E71" s="129"/>
      <c r="F71" s="130"/>
      <c r="G71" s="129">
        <f>H71*12</f>
        <v>0</v>
      </c>
      <c r="H71" s="130">
        <v>0</v>
      </c>
      <c r="I71" s="6">
        <v>3858.7</v>
      </c>
      <c r="J71" s="6">
        <v>1.07</v>
      </c>
      <c r="K71" s="105">
        <v>0</v>
      </c>
    </row>
    <row r="72" spans="1:11" s="7" customFormat="1" ht="15">
      <c r="A72" s="121" t="s">
        <v>115</v>
      </c>
      <c r="B72" s="10"/>
      <c r="C72" s="1"/>
      <c r="D72" s="14">
        <f>D74+D75+D81</f>
        <v>39323.14</v>
      </c>
      <c r="E72" s="129"/>
      <c r="F72" s="130"/>
      <c r="G72" s="14">
        <f>D72/I72</f>
        <v>10.19</v>
      </c>
      <c r="H72" s="114">
        <f>G72/12</f>
        <v>0.85</v>
      </c>
      <c r="I72" s="6">
        <v>3858.7</v>
      </c>
      <c r="J72" s="6">
        <v>1.07</v>
      </c>
      <c r="K72" s="105">
        <v>0.28</v>
      </c>
    </row>
    <row r="73" spans="1:11" s="7" customFormat="1" ht="15" hidden="1">
      <c r="A73" s="5" t="s">
        <v>116</v>
      </c>
      <c r="B73" s="10" t="s">
        <v>65</v>
      </c>
      <c r="C73" s="1"/>
      <c r="D73" s="16">
        <f aca="true" t="shared" si="3" ref="D73:D80">G73*I73</f>
        <v>0</v>
      </c>
      <c r="E73" s="129"/>
      <c r="F73" s="130"/>
      <c r="G73" s="129">
        <f aca="true" t="shared" si="4" ref="G73:G80">H73*12</f>
        <v>0</v>
      </c>
      <c r="H73" s="130">
        <v>0</v>
      </c>
      <c r="I73" s="6">
        <v>3858.7</v>
      </c>
      <c r="J73" s="6">
        <v>1.07</v>
      </c>
      <c r="K73" s="105">
        <v>0</v>
      </c>
    </row>
    <row r="74" spans="1:11" s="7" customFormat="1" ht="15">
      <c r="A74" s="5" t="s">
        <v>117</v>
      </c>
      <c r="B74" s="10" t="s">
        <v>82</v>
      </c>
      <c r="C74" s="1"/>
      <c r="D74" s="16">
        <v>10187.9</v>
      </c>
      <c r="E74" s="129"/>
      <c r="F74" s="130"/>
      <c r="G74" s="129"/>
      <c r="H74" s="130"/>
      <c r="I74" s="6">
        <v>3858.7</v>
      </c>
      <c r="J74" s="6">
        <v>1.07</v>
      </c>
      <c r="K74" s="105">
        <v>0.2</v>
      </c>
    </row>
    <row r="75" spans="1:11" s="7" customFormat="1" ht="15">
      <c r="A75" s="5" t="s">
        <v>118</v>
      </c>
      <c r="B75" s="10" t="s">
        <v>82</v>
      </c>
      <c r="C75" s="1"/>
      <c r="D75" s="16">
        <v>777.03</v>
      </c>
      <c r="E75" s="129"/>
      <c r="F75" s="130"/>
      <c r="G75" s="129"/>
      <c r="H75" s="130"/>
      <c r="I75" s="6">
        <v>3858.7</v>
      </c>
      <c r="J75" s="6">
        <v>1.07</v>
      </c>
      <c r="K75" s="105">
        <v>0.01</v>
      </c>
    </row>
    <row r="76" spans="1:11" s="7" customFormat="1" ht="27.75" customHeight="1" hidden="1">
      <c r="A76" s="5"/>
      <c r="B76" s="10"/>
      <c r="C76" s="1"/>
      <c r="D76" s="16"/>
      <c r="E76" s="129"/>
      <c r="F76" s="130"/>
      <c r="G76" s="129"/>
      <c r="H76" s="130"/>
      <c r="I76" s="6"/>
      <c r="J76" s="6"/>
      <c r="K76" s="105"/>
    </row>
    <row r="77" spans="1:11" s="7" customFormat="1" ht="25.5" hidden="1">
      <c r="A77" s="5" t="s">
        <v>119</v>
      </c>
      <c r="B77" s="10" t="s">
        <v>59</v>
      </c>
      <c r="C77" s="1"/>
      <c r="D77" s="16">
        <f t="shared" si="3"/>
        <v>0</v>
      </c>
      <c r="E77" s="129"/>
      <c r="F77" s="130"/>
      <c r="G77" s="129">
        <f t="shared" si="4"/>
        <v>0</v>
      </c>
      <c r="H77" s="130">
        <v>0</v>
      </c>
      <c r="I77" s="6">
        <v>3858.7</v>
      </c>
      <c r="J77" s="6">
        <v>1.07</v>
      </c>
      <c r="K77" s="105">
        <v>0</v>
      </c>
    </row>
    <row r="78" spans="1:11" s="7" customFormat="1" ht="25.5" hidden="1">
      <c r="A78" s="5" t="s">
        <v>120</v>
      </c>
      <c r="B78" s="10" t="s">
        <v>59</v>
      </c>
      <c r="C78" s="1"/>
      <c r="D78" s="16">
        <f t="shared" si="3"/>
        <v>0</v>
      </c>
      <c r="E78" s="129"/>
      <c r="F78" s="130"/>
      <c r="G78" s="129">
        <f t="shared" si="4"/>
        <v>0</v>
      </c>
      <c r="H78" s="130">
        <v>0</v>
      </c>
      <c r="I78" s="6">
        <v>3858.7</v>
      </c>
      <c r="J78" s="6">
        <v>1.07</v>
      </c>
      <c r="K78" s="105">
        <v>0</v>
      </c>
    </row>
    <row r="79" spans="1:11" s="7" customFormat="1" ht="25.5" hidden="1">
      <c r="A79" s="5" t="s">
        <v>121</v>
      </c>
      <c r="B79" s="10" t="s">
        <v>59</v>
      </c>
      <c r="C79" s="1"/>
      <c r="D79" s="16">
        <f t="shared" si="3"/>
        <v>0</v>
      </c>
      <c r="E79" s="129"/>
      <c r="F79" s="130"/>
      <c r="G79" s="129">
        <f t="shared" si="4"/>
        <v>0</v>
      </c>
      <c r="H79" s="130">
        <v>0</v>
      </c>
      <c r="I79" s="6">
        <v>3858.7</v>
      </c>
      <c r="J79" s="6">
        <v>1.07</v>
      </c>
      <c r="K79" s="105">
        <v>0</v>
      </c>
    </row>
    <row r="80" spans="1:11" s="7" customFormat="1" ht="25.5" hidden="1">
      <c r="A80" s="5" t="s">
        <v>122</v>
      </c>
      <c r="B80" s="10" t="s">
        <v>59</v>
      </c>
      <c r="C80" s="1"/>
      <c r="D80" s="16">
        <f t="shared" si="3"/>
        <v>0</v>
      </c>
      <c r="E80" s="129"/>
      <c r="F80" s="130"/>
      <c r="G80" s="129">
        <f t="shared" si="4"/>
        <v>0</v>
      </c>
      <c r="H80" s="130">
        <v>0</v>
      </c>
      <c r="I80" s="6">
        <v>3858.7</v>
      </c>
      <c r="J80" s="6">
        <v>1.07</v>
      </c>
      <c r="K80" s="105">
        <v>0</v>
      </c>
    </row>
    <row r="81" spans="1:11" s="7" customFormat="1" ht="15">
      <c r="A81" s="5" t="s">
        <v>123</v>
      </c>
      <c r="B81" s="13" t="s">
        <v>124</v>
      </c>
      <c r="C81" s="1"/>
      <c r="D81" s="133">
        <v>28358.21</v>
      </c>
      <c r="E81" s="129"/>
      <c r="F81" s="130"/>
      <c r="G81" s="132"/>
      <c r="H81" s="134"/>
      <c r="I81" s="6"/>
      <c r="J81" s="6"/>
      <c r="K81" s="105"/>
    </row>
    <row r="82" spans="1:11" s="7" customFormat="1" ht="15">
      <c r="A82" s="121" t="s">
        <v>125</v>
      </c>
      <c r="B82" s="10"/>
      <c r="C82" s="1"/>
      <c r="D82" s="14">
        <f>D83+D84</f>
        <v>932.26</v>
      </c>
      <c r="E82" s="129"/>
      <c r="F82" s="130"/>
      <c r="G82" s="14">
        <f>D82/I82</f>
        <v>0.24</v>
      </c>
      <c r="H82" s="114">
        <f>G82/12</f>
        <v>0.02</v>
      </c>
      <c r="I82" s="6">
        <v>3858.7</v>
      </c>
      <c r="J82" s="6">
        <v>1.07</v>
      </c>
      <c r="K82" s="105">
        <v>0.13</v>
      </c>
    </row>
    <row r="83" spans="1:11" s="7" customFormat="1" ht="15">
      <c r="A83" s="5" t="s">
        <v>126</v>
      </c>
      <c r="B83" s="10" t="s">
        <v>82</v>
      </c>
      <c r="C83" s="1"/>
      <c r="D83" s="16">
        <v>932.26</v>
      </c>
      <c r="E83" s="129"/>
      <c r="F83" s="130"/>
      <c r="G83" s="129"/>
      <c r="H83" s="130"/>
      <c r="I83" s="6">
        <v>3858.7</v>
      </c>
      <c r="J83" s="6">
        <v>1.07</v>
      </c>
      <c r="K83" s="105">
        <v>0.02</v>
      </c>
    </row>
    <row r="84" spans="1:11" s="7" customFormat="1" ht="15" hidden="1">
      <c r="A84" s="5" t="s">
        <v>127</v>
      </c>
      <c r="B84" s="10" t="s">
        <v>82</v>
      </c>
      <c r="C84" s="1"/>
      <c r="D84" s="16"/>
      <c r="E84" s="129"/>
      <c r="F84" s="130"/>
      <c r="G84" s="129"/>
      <c r="H84" s="130"/>
      <c r="I84" s="6">
        <v>3858.7</v>
      </c>
      <c r="J84" s="6">
        <v>1.07</v>
      </c>
      <c r="K84" s="105">
        <v>0.01</v>
      </c>
    </row>
    <row r="85" spans="1:11" s="6" customFormat="1" ht="15">
      <c r="A85" s="121" t="s">
        <v>128</v>
      </c>
      <c r="B85" s="8"/>
      <c r="C85" s="14"/>
      <c r="D85" s="14">
        <f>D86+D87</f>
        <v>1381.39</v>
      </c>
      <c r="E85" s="14"/>
      <c r="F85" s="122"/>
      <c r="G85" s="14">
        <f>D85/I85</f>
        <v>0.36</v>
      </c>
      <c r="H85" s="114">
        <f>G85/12</f>
        <v>0.03</v>
      </c>
      <c r="I85" s="6">
        <v>3858.7</v>
      </c>
      <c r="J85" s="6">
        <v>1.07</v>
      </c>
      <c r="K85" s="105">
        <v>0.37</v>
      </c>
    </row>
    <row r="86" spans="1:11" s="7" customFormat="1" ht="25.5">
      <c r="A86" s="5" t="s">
        <v>129</v>
      </c>
      <c r="B86" s="13" t="s">
        <v>59</v>
      </c>
      <c r="C86" s="1"/>
      <c r="D86" s="16">
        <v>1381.39</v>
      </c>
      <c r="E86" s="129"/>
      <c r="F86" s="130"/>
      <c r="G86" s="129"/>
      <c r="H86" s="130"/>
      <c r="I86" s="6">
        <v>3858.7</v>
      </c>
      <c r="J86" s="6">
        <v>1.07</v>
      </c>
      <c r="K86" s="105">
        <v>0.03</v>
      </c>
    </row>
    <row r="87" spans="1:11" s="7" customFormat="1" ht="25.5" hidden="1">
      <c r="A87" s="5" t="s">
        <v>130</v>
      </c>
      <c r="B87" s="10" t="s">
        <v>59</v>
      </c>
      <c r="C87" s="1">
        <f>F87*12</f>
        <v>0</v>
      </c>
      <c r="D87" s="16"/>
      <c r="E87" s="129">
        <f>H87*12</f>
        <v>0</v>
      </c>
      <c r="F87" s="130"/>
      <c r="G87" s="129"/>
      <c r="H87" s="130"/>
      <c r="I87" s="6">
        <v>3858.7</v>
      </c>
      <c r="J87" s="6">
        <v>1.07</v>
      </c>
      <c r="K87" s="105">
        <v>0.34</v>
      </c>
    </row>
    <row r="88" spans="1:11" s="6" customFormat="1" ht="15">
      <c r="A88" s="121" t="s">
        <v>131</v>
      </c>
      <c r="B88" s="8"/>
      <c r="C88" s="14"/>
      <c r="D88" s="14">
        <f>D89+D90+D91+D92</f>
        <v>6380.51</v>
      </c>
      <c r="E88" s="14"/>
      <c r="F88" s="122"/>
      <c r="G88" s="14">
        <f>D88/I88</f>
        <v>1.65</v>
      </c>
      <c r="H88" s="114">
        <f>G88/12</f>
        <v>0.14</v>
      </c>
      <c r="I88" s="6">
        <v>3858.7</v>
      </c>
      <c r="J88" s="6">
        <v>1.07</v>
      </c>
      <c r="K88" s="105">
        <v>0.6</v>
      </c>
    </row>
    <row r="89" spans="1:11" s="7" customFormat="1" ht="15" hidden="1">
      <c r="A89" s="5" t="s">
        <v>132</v>
      </c>
      <c r="B89" s="10" t="s">
        <v>96</v>
      </c>
      <c r="C89" s="1"/>
      <c r="D89" s="16"/>
      <c r="E89" s="129"/>
      <c r="F89" s="130"/>
      <c r="G89" s="129"/>
      <c r="H89" s="130"/>
      <c r="I89" s="6">
        <v>3858.7</v>
      </c>
      <c r="J89" s="6">
        <v>1.07</v>
      </c>
      <c r="K89" s="105">
        <v>0.17</v>
      </c>
    </row>
    <row r="90" spans="1:11" s="7" customFormat="1" ht="15">
      <c r="A90" s="5" t="s">
        <v>133</v>
      </c>
      <c r="B90" s="13" t="s">
        <v>82</v>
      </c>
      <c r="C90" s="1"/>
      <c r="D90" s="16">
        <v>690.7</v>
      </c>
      <c r="E90" s="129"/>
      <c r="F90" s="130"/>
      <c r="G90" s="129"/>
      <c r="H90" s="130"/>
      <c r="I90" s="6">
        <v>3858.7</v>
      </c>
      <c r="J90" s="6">
        <v>1.07</v>
      </c>
      <c r="K90" s="105">
        <v>0.04</v>
      </c>
    </row>
    <row r="91" spans="1:11" s="7" customFormat="1" ht="25.5" customHeight="1" hidden="1">
      <c r="A91" s="5" t="s">
        <v>134</v>
      </c>
      <c r="B91" s="10" t="s">
        <v>82</v>
      </c>
      <c r="C91" s="1"/>
      <c r="D91" s="16"/>
      <c r="E91" s="129"/>
      <c r="F91" s="130"/>
      <c r="G91" s="129"/>
      <c r="H91" s="130"/>
      <c r="I91" s="6">
        <v>3858.7</v>
      </c>
      <c r="J91" s="6">
        <v>1.07</v>
      </c>
      <c r="K91" s="105">
        <v>0.04</v>
      </c>
    </row>
    <row r="92" spans="1:11" s="7" customFormat="1" ht="18.75" customHeight="1" thickBot="1">
      <c r="A92" s="135" t="s">
        <v>135</v>
      </c>
      <c r="B92" s="136" t="s">
        <v>82</v>
      </c>
      <c r="C92" s="137"/>
      <c r="D92" s="138">
        <v>5689.81</v>
      </c>
      <c r="E92" s="139"/>
      <c r="F92" s="140"/>
      <c r="G92" s="139"/>
      <c r="H92" s="140"/>
      <c r="I92" s="6">
        <v>3858.7</v>
      </c>
      <c r="J92" s="6">
        <v>1.07</v>
      </c>
      <c r="K92" s="105">
        <v>0.34</v>
      </c>
    </row>
    <row r="93" spans="1:11" s="6" customFormat="1" ht="30.75" thickBot="1">
      <c r="A93" s="4" t="s">
        <v>136</v>
      </c>
      <c r="B93" s="78" t="s">
        <v>59</v>
      </c>
      <c r="C93" s="141">
        <f>F93*12</f>
        <v>0</v>
      </c>
      <c r="D93" s="142">
        <f>G93*I93</f>
        <v>54639.19</v>
      </c>
      <c r="E93" s="142">
        <f>H93*12</f>
        <v>14.16</v>
      </c>
      <c r="F93" s="143"/>
      <c r="G93" s="142">
        <f>H93*12</f>
        <v>14.16</v>
      </c>
      <c r="H93" s="143">
        <v>1.18</v>
      </c>
      <c r="I93" s="6">
        <v>3858.7</v>
      </c>
      <c r="J93" s="6">
        <v>1.07</v>
      </c>
      <c r="K93" s="105">
        <v>0.3</v>
      </c>
    </row>
    <row r="94" spans="1:11" s="6" customFormat="1" ht="19.5" thickBot="1">
      <c r="A94" s="144" t="s">
        <v>137</v>
      </c>
      <c r="B94" s="145" t="s">
        <v>53</v>
      </c>
      <c r="C94" s="141"/>
      <c r="D94" s="142">
        <f>G94*I94</f>
        <v>65289.2</v>
      </c>
      <c r="E94" s="142"/>
      <c r="F94" s="142"/>
      <c r="G94" s="142">
        <f>H94*12</f>
        <v>16.92</v>
      </c>
      <c r="H94" s="143">
        <v>1.41</v>
      </c>
      <c r="I94" s="6">
        <v>3858.7</v>
      </c>
      <c r="K94" s="105"/>
    </row>
    <row r="95" spans="1:11" s="6" customFormat="1" ht="19.5" thickBot="1">
      <c r="A95" s="4" t="s">
        <v>138</v>
      </c>
      <c r="B95" s="78"/>
      <c r="C95" s="141"/>
      <c r="D95" s="143">
        <f>D14+D19+D28+D29+D30+D31+D32+D35+D36+D37+D38+D39+D40+D55+D68+D72+D82+D85+D88+D93+D94</f>
        <v>602762.02</v>
      </c>
      <c r="E95" s="143">
        <f>E14+E19+E28+E29+E30+E31+E32+E35+E36+E37+E38+E39+E40+E55+E68+E72+E82+E85+E88+E93+E94</f>
        <v>110.16</v>
      </c>
      <c r="F95" s="143">
        <f>F14+F19+F28+F29+F30+F31+F32+F35+F36+F37+F38+F39+F40+F55+F68+F72+F82+F85+F88+F93+F94</f>
        <v>0</v>
      </c>
      <c r="G95" s="143">
        <f>G14+G19+G28+G29+G30+G31+G32+G35+G36+G37+G38+G39+G40+G55+G68+G72+G82+G85+G88+G93+G94+0.01</f>
        <v>156.2</v>
      </c>
      <c r="H95" s="143">
        <f>H14+H19+H28+H29+H30+H31+H32+H35+H36+H37+H38+H39+H40+H55+H68+H72+H82+H85+H88+H93+H94</f>
        <v>13.03</v>
      </c>
      <c r="J95" s="105"/>
      <c r="K95" s="105"/>
    </row>
    <row r="96" spans="1:11" s="147" customFormat="1" ht="18.75">
      <c r="A96" s="146"/>
      <c r="C96" s="148"/>
      <c r="D96" s="149"/>
      <c r="E96" s="149"/>
      <c r="F96" s="149"/>
      <c r="G96" s="149"/>
      <c r="H96" s="149"/>
      <c r="J96" s="148"/>
      <c r="K96" s="148"/>
    </row>
    <row r="97" spans="1:11" s="147" customFormat="1" ht="18.75">
      <c r="A97" s="150"/>
      <c r="C97" s="148"/>
      <c r="D97" s="149"/>
      <c r="E97" s="149"/>
      <c r="F97" s="149"/>
      <c r="G97" s="149"/>
      <c r="H97" s="149"/>
      <c r="K97" s="148"/>
    </row>
    <row r="98" spans="1:11" s="147" customFormat="1" ht="19.5" thickBot="1">
      <c r="A98" s="150"/>
      <c r="C98" s="148"/>
      <c r="D98" s="149"/>
      <c r="E98" s="149"/>
      <c r="F98" s="149"/>
      <c r="G98" s="149"/>
      <c r="H98" s="149"/>
      <c r="K98" s="148"/>
    </row>
    <row r="99" spans="1:11" s="6" customFormat="1" ht="30.75" thickBot="1">
      <c r="A99" s="58" t="s">
        <v>139</v>
      </c>
      <c r="B99" s="78"/>
      <c r="C99" s="141">
        <f>F99*12</f>
        <v>0</v>
      </c>
      <c r="D99" s="142">
        <f>D100+D101+D102+D103+D104+D105+D106+D107+D108+D109+D110+D111+D112+D113+D114+D115+D116+D117+D118+D119+D120+D121</f>
        <v>238253.78</v>
      </c>
      <c r="E99" s="142">
        <f>SUM(E100:E121)</f>
        <v>0</v>
      </c>
      <c r="F99" s="142">
        <f>SUM(F100:F121)</f>
        <v>0</v>
      </c>
      <c r="G99" s="142">
        <f>D99/I99</f>
        <v>61.74</v>
      </c>
      <c r="H99" s="143">
        <f>G99/12</f>
        <v>5.15</v>
      </c>
      <c r="I99" s="6">
        <v>3858.7</v>
      </c>
      <c r="K99" s="105"/>
    </row>
    <row r="100" spans="1:11" s="7" customFormat="1" ht="15">
      <c r="A100" s="151" t="s">
        <v>140</v>
      </c>
      <c r="B100" s="69"/>
      <c r="C100" s="131"/>
      <c r="D100" s="133">
        <v>38431.09</v>
      </c>
      <c r="E100" s="132"/>
      <c r="F100" s="134"/>
      <c r="G100" s="132">
        <f>D100/I100</f>
        <v>9.96</v>
      </c>
      <c r="H100" s="134">
        <f>G100/12</f>
        <v>0.83</v>
      </c>
      <c r="I100" s="6">
        <v>3858.7</v>
      </c>
      <c r="K100" s="112"/>
    </row>
    <row r="101" spans="1:11" s="7" customFormat="1" ht="15" hidden="1">
      <c r="A101" s="151" t="s">
        <v>141</v>
      </c>
      <c r="B101" s="69"/>
      <c r="C101" s="131"/>
      <c r="D101" s="133"/>
      <c r="E101" s="132"/>
      <c r="F101" s="134"/>
      <c r="G101" s="132"/>
      <c r="H101" s="134"/>
      <c r="I101" s="6">
        <v>3858.7</v>
      </c>
      <c r="K101" s="112"/>
    </row>
    <row r="102" spans="1:11" s="7" customFormat="1" ht="15">
      <c r="A102" s="151" t="s">
        <v>142</v>
      </c>
      <c r="B102" s="69"/>
      <c r="C102" s="131"/>
      <c r="D102" s="133">
        <v>16602.3</v>
      </c>
      <c r="E102" s="132"/>
      <c r="F102" s="134"/>
      <c r="G102" s="132">
        <f aca="true" t="shared" si="5" ref="G102:G121">D102/I102</f>
        <v>4.3</v>
      </c>
      <c r="H102" s="134">
        <f aca="true" t="shared" si="6" ref="H102:H121">G102/12</f>
        <v>0.36</v>
      </c>
      <c r="I102" s="6">
        <v>3858.7</v>
      </c>
      <c r="K102" s="112"/>
    </row>
    <row r="103" spans="1:11" s="7" customFormat="1" ht="15">
      <c r="A103" s="151" t="s">
        <v>143</v>
      </c>
      <c r="B103" s="69"/>
      <c r="C103" s="131"/>
      <c r="D103" s="133">
        <v>10274.73</v>
      </c>
      <c r="E103" s="132"/>
      <c r="F103" s="134"/>
      <c r="G103" s="132">
        <f t="shared" si="5"/>
        <v>2.66</v>
      </c>
      <c r="H103" s="134">
        <f t="shared" si="6"/>
        <v>0.22</v>
      </c>
      <c r="I103" s="6">
        <v>3858.7</v>
      </c>
      <c r="K103" s="112"/>
    </row>
    <row r="104" spans="1:11" s="7" customFormat="1" ht="15" hidden="1">
      <c r="A104" s="151" t="s">
        <v>144</v>
      </c>
      <c r="B104" s="69"/>
      <c r="C104" s="131"/>
      <c r="D104" s="133"/>
      <c r="E104" s="132"/>
      <c r="F104" s="134"/>
      <c r="G104" s="132">
        <f t="shared" si="5"/>
        <v>0</v>
      </c>
      <c r="H104" s="134">
        <f t="shared" si="6"/>
        <v>0</v>
      </c>
      <c r="I104" s="6">
        <v>3858.7</v>
      </c>
      <c r="K104" s="112"/>
    </row>
    <row r="105" spans="1:11" s="7" customFormat="1" ht="15">
      <c r="A105" s="151" t="s">
        <v>145</v>
      </c>
      <c r="B105" s="69"/>
      <c r="C105" s="131"/>
      <c r="D105" s="133">
        <v>1752.6</v>
      </c>
      <c r="E105" s="132"/>
      <c r="F105" s="134"/>
      <c r="G105" s="132">
        <f t="shared" si="5"/>
        <v>0.45</v>
      </c>
      <c r="H105" s="134">
        <f t="shared" si="6"/>
        <v>0.04</v>
      </c>
      <c r="I105" s="6">
        <v>3858.7</v>
      </c>
      <c r="K105" s="112"/>
    </row>
    <row r="106" spans="1:11" s="7" customFormat="1" ht="15">
      <c r="A106" s="151" t="s">
        <v>146</v>
      </c>
      <c r="B106" s="69"/>
      <c r="C106" s="131"/>
      <c r="D106" s="133">
        <v>28655.95</v>
      </c>
      <c r="E106" s="132"/>
      <c r="F106" s="134"/>
      <c r="G106" s="132">
        <f t="shared" si="5"/>
        <v>7.43</v>
      </c>
      <c r="H106" s="134">
        <f t="shared" si="6"/>
        <v>0.62</v>
      </c>
      <c r="I106" s="6">
        <v>3858.7</v>
      </c>
      <c r="K106" s="112"/>
    </row>
    <row r="107" spans="1:11" s="7" customFormat="1" ht="15" hidden="1">
      <c r="A107" s="151" t="s">
        <v>147</v>
      </c>
      <c r="B107" s="69"/>
      <c r="C107" s="131"/>
      <c r="D107" s="133"/>
      <c r="E107" s="132"/>
      <c r="F107" s="134"/>
      <c r="G107" s="132">
        <f t="shared" si="5"/>
        <v>0</v>
      </c>
      <c r="H107" s="134">
        <f t="shared" si="6"/>
        <v>0</v>
      </c>
      <c r="I107" s="6">
        <v>3858.7</v>
      </c>
      <c r="K107" s="112"/>
    </row>
    <row r="108" spans="1:11" s="7" customFormat="1" ht="15" hidden="1">
      <c r="A108" s="151" t="s">
        <v>148</v>
      </c>
      <c r="B108" s="69"/>
      <c r="C108" s="131"/>
      <c r="D108" s="133"/>
      <c r="E108" s="132"/>
      <c r="F108" s="134"/>
      <c r="G108" s="132">
        <f t="shared" si="5"/>
        <v>0</v>
      </c>
      <c r="H108" s="134">
        <f t="shared" si="6"/>
        <v>0</v>
      </c>
      <c r="I108" s="6">
        <v>3858.7</v>
      </c>
      <c r="K108" s="112"/>
    </row>
    <row r="109" spans="1:11" s="7" customFormat="1" ht="15">
      <c r="A109" s="151" t="s">
        <v>149</v>
      </c>
      <c r="B109" s="69"/>
      <c r="C109" s="131"/>
      <c r="D109" s="133">
        <v>1664.96</v>
      </c>
      <c r="E109" s="132"/>
      <c r="F109" s="134"/>
      <c r="G109" s="132">
        <f t="shared" si="5"/>
        <v>0.43</v>
      </c>
      <c r="H109" s="134">
        <f t="shared" si="6"/>
        <v>0.04</v>
      </c>
      <c r="I109" s="6">
        <v>3858.7</v>
      </c>
      <c r="K109" s="112"/>
    </row>
    <row r="110" spans="1:11" s="7" customFormat="1" ht="28.5" customHeight="1" hidden="1">
      <c r="A110" s="151" t="s">
        <v>150</v>
      </c>
      <c r="B110" s="69"/>
      <c r="C110" s="131"/>
      <c r="D110" s="133"/>
      <c r="E110" s="132"/>
      <c r="F110" s="134"/>
      <c r="G110" s="132"/>
      <c r="H110" s="134"/>
      <c r="I110" s="6">
        <v>3858.7</v>
      </c>
      <c r="K110" s="112"/>
    </row>
    <row r="111" spans="1:11" s="7" customFormat="1" ht="15">
      <c r="A111" s="151" t="s">
        <v>151</v>
      </c>
      <c r="B111" s="69"/>
      <c r="C111" s="131"/>
      <c r="D111" s="133">
        <v>1218.74</v>
      </c>
      <c r="E111" s="132"/>
      <c r="F111" s="134"/>
      <c r="G111" s="132">
        <f t="shared" si="5"/>
        <v>0.32</v>
      </c>
      <c r="H111" s="134">
        <f t="shared" si="6"/>
        <v>0.03</v>
      </c>
      <c r="I111" s="6">
        <v>3858.7</v>
      </c>
      <c r="K111" s="112"/>
    </row>
    <row r="112" spans="1:11" s="7" customFormat="1" ht="15">
      <c r="A112" s="151" t="s">
        <v>152</v>
      </c>
      <c r="B112" s="69"/>
      <c r="C112" s="131"/>
      <c r="D112" s="133">
        <v>6852.13</v>
      </c>
      <c r="E112" s="132"/>
      <c r="F112" s="134"/>
      <c r="G112" s="132">
        <f t="shared" si="5"/>
        <v>1.78</v>
      </c>
      <c r="H112" s="134">
        <f t="shared" si="6"/>
        <v>0.15</v>
      </c>
      <c r="I112" s="6">
        <v>3858.7</v>
      </c>
      <c r="K112" s="112"/>
    </row>
    <row r="113" spans="1:11" s="7" customFormat="1" ht="15">
      <c r="A113" s="151" t="s">
        <v>153</v>
      </c>
      <c r="B113" s="69"/>
      <c r="C113" s="131"/>
      <c r="D113" s="133">
        <v>19036.74</v>
      </c>
      <c r="E113" s="132"/>
      <c r="F113" s="134"/>
      <c r="G113" s="132">
        <f t="shared" si="5"/>
        <v>4.93</v>
      </c>
      <c r="H113" s="134">
        <f t="shared" si="6"/>
        <v>0.41</v>
      </c>
      <c r="I113" s="6">
        <v>3858.7</v>
      </c>
      <c r="K113" s="112"/>
    </row>
    <row r="114" spans="1:11" s="7" customFormat="1" ht="15">
      <c r="A114" s="151" t="s">
        <v>154</v>
      </c>
      <c r="B114" s="69"/>
      <c r="C114" s="131"/>
      <c r="D114" s="133">
        <v>10780.51</v>
      </c>
      <c r="E114" s="132"/>
      <c r="F114" s="134"/>
      <c r="G114" s="132">
        <f t="shared" si="5"/>
        <v>2.79</v>
      </c>
      <c r="H114" s="134">
        <f t="shared" si="6"/>
        <v>0.23</v>
      </c>
      <c r="I114" s="6">
        <v>3858.7</v>
      </c>
      <c r="K114" s="112"/>
    </row>
    <row r="115" spans="1:11" s="7" customFormat="1" ht="15" hidden="1">
      <c r="A115" s="151" t="s">
        <v>155</v>
      </c>
      <c r="B115" s="69"/>
      <c r="C115" s="131"/>
      <c r="D115" s="133"/>
      <c r="E115" s="132"/>
      <c r="F115" s="134"/>
      <c r="G115" s="132">
        <f t="shared" si="5"/>
        <v>0</v>
      </c>
      <c r="H115" s="134">
        <f t="shared" si="6"/>
        <v>0</v>
      </c>
      <c r="I115" s="6">
        <v>3858.7</v>
      </c>
      <c r="K115" s="112"/>
    </row>
    <row r="116" spans="1:11" s="7" customFormat="1" ht="15" hidden="1">
      <c r="A116" s="151" t="s">
        <v>156</v>
      </c>
      <c r="B116" s="69"/>
      <c r="C116" s="131"/>
      <c r="D116" s="133"/>
      <c r="E116" s="132"/>
      <c r="F116" s="134"/>
      <c r="G116" s="132">
        <f t="shared" si="5"/>
        <v>0</v>
      </c>
      <c r="H116" s="134">
        <f t="shared" si="6"/>
        <v>0</v>
      </c>
      <c r="I116" s="6">
        <v>3858.7</v>
      </c>
      <c r="K116" s="112"/>
    </row>
    <row r="117" spans="1:11" s="7" customFormat="1" ht="15" hidden="1">
      <c r="A117" s="151" t="s">
        <v>157</v>
      </c>
      <c r="B117" s="69"/>
      <c r="C117" s="131"/>
      <c r="D117" s="133"/>
      <c r="E117" s="132"/>
      <c r="F117" s="134"/>
      <c r="G117" s="132">
        <f t="shared" si="5"/>
        <v>0</v>
      </c>
      <c r="H117" s="134">
        <f t="shared" si="6"/>
        <v>0</v>
      </c>
      <c r="I117" s="6">
        <v>3858.7</v>
      </c>
      <c r="K117" s="112"/>
    </row>
    <row r="118" spans="1:11" s="7" customFormat="1" ht="15">
      <c r="A118" s="5" t="s">
        <v>158</v>
      </c>
      <c r="B118" s="10"/>
      <c r="C118" s="1"/>
      <c r="D118" s="16">
        <v>5616.43</v>
      </c>
      <c r="E118" s="129"/>
      <c r="F118" s="130"/>
      <c r="G118" s="132">
        <f t="shared" si="5"/>
        <v>1.46</v>
      </c>
      <c r="H118" s="134">
        <f t="shared" si="6"/>
        <v>0.12</v>
      </c>
      <c r="I118" s="6">
        <v>3858.7</v>
      </c>
      <c r="K118" s="112"/>
    </row>
    <row r="119" spans="1:11" s="7" customFormat="1" ht="15" hidden="1">
      <c r="A119" s="5" t="s">
        <v>159</v>
      </c>
      <c r="B119" s="10"/>
      <c r="C119" s="1"/>
      <c r="D119" s="16"/>
      <c r="E119" s="129"/>
      <c r="F119" s="130"/>
      <c r="G119" s="132">
        <f t="shared" si="5"/>
        <v>0</v>
      </c>
      <c r="H119" s="134">
        <f t="shared" si="6"/>
        <v>0</v>
      </c>
      <c r="I119" s="6">
        <v>3858.7</v>
      </c>
      <c r="K119" s="112"/>
    </row>
    <row r="120" spans="1:11" s="7" customFormat="1" ht="15" hidden="1">
      <c r="A120" s="5" t="s">
        <v>160</v>
      </c>
      <c r="B120" s="10"/>
      <c r="C120" s="1"/>
      <c r="D120" s="16"/>
      <c r="E120" s="129"/>
      <c r="F120" s="130"/>
      <c r="G120" s="132">
        <f t="shared" si="5"/>
        <v>0</v>
      </c>
      <c r="H120" s="134">
        <f t="shared" si="6"/>
        <v>0</v>
      </c>
      <c r="I120" s="6">
        <v>3858.7</v>
      </c>
      <c r="K120" s="112"/>
    </row>
    <row r="121" spans="1:11" s="7" customFormat="1" ht="15.75" thickBot="1">
      <c r="A121" s="152" t="s">
        <v>161</v>
      </c>
      <c r="B121" s="120"/>
      <c r="C121" s="153"/>
      <c r="D121" s="154">
        <v>97367.6</v>
      </c>
      <c r="E121" s="155"/>
      <c r="F121" s="156"/>
      <c r="G121" s="157">
        <f t="shared" si="5"/>
        <v>25.23</v>
      </c>
      <c r="H121" s="158">
        <f t="shared" si="6"/>
        <v>2.1</v>
      </c>
      <c r="I121" s="6">
        <v>3858.7</v>
      </c>
      <c r="K121" s="112"/>
    </row>
    <row r="122" spans="1:11" s="7" customFormat="1" ht="15" hidden="1">
      <c r="A122" s="151"/>
      <c r="B122" s="69"/>
      <c r="C122" s="131"/>
      <c r="D122" s="133"/>
      <c r="E122" s="131"/>
      <c r="F122" s="134"/>
      <c r="G122" s="131"/>
      <c r="H122" s="134">
        <f>D122/I122/12</f>
        <v>0</v>
      </c>
      <c r="I122" s="6">
        <v>3858.7</v>
      </c>
      <c r="K122" s="112"/>
    </row>
    <row r="123" spans="1:11" s="7" customFormat="1" ht="15.75" hidden="1" thickBot="1">
      <c r="A123" s="152"/>
      <c r="B123" s="120"/>
      <c r="C123" s="153"/>
      <c r="D123" s="154"/>
      <c r="E123" s="153"/>
      <c r="F123" s="156"/>
      <c r="G123" s="153"/>
      <c r="H123" s="134">
        <f>D123/I123/12</f>
        <v>0</v>
      </c>
      <c r="I123" s="6">
        <v>3858.7</v>
      </c>
      <c r="K123" s="112"/>
    </row>
    <row r="124" spans="1:11" s="6" customFormat="1" ht="19.5" hidden="1" thickBot="1">
      <c r="A124" s="159"/>
      <c r="B124" s="160"/>
      <c r="C124" s="161" t="e">
        <f>F124*12</f>
        <v>#REF!</v>
      </c>
      <c r="D124" s="162">
        <f>D14+D19+D28+D29+D30+D31+D32+D33+D34+D35+D36+D37+D38+D39+D40+D55+D68+D72+D82+D85+D88+D93+D99</f>
        <v>1362959.3359999997</v>
      </c>
      <c r="E124" s="161" t="e">
        <f>H124*12</f>
        <v>#DIV/0!</v>
      </c>
      <c r="F124" s="162" t="e">
        <f>F14+F19+F28+F29+#REF!+#REF!+#REF!+#REF!+#REF!+F99+F93</f>
        <v>#REF!</v>
      </c>
      <c r="G124" s="161" t="e">
        <f>H124*12</f>
        <v>#DIV/0!</v>
      </c>
      <c r="H124" s="134" t="e">
        <f>D124/I124/12</f>
        <v>#DIV/0!</v>
      </c>
      <c r="K124" s="105"/>
    </row>
    <row r="125" spans="3:11" s="147" customFormat="1" ht="18.75">
      <c r="C125" s="148"/>
      <c r="D125" s="163"/>
      <c r="E125" s="148"/>
      <c r="F125" s="163"/>
      <c r="G125" s="148"/>
      <c r="H125" s="163"/>
      <c r="K125" s="148"/>
    </row>
    <row r="126" spans="3:11" s="147" customFormat="1" ht="19.5" thickBot="1">
      <c r="C126" s="148"/>
      <c r="D126" s="163"/>
      <c r="E126" s="148"/>
      <c r="F126" s="163"/>
      <c r="G126" s="148"/>
      <c r="H126" s="163"/>
      <c r="K126" s="148"/>
    </row>
    <row r="127" spans="3:11" s="147" customFormat="1" ht="19.5" hidden="1" thickBot="1">
      <c r="C127" s="148"/>
      <c r="D127" s="163"/>
      <c r="E127" s="148"/>
      <c r="F127" s="163"/>
      <c r="G127" s="148"/>
      <c r="H127" s="163"/>
      <c r="K127" s="148"/>
    </row>
    <row r="128" spans="3:11" s="147" customFormat="1" ht="19.5" hidden="1" thickBot="1">
      <c r="C128" s="148"/>
      <c r="D128" s="163"/>
      <c r="E128" s="148"/>
      <c r="F128" s="163"/>
      <c r="G128" s="148"/>
      <c r="H128" s="163"/>
      <c r="K128" s="148"/>
    </row>
    <row r="129" spans="3:11" s="147" customFormat="1" ht="19.5" hidden="1" thickBot="1">
      <c r="C129" s="148"/>
      <c r="D129" s="163"/>
      <c r="E129" s="148"/>
      <c r="F129" s="163"/>
      <c r="G129" s="148"/>
      <c r="H129" s="163"/>
      <c r="K129" s="148"/>
    </row>
    <row r="130" spans="1:11" s="6" customFormat="1" ht="19.5" thickBot="1">
      <c r="A130" s="164" t="s">
        <v>162</v>
      </c>
      <c r="B130" s="78"/>
      <c r="C130" s="141"/>
      <c r="D130" s="143">
        <f>D95+D99</f>
        <v>841015.8</v>
      </c>
      <c r="E130" s="143">
        <f>E95+E99</f>
        <v>110.16</v>
      </c>
      <c r="F130" s="143">
        <f>F95+F99</f>
        <v>0</v>
      </c>
      <c r="G130" s="143">
        <f>G95+G99-0.01</f>
        <v>217.93</v>
      </c>
      <c r="H130" s="143">
        <f>H95+H99+0.01</f>
        <v>18.19</v>
      </c>
      <c r="K130" s="105"/>
    </row>
    <row r="131" spans="3:11" s="147" customFormat="1" ht="18.75">
      <c r="C131" s="148"/>
      <c r="D131" s="163"/>
      <c r="E131" s="148"/>
      <c r="F131" s="163"/>
      <c r="G131" s="148"/>
      <c r="H131" s="163"/>
      <c r="K131" s="148"/>
    </row>
    <row r="132" spans="1:11" s="167" customFormat="1" ht="18.75">
      <c r="A132" s="165"/>
      <c r="B132" s="166"/>
      <c r="C132" s="163"/>
      <c r="D132" s="163"/>
      <c r="E132" s="163"/>
      <c r="F132" s="163"/>
      <c r="G132" s="163"/>
      <c r="H132" s="163"/>
      <c r="K132" s="168"/>
    </row>
    <row r="133" spans="1:11" s="11" customFormat="1" ht="19.5">
      <c r="A133" s="169"/>
      <c r="B133" s="170"/>
      <c r="C133" s="171"/>
      <c r="D133" s="171"/>
      <c r="E133" s="171"/>
      <c r="F133" s="171"/>
      <c r="G133" s="171"/>
      <c r="H133" s="171"/>
      <c r="K133" s="172"/>
    </row>
    <row r="134" spans="1:11" s="2" customFormat="1" ht="14.25">
      <c r="A134" s="246" t="s">
        <v>163</v>
      </c>
      <c r="B134" s="246"/>
      <c r="C134" s="246"/>
      <c r="D134" s="246"/>
      <c r="E134" s="246"/>
      <c r="F134" s="246"/>
      <c r="K134" s="173"/>
    </row>
    <row r="135" s="2" customFormat="1" ht="12.75">
      <c r="K135" s="173"/>
    </row>
    <row r="136" spans="1:11" s="2" customFormat="1" ht="12.75">
      <c r="A136" s="174" t="s">
        <v>164</v>
      </c>
      <c r="K136" s="173"/>
    </row>
    <row r="137" s="2" customFormat="1" ht="12.75">
      <c r="K137" s="173"/>
    </row>
    <row r="138" s="2" customFormat="1" ht="12.75">
      <c r="K138" s="173"/>
    </row>
    <row r="139" s="2" customFormat="1" ht="12.75">
      <c r="K139" s="173"/>
    </row>
    <row r="140" s="2" customFormat="1" ht="12.75">
      <c r="K140" s="173"/>
    </row>
    <row r="141" s="2" customFormat="1" ht="12.75">
      <c r="K141" s="173"/>
    </row>
    <row r="142" s="2" customFormat="1" ht="12.75">
      <c r="K142" s="173"/>
    </row>
    <row r="143" s="2" customFormat="1" ht="12.75">
      <c r="K143" s="173"/>
    </row>
    <row r="144" s="2" customFormat="1" ht="12.75">
      <c r="K144" s="173"/>
    </row>
    <row r="145" s="2" customFormat="1" ht="12.75">
      <c r="K145" s="173"/>
    </row>
    <row r="146" s="2" customFormat="1" ht="12.75">
      <c r="K146" s="173"/>
    </row>
    <row r="147" s="2" customFormat="1" ht="12.75">
      <c r="K147" s="173"/>
    </row>
    <row r="148" s="2" customFormat="1" ht="12.75">
      <c r="K148" s="173"/>
    </row>
    <row r="149" s="2" customFormat="1" ht="12.75">
      <c r="K149" s="173"/>
    </row>
    <row r="150" s="2" customFormat="1" ht="12.75">
      <c r="K150" s="173"/>
    </row>
    <row r="151" s="2" customFormat="1" ht="12.75">
      <c r="K151" s="173"/>
    </row>
    <row r="152" s="2" customFormat="1" ht="12.75">
      <c r="K152" s="173"/>
    </row>
    <row r="153" s="2" customFormat="1" ht="12.75">
      <c r="K153" s="173"/>
    </row>
    <row r="154" s="2" customFormat="1" ht="12.75">
      <c r="K154" s="173"/>
    </row>
  </sheetData>
  <sheetProtection/>
  <mergeCells count="12">
    <mergeCell ref="A7:H7"/>
    <mergeCell ref="A8:H8"/>
    <mergeCell ref="A9:H9"/>
    <mergeCell ref="A10:H10"/>
    <mergeCell ref="A13:H13"/>
    <mergeCell ref="A134:F13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tabSelected="1" zoomScale="80" zoomScaleNormal="80" zoomScalePageLayoutView="0" workbookViewId="0" topLeftCell="A1">
      <pane xSplit="1" ySplit="2" topLeftCell="F1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42" sqref="K142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6" t="s">
        <v>170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5" s="6" customFormat="1" ht="78" customHeight="1" thickBot="1">
      <c r="A2" s="178" t="s">
        <v>0</v>
      </c>
      <c r="B2" s="273" t="s">
        <v>180</v>
      </c>
      <c r="C2" s="274"/>
      <c r="D2" s="275"/>
      <c r="E2" s="274" t="s">
        <v>181</v>
      </c>
      <c r="F2" s="274"/>
      <c r="G2" s="274"/>
      <c r="H2" s="273" t="s">
        <v>182</v>
      </c>
      <c r="I2" s="274"/>
      <c r="J2" s="275"/>
      <c r="K2" s="273" t="s">
        <v>183</v>
      </c>
      <c r="L2" s="274"/>
      <c r="M2" s="275"/>
      <c r="N2" s="48" t="s">
        <v>10</v>
      </c>
      <c r="O2" s="21" t="s">
        <v>5</v>
      </c>
    </row>
    <row r="3" spans="1:15" s="7" customFormat="1" ht="12.75">
      <c r="A3" s="41"/>
      <c r="B3" s="30" t="s">
        <v>7</v>
      </c>
      <c r="C3" s="13" t="s">
        <v>8</v>
      </c>
      <c r="D3" s="36" t="s">
        <v>9</v>
      </c>
      <c r="E3" s="47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6" t="s">
        <v>9</v>
      </c>
      <c r="K3" s="30" t="s">
        <v>7</v>
      </c>
      <c r="L3" s="13" t="s">
        <v>8</v>
      </c>
      <c r="M3" s="36" t="s">
        <v>9</v>
      </c>
      <c r="N3" s="50"/>
      <c r="O3" s="22"/>
    </row>
    <row r="4" spans="1:15" s="7" customFormat="1" ht="49.5" customHeight="1">
      <c r="A4" s="276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s="6" customFormat="1" ht="14.25" customHeight="1">
      <c r="A5" s="113" t="s">
        <v>43</v>
      </c>
      <c r="B5" s="31"/>
      <c r="C5" s="8"/>
      <c r="D5" s="59">
        <f>O5/4</f>
        <v>27782.64</v>
      </c>
      <c r="E5" s="48"/>
      <c r="F5" s="8"/>
      <c r="G5" s="59">
        <f>O5/4</f>
        <v>27782.64</v>
      </c>
      <c r="H5" s="31"/>
      <c r="I5" s="8"/>
      <c r="J5" s="59">
        <f>O5/4</f>
        <v>27782.64</v>
      </c>
      <c r="K5" s="31"/>
      <c r="L5" s="8"/>
      <c r="M5" s="59">
        <f aca="true" t="shared" si="0" ref="M5:M16">O5/4</f>
        <v>27782.64</v>
      </c>
      <c r="N5" s="52">
        <f>M5+J5+G5+D5</f>
        <v>111130.56</v>
      </c>
      <c r="O5" s="15">
        <v>111130.56</v>
      </c>
    </row>
    <row r="6" spans="1:15" s="6" customFormat="1" ht="30">
      <c r="A6" s="113" t="s">
        <v>51</v>
      </c>
      <c r="B6" s="31"/>
      <c r="C6" s="8"/>
      <c r="D6" s="59">
        <f aca="true" t="shared" si="1" ref="D6:D16">O6/4</f>
        <v>29287.53</v>
      </c>
      <c r="E6" s="48"/>
      <c r="F6" s="8"/>
      <c r="G6" s="59">
        <f aca="true" t="shared" si="2" ref="G6:G16">O6/4</f>
        <v>29287.53</v>
      </c>
      <c r="H6" s="31"/>
      <c r="I6" s="8"/>
      <c r="J6" s="59">
        <f aca="true" t="shared" si="3" ref="J6:J16">O6/4</f>
        <v>29287.53</v>
      </c>
      <c r="K6" s="198"/>
      <c r="L6" s="8"/>
      <c r="M6" s="59">
        <v>23422.46</v>
      </c>
      <c r="N6" s="52">
        <f aca="true" t="shared" si="4" ref="N6:N56">M6+J6+G6+D6</f>
        <v>111285.05</v>
      </c>
      <c r="O6" s="15">
        <v>117150.13</v>
      </c>
    </row>
    <row r="7" spans="1:15" s="6" customFormat="1" ht="15">
      <c r="A7" s="121" t="s">
        <v>64</v>
      </c>
      <c r="B7" s="31"/>
      <c r="C7" s="8"/>
      <c r="D7" s="59">
        <f t="shared" si="1"/>
        <v>7408.71</v>
      </c>
      <c r="E7" s="48"/>
      <c r="F7" s="8"/>
      <c r="G7" s="59">
        <f t="shared" si="2"/>
        <v>7408.71</v>
      </c>
      <c r="H7" s="31"/>
      <c r="I7" s="8"/>
      <c r="J7" s="59">
        <f t="shared" si="3"/>
        <v>7408.71</v>
      </c>
      <c r="K7" s="31"/>
      <c r="L7" s="8"/>
      <c r="M7" s="59">
        <f t="shared" si="0"/>
        <v>7408.71</v>
      </c>
      <c r="N7" s="52">
        <f t="shared" si="4"/>
        <v>29634.84</v>
      </c>
      <c r="O7" s="15">
        <v>29634.82</v>
      </c>
    </row>
    <row r="8" spans="1:15" s="6" customFormat="1" ht="15">
      <c r="A8" s="121" t="s">
        <v>66</v>
      </c>
      <c r="B8" s="31"/>
      <c r="C8" s="8"/>
      <c r="D8" s="59">
        <f t="shared" si="1"/>
        <v>24078.29</v>
      </c>
      <c r="E8" s="48"/>
      <c r="F8" s="8"/>
      <c r="G8" s="59">
        <f t="shared" si="2"/>
        <v>24078.29</v>
      </c>
      <c r="H8" s="31"/>
      <c r="I8" s="8"/>
      <c r="J8" s="59">
        <f t="shared" si="3"/>
        <v>24078.29</v>
      </c>
      <c r="K8" s="31"/>
      <c r="L8" s="123"/>
      <c r="M8" s="59">
        <f t="shared" si="0"/>
        <v>24078.29</v>
      </c>
      <c r="N8" s="52">
        <f t="shared" si="4"/>
        <v>96313.16</v>
      </c>
      <c r="O8" s="15">
        <v>96313.15</v>
      </c>
    </row>
    <row r="9" spans="1:15" s="6" customFormat="1" ht="30">
      <c r="A9" s="121" t="s">
        <v>68</v>
      </c>
      <c r="B9" s="31"/>
      <c r="C9" s="8"/>
      <c r="D9" s="59">
        <f t="shared" si="1"/>
        <v>433.43</v>
      </c>
      <c r="E9" s="48"/>
      <c r="F9" s="8"/>
      <c r="G9" s="59">
        <f t="shared" si="2"/>
        <v>433.43</v>
      </c>
      <c r="H9" s="31"/>
      <c r="I9" s="8"/>
      <c r="J9" s="59">
        <f t="shared" si="3"/>
        <v>433.43</v>
      </c>
      <c r="K9" s="31"/>
      <c r="L9" s="8"/>
      <c r="M9" s="59">
        <f t="shared" si="0"/>
        <v>433.43</v>
      </c>
      <c r="N9" s="52">
        <f t="shared" si="4"/>
        <v>1733.72</v>
      </c>
      <c r="O9" s="15">
        <v>1733.72</v>
      </c>
    </row>
    <row r="10" spans="1:15" s="6" customFormat="1" ht="30">
      <c r="A10" s="121" t="s">
        <v>69</v>
      </c>
      <c r="B10" s="31"/>
      <c r="C10" s="8"/>
      <c r="D10" s="59">
        <f t="shared" si="1"/>
        <v>433.43</v>
      </c>
      <c r="E10" s="48"/>
      <c r="F10" s="8"/>
      <c r="G10" s="59">
        <f t="shared" si="2"/>
        <v>433.43</v>
      </c>
      <c r="H10" s="31"/>
      <c r="I10" s="8"/>
      <c r="J10" s="59">
        <f t="shared" si="3"/>
        <v>433.43</v>
      </c>
      <c r="K10" s="31"/>
      <c r="L10" s="8"/>
      <c r="M10" s="59">
        <f t="shared" si="0"/>
        <v>433.43</v>
      </c>
      <c r="N10" s="52">
        <f t="shared" si="4"/>
        <v>1733.72</v>
      </c>
      <c r="O10" s="15">
        <v>1733.72</v>
      </c>
    </row>
    <row r="11" spans="1:15" s="6" customFormat="1" ht="15">
      <c r="A11" s="121" t="s">
        <v>70</v>
      </c>
      <c r="B11" s="31"/>
      <c r="C11" s="8"/>
      <c r="D11" s="59">
        <f t="shared" si="1"/>
        <v>2737.03</v>
      </c>
      <c r="E11" s="48"/>
      <c r="F11" s="8"/>
      <c r="G11" s="59">
        <f t="shared" si="2"/>
        <v>2737.03</v>
      </c>
      <c r="H11" s="31"/>
      <c r="I11" s="8"/>
      <c r="J11" s="59">
        <f t="shared" si="3"/>
        <v>2737.03</v>
      </c>
      <c r="K11" s="31"/>
      <c r="L11" s="8"/>
      <c r="M11" s="59">
        <f t="shared" si="0"/>
        <v>2737.03</v>
      </c>
      <c r="N11" s="52">
        <f t="shared" si="4"/>
        <v>10948.12</v>
      </c>
      <c r="O11" s="15">
        <v>10948.1</v>
      </c>
    </row>
    <row r="12" spans="1:15" s="215" customFormat="1" ht="30">
      <c r="A12" s="206" t="s">
        <v>72</v>
      </c>
      <c r="B12" s="207"/>
      <c r="C12" s="208"/>
      <c r="D12" s="209">
        <f t="shared" si="1"/>
        <v>0</v>
      </c>
      <c r="E12" s="210" t="s">
        <v>203</v>
      </c>
      <c r="F12" s="211">
        <v>41565</v>
      </c>
      <c r="G12" s="212">
        <v>3100.59</v>
      </c>
      <c r="H12" s="207"/>
      <c r="I12" s="208"/>
      <c r="J12" s="209">
        <f t="shared" si="3"/>
        <v>0</v>
      </c>
      <c r="K12" s="207"/>
      <c r="L12" s="208"/>
      <c r="M12" s="209">
        <f t="shared" si="0"/>
        <v>0</v>
      </c>
      <c r="N12" s="213">
        <f t="shared" si="4"/>
        <v>3100.59</v>
      </c>
      <c r="O12" s="214"/>
    </row>
    <row r="13" spans="1:15" s="6" customFormat="1" ht="30">
      <c r="A13" s="121" t="s">
        <v>73</v>
      </c>
      <c r="B13" s="31"/>
      <c r="C13" s="8"/>
      <c r="D13" s="59">
        <f t="shared" si="1"/>
        <v>2083.7</v>
      </c>
      <c r="E13" s="48"/>
      <c r="F13" s="8"/>
      <c r="G13" s="59">
        <f t="shared" si="2"/>
        <v>2083.7</v>
      </c>
      <c r="H13" s="31"/>
      <c r="I13" s="8"/>
      <c r="J13" s="59">
        <f t="shared" si="3"/>
        <v>2083.7</v>
      </c>
      <c r="K13" s="31"/>
      <c r="L13" s="8"/>
      <c r="M13" s="59">
        <f t="shared" si="0"/>
        <v>2083.7</v>
      </c>
      <c r="N13" s="52">
        <f t="shared" si="4"/>
        <v>8334.8</v>
      </c>
      <c r="O13" s="15">
        <v>8334.79</v>
      </c>
    </row>
    <row r="14" spans="1:15" s="9" customFormat="1" ht="15">
      <c r="A14" s="121" t="s">
        <v>74</v>
      </c>
      <c r="B14" s="32"/>
      <c r="C14" s="28"/>
      <c r="D14" s="59">
        <f t="shared" si="1"/>
        <v>463.05</v>
      </c>
      <c r="E14" s="49"/>
      <c r="F14" s="28"/>
      <c r="G14" s="59">
        <f t="shared" si="2"/>
        <v>463.05</v>
      </c>
      <c r="H14" s="32"/>
      <c r="I14" s="28"/>
      <c r="J14" s="59">
        <f t="shared" si="3"/>
        <v>463.05</v>
      </c>
      <c r="K14" s="32"/>
      <c r="L14" s="28"/>
      <c r="M14" s="59">
        <f t="shared" si="0"/>
        <v>463.05</v>
      </c>
      <c r="N14" s="52">
        <f t="shared" si="4"/>
        <v>1852.2</v>
      </c>
      <c r="O14" s="15">
        <v>1852.18</v>
      </c>
    </row>
    <row r="15" spans="1:15" s="6" customFormat="1" ht="15">
      <c r="A15" s="121" t="s">
        <v>76</v>
      </c>
      <c r="B15" s="31"/>
      <c r="C15" s="8"/>
      <c r="D15" s="59">
        <f t="shared" si="1"/>
        <v>247.73</v>
      </c>
      <c r="E15" s="48"/>
      <c r="F15" s="8"/>
      <c r="G15" s="59">
        <f t="shared" si="2"/>
        <v>247.73</v>
      </c>
      <c r="H15" s="31"/>
      <c r="I15" s="8"/>
      <c r="J15" s="59">
        <f t="shared" si="3"/>
        <v>247.73</v>
      </c>
      <c r="K15" s="31"/>
      <c r="L15" s="8"/>
      <c r="M15" s="59">
        <f t="shared" si="0"/>
        <v>247.73</v>
      </c>
      <c r="N15" s="52">
        <f t="shared" si="4"/>
        <v>990.92</v>
      </c>
      <c r="O15" s="15">
        <v>990.92</v>
      </c>
    </row>
    <row r="16" spans="1:15" s="6" customFormat="1" ht="30">
      <c r="A16" s="121" t="s">
        <v>78</v>
      </c>
      <c r="B16" s="31"/>
      <c r="C16" s="8"/>
      <c r="D16" s="59">
        <f t="shared" si="1"/>
        <v>0</v>
      </c>
      <c r="E16" s="48"/>
      <c r="F16" s="8"/>
      <c r="G16" s="59">
        <f t="shared" si="2"/>
        <v>0</v>
      </c>
      <c r="H16" s="31"/>
      <c r="I16" s="8"/>
      <c r="J16" s="59">
        <f t="shared" si="3"/>
        <v>0</v>
      </c>
      <c r="K16" s="31"/>
      <c r="L16" s="8"/>
      <c r="M16" s="59">
        <f t="shared" si="0"/>
        <v>0</v>
      </c>
      <c r="N16" s="52">
        <f t="shared" si="4"/>
        <v>0</v>
      </c>
      <c r="O16" s="15"/>
    </row>
    <row r="17" spans="1:15" s="6" customFormat="1" ht="15">
      <c r="A17" s="121" t="s">
        <v>80</v>
      </c>
      <c r="B17" s="31"/>
      <c r="C17" s="8"/>
      <c r="D17" s="59"/>
      <c r="E17" s="48"/>
      <c r="F17" s="8"/>
      <c r="G17" s="17"/>
      <c r="H17" s="31"/>
      <c r="I17" s="8"/>
      <c r="J17" s="37"/>
      <c r="K17" s="31"/>
      <c r="L17" s="8"/>
      <c r="M17" s="37"/>
      <c r="N17" s="52">
        <f t="shared" si="4"/>
        <v>0</v>
      </c>
      <c r="O17" s="15"/>
    </row>
    <row r="18" spans="1:15" s="6" customFormat="1" ht="15">
      <c r="A18" s="5" t="s">
        <v>81</v>
      </c>
      <c r="B18" s="175" t="s">
        <v>175</v>
      </c>
      <c r="C18" s="176">
        <v>41402</v>
      </c>
      <c r="D18" s="71">
        <v>184.33</v>
      </c>
      <c r="E18" s="175" t="s">
        <v>188</v>
      </c>
      <c r="F18" s="176">
        <v>41509</v>
      </c>
      <c r="G18" s="71">
        <v>184.33</v>
      </c>
      <c r="H18" s="31"/>
      <c r="I18" s="8"/>
      <c r="J18" s="37"/>
      <c r="K18" s="199">
        <v>50</v>
      </c>
      <c r="L18" s="200">
        <v>41759</v>
      </c>
      <c r="M18" s="37">
        <v>184.33</v>
      </c>
      <c r="N18" s="52">
        <f t="shared" si="4"/>
        <v>552.99</v>
      </c>
      <c r="O18" s="15"/>
    </row>
    <row r="19" spans="1:15" s="6" customFormat="1" ht="15">
      <c r="A19" s="254" t="s">
        <v>83</v>
      </c>
      <c r="B19" s="175" t="s">
        <v>177</v>
      </c>
      <c r="C19" s="176">
        <v>41411</v>
      </c>
      <c r="D19" s="71">
        <v>195.03</v>
      </c>
      <c r="E19" s="175" t="s">
        <v>197</v>
      </c>
      <c r="F19" s="176">
        <v>41537</v>
      </c>
      <c r="G19" s="71">
        <v>195.04</v>
      </c>
      <c r="H19" s="31"/>
      <c r="I19" s="8"/>
      <c r="J19" s="37"/>
      <c r="K19" s="31"/>
      <c r="L19" s="8"/>
      <c r="M19" s="37"/>
      <c r="N19" s="52">
        <f t="shared" si="4"/>
        <v>390.07</v>
      </c>
      <c r="O19" s="15"/>
    </row>
    <row r="20" spans="1:15" s="6" customFormat="1" ht="15">
      <c r="A20" s="255"/>
      <c r="B20" s="175" t="s">
        <v>178</v>
      </c>
      <c r="C20" s="176">
        <v>41467</v>
      </c>
      <c r="D20" s="71">
        <v>390.07</v>
      </c>
      <c r="E20" s="48"/>
      <c r="F20" s="8"/>
      <c r="G20" s="17"/>
      <c r="H20" s="31"/>
      <c r="I20" s="8"/>
      <c r="J20" s="37"/>
      <c r="K20" s="31"/>
      <c r="L20" s="8"/>
      <c r="M20" s="37"/>
      <c r="N20" s="52">
        <f t="shared" si="4"/>
        <v>390.07</v>
      </c>
      <c r="O20" s="15"/>
    </row>
    <row r="21" spans="1:15" s="6" customFormat="1" ht="15">
      <c r="A21" s="5" t="s">
        <v>85</v>
      </c>
      <c r="B21" s="31"/>
      <c r="C21" s="8"/>
      <c r="D21" s="59"/>
      <c r="E21" s="48"/>
      <c r="F21" s="8"/>
      <c r="G21" s="17"/>
      <c r="H21" s="31"/>
      <c r="I21" s="8"/>
      <c r="J21" s="37"/>
      <c r="K21" s="31"/>
      <c r="L21" s="8"/>
      <c r="M21" s="37"/>
      <c r="N21" s="52">
        <f t="shared" si="4"/>
        <v>0</v>
      </c>
      <c r="O21" s="15"/>
    </row>
    <row r="22" spans="1:15" s="6" customFormat="1" ht="15">
      <c r="A22" s="5" t="s">
        <v>86</v>
      </c>
      <c r="B22" s="175" t="s">
        <v>177</v>
      </c>
      <c r="C22" s="176">
        <v>41411</v>
      </c>
      <c r="D22" s="71">
        <v>743.35</v>
      </c>
      <c r="E22" s="48"/>
      <c r="F22" s="8"/>
      <c r="G22" s="17"/>
      <c r="H22" s="31"/>
      <c r="I22" s="8"/>
      <c r="J22" s="37"/>
      <c r="K22" s="31"/>
      <c r="L22" s="8"/>
      <c r="M22" s="37"/>
      <c r="N22" s="52">
        <f t="shared" si="4"/>
        <v>743.35</v>
      </c>
      <c r="O22" s="15"/>
    </row>
    <row r="23" spans="1:15" s="6" customFormat="1" ht="15">
      <c r="A23" s="5" t="s">
        <v>87</v>
      </c>
      <c r="B23" s="175" t="s">
        <v>177</v>
      </c>
      <c r="C23" s="176">
        <v>41411</v>
      </c>
      <c r="D23" s="71">
        <v>3314.05</v>
      </c>
      <c r="E23" s="48"/>
      <c r="F23" s="8"/>
      <c r="G23" s="17"/>
      <c r="H23" s="31"/>
      <c r="I23" s="8"/>
      <c r="J23" s="37"/>
      <c r="K23" s="31"/>
      <c r="L23" s="8"/>
      <c r="M23" s="37"/>
      <c r="N23" s="52">
        <f t="shared" si="4"/>
        <v>3314.05</v>
      </c>
      <c r="O23" s="15"/>
    </row>
    <row r="24" spans="1:15" s="6" customFormat="1" ht="15">
      <c r="A24" s="5" t="s">
        <v>88</v>
      </c>
      <c r="B24" s="175" t="s">
        <v>177</v>
      </c>
      <c r="C24" s="176">
        <v>41411</v>
      </c>
      <c r="D24" s="71">
        <v>780.14</v>
      </c>
      <c r="E24" s="48"/>
      <c r="F24" s="8"/>
      <c r="G24" s="17"/>
      <c r="H24" s="31"/>
      <c r="I24" s="8"/>
      <c r="J24" s="37"/>
      <c r="K24" s="31"/>
      <c r="L24" s="8"/>
      <c r="M24" s="37"/>
      <c r="N24" s="52">
        <f t="shared" si="4"/>
        <v>780.14</v>
      </c>
      <c r="O24" s="15"/>
    </row>
    <row r="25" spans="1:15" s="7" customFormat="1" ht="15">
      <c r="A25" s="5" t="s">
        <v>89</v>
      </c>
      <c r="B25" s="175" t="s">
        <v>177</v>
      </c>
      <c r="C25" s="176">
        <v>41411</v>
      </c>
      <c r="D25" s="71">
        <v>371.66</v>
      </c>
      <c r="E25" s="50"/>
      <c r="F25" s="10"/>
      <c r="G25" s="18"/>
      <c r="H25" s="33"/>
      <c r="I25" s="10"/>
      <c r="J25" s="39"/>
      <c r="K25" s="33"/>
      <c r="L25" s="10"/>
      <c r="M25" s="39"/>
      <c r="N25" s="52">
        <f t="shared" si="4"/>
        <v>371.66</v>
      </c>
      <c r="O25" s="15"/>
    </row>
    <row r="26" spans="1:15" s="7" customFormat="1" ht="15">
      <c r="A26" s="5" t="s">
        <v>270</v>
      </c>
      <c r="B26" s="175"/>
      <c r="C26" s="176"/>
      <c r="D26" s="71"/>
      <c r="E26" s="50"/>
      <c r="F26" s="10"/>
      <c r="G26" s="18"/>
      <c r="H26" s="33"/>
      <c r="I26" s="10"/>
      <c r="J26" s="39"/>
      <c r="K26" s="175" t="s">
        <v>268</v>
      </c>
      <c r="L26" s="176">
        <v>41740</v>
      </c>
      <c r="M26" s="71">
        <v>2245.06</v>
      </c>
      <c r="N26" s="52">
        <f t="shared" si="4"/>
        <v>2245.06</v>
      </c>
      <c r="O26" s="15"/>
    </row>
    <row r="27" spans="1:15" s="7" customFormat="1" ht="25.5">
      <c r="A27" s="5" t="s">
        <v>91</v>
      </c>
      <c r="B27" s="175" t="s">
        <v>177</v>
      </c>
      <c r="C27" s="176">
        <v>41411</v>
      </c>
      <c r="D27" s="71">
        <v>2744.97</v>
      </c>
      <c r="E27" s="50"/>
      <c r="F27" s="10"/>
      <c r="G27" s="59"/>
      <c r="H27" s="33"/>
      <c r="I27" s="10"/>
      <c r="J27" s="59"/>
      <c r="K27" s="33"/>
      <c r="L27" s="10"/>
      <c r="M27" s="59"/>
      <c r="N27" s="52">
        <f t="shared" si="4"/>
        <v>2744.97</v>
      </c>
      <c r="O27" s="15"/>
    </row>
    <row r="28" spans="1:15" s="6" customFormat="1" ht="15">
      <c r="A28" s="5" t="s">
        <v>92</v>
      </c>
      <c r="B28" s="31"/>
      <c r="C28" s="8"/>
      <c r="D28" s="59"/>
      <c r="E28" s="175" t="s">
        <v>199</v>
      </c>
      <c r="F28" s="176">
        <v>41544</v>
      </c>
      <c r="G28" s="71">
        <v>2617.3</v>
      </c>
      <c r="H28" s="31"/>
      <c r="I28" s="8"/>
      <c r="J28" s="37"/>
      <c r="K28" s="31"/>
      <c r="L28" s="8"/>
      <c r="M28" s="37"/>
      <c r="N28" s="52">
        <f t="shared" si="4"/>
        <v>2617.3</v>
      </c>
      <c r="O28" s="15"/>
    </row>
    <row r="29" spans="1:15" s="9" customFormat="1" ht="15">
      <c r="A29" s="197" t="s">
        <v>93</v>
      </c>
      <c r="B29" s="32"/>
      <c r="C29" s="28"/>
      <c r="D29" s="59"/>
      <c r="E29" s="49"/>
      <c r="F29" s="28"/>
      <c r="G29" s="29"/>
      <c r="H29" s="61">
        <v>1</v>
      </c>
      <c r="I29" s="196">
        <v>41649</v>
      </c>
      <c r="J29" s="71">
        <v>2957.75</v>
      </c>
      <c r="K29" s="32"/>
      <c r="L29" s="28"/>
      <c r="M29" s="38"/>
      <c r="N29" s="52">
        <f t="shared" si="4"/>
        <v>2957.75</v>
      </c>
      <c r="O29" s="15"/>
    </row>
    <row r="30" spans="1:15" s="7" customFormat="1" ht="30">
      <c r="A30" s="121" t="s">
        <v>94</v>
      </c>
      <c r="B30" s="33"/>
      <c r="C30" s="10"/>
      <c r="D30" s="59"/>
      <c r="E30" s="50"/>
      <c r="F30" s="10"/>
      <c r="G30" s="18"/>
      <c r="H30" s="33"/>
      <c r="I30" s="10"/>
      <c r="J30" s="39"/>
      <c r="K30" s="33"/>
      <c r="L30" s="10"/>
      <c r="M30" s="39"/>
      <c r="N30" s="52">
        <f t="shared" si="4"/>
        <v>0</v>
      </c>
      <c r="O30" s="15"/>
    </row>
    <row r="31" spans="1:15" s="7" customFormat="1" ht="25.5">
      <c r="A31" s="5" t="s">
        <v>95</v>
      </c>
      <c r="B31" s="175" t="s">
        <v>169</v>
      </c>
      <c r="C31" s="176">
        <v>41425</v>
      </c>
      <c r="D31" s="71">
        <v>743.35</v>
      </c>
      <c r="E31" s="175" t="s">
        <v>204</v>
      </c>
      <c r="F31" s="176">
        <v>41547</v>
      </c>
      <c r="G31" s="71">
        <v>743.35</v>
      </c>
      <c r="H31" s="175" t="s">
        <v>227</v>
      </c>
      <c r="I31" s="176" t="s">
        <v>228</v>
      </c>
      <c r="J31" s="71">
        <v>743.35</v>
      </c>
      <c r="K31" s="175" t="s">
        <v>266</v>
      </c>
      <c r="L31" s="176">
        <v>41733</v>
      </c>
      <c r="M31" s="71">
        <v>743.35</v>
      </c>
      <c r="N31" s="52">
        <f t="shared" si="4"/>
        <v>2973.4</v>
      </c>
      <c r="O31" s="15"/>
    </row>
    <row r="32" spans="1:15" s="7" customFormat="1" ht="25.5">
      <c r="A32" s="5" t="s">
        <v>97</v>
      </c>
      <c r="B32" s="33"/>
      <c r="C32" s="10"/>
      <c r="D32" s="59"/>
      <c r="E32" s="50"/>
      <c r="F32" s="10"/>
      <c r="G32" s="18"/>
      <c r="H32" s="175" t="s">
        <v>227</v>
      </c>
      <c r="I32" s="176" t="s">
        <v>229</v>
      </c>
      <c r="J32" s="71">
        <v>1486.7</v>
      </c>
      <c r="K32" s="33"/>
      <c r="L32" s="10"/>
      <c r="M32" s="39"/>
      <c r="N32" s="52">
        <f t="shared" si="4"/>
        <v>1486.7</v>
      </c>
      <c r="O32" s="15"/>
    </row>
    <row r="33" spans="1:15" s="7" customFormat="1" ht="15">
      <c r="A33" s="5" t="s">
        <v>99</v>
      </c>
      <c r="B33" s="175" t="s">
        <v>178</v>
      </c>
      <c r="C33" s="176">
        <v>41467</v>
      </c>
      <c r="D33" s="71">
        <v>1560.23</v>
      </c>
      <c r="E33" s="50"/>
      <c r="F33" s="10"/>
      <c r="G33" s="18"/>
      <c r="H33" s="61"/>
      <c r="I33" s="70"/>
      <c r="J33" s="53"/>
      <c r="K33" s="33"/>
      <c r="L33" s="10"/>
      <c r="M33" s="39"/>
      <c r="N33" s="52">
        <f t="shared" si="4"/>
        <v>1560.23</v>
      </c>
      <c r="O33" s="15"/>
    </row>
    <row r="34" spans="1:15" s="7" customFormat="1" ht="25.5">
      <c r="A34" s="254" t="s">
        <v>101</v>
      </c>
      <c r="B34" s="33"/>
      <c r="C34" s="10"/>
      <c r="D34" s="59"/>
      <c r="E34" s="175" t="s">
        <v>192</v>
      </c>
      <c r="F34" s="176">
        <v>41516</v>
      </c>
      <c r="G34" s="71">
        <v>371.67</v>
      </c>
      <c r="H34" s="175" t="s">
        <v>227</v>
      </c>
      <c r="I34" s="176" t="s">
        <v>228</v>
      </c>
      <c r="J34" s="71">
        <v>371.67</v>
      </c>
      <c r="K34" s="175"/>
      <c r="L34" s="176"/>
      <c r="M34" s="71"/>
      <c r="N34" s="52">
        <f t="shared" si="4"/>
        <v>743.34</v>
      </c>
      <c r="O34" s="15"/>
    </row>
    <row r="35" spans="1:15" s="7" customFormat="1" ht="25.5">
      <c r="A35" s="255"/>
      <c r="B35" s="33"/>
      <c r="C35" s="10"/>
      <c r="D35" s="59"/>
      <c r="E35" s="182"/>
      <c r="F35" s="176"/>
      <c r="G35" s="183"/>
      <c r="H35" s="175" t="s">
        <v>227</v>
      </c>
      <c r="I35" s="176" t="s">
        <v>229</v>
      </c>
      <c r="J35" s="71">
        <v>371.67</v>
      </c>
      <c r="K35" s="33"/>
      <c r="L35" s="10"/>
      <c r="M35" s="39"/>
      <c r="N35" s="52">
        <f t="shared" si="4"/>
        <v>371.67</v>
      </c>
      <c r="O35" s="15"/>
    </row>
    <row r="36" spans="1:15" s="7" customFormat="1" ht="15">
      <c r="A36" s="197" t="s">
        <v>103</v>
      </c>
      <c r="B36" s="33"/>
      <c r="C36" s="10"/>
      <c r="D36" s="59"/>
      <c r="E36" s="50"/>
      <c r="F36" s="10"/>
      <c r="G36" s="18"/>
      <c r="H36" s="61">
        <v>1</v>
      </c>
      <c r="I36" s="196">
        <v>41649</v>
      </c>
      <c r="J36" s="71">
        <v>3696.76</v>
      </c>
      <c r="K36" s="33"/>
      <c r="L36" s="10"/>
      <c r="M36" s="39"/>
      <c r="N36" s="52">
        <f t="shared" si="4"/>
        <v>3696.76</v>
      </c>
      <c r="O36" s="15"/>
    </row>
    <row r="37" spans="1:15" s="7" customFormat="1" ht="15">
      <c r="A37" s="5" t="s">
        <v>107</v>
      </c>
      <c r="B37" s="175" t="s">
        <v>174</v>
      </c>
      <c r="C37" s="176">
        <v>41439</v>
      </c>
      <c r="D37" s="71">
        <v>714.42</v>
      </c>
      <c r="E37" s="50"/>
      <c r="F37" s="10"/>
      <c r="G37" s="18"/>
      <c r="H37" s="33"/>
      <c r="I37" s="10"/>
      <c r="J37" s="39"/>
      <c r="K37" s="33"/>
      <c r="L37" s="10"/>
      <c r="M37" s="39"/>
      <c r="N37" s="52">
        <f t="shared" si="4"/>
        <v>714.42</v>
      </c>
      <c r="O37" s="15"/>
    </row>
    <row r="38" spans="1:15" s="7" customFormat="1" ht="15">
      <c r="A38" s="5" t="s">
        <v>108</v>
      </c>
      <c r="B38" s="33"/>
      <c r="C38" s="10"/>
      <c r="D38" s="59"/>
      <c r="E38" s="50"/>
      <c r="F38" s="10"/>
      <c r="G38" s="18"/>
      <c r="H38" s="33"/>
      <c r="I38" s="10"/>
      <c r="J38" s="39"/>
      <c r="K38" s="33"/>
      <c r="L38" s="10"/>
      <c r="M38" s="39"/>
      <c r="N38" s="52">
        <f t="shared" si="4"/>
        <v>0</v>
      </c>
      <c r="O38" s="15"/>
    </row>
    <row r="39" spans="1:15" s="7" customFormat="1" ht="15">
      <c r="A39" s="5" t="s">
        <v>109</v>
      </c>
      <c r="B39" s="33"/>
      <c r="C39" s="10"/>
      <c r="D39" s="59">
        <f>O39/4</f>
        <v>1321.92</v>
      </c>
      <c r="E39" s="50"/>
      <c r="F39" s="10"/>
      <c r="G39" s="59">
        <f>O39/4</f>
        <v>1321.92</v>
      </c>
      <c r="H39" s="33"/>
      <c r="I39" s="10"/>
      <c r="J39" s="59">
        <f>O39/4</f>
        <v>1321.92</v>
      </c>
      <c r="K39" s="33"/>
      <c r="L39" s="10"/>
      <c r="M39" s="59">
        <f>O39/4</f>
        <v>1321.92</v>
      </c>
      <c r="N39" s="52">
        <f t="shared" si="4"/>
        <v>5287.68</v>
      </c>
      <c r="O39" s="15">
        <v>5287.68</v>
      </c>
    </row>
    <row r="40" spans="1:15" s="7" customFormat="1" ht="30">
      <c r="A40" s="121" t="s">
        <v>111</v>
      </c>
      <c r="B40" s="61"/>
      <c r="C40" s="70"/>
      <c r="D40" s="71"/>
      <c r="E40" s="62"/>
      <c r="F40" s="70"/>
      <c r="G40" s="71"/>
      <c r="H40" s="61"/>
      <c r="I40" s="70"/>
      <c r="J40" s="71"/>
      <c r="K40" s="61"/>
      <c r="L40" s="70"/>
      <c r="M40" s="71"/>
      <c r="N40" s="52">
        <f t="shared" si="4"/>
        <v>0</v>
      </c>
      <c r="O40" s="15"/>
    </row>
    <row r="41" spans="1:15" s="7" customFormat="1" ht="15">
      <c r="A41" s="197" t="s">
        <v>112</v>
      </c>
      <c r="B41" s="61"/>
      <c r="C41" s="70"/>
      <c r="D41" s="71"/>
      <c r="E41" s="62"/>
      <c r="F41" s="70"/>
      <c r="G41" s="71"/>
      <c r="H41" s="61">
        <v>1</v>
      </c>
      <c r="I41" s="196">
        <v>41649</v>
      </c>
      <c r="J41" s="71">
        <v>321.07</v>
      </c>
      <c r="K41" s="61"/>
      <c r="L41" s="70"/>
      <c r="M41" s="71"/>
      <c r="N41" s="52">
        <f t="shared" si="4"/>
        <v>321.07</v>
      </c>
      <c r="O41" s="15"/>
    </row>
    <row r="42" spans="1:15" s="7" customFormat="1" ht="15">
      <c r="A42" s="5" t="s">
        <v>113</v>
      </c>
      <c r="B42" s="61"/>
      <c r="C42" s="70"/>
      <c r="D42" s="71"/>
      <c r="E42" s="62"/>
      <c r="F42" s="70"/>
      <c r="G42" s="71"/>
      <c r="H42" s="61"/>
      <c r="I42" s="70"/>
      <c r="J42" s="71"/>
      <c r="K42" s="61"/>
      <c r="L42" s="70"/>
      <c r="M42" s="71"/>
      <c r="N42" s="52">
        <f t="shared" si="4"/>
        <v>0</v>
      </c>
      <c r="O42" s="15"/>
    </row>
    <row r="43" spans="1:15" s="7" customFormat="1" ht="15">
      <c r="A43" s="121" t="s">
        <v>115</v>
      </c>
      <c r="B43" s="61"/>
      <c r="C43" s="70"/>
      <c r="D43" s="71"/>
      <c r="E43" s="62"/>
      <c r="F43" s="70"/>
      <c r="G43" s="71"/>
      <c r="H43" s="61"/>
      <c r="I43" s="70"/>
      <c r="J43" s="71"/>
      <c r="K43" s="61"/>
      <c r="L43" s="70"/>
      <c r="M43" s="71"/>
      <c r="N43" s="52">
        <f t="shared" si="4"/>
        <v>0</v>
      </c>
      <c r="O43" s="15"/>
    </row>
    <row r="44" spans="1:15" s="7" customFormat="1" ht="15">
      <c r="A44" s="5" t="s">
        <v>117</v>
      </c>
      <c r="B44" s="61"/>
      <c r="C44" s="70"/>
      <c r="D44" s="71"/>
      <c r="E44" s="175" t="s">
        <v>198</v>
      </c>
      <c r="F44" s="176">
        <v>41544</v>
      </c>
      <c r="G44" s="71">
        <v>10187.9</v>
      </c>
      <c r="H44" s="61"/>
      <c r="I44" s="70"/>
      <c r="J44" s="71"/>
      <c r="K44" s="61"/>
      <c r="L44" s="70"/>
      <c r="M44" s="71"/>
      <c r="N44" s="52">
        <f t="shared" si="4"/>
        <v>10187.9</v>
      </c>
      <c r="O44" s="15"/>
    </row>
    <row r="45" spans="1:15" s="7" customFormat="1" ht="15">
      <c r="A45" s="5" t="s">
        <v>118</v>
      </c>
      <c r="B45" s="61"/>
      <c r="C45" s="70"/>
      <c r="D45" s="71"/>
      <c r="E45" s="62"/>
      <c r="F45" s="70"/>
      <c r="G45" s="71"/>
      <c r="H45" s="61"/>
      <c r="I45" s="70"/>
      <c r="J45" s="71"/>
      <c r="K45" s="61">
        <v>50</v>
      </c>
      <c r="L45" s="196">
        <v>41759</v>
      </c>
      <c r="M45" s="71">
        <v>777.03</v>
      </c>
      <c r="N45" s="52">
        <f t="shared" si="4"/>
        <v>777.03</v>
      </c>
      <c r="O45" s="15"/>
    </row>
    <row r="46" spans="1:15" s="7" customFormat="1" ht="15">
      <c r="A46" s="5" t="s">
        <v>123</v>
      </c>
      <c r="B46" s="61"/>
      <c r="C46" s="70"/>
      <c r="D46" s="71"/>
      <c r="E46" s="175" t="s">
        <v>208</v>
      </c>
      <c r="F46" s="176">
        <v>41544</v>
      </c>
      <c r="G46" s="71">
        <v>28307.29</v>
      </c>
      <c r="H46" s="61"/>
      <c r="I46" s="70"/>
      <c r="J46" s="71"/>
      <c r="K46" s="61"/>
      <c r="L46" s="70"/>
      <c r="M46" s="71"/>
      <c r="N46" s="52">
        <f t="shared" si="4"/>
        <v>28307.29</v>
      </c>
      <c r="O46" s="15"/>
    </row>
    <row r="47" spans="1:15" s="7" customFormat="1" ht="15">
      <c r="A47" s="121" t="s">
        <v>125</v>
      </c>
      <c r="B47" s="61"/>
      <c r="C47" s="70"/>
      <c r="D47" s="71"/>
      <c r="E47" s="62"/>
      <c r="F47" s="70"/>
      <c r="G47" s="71"/>
      <c r="H47" s="61"/>
      <c r="I47" s="70"/>
      <c r="J47" s="71"/>
      <c r="K47" s="61"/>
      <c r="L47" s="70"/>
      <c r="M47" s="71"/>
      <c r="N47" s="52">
        <f t="shared" si="4"/>
        <v>0</v>
      </c>
      <c r="O47" s="15"/>
    </row>
    <row r="48" spans="1:15" s="7" customFormat="1" ht="25.5">
      <c r="A48" s="5" t="s">
        <v>126</v>
      </c>
      <c r="B48" s="61"/>
      <c r="C48" s="70"/>
      <c r="D48" s="71"/>
      <c r="E48" s="62"/>
      <c r="F48" s="70"/>
      <c r="G48" s="71"/>
      <c r="H48" s="175" t="s">
        <v>227</v>
      </c>
      <c r="I48" s="176" t="s">
        <v>232</v>
      </c>
      <c r="J48" s="71">
        <v>932.26</v>
      </c>
      <c r="K48" s="61"/>
      <c r="L48" s="70"/>
      <c r="M48" s="71"/>
      <c r="N48" s="52">
        <f t="shared" si="4"/>
        <v>932.26</v>
      </c>
      <c r="O48" s="15"/>
    </row>
    <row r="49" spans="1:15" s="7" customFormat="1" ht="15">
      <c r="A49" s="121" t="s">
        <v>128</v>
      </c>
      <c r="B49" s="61"/>
      <c r="C49" s="70"/>
      <c r="D49" s="71"/>
      <c r="E49" s="62"/>
      <c r="F49" s="70"/>
      <c r="G49" s="71"/>
      <c r="H49" s="61"/>
      <c r="I49" s="70"/>
      <c r="J49" s="71"/>
      <c r="K49" s="61"/>
      <c r="L49" s="70"/>
      <c r="M49" s="71"/>
      <c r="N49" s="52">
        <f t="shared" si="4"/>
        <v>0</v>
      </c>
      <c r="O49" s="15"/>
    </row>
    <row r="50" spans="1:15" s="7" customFormat="1" ht="15">
      <c r="A50" s="5" t="s">
        <v>129</v>
      </c>
      <c r="B50" s="61"/>
      <c r="C50" s="70"/>
      <c r="D50" s="71"/>
      <c r="E50" s="62"/>
      <c r="F50" s="70"/>
      <c r="G50" s="71"/>
      <c r="H50" s="61"/>
      <c r="I50" s="70"/>
      <c r="J50" s="71"/>
      <c r="K50" s="61"/>
      <c r="L50" s="70"/>
      <c r="M50" s="71"/>
      <c r="N50" s="52">
        <f t="shared" si="4"/>
        <v>0</v>
      </c>
      <c r="O50" s="15"/>
    </row>
    <row r="51" spans="1:15" s="7" customFormat="1" ht="15">
      <c r="A51" s="121" t="s">
        <v>131</v>
      </c>
      <c r="B51" s="61"/>
      <c r="C51" s="70"/>
      <c r="D51" s="71"/>
      <c r="E51" s="62"/>
      <c r="F51" s="70"/>
      <c r="G51" s="71"/>
      <c r="H51" s="61"/>
      <c r="I51" s="70"/>
      <c r="J51" s="71"/>
      <c r="K51" s="61"/>
      <c r="L51" s="70"/>
      <c r="M51" s="71"/>
      <c r="N51" s="52">
        <f t="shared" si="4"/>
        <v>0</v>
      </c>
      <c r="O51" s="15"/>
    </row>
    <row r="52" spans="1:15" s="7" customFormat="1" ht="15">
      <c r="A52" s="254" t="s">
        <v>133</v>
      </c>
      <c r="B52" s="61"/>
      <c r="C52" s="70"/>
      <c r="D52" s="71"/>
      <c r="E52" s="62"/>
      <c r="F52" s="70"/>
      <c r="G52" s="71"/>
      <c r="H52" s="175" t="s">
        <v>226</v>
      </c>
      <c r="I52" s="176">
        <v>41622</v>
      </c>
      <c r="J52" s="71">
        <v>690.7</v>
      </c>
      <c r="K52" s="61"/>
      <c r="L52" s="70"/>
      <c r="M52" s="71"/>
      <c r="N52" s="52">
        <f t="shared" si="4"/>
        <v>690.7</v>
      </c>
      <c r="O52" s="15"/>
    </row>
    <row r="53" spans="1:15" s="7" customFormat="1" ht="15">
      <c r="A53" s="255"/>
      <c r="B53" s="61"/>
      <c r="C53" s="70"/>
      <c r="D53" s="71"/>
      <c r="E53" s="62"/>
      <c r="F53" s="70"/>
      <c r="G53" s="71"/>
      <c r="H53" s="175" t="s">
        <v>240</v>
      </c>
      <c r="I53" s="176">
        <v>41628</v>
      </c>
      <c r="J53" s="71">
        <v>690.7</v>
      </c>
      <c r="K53" s="61"/>
      <c r="L53" s="70"/>
      <c r="M53" s="71"/>
      <c r="N53" s="52">
        <f t="shared" si="4"/>
        <v>690.7</v>
      </c>
      <c r="O53" s="15"/>
    </row>
    <row r="54" spans="1:15" s="7" customFormat="1" ht="15.75" thickBot="1">
      <c r="A54" s="135" t="s">
        <v>135</v>
      </c>
      <c r="B54" s="61"/>
      <c r="C54" s="70"/>
      <c r="D54" s="71"/>
      <c r="E54" s="62"/>
      <c r="F54" s="70"/>
      <c r="G54" s="71"/>
      <c r="H54" s="61"/>
      <c r="I54" s="70"/>
      <c r="J54" s="71"/>
      <c r="K54" s="61"/>
      <c r="L54" s="70"/>
      <c r="M54" s="71"/>
      <c r="N54" s="52">
        <f t="shared" si="4"/>
        <v>0</v>
      </c>
      <c r="O54" s="15"/>
    </row>
    <row r="55" spans="1:15" s="7" customFormat="1" ht="19.5" thickBot="1">
      <c r="A55" s="144" t="s">
        <v>137</v>
      </c>
      <c r="B55" s="61"/>
      <c r="C55" s="70"/>
      <c r="D55" s="59">
        <f>O55/4</f>
        <v>16322.3</v>
      </c>
      <c r="E55" s="62"/>
      <c r="F55" s="70"/>
      <c r="G55" s="59">
        <f>O55/4</f>
        <v>16322.3</v>
      </c>
      <c r="H55" s="61"/>
      <c r="I55" s="70"/>
      <c r="J55" s="59">
        <f>O55/4</f>
        <v>16322.3</v>
      </c>
      <c r="K55" s="61"/>
      <c r="L55" s="70"/>
      <c r="M55" s="59">
        <f>O55/4</f>
        <v>16322.3</v>
      </c>
      <c r="N55" s="52">
        <f t="shared" si="4"/>
        <v>65289.2</v>
      </c>
      <c r="O55" s="15">
        <v>65289.2</v>
      </c>
    </row>
    <row r="56" spans="1:15" s="6" customFormat="1" ht="20.25" thickBot="1">
      <c r="A56" s="44" t="s">
        <v>4</v>
      </c>
      <c r="B56" s="77"/>
      <c r="C56" s="78"/>
      <c r="D56" s="79">
        <f>SUM(D5:D55)</f>
        <v>124341.36</v>
      </c>
      <c r="E56" s="21"/>
      <c r="F56" s="78"/>
      <c r="G56" s="79">
        <f>SUM(G5:G55)</f>
        <v>158307.23</v>
      </c>
      <c r="H56" s="80"/>
      <c r="I56" s="78"/>
      <c r="J56" s="79">
        <f>SUM(J5:J55)</f>
        <v>124862.39</v>
      </c>
      <c r="K56" s="80"/>
      <c r="L56" s="78"/>
      <c r="M56" s="81">
        <f>SUM(M5:M55)</f>
        <v>110684.46</v>
      </c>
      <c r="N56" s="52">
        <f t="shared" si="4"/>
        <v>518195.44</v>
      </c>
      <c r="O56" s="24">
        <f>SUM(O5:O55)</f>
        <v>450398.97</v>
      </c>
    </row>
    <row r="57" spans="1:15" s="11" customFormat="1" ht="20.25" hidden="1" thickBot="1">
      <c r="A57" s="45" t="s">
        <v>2</v>
      </c>
      <c r="B57" s="72"/>
      <c r="C57" s="73"/>
      <c r="D57" s="74"/>
      <c r="E57" s="75"/>
      <c r="F57" s="73"/>
      <c r="G57" s="76"/>
      <c r="H57" s="72"/>
      <c r="I57" s="73"/>
      <c r="J57" s="74"/>
      <c r="K57" s="72"/>
      <c r="L57" s="73"/>
      <c r="M57" s="74"/>
      <c r="N57" s="51"/>
      <c r="O57" s="25"/>
    </row>
    <row r="58" spans="1:15" s="12" customFormat="1" ht="39.75" customHeight="1" thickBot="1">
      <c r="A58" s="270" t="s">
        <v>3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2"/>
      <c r="O58" s="26"/>
    </row>
    <row r="59" spans="1:15" s="7" customFormat="1" ht="15">
      <c r="A59" s="177" t="s">
        <v>140</v>
      </c>
      <c r="B59" s="33"/>
      <c r="C59" s="10"/>
      <c r="D59" s="39"/>
      <c r="E59" s="175" t="s">
        <v>191</v>
      </c>
      <c r="F59" s="176">
        <v>41488</v>
      </c>
      <c r="G59" s="71">
        <v>38431.09</v>
      </c>
      <c r="H59" s="33"/>
      <c r="I59" s="10"/>
      <c r="J59" s="39"/>
      <c r="K59" s="33"/>
      <c r="L59" s="10"/>
      <c r="M59" s="39"/>
      <c r="N59" s="50"/>
      <c r="O59" s="60"/>
    </row>
    <row r="60" spans="1:15" s="7" customFormat="1" ht="15" customHeight="1">
      <c r="A60" s="177" t="s">
        <v>142</v>
      </c>
      <c r="B60" s="62"/>
      <c r="C60" s="70"/>
      <c r="D60" s="39"/>
      <c r="E60" s="62"/>
      <c r="F60" s="70"/>
      <c r="G60" s="18"/>
      <c r="H60" s="265" t="s">
        <v>227</v>
      </c>
      <c r="I60" s="281" t="s">
        <v>233</v>
      </c>
      <c r="J60" s="282">
        <v>18267.2</v>
      </c>
      <c r="K60" s="50"/>
      <c r="L60" s="70"/>
      <c r="M60" s="10"/>
      <c r="N60" s="50"/>
      <c r="O60" s="60"/>
    </row>
    <row r="61" spans="1:15" s="7" customFormat="1" ht="12.75">
      <c r="A61" s="177" t="s">
        <v>149</v>
      </c>
      <c r="B61" s="62"/>
      <c r="C61" s="70"/>
      <c r="D61" s="39"/>
      <c r="E61" s="62"/>
      <c r="F61" s="70"/>
      <c r="G61" s="18"/>
      <c r="H61" s="265"/>
      <c r="I61" s="281"/>
      <c r="J61" s="282"/>
      <c r="K61" s="50"/>
      <c r="L61" s="70"/>
      <c r="M61" s="10"/>
      <c r="N61" s="50"/>
      <c r="O61" s="60"/>
    </row>
    <row r="62" spans="1:15" s="7" customFormat="1" ht="15">
      <c r="A62" s="177" t="s">
        <v>143</v>
      </c>
      <c r="B62" s="62"/>
      <c r="C62" s="70"/>
      <c r="D62" s="39"/>
      <c r="E62" s="62"/>
      <c r="F62" s="70"/>
      <c r="G62" s="18"/>
      <c r="H62" s="10"/>
      <c r="I62" s="10"/>
      <c r="J62" s="10"/>
      <c r="K62" s="50">
        <v>50</v>
      </c>
      <c r="L62" s="196">
        <v>41759</v>
      </c>
      <c r="M62" s="8">
        <v>10274.66</v>
      </c>
      <c r="N62" s="50"/>
      <c r="O62" s="60"/>
    </row>
    <row r="63" spans="1:15" s="7" customFormat="1" ht="15">
      <c r="A63" s="205" t="s">
        <v>145</v>
      </c>
      <c r="B63" s="62"/>
      <c r="C63" s="70"/>
      <c r="D63" s="39"/>
      <c r="E63" s="62"/>
      <c r="F63" s="70"/>
      <c r="G63" s="18"/>
      <c r="H63" s="10"/>
      <c r="I63" s="10"/>
      <c r="J63" s="10"/>
      <c r="K63" s="50">
        <v>56</v>
      </c>
      <c r="L63" s="196">
        <v>41759</v>
      </c>
      <c r="M63" s="8">
        <v>3384.31</v>
      </c>
      <c r="N63" s="50"/>
      <c r="O63" s="60"/>
    </row>
    <row r="64" spans="1:15" s="7" customFormat="1" ht="15">
      <c r="A64" s="177" t="s">
        <v>201</v>
      </c>
      <c r="B64" s="62"/>
      <c r="C64" s="70"/>
      <c r="D64" s="39"/>
      <c r="E64" s="175" t="s">
        <v>202</v>
      </c>
      <c r="F64" s="176">
        <v>41544</v>
      </c>
      <c r="G64" s="183">
        <v>52727.01</v>
      </c>
      <c r="H64" s="10"/>
      <c r="I64" s="10"/>
      <c r="J64" s="10"/>
      <c r="K64" s="50"/>
      <c r="L64" s="70"/>
      <c r="M64" s="10"/>
      <c r="N64" s="50"/>
      <c r="O64" s="60"/>
    </row>
    <row r="65" spans="1:15" s="7" customFormat="1" ht="15">
      <c r="A65" s="177" t="s">
        <v>186</v>
      </c>
      <c r="B65" s="62"/>
      <c r="C65" s="70"/>
      <c r="D65" s="39"/>
      <c r="E65" s="175" t="s">
        <v>187</v>
      </c>
      <c r="F65" s="176">
        <v>41502</v>
      </c>
      <c r="G65" s="183">
        <v>2233.58</v>
      </c>
      <c r="H65" s="10"/>
      <c r="I65" s="10"/>
      <c r="J65" s="10"/>
      <c r="K65" s="50"/>
      <c r="L65" s="70"/>
      <c r="M65" s="10"/>
      <c r="N65" s="50"/>
      <c r="O65" s="60"/>
    </row>
    <row r="66" spans="1:15" s="7" customFormat="1" ht="12.75">
      <c r="A66" s="177" t="s">
        <v>152</v>
      </c>
      <c r="B66" s="283" t="s">
        <v>172</v>
      </c>
      <c r="C66" s="286">
        <v>41432</v>
      </c>
      <c r="D66" s="289">
        <v>34252.02</v>
      </c>
      <c r="E66" s="62"/>
      <c r="F66" s="70"/>
      <c r="G66" s="18"/>
      <c r="H66" s="10"/>
      <c r="I66" s="10"/>
      <c r="J66" s="10"/>
      <c r="K66" s="50"/>
      <c r="L66" s="70"/>
      <c r="M66" s="10"/>
      <c r="N66" s="50"/>
      <c r="O66" s="60"/>
    </row>
    <row r="67" spans="1:15" s="7" customFormat="1" ht="15" customHeight="1">
      <c r="A67" s="177" t="s">
        <v>153</v>
      </c>
      <c r="B67" s="284"/>
      <c r="C67" s="287"/>
      <c r="D67" s="290"/>
      <c r="E67" s="62"/>
      <c r="F67" s="70"/>
      <c r="G67" s="18"/>
      <c r="H67" s="10"/>
      <c r="I67" s="70"/>
      <c r="J67" s="20"/>
      <c r="K67" s="10"/>
      <c r="L67" s="70"/>
      <c r="M67" s="10"/>
      <c r="N67" s="50"/>
      <c r="O67" s="60"/>
    </row>
    <row r="68" spans="1:15" s="7" customFormat="1" ht="12.75" customHeight="1">
      <c r="A68" s="177" t="s">
        <v>171</v>
      </c>
      <c r="B68" s="285"/>
      <c r="C68" s="288"/>
      <c r="D68" s="291"/>
      <c r="E68" s="62"/>
      <c r="F68" s="70"/>
      <c r="G68" s="18"/>
      <c r="H68" s="10"/>
      <c r="I68" s="70"/>
      <c r="J68" s="20"/>
      <c r="K68" s="10"/>
      <c r="L68" s="70"/>
      <c r="M68" s="20"/>
      <c r="N68" s="10"/>
      <c r="O68" s="60"/>
    </row>
    <row r="69" spans="1:15" s="7" customFormat="1" ht="15">
      <c r="A69" s="177" t="s">
        <v>158</v>
      </c>
      <c r="B69" s="175" t="s">
        <v>179</v>
      </c>
      <c r="C69" s="176">
        <v>41460</v>
      </c>
      <c r="D69" s="71">
        <v>5616.43</v>
      </c>
      <c r="E69" s="62"/>
      <c r="F69" s="70"/>
      <c r="G69" s="18"/>
      <c r="H69" s="10"/>
      <c r="I69" s="70"/>
      <c r="J69" s="20"/>
      <c r="K69" s="10"/>
      <c r="L69" s="70"/>
      <c r="M69" s="20"/>
      <c r="N69" s="10"/>
      <c r="O69" s="60"/>
    </row>
    <row r="70" spans="1:15" s="7" customFormat="1" ht="16.5" customHeight="1">
      <c r="A70" s="279" t="s">
        <v>161</v>
      </c>
      <c r="B70" s="70"/>
      <c r="C70" s="70"/>
      <c r="D70" s="39"/>
      <c r="E70" s="70"/>
      <c r="F70" s="70"/>
      <c r="G70" s="18"/>
      <c r="H70" s="70"/>
      <c r="I70" s="70"/>
      <c r="J70" s="70"/>
      <c r="K70" s="10">
        <v>923</v>
      </c>
      <c r="L70" s="201">
        <v>41743</v>
      </c>
      <c r="M70" s="8">
        <v>68586.96</v>
      </c>
      <c r="N70" s="10"/>
      <c r="O70" s="60"/>
    </row>
    <row r="71" spans="1:15" s="7" customFormat="1" ht="16.5" customHeight="1" thickBot="1">
      <c r="A71" s="280"/>
      <c r="B71" s="202"/>
      <c r="C71" s="203"/>
      <c r="D71" s="204"/>
      <c r="E71" s="203"/>
      <c r="F71" s="203"/>
      <c r="G71" s="204"/>
      <c r="H71" s="203"/>
      <c r="I71" s="203"/>
      <c r="J71" s="203"/>
      <c r="K71" s="10">
        <v>261</v>
      </c>
      <c r="L71" s="201">
        <v>41688</v>
      </c>
      <c r="M71" s="8">
        <v>32241.56</v>
      </c>
      <c r="N71" s="50"/>
      <c r="O71" s="60"/>
    </row>
    <row r="72" spans="1:15" s="87" customFormat="1" ht="20.25" thickBot="1">
      <c r="A72" s="82" t="s">
        <v>4</v>
      </c>
      <c r="B72" s="83"/>
      <c r="C72" s="94"/>
      <c r="D72" s="94">
        <f>SUM(D59:D70)</f>
        <v>39868.45</v>
      </c>
      <c r="E72" s="94"/>
      <c r="F72" s="94"/>
      <c r="G72" s="94">
        <f>SUM(G59:G70)</f>
        <v>93391.68</v>
      </c>
      <c r="H72" s="94"/>
      <c r="I72" s="94"/>
      <c r="J72" s="94">
        <f>SUM(J59:J70)</f>
        <v>18267.2</v>
      </c>
      <c r="K72" s="228"/>
      <c r="L72" s="228"/>
      <c r="M72" s="228">
        <f>SUM(M59:M71)</f>
        <v>114487.49</v>
      </c>
      <c r="N72" s="52">
        <f>M72+J72+G72+D72</f>
        <v>266014.82</v>
      </c>
      <c r="O72" s="86"/>
    </row>
    <row r="73" spans="1:15" s="7" customFormat="1" ht="42" customHeight="1">
      <c r="A73" s="270" t="s">
        <v>29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2"/>
      <c r="O73" s="16"/>
    </row>
    <row r="74" spans="1:15" s="7" customFormat="1" ht="15">
      <c r="A74" s="42" t="s">
        <v>165</v>
      </c>
      <c r="B74" s="175" t="s">
        <v>166</v>
      </c>
      <c r="C74" s="176">
        <v>41418</v>
      </c>
      <c r="D74" s="71">
        <v>2278.36</v>
      </c>
      <c r="E74" s="23"/>
      <c r="F74" s="1"/>
      <c r="G74" s="16"/>
      <c r="H74" s="34"/>
      <c r="I74" s="1"/>
      <c r="J74" s="40"/>
      <c r="K74" s="34"/>
      <c r="L74" s="1"/>
      <c r="M74" s="40"/>
      <c r="N74" s="50"/>
      <c r="O74" s="23"/>
    </row>
    <row r="75" spans="1:15" s="7" customFormat="1" ht="25.5">
      <c r="A75" s="177" t="s">
        <v>168</v>
      </c>
      <c r="B75" s="175" t="s">
        <v>167</v>
      </c>
      <c r="C75" s="176">
        <v>41418</v>
      </c>
      <c r="D75" s="71">
        <v>34404.9</v>
      </c>
      <c r="E75" s="50"/>
      <c r="F75" s="10"/>
      <c r="G75" s="18"/>
      <c r="H75" s="33"/>
      <c r="I75" s="10"/>
      <c r="J75" s="39"/>
      <c r="K75" s="33"/>
      <c r="L75" s="10"/>
      <c r="M75" s="39"/>
      <c r="N75" s="50"/>
      <c r="O75" s="23"/>
    </row>
    <row r="76" spans="1:15" s="7" customFormat="1" ht="15">
      <c r="A76" s="42" t="s">
        <v>173</v>
      </c>
      <c r="B76" s="175" t="s">
        <v>174</v>
      </c>
      <c r="C76" s="176">
        <v>41439</v>
      </c>
      <c r="D76" s="71">
        <v>2208.84</v>
      </c>
      <c r="E76" s="50"/>
      <c r="F76" s="10"/>
      <c r="G76" s="18"/>
      <c r="H76" s="33"/>
      <c r="I76" s="10"/>
      <c r="J76" s="39"/>
      <c r="K76" s="33"/>
      <c r="L76" s="10"/>
      <c r="M76" s="39"/>
      <c r="N76" s="50"/>
      <c r="O76" s="23"/>
    </row>
    <row r="77" spans="1:15" s="7" customFormat="1" ht="15">
      <c r="A77" s="42" t="s">
        <v>176</v>
      </c>
      <c r="B77" s="175" t="s">
        <v>175</v>
      </c>
      <c r="C77" s="176">
        <v>41402</v>
      </c>
      <c r="D77" s="71">
        <v>715.77</v>
      </c>
      <c r="E77" s="50"/>
      <c r="F77" s="10"/>
      <c r="G77" s="18"/>
      <c r="H77" s="33"/>
      <c r="I77" s="10"/>
      <c r="J77" s="39"/>
      <c r="K77" s="33">
        <v>50</v>
      </c>
      <c r="L77" s="201">
        <v>41759</v>
      </c>
      <c r="M77" s="37">
        <v>688.69</v>
      </c>
      <c r="N77" s="50"/>
      <c r="O77" s="23"/>
    </row>
    <row r="78" spans="1:15" s="7" customFormat="1" ht="15">
      <c r="A78" s="42" t="s">
        <v>184</v>
      </c>
      <c r="B78" s="33"/>
      <c r="C78" s="10"/>
      <c r="D78" s="39"/>
      <c r="E78" s="175" t="s">
        <v>185</v>
      </c>
      <c r="F78" s="176">
        <v>41502</v>
      </c>
      <c r="G78" s="71">
        <v>298.6</v>
      </c>
      <c r="H78" s="33"/>
      <c r="I78" s="10"/>
      <c r="J78" s="39"/>
      <c r="K78" s="33"/>
      <c r="L78" s="10"/>
      <c r="M78" s="39"/>
      <c r="N78" s="50"/>
      <c r="O78" s="23"/>
    </row>
    <row r="79" spans="1:15" s="7" customFormat="1" ht="15">
      <c r="A79" s="42" t="s">
        <v>189</v>
      </c>
      <c r="B79" s="33"/>
      <c r="C79" s="10"/>
      <c r="D79" s="39"/>
      <c r="E79" s="175" t="s">
        <v>188</v>
      </c>
      <c r="F79" s="176">
        <v>41509</v>
      </c>
      <c r="G79" s="71">
        <v>184.33</v>
      </c>
      <c r="H79" s="33"/>
      <c r="I79" s="10"/>
      <c r="J79" s="39"/>
      <c r="K79" s="33"/>
      <c r="L79" s="10"/>
      <c r="M79" s="39"/>
      <c r="N79" s="50"/>
      <c r="O79" s="23"/>
    </row>
    <row r="80" spans="1:15" s="7" customFormat="1" ht="15">
      <c r="A80" s="42" t="s">
        <v>190</v>
      </c>
      <c r="B80" s="33"/>
      <c r="C80" s="10"/>
      <c r="D80" s="39"/>
      <c r="E80" s="175" t="s">
        <v>188</v>
      </c>
      <c r="F80" s="176">
        <v>41509</v>
      </c>
      <c r="G80" s="71">
        <v>3471.96</v>
      </c>
      <c r="H80" s="33"/>
      <c r="I80" s="10"/>
      <c r="J80" s="39"/>
      <c r="K80" s="33"/>
      <c r="L80" s="10"/>
      <c r="M80" s="39"/>
      <c r="N80" s="50"/>
      <c r="O80" s="23"/>
    </row>
    <row r="81" spans="1:15" s="7" customFormat="1" ht="15">
      <c r="A81" s="42" t="s">
        <v>193</v>
      </c>
      <c r="B81" s="33"/>
      <c r="C81" s="10"/>
      <c r="D81" s="39"/>
      <c r="E81" s="175" t="s">
        <v>194</v>
      </c>
      <c r="F81" s="176">
        <v>41523</v>
      </c>
      <c r="G81" s="71">
        <v>1527.67</v>
      </c>
      <c r="H81" s="33"/>
      <c r="I81" s="10"/>
      <c r="J81" s="39"/>
      <c r="K81" s="33"/>
      <c r="L81" s="10"/>
      <c r="M81" s="39"/>
      <c r="N81" s="50"/>
      <c r="O81" s="23"/>
    </row>
    <row r="82" spans="1:15" s="7" customFormat="1" ht="15">
      <c r="A82" s="42" t="s">
        <v>195</v>
      </c>
      <c r="B82" s="33"/>
      <c r="C82" s="10"/>
      <c r="D82" s="39"/>
      <c r="E82" s="175" t="s">
        <v>196</v>
      </c>
      <c r="F82" s="176">
        <v>41530</v>
      </c>
      <c r="G82" s="71">
        <v>117.75</v>
      </c>
      <c r="H82" s="33"/>
      <c r="I82" s="10"/>
      <c r="J82" s="39"/>
      <c r="K82" s="33"/>
      <c r="L82" s="10"/>
      <c r="M82" s="39"/>
      <c r="N82" s="50"/>
      <c r="O82" s="23"/>
    </row>
    <row r="83" spans="1:15" s="7" customFormat="1" ht="15">
      <c r="A83" s="42" t="s">
        <v>200</v>
      </c>
      <c r="B83" s="33"/>
      <c r="C83" s="10"/>
      <c r="D83" s="39"/>
      <c r="E83" s="175" t="s">
        <v>199</v>
      </c>
      <c r="F83" s="176">
        <v>41544</v>
      </c>
      <c r="G83" s="71">
        <v>688.69</v>
      </c>
      <c r="H83" s="33"/>
      <c r="I83" s="10"/>
      <c r="J83" s="39"/>
      <c r="K83" s="33"/>
      <c r="L83" s="10"/>
      <c r="M83" s="39"/>
      <c r="N83" s="50"/>
      <c r="O83" s="23"/>
    </row>
    <row r="84" spans="1:15" s="7" customFormat="1" ht="15">
      <c r="A84" s="43" t="s">
        <v>205</v>
      </c>
      <c r="B84" s="33"/>
      <c r="C84" s="10"/>
      <c r="D84" s="39"/>
      <c r="E84" s="175" t="s">
        <v>204</v>
      </c>
      <c r="F84" s="176">
        <v>41547</v>
      </c>
      <c r="G84" s="71">
        <v>1003.2</v>
      </c>
      <c r="H84" s="33"/>
      <c r="I84" s="10"/>
      <c r="J84" s="39"/>
      <c r="K84" s="33"/>
      <c r="L84" s="10"/>
      <c r="M84" s="39"/>
      <c r="N84" s="50"/>
      <c r="O84" s="23"/>
    </row>
    <row r="85" spans="1:15" s="7" customFormat="1" ht="15">
      <c r="A85" s="43" t="s">
        <v>206</v>
      </c>
      <c r="B85" s="61"/>
      <c r="C85" s="70"/>
      <c r="D85" s="53"/>
      <c r="E85" s="175" t="s">
        <v>204</v>
      </c>
      <c r="F85" s="176">
        <v>41547</v>
      </c>
      <c r="G85" s="71">
        <v>73.25</v>
      </c>
      <c r="H85" s="61"/>
      <c r="I85" s="70"/>
      <c r="J85" s="53"/>
      <c r="K85" s="61"/>
      <c r="L85" s="70"/>
      <c r="M85" s="53"/>
      <c r="N85" s="50"/>
      <c r="O85" s="23"/>
    </row>
    <row r="86" spans="1:15" s="7" customFormat="1" ht="15">
      <c r="A86" s="43" t="s">
        <v>207</v>
      </c>
      <c r="B86" s="61"/>
      <c r="C86" s="70"/>
      <c r="D86" s="53"/>
      <c r="E86" s="175" t="s">
        <v>204</v>
      </c>
      <c r="F86" s="176">
        <v>41547</v>
      </c>
      <c r="G86" s="71">
        <v>900.58</v>
      </c>
      <c r="H86" s="61"/>
      <c r="I86" s="70"/>
      <c r="J86" s="53"/>
      <c r="K86" s="61"/>
      <c r="L86" s="70"/>
      <c r="M86" s="53"/>
      <c r="N86" s="50"/>
      <c r="O86" s="23"/>
    </row>
    <row r="87" spans="1:15" s="7" customFormat="1" ht="25.5">
      <c r="A87" s="42" t="s">
        <v>231</v>
      </c>
      <c r="B87" s="33"/>
      <c r="C87" s="10"/>
      <c r="D87" s="39"/>
      <c r="E87" s="175" t="s">
        <v>227</v>
      </c>
      <c r="F87" s="176" t="s">
        <v>230</v>
      </c>
      <c r="G87" s="71">
        <v>73.25</v>
      </c>
      <c r="H87" s="175"/>
      <c r="I87" s="176"/>
      <c r="J87" s="71"/>
      <c r="K87" s="61"/>
      <c r="L87" s="70"/>
      <c r="M87" s="53"/>
      <c r="N87" s="50"/>
      <c r="O87" s="23"/>
    </row>
    <row r="88" spans="1:15" s="7" customFormat="1" ht="25.5">
      <c r="A88" s="43" t="s">
        <v>234</v>
      </c>
      <c r="B88" s="61"/>
      <c r="C88" s="70"/>
      <c r="D88" s="53"/>
      <c r="E88" s="182"/>
      <c r="F88" s="176"/>
      <c r="G88" s="183"/>
      <c r="H88" s="175" t="s">
        <v>227</v>
      </c>
      <c r="I88" s="176" t="s">
        <v>235</v>
      </c>
      <c r="J88" s="71">
        <v>434.1</v>
      </c>
      <c r="K88" s="61"/>
      <c r="L88" s="70"/>
      <c r="M88" s="53"/>
      <c r="N88" s="50"/>
      <c r="O88" s="23"/>
    </row>
    <row r="89" spans="1:15" s="7" customFormat="1" ht="25.5">
      <c r="A89" s="43" t="s">
        <v>236</v>
      </c>
      <c r="B89" s="61"/>
      <c r="C89" s="70"/>
      <c r="D89" s="53"/>
      <c r="E89" s="182"/>
      <c r="F89" s="176"/>
      <c r="G89" s="183"/>
      <c r="H89" s="175" t="s">
        <v>227</v>
      </c>
      <c r="I89" s="176" t="s">
        <v>237</v>
      </c>
      <c r="J89" s="71">
        <v>344.87</v>
      </c>
      <c r="K89" s="61"/>
      <c r="L89" s="70"/>
      <c r="M89" s="53"/>
      <c r="N89" s="50"/>
      <c r="O89" s="23"/>
    </row>
    <row r="90" spans="1:15" s="227" customFormat="1" ht="25.5">
      <c r="A90" s="216" t="s">
        <v>238</v>
      </c>
      <c r="B90" s="217"/>
      <c r="C90" s="218"/>
      <c r="D90" s="219"/>
      <c r="E90" s="220"/>
      <c r="F90" s="211"/>
      <c r="G90" s="221"/>
      <c r="H90" s="210" t="s">
        <v>227</v>
      </c>
      <c r="I90" s="211" t="s">
        <v>239</v>
      </c>
      <c r="J90" s="212">
        <v>5054.14</v>
      </c>
      <c r="K90" s="222"/>
      <c r="L90" s="223"/>
      <c r="M90" s="224"/>
      <c r="N90" s="225"/>
      <c r="O90" s="226"/>
    </row>
    <row r="91" spans="1:15" s="7" customFormat="1" ht="15">
      <c r="A91" s="43" t="s">
        <v>241</v>
      </c>
      <c r="B91" s="61"/>
      <c r="C91" s="70"/>
      <c r="D91" s="53"/>
      <c r="E91" s="182"/>
      <c r="F91" s="176"/>
      <c r="G91" s="183"/>
      <c r="H91" s="175" t="s">
        <v>242</v>
      </c>
      <c r="I91" s="176">
        <v>41639</v>
      </c>
      <c r="J91" s="71">
        <v>3562.56</v>
      </c>
      <c r="K91" s="61"/>
      <c r="L91" s="70"/>
      <c r="M91" s="53"/>
      <c r="N91" s="50"/>
      <c r="O91" s="23"/>
    </row>
    <row r="92" spans="1:15" s="7" customFormat="1" ht="15">
      <c r="A92" s="43" t="s">
        <v>243</v>
      </c>
      <c r="B92" s="61"/>
      <c r="C92" s="70"/>
      <c r="D92" s="53"/>
      <c r="E92" s="182"/>
      <c r="F92" s="176"/>
      <c r="G92" s="183"/>
      <c r="H92" s="175" t="s">
        <v>242</v>
      </c>
      <c r="I92" s="176">
        <v>41639</v>
      </c>
      <c r="J92" s="71">
        <v>685.74</v>
      </c>
      <c r="K92" s="61"/>
      <c r="L92" s="70"/>
      <c r="M92" s="53"/>
      <c r="N92" s="50"/>
      <c r="O92" s="23"/>
    </row>
    <row r="93" spans="1:15" s="7" customFormat="1" ht="15">
      <c r="A93" s="43" t="s">
        <v>207</v>
      </c>
      <c r="B93" s="61"/>
      <c r="C93" s="70"/>
      <c r="D93" s="53"/>
      <c r="E93" s="182"/>
      <c r="F93" s="176"/>
      <c r="G93" s="183"/>
      <c r="H93" s="175" t="s">
        <v>242</v>
      </c>
      <c r="I93" s="176">
        <v>41639</v>
      </c>
      <c r="J93" s="71">
        <v>587.16</v>
      </c>
      <c r="K93" s="61"/>
      <c r="L93" s="70"/>
      <c r="M93" s="53"/>
      <c r="N93" s="50"/>
      <c r="O93" s="23"/>
    </row>
    <row r="94" spans="1:15" s="7" customFormat="1" ht="15">
      <c r="A94" s="43" t="s">
        <v>244</v>
      </c>
      <c r="B94" s="61"/>
      <c r="C94" s="70"/>
      <c r="D94" s="53"/>
      <c r="E94" s="182"/>
      <c r="F94" s="176"/>
      <c r="G94" s="183"/>
      <c r="H94" s="175" t="s">
        <v>242</v>
      </c>
      <c r="I94" s="176">
        <v>41639</v>
      </c>
      <c r="J94" s="71">
        <v>744.64</v>
      </c>
      <c r="K94" s="61"/>
      <c r="L94" s="70"/>
      <c r="M94" s="53"/>
      <c r="N94" s="50"/>
      <c r="O94" s="23"/>
    </row>
    <row r="95" spans="1:15" s="7" customFormat="1" ht="15">
      <c r="A95" s="43" t="s">
        <v>245</v>
      </c>
      <c r="B95" s="61"/>
      <c r="C95" s="70"/>
      <c r="D95" s="53"/>
      <c r="E95" s="182"/>
      <c r="F95" s="176"/>
      <c r="G95" s="183"/>
      <c r="H95" s="175" t="s">
        <v>242</v>
      </c>
      <c r="I95" s="176">
        <v>41639</v>
      </c>
      <c r="J95" s="71">
        <v>922.33</v>
      </c>
      <c r="K95" s="61"/>
      <c r="L95" s="70"/>
      <c r="M95" s="53"/>
      <c r="N95" s="50"/>
      <c r="O95" s="23"/>
    </row>
    <row r="96" spans="1:15" s="7" customFormat="1" ht="15">
      <c r="A96" s="43" t="s">
        <v>246</v>
      </c>
      <c r="B96" s="61"/>
      <c r="C96" s="70"/>
      <c r="D96" s="53"/>
      <c r="E96" s="182"/>
      <c r="F96" s="176"/>
      <c r="G96" s="183"/>
      <c r="H96" s="175" t="s">
        <v>242</v>
      </c>
      <c r="I96" s="176">
        <v>41639</v>
      </c>
      <c r="J96" s="71">
        <v>198.51</v>
      </c>
      <c r="K96" s="61"/>
      <c r="L96" s="70"/>
      <c r="M96" s="53"/>
      <c r="N96" s="50"/>
      <c r="O96" s="23"/>
    </row>
    <row r="97" spans="1:15" s="7" customFormat="1" ht="15">
      <c r="A97" s="43" t="s">
        <v>247</v>
      </c>
      <c r="B97" s="61"/>
      <c r="C97" s="70"/>
      <c r="D97" s="53"/>
      <c r="E97" s="182"/>
      <c r="F97" s="176"/>
      <c r="G97" s="183"/>
      <c r="H97" s="61">
        <v>1</v>
      </c>
      <c r="I97" s="196">
        <v>41649</v>
      </c>
      <c r="J97" s="71">
        <v>506.02</v>
      </c>
      <c r="K97" s="61"/>
      <c r="L97" s="70"/>
      <c r="M97" s="53"/>
      <c r="N97" s="50"/>
      <c r="O97" s="23"/>
    </row>
    <row r="98" spans="1:15" s="7" customFormat="1" ht="15">
      <c r="A98" s="43" t="s">
        <v>245</v>
      </c>
      <c r="B98" s="61"/>
      <c r="C98" s="70"/>
      <c r="D98" s="53"/>
      <c r="E98" s="182"/>
      <c r="F98" s="176"/>
      <c r="G98" s="183"/>
      <c r="H98" s="175" t="s">
        <v>248</v>
      </c>
      <c r="I98" s="176">
        <v>41656</v>
      </c>
      <c r="J98" s="71">
        <v>595.67</v>
      </c>
      <c r="K98" s="61"/>
      <c r="L98" s="70"/>
      <c r="M98" s="53"/>
      <c r="N98" s="50"/>
      <c r="O98" s="23"/>
    </row>
    <row r="99" spans="1:15" s="7" customFormat="1" ht="15">
      <c r="A99" s="43" t="s">
        <v>257</v>
      </c>
      <c r="B99" s="61"/>
      <c r="C99" s="70"/>
      <c r="D99" s="53"/>
      <c r="E99" s="182"/>
      <c r="F99" s="176"/>
      <c r="G99" s="183"/>
      <c r="H99" s="175"/>
      <c r="I99" s="176"/>
      <c r="J99" s="71"/>
      <c r="K99" s="175" t="s">
        <v>249</v>
      </c>
      <c r="L99" s="176">
        <v>41677</v>
      </c>
      <c r="M99" s="71">
        <v>1191.29</v>
      </c>
      <c r="N99" s="50"/>
      <c r="O99" s="23"/>
    </row>
    <row r="100" spans="1:15" s="7" customFormat="1" ht="15">
      <c r="A100" s="43" t="s">
        <v>258</v>
      </c>
      <c r="B100" s="61"/>
      <c r="C100" s="70"/>
      <c r="D100" s="53"/>
      <c r="E100" s="182"/>
      <c r="F100" s="176"/>
      <c r="G100" s="183"/>
      <c r="H100" s="175"/>
      <c r="I100" s="176"/>
      <c r="J100" s="71"/>
      <c r="K100" s="61">
        <v>21</v>
      </c>
      <c r="L100" s="196">
        <v>41684</v>
      </c>
      <c r="M100" s="71">
        <v>917.55</v>
      </c>
      <c r="N100" s="50"/>
      <c r="O100" s="23"/>
    </row>
    <row r="101" spans="1:15" s="7" customFormat="1" ht="15">
      <c r="A101" s="43" t="s">
        <v>251</v>
      </c>
      <c r="B101" s="61"/>
      <c r="C101" s="70"/>
      <c r="D101" s="53"/>
      <c r="E101" s="182"/>
      <c r="F101" s="176"/>
      <c r="G101" s="183"/>
      <c r="H101" s="175"/>
      <c r="I101" s="176"/>
      <c r="J101" s="71"/>
      <c r="K101" s="175" t="s">
        <v>250</v>
      </c>
      <c r="L101" s="176">
        <v>41692</v>
      </c>
      <c r="M101" s="71">
        <v>416.18</v>
      </c>
      <c r="N101" s="50"/>
      <c r="O101" s="23"/>
    </row>
    <row r="102" spans="1:15" s="7" customFormat="1" ht="15">
      <c r="A102" s="43" t="s">
        <v>252</v>
      </c>
      <c r="B102" s="61"/>
      <c r="C102" s="70"/>
      <c r="D102" s="53"/>
      <c r="E102" s="182"/>
      <c r="F102" s="176"/>
      <c r="G102" s="183"/>
      <c r="H102" s="175"/>
      <c r="I102" s="176"/>
      <c r="J102" s="71"/>
      <c r="K102" s="175" t="s">
        <v>250</v>
      </c>
      <c r="L102" s="176">
        <v>41692</v>
      </c>
      <c r="M102" s="71">
        <v>781.55</v>
      </c>
      <c r="N102" s="50"/>
      <c r="O102" s="23"/>
    </row>
    <row r="103" spans="1:15" s="7" customFormat="1" ht="15">
      <c r="A103" s="42" t="s">
        <v>264</v>
      </c>
      <c r="B103" s="33"/>
      <c r="C103" s="10"/>
      <c r="D103" s="39"/>
      <c r="E103" s="50"/>
      <c r="F103" s="10"/>
      <c r="G103" s="18"/>
      <c r="H103" s="33"/>
      <c r="I103" s="10"/>
      <c r="J103" s="39"/>
      <c r="K103" s="175" t="s">
        <v>265</v>
      </c>
      <c r="L103" s="176">
        <v>41696</v>
      </c>
      <c r="M103" s="71">
        <v>1456.04</v>
      </c>
      <c r="N103" s="50"/>
      <c r="O103" s="23"/>
    </row>
    <row r="104" spans="1:15" s="7" customFormat="1" ht="15">
      <c r="A104" s="43" t="s">
        <v>253</v>
      </c>
      <c r="B104" s="61"/>
      <c r="C104" s="70"/>
      <c r="D104" s="53"/>
      <c r="E104" s="182"/>
      <c r="F104" s="176"/>
      <c r="G104" s="183"/>
      <c r="H104" s="175"/>
      <c r="I104" s="176"/>
      <c r="J104" s="71"/>
      <c r="K104" s="175" t="s">
        <v>254</v>
      </c>
      <c r="L104" s="176">
        <v>41698</v>
      </c>
      <c r="M104" s="71">
        <v>920.89</v>
      </c>
      <c r="N104" s="50"/>
      <c r="O104" s="23"/>
    </row>
    <row r="105" spans="1:15" s="7" customFormat="1" ht="15">
      <c r="A105" s="43" t="s">
        <v>255</v>
      </c>
      <c r="B105" s="61"/>
      <c r="C105" s="70"/>
      <c r="D105" s="53"/>
      <c r="E105" s="182"/>
      <c r="F105" s="176"/>
      <c r="G105" s="183"/>
      <c r="H105" s="175"/>
      <c r="I105" s="176"/>
      <c r="J105" s="71"/>
      <c r="K105" s="175" t="s">
        <v>256</v>
      </c>
      <c r="L105" s="176">
        <v>41705</v>
      </c>
      <c r="M105" s="71">
        <v>451.71</v>
      </c>
      <c r="N105" s="50"/>
      <c r="O105" s="23"/>
    </row>
    <row r="106" spans="1:15" s="7" customFormat="1" ht="27.75" customHeight="1">
      <c r="A106" s="43" t="s">
        <v>263</v>
      </c>
      <c r="B106" s="61"/>
      <c r="C106" s="70"/>
      <c r="D106" s="53"/>
      <c r="E106" s="182"/>
      <c r="F106" s="176"/>
      <c r="G106" s="183"/>
      <c r="H106" s="175"/>
      <c r="I106" s="176"/>
      <c r="J106" s="71"/>
      <c r="K106" s="175" t="s">
        <v>262</v>
      </c>
      <c r="L106" s="176">
        <v>41719</v>
      </c>
      <c r="M106" s="71">
        <v>371.67</v>
      </c>
      <c r="N106" s="50"/>
      <c r="O106" s="23"/>
    </row>
    <row r="107" spans="1:15" s="7" customFormat="1" ht="14.25" customHeight="1">
      <c r="A107" s="43" t="s">
        <v>267</v>
      </c>
      <c r="B107" s="61"/>
      <c r="C107" s="70"/>
      <c r="D107" s="53"/>
      <c r="E107" s="182"/>
      <c r="F107" s="176"/>
      <c r="G107" s="183"/>
      <c r="H107" s="175"/>
      <c r="I107" s="176"/>
      <c r="J107" s="71"/>
      <c r="K107" s="175" t="s">
        <v>266</v>
      </c>
      <c r="L107" s="176">
        <v>41733</v>
      </c>
      <c r="M107" s="71">
        <v>724.51</v>
      </c>
      <c r="N107" s="50"/>
      <c r="O107" s="23"/>
    </row>
    <row r="108" spans="1:15" s="7" customFormat="1" ht="14.25" customHeight="1">
      <c r="A108" s="43" t="s">
        <v>269</v>
      </c>
      <c r="B108" s="61"/>
      <c r="C108" s="70"/>
      <c r="D108" s="53"/>
      <c r="E108" s="182"/>
      <c r="F108" s="176"/>
      <c r="G108" s="183"/>
      <c r="H108" s="175"/>
      <c r="I108" s="176"/>
      <c r="J108" s="71"/>
      <c r="K108" s="175" t="s">
        <v>268</v>
      </c>
      <c r="L108" s="176">
        <v>41740</v>
      </c>
      <c r="M108" s="71">
        <v>595.65</v>
      </c>
      <c r="N108" s="50"/>
      <c r="O108" s="23"/>
    </row>
    <row r="109" spans="1:15" s="7" customFormat="1" ht="14.25" customHeight="1">
      <c r="A109" s="43" t="s">
        <v>271</v>
      </c>
      <c r="B109" s="61"/>
      <c r="C109" s="70"/>
      <c r="D109" s="53"/>
      <c r="E109" s="182"/>
      <c r="F109" s="176"/>
      <c r="G109" s="183"/>
      <c r="H109" s="175"/>
      <c r="I109" s="176"/>
      <c r="J109" s="71"/>
      <c r="K109" s="175" t="s">
        <v>272</v>
      </c>
      <c r="L109" s="176">
        <v>41754</v>
      </c>
      <c r="M109" s="71">
        <v>73.25</v>
      </c>
      <c r="N109" s="50"/>
      <c r="O109" s="23"/>
    </row>
    <row r="110" spans="1:15" s="7" customFormat="1" ht="14.25" customHeight="1">
      <c r="A110" s="43" t="s">
        <v>273</v>
      </c>
      <c r="B110" s="61"/>
      <c r="C110" s="70"/>
      <c r="D110" s="53"/>
      <c r="E110" s="182"/>
      <c r="F110" s="176"/>
      <c r="G110" s="183"/>
      <c r="H110" s="175"/>
      <c r="I110" s="176"/>
      <c r="J110" s="71"/>
      <c r="K110" s="175" t="s">
        <v>274</v>
      </c>
      <c r="L110" s="176">
        <v>41759</v>
      </c>
      <c r="M110" s="71">
        <v>821.37</v>
      </c>
      <c r="N110" s="50"/>
      <c r="O110" s="23"/>
    </row>
    <row r="111" spans="1:15" s="7" customFormat="1" ht="14.25" customHeight="1">
      <c r="A111" s="43" t="s">
        <v>275</v>
      </c>
      <c r="B111" s="61"/>
      <c r="C111" s="70"/>
      <c r="D111" s="53"/>
      <c r="E111" s="182"/>
      <c r="F111" s="176"/>
      <c r="G111" s="183"/>
      <c r="H111" s="175"/>
      <c r="I111" s="176"/>
      <c r="J111" s="71"/>
      <c r="K111" s="175" t="s">
        <v>276</v>
      </c>
      <c r="L111" s="176">
        <v>41779</v>
      </c>
      <c r="M111" s="71">
        <v>1150</v>
      </c>
      <c r="N111" s="50"/>
      <c r="O111" s="23"/>
    </row>
    <row r="112" spans="1:15" s="7" customFormat="1" ht="13.5" thickBot="1">
      <c r="A112" s="43"/>
      <c r="B112" s="61"/>
      <c r="C112" s="70"/>
      <c r="D112" s="53"/>
      <c r="E112" s="62"/>
      <c r="F112" s="70"/>
      <c r="G112" s="20"/>
      <c r="H112" s="61"/>
      <c r="I112" s="70"/>
      <c r="J112" s="53"/>
      <c r="K112" s="61"/>
      <c r="L112" s="70"/>
      <c r="M112" s="53"/>
      <c r="N112" s="50"/>
      <c r="O112" s="23"/>
    </row>
    <row r="113" spans="1:15" s="87" customFormat="1" ht="20.25" thickBot="1">
      <c r="A113" s="82" t="s">
        <v>4</v>
      </c>
      <c r="B113" s="83"/>
      <c r="C113" s="84"/>
      <c r="D113" s="88">
        <f>SUM(D74:D112)</f>
        <v>39607.87</v>
      </c>
      <c r="E113" s="89"/>
      <c r="F113" s="84"/>
      <c r="G113" s="88">
        <f>SUM(G74:G112)</f>
        <v>8339.28</v>
      </c>
      <c r="H113" s="90"/>
      <c r="I113" s="84"/>
      <c r="J113" s="88">
        <f>SUM(J74:J112)</f>
        <v>13635.74</v>
      </c>
      <c r="K113" s="90"/>
      <c r="L113" s="84"/>
      <c r="M113" s="88">
        <f>SUM(M74:M112)</f>
        <v>10560.35</v>
      </c>
      <c r="N113" s="52">
        <f>M113+J113+G113+D113</f>
        <v>72143.24</v>
      </c>
      <c r="O113" s="91"/>
    </row>
    <row r="114" spans="1:15" s="7" customFormat="1" ht="40.5" customHeight="1" hidden="1" thickBot="1">
      <c r="A114" s="267" t="s">
        <v>30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9"/>
      <c r="O114" s="63"/>
    </row>
    <row r="115" spans="1:15" s="7" customFormat="1" ht="12.75" hidden="1">
      <c r="A115" s="42"/>
      <c r="B115" s="33"/>
      <c r="C115" s="10"/>
      <c r="D115" s="39"/>
      <c r="E115" s="50"/>
      <c r="F115" s="10"/>
      <c r="G115" s="18"/>
      <c r="H115" s="33"/>
      <c r="I115" s="10"/>
      <c r="J115" s="39"/>
      <c r="K115" s="33"/>
      <c r="L115" s="10"/>
      <c r="M115" s="39"/>
      <c r="N115" s="50"/>
      <c r="O115" s="23"/>
    </row>
    <row r="116" spans="1:15" s="7" customFormat="1" ht="12.75" hidden="1">
      <c r="A116" s="42"/>
      <c r="B116" s="33"/>
      <c r="C116" s="10"/>
      <c r="D116" s="39"/>
      <c r="E116" s="50"/>
      <c r="F116" s="10"/>
      <c r="G116" s="18"/>
      <c r="H116" s="33"/>
      <c r="I116" s="10"/>
      <c r="J116" s="39"/>
      <c r="K116" s="33"/>
      <c r="L116" s="10"/>
      <c r="M116" s="39"/>
      <c r="N116" s="50"/>
      <c r="O116" s="23"/>
    </row>
    <row r="117" spans="1:15" s="7" customFormat="1" ht="12.75" hidden="1">
      <c r="A117" s="42"/>
      <c r="B117" s="33"/>
      <c r="C117" s="10"/>
      <c r="D117" s="39"/>
      <c r="E117" s="50"/>
      <c r="F117" s="10"/>
      <c r="G117" s="18"/>
      <c r="H117" s="33"/>
      <c r="I117" s="10"/>
      <c r="J117" s="39"/>
      <c r="K117" s="33"/>
      <c r="L117" s="10"/>
      <c r="M117" s="39"/>
      <c r="N117" s="50"/>
      <c r="O117" s="23"/>
    </row>
    <row r="118" spans="1:15" s="7" customFormat="1" ht="12.75" hidden="1">
      <c r="A118" s="42"/>
      <c r="B118" s="33"/>
      <c r="C118" s="10"/>
      <c r="D118" s="39"/>
      <c r="E118" s="50"/>
      <c r="F118" s="10"/>
      <c r="G118" s="18"/>
      <c r="H118" s="33"/>
      <c r="I118" s="10"/>
      <c r="J118" s="39"/>
      <c r="K118" s="33"/>
      <c r="L118" s="10"/>
      <c r="M118" s="39"/>
      <c r="N118" s="50"/>
      <c r="O118" s="23"/>
    </row>
    <row r="119" spans="1:15" s="7" customFormat="1" ht="13.5" hidden="1" thickBot="1">
      <c r="A119" s="42"/>
      <c r="B119" s="33"/>
      <c r="C119" s="10"/>
      <c r="D119" s="39"/>
      <c r="E119" s="50"/>
      <c r="F119" s="10"/>
      <c r="G119" s="18"/>
      <c r="H119" s="33"/>
      <c r="I119" s="10"/>
      <c r="J119" s="39"/>
      <c r="K119" s="33"/>
      <c r="L119" s="10"/>
      <c r="M119" s="39"/>
      <c r="N119" s="50"/>
      <c r="O119" s="23"/>
    </row>
    <row r="120" spans="1:15" s="87" customFormat="1" ht="20.25" hidden="1" thickBot="1">
      <c r="A120" s="82" t="s">
        <v>4</v>
      </c>
      <c r="B120" s="90"/>
      <c r="C120" s="92"/>
      <c r="D120" s="94">
        <f>SUM(D115:D119)</f>
        <v>0</v>
      </c>
      <c r="E120" s="95"/>
      <c r="F120" s="94"/>
      <c r="G120" s="94">
        <f>SUM(G115:G119)</f>
        <v>0</v>
      </c>
      <c r="H120" s="94"/>
      <c r="I120" s="94"/>
      <c r="J120" s="94">
        <f>SUM(J115:J119)</f>
        <v>0</v>
      </c>
      <c r="K120" s="94"/>
      <c r="L120" s="94"/>
      <c r="M120" s="94">
        <f>SUM(M115:M119)</f>
        <v>0</v>
      </c>
      <c r="N120" s="85"/>
      <c r="O120" s="93"/>
    </row>
    <row r="121" spans="1:15" s="7" customFormat="1" ht="20.25" thickBot="1">
      <c r="A121" s="6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3"/>
    </row>
    <row r="122" spans="1:15" s="2" customFormat="1" ht="20.25" thickBot="1">
      <c r="A122" s="46" t="s">
        <v>6</v>
      </c>
      <c r="B122" s="67"/>
      <c r="C122" s="64"/>
      <c r="D122" s="68">
        <f>D120+D113+D72+D56</f>
        <v>203817.68</v>
      </c>
      <c r="E122" s="65"/>
      <c r="F122" s="64"/>
      <c r="G122" s="68">
        <f>G120+G113+G72+G56</f>
        <v>260038.19</v>
      </c>
      <c r="H122" s="65"/>
      <c r="I122" s="64"/>
      <c r="J122" s="68">
        <f>J120+J113+J72+J56</f>
        <v>156765.33</v>
      </c>
      <c r="K122" s="65"/>
      <c r="L122" s="64"/>
      <c r="M122" s="68">
        <f>M120+M113+M72+M56</f>
        <v>235732.3</v>
      </c>
      <c r="N122" s="52">
        <f>M122+J122+G122+D122</f>
        <v>856353.5</v>
      </c>
      <c r="O122" s="27">
        <f>M122+J122+G122+D122</f>
        <v>856353.5</v>
      </c>
    </row>
    <row r="123" spans="1:13" s="2" customFormat="1" ht="13.5" thickBot="1">
      <c r="A123" s="56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1:14" s="2" customFormat="1" ht="13.5" thickBot="1">
      <c r="A124" s="54"/>
      <c r="B124" s="57" t="s">
        <v>18</v>
      </c>
      <c r="C124" s="57" t="s">
        <v>19</v>
      </c>
      <c r="D124" s="57" t="s">
        <v>20</v>
      </c>
      <c r="E124" s="57" t="s">
        <v>21</v>
      </c>
      <c r="F124" s="57" t="s">
        <v>22</v>
      </c>
      <c r="G124" s="57" t="s">
        <v>23</v>
      </c>
      <c r="H124" s="57" t="s">
        <v>24</v>
      </c>
      <c r="I124" s="57" t="s">
        <v>25</v>
      </c>
      <c r="J124" s="57" t="s">
        <v>14</v>
      </c>
      <c r="K124" s="57" t="s">
        <v>15</v>
      </c>
      <c r="L124" s="57" t="s">
        <v>16</v>
      </c>
      <c r="M124" s="57" t="s">
        <v>17</v>
      </c>
      <c r="N124" s="57" t="s">
        <v>27</v>
      </c>
    </row>
    <row r="125" spans="1:14" s="2" customFormat="1" ht="13.5" thickBot="1">
      <c r="A125" s="56" t="s">
        <v>13</v>
      </c>
      <c r="B125" s="185">
        <f>'[1]Лист1'!$FZ$62</f>
        <v>54143.99</v>
      </c>
      <c r="C125" s="54">
        <f>B131</f>
        <v>125926.17</v>
      </c>
      <c r="D125" s="54">
        <f aca="true" t="shared" si="5" ref="D125:M125">C131</f>
        <v>197840.03</v>
      </c>
      <c r="E125" s="55">
        <f>D131</f>
        <v>65139.15</v>
      </c>
      <c r="F125" s="54">
        <f t="shared" si="5"/>
        <v>136074.51</v>
      </c>
      <c r="G125" s="54">
        <f t="shared" si="5"/>
        <v>205511.18</v>
      </c>
      <c r="H125" s="55">
        <f t="shared" si="5"/>
        <v>16947.51</v>
      </c>
      <c r="I125" s="54">
        <f t="shared" si="5"/>
        <v>83850.99</v>
      </c>
      <c r="J125" s="54">
        <f t="shared" si="5"/>
        <v>151481.2</v>
      </c>
      <c r="K125" s="55">
        <f t="shared" si="5"/>
        <v>60580.57</v>
      </c>
      <c r="L125" s="54">
        <f t="shared" si="5"/>
        <v>138114.78</v>
      </c>
      <c r="M125" s="54">
        <f t="shared" si="5"/>
        <v>197939</v>
      </c>
      <c r="N125" s="54"/>
    </row>
    <row r="126" spans="1:14" s="181" customFormat="1" ht="13.5" thickBot="1">
      <c r="A126" s="179" t="s">
        <v>11</v>
      </c>
      <c r="B126" s="180">
        <v>70112.57</v>
      </c>
      <c r="C126" s="180">
        <v>70112.57</v>
      </c>
      <c r="D126" s="180">
        <v>70112.57</v>
      </c>
      <c r="E126" s="180">
        <v>70112.57</v>
      </c>
      <c r="F126" s="180">
        <v>70112.57</v>
      </c>
      <c r="G126" s="180">
        <v>70112.57</v>
      </c>
      <c r="H126" s="180">
        <v>70112.57</v>
      </c>
      <c r="I126" s="180">
        <v>70112.57</v>
      </c>
      <c r="J126" s="180">
        <v>70112.57</v>
      </c>
      <c r="K126" s="180">
        <v>64247.5</v>
      </c>
      <c r="L126" s="180">
        <v>70112.57</v>
      </c>
      <c r="M126" s="180">
        <v>70112.57</v>
      </c>
      <c r="N126" s="180">
        <f>SUM(B126:M126)</f>
        <v>835485.77</v>
      </c>
    </row>
    <row r="127" spans="1:14" s="181" customFormat="1" ht="13.5" thickBot="1">
      <c r="A127" s="179" t="s">
        <v>12</v>
      </c>
      <c r="B127" s="180">
        <v>71001.18</v>
      </c>
      <c r="C127" s="180">
        <v>71132.86</v>
      </c>
      <c r="D127" s="180">
        <v>70335.8</v>
      </c>
      <c r="E127" s="180">
        <v>70154.36</v>
      </c>
      <c r="F127" s="180">
        <v>68655.67</v>
      </c>
      <c r="G127" s="180">
        <v>70693.52</v>
      </c>
      <c r="H127" s="180">
        <v>66122.48</v>
      </c>
      <c r="I127" s="180">
        <v>66849.21</v>
      </c>
      <c r="J127" s="180">
        <v>65083.7</v>
      </c>
      <c r="K127" s="180">
        <v>76753.21</v>
      </c>
      <c r="L127" s="180">
        <v>59043.22</v>
      </c>
      <c r="M127" s="180">
        <v>68636.34</v>
      </c>
      <c r="N127" s="180">
        <f>SUM(B127:M127)</f>
        <v>824461.55</v>
      </c>
    </row>
    <row r="128" spans="1:14" s="181" customFormat="1" ht="13.5" thickBot="1">
      <c r="A128" s="179" t="s">
        <v>209</v>
      </c>
      <c r="B128" s="184">
        <v>410</v>
      </c>
      <c r="C128" s="184">
        <v>410</v>
      </c>
      <c r="D128" s="184">
        <v>410</v>
      </c>
      <c r="E128" s="184">
        <v>410</v>
      </c>
      <c r="F128" s="184">
        <v>410</v>
      </c>
      <c r="G128" s="184">
        <v>410</v>
      </c>
      <c r="H128" s="184">
        <v>410</v>
      </c>
      <c r="I128" s="184">
        <v>410</v>
      </c>
      <c r="J128" s="184">
        <v>410</v>
      </c>
      <c r="K128" s="184">
        <v>410</v>
      </c>
      <c r="L128" s="184">
        <v>410</v>
      </c>
      <c r="M128" s="184">
        <v>410</v>
      </c>
      <c r="N128" s="184">
        <f>SUM(B128:M128)</f>
        <v>4920</v>
      </c>
    </row>
    <row r="129" spans="1:14" s="181" customFormat="1" ht="13.5" thickBot="1">
      <c r="A129" s="179" t="s">
        <v>210</v>
      </c>
      <c r="B129" s="184">
        <v>371</v>
      </c>
      <c r="C129" s="184">
        <v>371</v>
      </c>
      <c r="D129" s="184">
        <v>371</v>
      </c>
      <c r="E129" s="184">
        <v>371</v>
      </c>
      <c r="F129" s="184">
        <v>371</v>
      </c>
      <c r="G129" s="184">
        <v>371</v>
      </c>
      <c r="H129" s="184">
        <v>371</v>
      </c>
      <c r="I129" s="184">
        <v>371</v>
      </c>
      <c r="J129" s="184">
        <v>371</v>
      </c>
      <c r="K129" s="184">
        <v>371</v>
      </c>
      <c r="L129" s="184">
        <v>371</v>
      </c>
      <c r="M129" s="184">
        <v>371</v>
      </c>
      <c r="N129" s="184">
        <f>SUM(B129:M129)</f>
        <v>4452</v>
      </c>
    </row>
    <row r="130" spans="1:14" s="2" customFormat="1" ht="13.5" thickBot="1">
      <c r="A130" s="56" t="s">
        <v>28</v>
      </c>
      <c r="B130" s="54">
        <f aca="true" t="shared" si="6" ref="B130:M130">B127-B126</f>
        <v>888.609999999986</v>
      </c>
      <c r="C130" s="54">
        <f t="shared" si="6"/>
        <v>1020.28999999999</v>
      </c>
      <c r="D130" s="54">
        <f t="shared" si="6"/>
        <v>223.229999999996</v>
      </c>
      <c r="E130" s="54">
        <f t="shared" si="6"/>
        <v>41.7899999999936</v>
      </c>
      <c r="F130" s="54">
        <f t="shared" si="6"/>
        <v>-1456.90000000001</v>
      </c>
      <c r="G130" s="54">
        <f t="shared" si="6"/>
        <v>580.949999999997</v>
      </c>
      <c r="H130" s="54">
        <f t="shared" si="6"/>
        <v>-3990.09000000001</v>
      </c>
      <c r="I130" s="54">
        <f t="shared" si="6"/>
        <v>-3263.36</v>
      </c>
      <c r="J130" s="54">
        <f t="shared" si="6"/>
        <v>-5028.87000000001</v>
      </c>
      <c r="K130" s="54">
        <f t="shared" si="6"/>
        <v>12505.71</v>
      </c>
      <c r="L130" s="54">
        <f t="shared" si="6"/>
        <v>-11069.35</v>
      </c>
      <c r="M130" s="54">
        <f t="shared" si="6"/>
        <v>-1476.23000000001</v>
      </c>
      <c r="N130" s="54">
        <f>B130+C130+D130+E130+F130+G130+H130+I130+J130+K130+L130++M130</f>
        <v>-11024.2200000001</v>
      </c>
    </row>
    <row r="131" spans="1:14" s="2" customFormat="1" ht="13.5" thickBot="1">
      <c r="A131" s="56" t="s">
        <v>26</v>
      </c>
      <c r="B131" s="186">
        <f>B125+B127+B128+B129</f>
        <v>125926.17</v>
      </c>
      <c r="C131" s="186">
        <f>C125+C127+C128+C129</f>
        <v>197840.03</v>
      </c>
      <c r="D131" s="187">
        <f>D125+D127+D128+D129-D122</f>
        <v>65139.15</v>
      </c>
      <c r="E131" s="186">
        <f>E125+E127+E128+E129</f>
        <v>136074.51</v>
      </c>
      <c r="F131" s="186">
        <f>F125+F127+F128+F129</f>
        <v>205511.18</v>
      </c>
      <c r="G131" s="187">
        <f>G125+G127+G128+G129-G122</f>
        <v>16947.51</v>
      </c>
      <c r="H131" s="186">
        <f>H125+H127+H128+H129</f>
        <v>83850.99</v>
      </c>
      <c r="I131" s="186">
        <f>I125+I127+I128+I129</f>
        <v>151481.2</v>
      </c>
      <c r="J131" s="187">
        <f>J125+J127+J128+J129-J122</f>
        <v>60580.57</v>
      </c>
      <c r="K131" s="186">
        <f>K125+K127+K128+K129</f>
        <v>138114.78</v>
      </c>
      <c r="L131" s="186">
        <f>L125+L127+L128+L129</f>
        <v>197939</v>
      </c>
      <c r="M131" s="187">
        <f>M125+M127+M128+M129-M122</f>
        <v>31624.04</v>
      </c>
      <c r="N131" s="54"/>
    </row>
    <row r="132" spans="7:14" s="2" customFormat="1" ht="57" customHeight="1">
      <c r="G132" s="35"/>
      <c r="H132" s="264" t="s">
        <v>259</v>
      </c>
      <c r="I132" s="264"/>
      <c r="J132" s="264"/>
      <c r="K132" s="264"/>
      <c r="L132" s="250" t="s">
        <v>260</v>
      </c>
      <c r="M132" s="250"/>
      <c r="N132" s="250"/>
    </row>
    <row r="133" spans="8:14" s="2" customFormat="1" ht="72" customHeight="1">
      <c r="H133" s="251" t="s">
        <v>261</v>
      </c>
      <c r="I133" s="251"/>
      <c r="J133" s="251"/>
      <c r="K133" s="251"/>
      <c r="L133" s="252" t="s">
        <v>277</v>
      </c>
      <c r="M133" s="252"/>
      <c r="N133" s="252"/>
    </row>
    <row r="134" s="2" customFormat="1" ht="12.75"/>
    <row r="135" spans="8:13" s="2" customFormat="1" ht="15">
      <c r="H135" s="253" t="s">
        <v>211</v>
      </c>
      <c r="I135" s="253"/>
      <c r="J135" s="253"/>
      <c r="K135" s="188">
        <f>O122</f>
        <v>856353.5</v>
      </c>
      <c r="L135" s="189"/>
      <c r="M135"/>
    </row>
    <row r="136" spans="8:13" s="2" customFormat="1" ht="15">
      <c r="H136" s="253" t="s">
        <v>212</v>
      </c>
      <c r="I136" s="253"/>
      <c r="J136" s="253"/>
      <c r="K136" s="188">
        <f>N126</f>
        <v>835485.77</v>
      </c>
      <c r="L136" s="189"/>
      <c r="M136"/>
    </row>
    <row r="137" spans="8:13" s="2" customFormat="1" ht="15">
      <c r="H137" s="253" t="s">
        <v>213</v>
      </c>
      <c r="I137" s="253"/>
      <c r="J137" s="253"/>
      <c r="K137" s="188">
        <f>N127</f>
        <v>824461.55</v>
      </c>
      <c r="L137" s="189"/>
      <c r="M137"/>
    </row>
    <row r="138" spans="8:13" s="2" customFormat="1" ht="15">
      <c r="H138" s="253" t="s">
        <v>214</v>
      </c>
      <c r="I138" s="253"/>
      <c r="J138" s="253"/>
      <c r="K138" s="188">
        <f>K137-K136</f>
        <v>-11024.22</v>
      </c>
      <c r="L138" s="189"/>
      <c r="M138"/>
    </row>
    <row r="139" spans="8:13" s="2" customFormat="1" ht="15">
      <c r="H139" s="260" t="s">
        <v>215</v>
      </c>
      <c r="I139" s="260"/>
      <c r="J139" s="260"/>
      <c r="K139" s="188">
        <f>K136-K135</f>
        <v>-20867.73</v>
      </c>
      <c r="L139" s="189"/>
      <c r="M139"/>
    </row>
    <row r="140" spans="8:13" s="2" customFormat="1" ht="15">
      <c r="H140" s="261" t="s">
        <v>216</v>
      </c>
      <c r="I140" s="262"/>
      <c r="J140" s="263"/>
      <c r="K140" s="188">
        <f>B125</f>
        <v>54143.99</v>
      </c>
      <c r="L140" s="189"/>
      <c r="M140" s="189"/>
    </row>
    <row r="141" spans="8:13" s="2" customFormat="1" ht="15.75">
      <c r="H141" s="256" t="s">
        <v>217</v>
      </c>
      <c r="I141" s="256"/>
      <c r="J141" s="256"/>
      <c r="K141" s="190">
        <f>K140+K139+K138+K142</f>
        <v>31624.04</v>
      </c>
      <c r="L141" s="189"/>
      <c r="M141"/>
    </row>
    <row r="142" spans="8:13" s="2" customFormat="1" ht="15">
      <c r="H142" s="257" t="s">
        <v>225</v>
      </c>
      <c r="I142" s="258"/>
      <c r="J142" s="259"/>
      <c r="K142" s="191">
        <f>N129+N128</f>
        <v>9372</v>
      </c>
      <c r="L142" s="189"/>
      <c r="M142"/>
    </row>
    <row r="143" spans="8:13" s="2" customFormat="1" ht="15">
      <c r="H143" s="260" t="s">
        <v>218</v>
      </c>
      <c r="I143" s="260"/>
      <c r="J143" s="260"/>
      <c r="K143" s="188">
        <f>D113+G113+J113+M113</f>
        <v>72143.24</v>
      </c>
      <c r="L143" s="247" t="s">
        <v>224</v>
      </c>
      <c r="M143" s="248"/>
    </row>
    <row r="144" spans="8:13" s="2" customFormat="1" ht="15">
      <c r="H144" s="249" t="s">
        <v>219</v>
      </c>
      <c r="I144" s="249"/>
      <c r="J144" s="249"/>
      <c r="K144" s="192">
        <v>84566.66</v>
      </c>
      <c r="L144" s="193"/>
      <c r="M144" s="3"/>
    </row>
    <row r="145" spans="8:13" s="2" customFormat="1" ht="15">
      <c r="H145" s="249" t="s">
        <v>220</v>
      </c>
      <c r="I145" s="249"/>
      <c r="J145" s="249"/>
      <c r="K145" s="192">
        <v>-27761.17</v>
      </c>
      <c r="L145" s="193"/>
      <c r="M145" s="3"/>
    </row>
    <row r="146" spans="8:12" ht="15">
      <c r="H146" s="249" t="s">
        <v>221</v>
      </c>
      <c r="I146" s="249"/>
      <c r="J146" s="249"/>
      <c r="K146" s="192">
        <f>K144+K145</f>
        <v>56805.49</v>
      </c>
      <c r="L146" s="193"/>
    </row>
    <row r="147" spans="8:12" ht="15">
      <c r="H147" s="249" t="s">
        <v>222</v>
      </c>
      <c r="I147" s="249"/>
      <c r="J147" s="249"/>
      <c r="K147" s="192">
        <f>K146-K143</f>
        <v>-15337.75</v>
      </c>
      <c r="L147" s="193"/>
    </row>
    <row r="148" spans="8:12" ht="15.75">
      <c r="H148" s="249" t="s">
        <v>223</v>
      </c>
      <c r="I148" s="249"/>
      <c r="J148" s="249"/>
      <c r="K148" s="194">
        <f>K139-K147</f>
        <v>-5529.98</v>
      </c>
      <c r="L148" s="195"/>
    </row>
  </sheetData>
  <sheetProtection/>
  <mergeCells count="38">
    <mergeCell ref="A70:A71"/>
    <mergeCell ref="I60:I61"/>
    <mergeCell ref="J60:J61"/>
    <mergeCell ref="H139:J139"/>
    <mergeCell ref="B66:B68"/>
    <mergeCell ref="C66:C68"/>
    <mergeCell ref="D66:D68"/>
    <mergeCell ref="H135:J135"/>
    <mergeCell ref="A1:N1"/>
    <mergeCell ref="A114:N114"/>
    <mergeCell ref="A73:N73"/>
    <mergeCell ref="B2:D2"/>
    <mergeCell ref="E2:G2"/>
    <mergeCell ref="H2:J2"/>
    <mergeCell ref="A19:A20"/>
    <mergeCell ref="K2:M2"/>
    <mergeCell ref="A4:O4"/>
    <mergeCell ref="A58:N58"/>
    <mergeCell ref="A52:A53"/>
    <mergeCell ref="A34:A35"/>
    <mergeCell ref="H148:J148"/>
    <mergeCell ref="H141:J141"/>
    <mergeCell ref="H142:J142"/>
    <mergeCell ref="H143:J143"/>
    <mergeCell ref="H136:J136"/>
    <mergeCell ref="H140:J140"/>
    <mergeCell ref="H132:K132"/>
    <mergeCell ref="H60:H61"/>
    <mergeCell ref="L143:M143"/>
    <mergeCell ref="H144:J144"/>
    <mergeCell ref="H145:J145"/>
    <mergeCell ref="H146:J146"/>
    <mergeCell ref="H147:J147"/>
    <mergeCell ref="L132:N132"/>
    <mergeCell ref="H133:K133"/>
    <mergeCell ref="L133:N133"/>
    <mergeCell ref="H137:J137"/>
    <mergeCell ref="H138:J138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2014-06-25T10:33:46Z</cp:lastPrinted>
  <dcterms:created xsi:type="dcterms:W3CDTF">2010-04-02T14:46:04Z</dcterms:created>
  <dcterms:modified xsi:type="dcterms:W3CDTF">2014-07-10T08:54:26Z</dcterms:modified>
  <cp:category/>
  <cp:version/>
  <cp:contentType/>
  <cp:contentStatus/>
</cp:coreProperties>
</file>