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45" firstSheet="1" activeTab="2"/>
  </bookViews>
  <sheets>
    <sheet name="проект 290 Пост." sheetId="1" r:id="rId1"/>
    <sheet name="по заявлению" sheetId="2" r:id="rId2"/>
    <sheet name="население" sheetId="3" r:id="rId3"/>
    <sheet name="Архив" sheetId="4" r:id="rId4"/>
    <sheet name="Серов" sheetId="5" r:id="rId5"/>
    <sheet name="Дементьев" sheetId="6" r:id="rId6"/>
    <sheet name="Пробизнес" sheetId="7" r:id="rId7"/>
    <sheet name="ООО &quot;Грант&quot;" sheetId="8" r:id="rId8"/>
    <sheet name="Дмитриева" sheetId="9" r:id="rId9"/>
    <sheet name="Борисова" sheetId="10" r:id="rId10"/>
    <sheet name="Лист1" sheetId="11" r:id="rId11"/>
  </sheets>
  <definedNames>
    <definedName name="_xlnm.Print_Area" localSheetId="3">'Архив'!$A$1:$F$96</definedName>
    <definedName name="_xlnm.Print_Area" localSheetId="9">'Борисова'!$A$1:$F$96</definedName>
    <definedName name="_xlnm.Print_Area" localSheetId="5">'Дементьев'!$A$1:$F$69</definedName>
    <definedName name="_xlnm.Print_Area" localSheetId="8">'Дмитриева'!$A$1:$F$96</definedName>
    <definedName name="_xlnm.Print_Area" localSheetId="2">'население'!$A$1:$F$143</definedName>
    <definedName name="_xlnm.Print_Area" localSheetId="7">'ООО "Грант"'!$A$1:$F$96</definedName>
    <definedName name="_xlnm.Print_Area" localSheetId="1">'по заявлению'!$A$1:$F$143</definedName>
    <definedName name="_xlnm.Print_Area" localSheetId="6">'Пробизнес'!$A$1:$F$80</definedName>
    <definedName name="_xlnm.Print_Area" localSheetId="0">'проект 290 Пост.'!$A$1:$F$148</definedName>
    <definedName name="_xlnm.Print_Area" localSheetId="4">'Серов'!$A$1:$F$96</definedName>
  </definedNames>
  <calcPr fullCalcOnLoad="1" fullPrecision="0"/>
</workbook>
</file>

<file path=xl/sharedStrings.xml><?xml version="1.0" encoding="utf-8"?>
<sst xmlns="http://schemas.openxmlformats.org/spreadsheetml/2006/main" count="1482" uniqueCount="179">
  <si>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</si>
  <si>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</si>
  <si>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</si>
  <si>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</si>
  <si>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</si>
  <si>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</si>
  <si>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</si>
  <si>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</si>
  <si>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</si>
  <si>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</si>
  <si>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</si>
  <si>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</si>
  <si>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</si>
  <si>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</si>
  <si>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</si>
  <si>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</si>
  <si>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</si>
  <si>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</si>
  <si>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</si>
  <si>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</si>
  <si>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</si>
  <si>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</si>
  <si>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</si>
  <si>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</si>
  <si>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</si>
  <si>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</si>
  <si>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</si>
  <si>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</si>
  <si>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</si>
  <si>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</si>
  <si>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</si>
  <si>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</si>
  <si>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</si>
  <si>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</si>
  <si>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</si>
  <si>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</si>
  <si>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</si>
  <si>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</si>
  <si>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</si>
  <si>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</si>
  <si>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</si>
  <si>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</si>
  <si>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</si>
  <si>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</si>
  <si>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</si>
  <si>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</si>
  <si>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</si>
  <si>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</si>
  <si>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</si>
  <si>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</si>
  <si>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</si>
  <si>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</si>
  <si>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</si>
  <si>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</si>
  <si>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</si>
  <si>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</si>
  <si>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(многоквартирный дом с электрическими плитами )</t>
  </si>
  <si>
    <t>очистак от снега и наледи подъездных козырьков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</si>
  <si>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</si>
  <si>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</si>
  <si>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</si>
  <si>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</si>
  <si>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</si>
  <si>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</si>
  <si>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</si>
  <si>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</si>
  <si>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</si>
  <si>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</si>
  <si>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</si>
  <si>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замена насоса на ГВС /резерв/</t>
  </si>
  <si>
    <t>1 раз в 3 года</t>
  </si>
  <si>
    <t>Сбор, вывоз и утилизация ТБО, руб/м2</t>
  </si>
  <si>
    <t>Городской архив</t>
  </si>
  <si>
    <t>Серов С.А.</t>
  </si>
  <si>
    <t>по адресу: ул.Ленинского Комсомола, д.8 (Sобщ.= 130,1 м2)</t>
  </si>
  <si>
    <t>по адресу: ул.Ленинского Комсомола, д.8 (Sобщ.= 292,1 м2)</t>
  </si>
  <si>
    <t>Дементьев А.В.</t>
  </si>
  <si>
    <t>по адресу: ул.Ленинского Комсомола, д.8 (Sобщ.= 375,5 м2)</t>
  </si>
  <si>
    <t>ОАО "Грант"</t>
  </si>
  <si>
    <t>по адресу: ул.Ленинского Комсомола, д.8 (Sобщ.= 56,5 м2)</t>
  </si>
  <si>
    <t>ИП Борисова А.В.</t>
  </si>
  <si>
    <t>Итого</t>
  </si>
  <si>
    <t>гидравлическое испытание элеваторных узлов и запорной арматуры</t>
  </si>
  <si>
    <t>очистка  водоприемных воронок</t>
  </si>
  <si>
    <t>Управление многоквартирным домом, всего в т.ч.</t>
  </si>
  <si>
    <t>по адресу: ул.Ленинского Комсомола, д.8 (Sобщ.=  166,9 м2)</t>
  </si>
  <si>
    <t>ООО "Бизнес Недвижимость"</t>
  </si>
  <si>
    <t>по адресу: ул.Ленинского Комсомола, д.8 (Sобщ.= 211,8 м2)</t>
  </si>
  <si>
    <t>Дмитриева  Е.А.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</si>
  <si>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</si>
  <si>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</si>
  <si>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1 раз в 4 года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</si>
  <si>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</si>
  <si>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</si>
  <si>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</si>
  <si>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</si>
  <si>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</si>
  <si>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</si>
  <si>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</si>
  <si>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</si>
  <si>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</si>
  <si>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</si>
  <si>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</si>
  <si>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</si>
  <si>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</si>
  <si>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</si>
  <si>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</si>
  <si>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</si>
  <si>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</si>
  <si>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</si>
  <si>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</si>
  <si>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</si>
  <si>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</si>
  <si>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</si>
  <si>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</si>
  <si>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 xml:space="preserve"> замена неисправных контрольно-измерительных прибоов (манометров, термометров и т.д)</t>
  </si>
  <si>
    <t>ревизия задвижек ГВС</t>
  </si>
  <si>
    <t>смена задвижек ГВС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</si>
  <si>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</si>
  <si>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</si>
  <si>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</si>
  <si>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</si>
  <si>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</si>
  <si>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</si>
  <si>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</si>
  <si>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</si>
  <si>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Объем работ</t>
  </si>
  <si>
    <t>3269,11 м2</t>
  </si>
  <si>
    <t>1 шт</t>
  </si>
  <si>
    <t>Косметический ремонт подъездов - 6 шт.</t>
  </si>
  <si>
    <t>Замена почтовых ящиков - 76 шт.</t>
  </si>
  <si>
    <t>Ремонт межпанельных швов -50 п.м.</t>
  </si>
  <si>
    <t>Устройство отмостки - 98 м2</t>
  </si>
  <si>
    <t>Ремонт канализационных вытяжек - 10 шт.</t>
  </si>
  <si>
    <t xml:space="preserve"> замена неисправных контрольно-измерительных прибоов (манометров, термометров и т.д) на Т.У</t>
  </si>
  <si>
    <t xml:space="preserve"> замена неисправных контрольно-измерительных прибоов (манометров, термометров и т.д) на вводе СТС</t>
  </si>
  <si>
    <t xml:space="preserve">1 раз </t>
  </si>
  <si>
    <t>Проект</t>
  </si>
  <si>
    <t>по адресу: ул.Ленинского Комсомола, д.8 (S жилые + нежилые = 5492,0 м2, S придом.тер.=3269,11 м2)</t>
  </si>
  <si>
    <t>2 пробы</t>
  </si>
  <si>
    <t xml:space="preserve">ревизия задвижек отопления </t>
  </si>
  <si>
    <t>работа по очистке водяного подогревателя для удаления накипи-коррозийных отложений</t>
  </si>
  <si>
    <t>4188,2 м2</t>
  </si>
  <si>
    <t>по адресу: ул.Ленинского Комсомола, д.8 (Sобщ.= 70,9 м2)</t>
  </si>
  <si>
    <t>Приложение № 3</t>
  </si>
  <si>
    <t xml:space="preserve">от _____________ 2016 г </t>
  </si>
  <si>
    <t>516 м2</t>
  </si>
  <si>
    <t>1066 м2</t>
  </si>
  <si>
    <t>Предлагаемый перечень работ по текущему ремонту                                       (на выбор собственников)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</si>
  <si>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</si>
  <si>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</si>
  <si>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Замена окон в подъездах на ПВХ - 24 шт.</t>
  </si>
  <si>
    <t>Ремонт кровли - 603 м2</t>
  </si>
  <si>
    <t>Ремонт и окраска цоколя - 173,5 м2</t>
  </si>
  <si>
    <t>Ремонт кровли лоджий - 21 м2</t>
  </si>
  <si>
    <t>Смена задвижки на элеваторном узле СТС №1 Ду 80 мм - 2 шт.</t>
  </si>
  <si>
    <t>Смена задвижки на элеваторном узле СТС №3 Ду 80 мм - 3 шт.</t>
  </si>
  <si>
    <t>смена задвижки на ХВС (на байпас) Ду 50 мм - 1 шт.</t>
  </si>
  <si>
    <t>Переврезка СТС за элеватор (Архив)</t>
  </si>
  <si>
    <t>рассмотрение обращений граждан</t>
  </si>
  <si>
    <t>объем теплоносителя на наполнение системы теплоснабжения (договор с ТПК)</t>
  </si>
  <si>
    <t>информационное сообщение (ГИС ЖКХ)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</si>
  <si>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</si>
  <si>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</si>
  <si>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</si>
  <si>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</si>
  <si>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2017 - 2018 г.</t>
  </si>
  <si>
    <t>(стоимость услуг  увеличена на 8,6 % в соответствии с уровнем инфляции 2016 г.)</t>
  </si>
  <si>
    <t xml:space="preserve">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</si>
  <si>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на ГВС, восстановление водостоков (мелкий ремонт после очистки от снега и льда), очистка от снега и наледи подъездных козырьков)</t>
    </r>
  </si>
  <si>
    <t>ревизия задвижек отопления  Ду 80 мм - 5 шт.</t>
  </si>
  <si>
    <t>ревизия  задвижек  ХВС Ду 50 мм - 1 шт.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</si>
  <si>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на ГВС, восстановление водостоков (мелкий ремонт после очистки от снега и льда), очистка от снега и наледи подъездных козырьков, проверка,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систем, дезинфекция вентканалов, очистка водопроводных воронок)</t>
    </r>
  </si>
  <si>
    <t>Косметический ремонт подъездов - 1 шт. (подъезд № 6)</t>
  </si>
  <si>
    <t>Замена почтовых ящиков - 10 шт.</t>
  </si>
  <si>
    <t>Ремонт кровли - 300 м2</t>
  </si>
  <si>
    <t>ВСЕГО( без содержания лестничных клеток)</t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</si>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</sst>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0"/>
      <color indexed="10"/>
      <name val="Arial Black"/>
      <family val="2"/>
    </font>
    <font>
      <sz val="10"/>
      <color rgb="FFFF0000"/>
      <name val="Arial Black"/>
      <family val="2"/>
    </font>
    <font>
      <sz val="10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left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vertical="center"/>
    </xf>
    <xf numFmtId="2" fontId="19" fillId="26" borderId="22" xfId="0" applyNumberFormat="1" applyFont="1" applyFill="1" applyBorder="1" applyAlignment="1">
      <alignment horizontal="center" vertical="center" wrapText="1"/>
    </xf>
    <xf numFmtId="2" fontId="19" fillId="26" borderId="21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19" fillId="25" borderId="22" xfId="0" applyNumberFormat="1" applyFont="1" applyFill="1" applyBorder="1" applyAlignment="1">
      <alignment horizontal="center" vertical="center" wrapText="1"/>
    </xf>
    <xf numFmtId="2" fontId="24" fillId="25" borderId="19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19" fillId="25" borderId="21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left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6" borderId="19" xfId="0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24" fillId="25" borderId="22" xfId="0" applyNumberFormat="1" applyFont="1" applyFill="1" applyBorder="1" applyAlignment="1">
      <alignment horizontal="center" vertical="center" wrapText="1"/>
    </xf>
    <xf numFmtId="4" fontId="24" fillId="25" borderId="24" xfId="0" applyNumberFormat="1" applyFont="1" applyFill="1" applyBorder="1" applyAlignment="1">
      <alignment horizontal="left" vertical="center" wrapText="1"/>
    </xf>
    <xf numFmtId="4" fontId="24" fillId="25" borderId="14" xfId="0" applyNumberFormat="1" applyFont="1" applyFill="1" applyBorder="1" applyAlignment="1">
      <alignment horizontal="center" vertical="center" wrapText="1"/>
    </xf>
    <xf numFmtId="4" fontId="18" fillId="25" borderId="24" xfId="0" applyNumberFormat="1" applyFont="1" applyFill="1" applyBorder="1" applyAlignment="1">
      <alignment horizontal="left" vertical="center" wrapText="1"/>
    </xf>
    <xf numFmtId="0" fontId="18" fillId="25" borderId="24" xfId="0" applyFont="1" applyFill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left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 wrapText="1"/>
    </xf>
    <xf numFmtId="2" fontId="24" fillId="25" borderId="0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4" fontId="18" fillId="25" borderId="27" xfId="0" applyNumberFormat="1" applyFont="1" applyFill="1" applyBorder="1" applyAlignment="1">
      <alignment horizontal="center" vertical="center" wrapText="1"/>
    </xf>
    <xf numFmtId="4" fontId="18" fillId="25" borderId="14" xfId="0" applyNumberFormat="1" applyFont="1" applyFill="1" applyBorder="1" applyAlignment="1">
      <alignment horizontal="center" vertical="center" wrapText="1"/>
    </xf>
    <xf numFmtId="4" fontId="0" fillId="25" borderId="28" xfId="0" applyNumberFormat="1" applyFont="1" applyFill="1" applyBorder="1" applyAlignment="1">
      <alignment horizontal="center" vertical="center" wrapText="1"/>
    </xf>
    <xf numFmtId="4" fontId="24" fillId="25" borderId="19" xfId="0" applyNumberFormat="1" applyFont="1" applyFill="1" applyBorder="1" applyAlignment="1">
      <alignment horizontal="center" vertical="center" wrapText="1"/>
    </xf>
    <xf numFmtId="4" fontId="0" fillId="26" borderId="28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24" fillId="26" borderId="19" xfId="0" applyNumberFormat="1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4" fontId="24" fillId="26" borderId="27" xfId="0" applyNumberFormat="1" applyFont="1" applyFill="1" applyBorder="1" applyAlignment="1">
      <alignment horizontal="center" vertical="center" wrapText="1"/>
    </xf>
    <xf numFmtId="4" fontId="24" fillId="25" borderId="0" xfId="0" applyNumberFormat="1" applyFont="1" applyFill="1" applyBorder="1" applyAlignment="1">
      <alignment horizontal="center" vertical="center" wrapText="1"/>
    </xf>
    <xf numFmtId="4" fontId="0" fillId="25" borderId="28" xfId="0" applyNumberFormat="1" applyFont="1" applyFill="1" applyBorder="1" applyAlignment="1">
      <alignment horizontal="center" vertical="center" wrapText="1"/>
    </xf>
    <xf numFmtId="4" fontId="0" fillId="25" borderId="27" xfId="0" applyNumberFormat="1" applyFont="1" applyFill="1" applyBorder="1" applyAlignment="1">
      <alignment horizontal="center" vertical="center" wrapText="1"/>
    </xf>
    <xf numFmtId="4" fontId="24" fillId="25" borderId="27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4" fontId="24" fillId="0" borderId="24" xfId="0" applyNumberFormat="1" applyFont="1" applyFill="1" applyBorder="1" applyAlignment="1">
      <alignment horizontal="left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left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" fontId="19" fillId="0" borderId="31" xfId="0" applyNumberFormat="1" applyFont="1" applyFill="1" applyBorder="1" applyAlignment="1">
      <alignment horizontal="center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center" vertical="center" wrapText="1"/>
    </xf>
    <xf numFmtId="2" fontId="24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4" fillId="26" borderId="19" xfId="0" applyFont="1" applyFill="1" applyBorder="1" applyAlignment="1">
      <alignment horizontal="center" vertical="center" wrapText="1"/>
    </xf>
    <xf numFmtId="2" fontId="24" fillId="26" borderId="19" xfId="0" applyNumberFormat="1" applyFont="1" applyFill="1" applyBorder="1" applyAlignment="1">
      <alignment horizontal="center" vertical="center" wrapText="1"/>
    </xf>
    <xf numFmtId="2" fontId="0" fillId="26" borderId="14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wrapText="1"/>
    </xf>
    <xf numFmtId="2" fontId="24" fillId="0" borderId="35" xfId="0" applyNumberFormat="1" applyFont="1" applyFill="1" applyBorder="1" applyAlignment="1">
      <alignment horizontal="center" vertical="center" wrapText="1"/>
    </xf>
    <xf numFmtId="4" fontId="24" fillId="0" borderId="35" xfId="0" applyNumberFormat="1" applyFont="1" applyFill="1" applyBorder="1" applyAlignment="1">
      <alignment horizontal="center" vertical="center" wrapText="1"/>
    </xf>
    <xf numFmtId="4" fontId="24" fillId="0" borderId="3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25" borderId="19" xfId="0" applyFont="1" applyFill="1" applyBorder="1" applyAlignment="1">
      <alignment horizontal="left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4" fontId="24" fillId="26" borderId="35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/>
    </xf>
    <xf numFmtId="4" fontId="18" fillId="25" borderId="15" xfId="0" applyNumberFormat="1" applyFont="1" applyFill="1" applyBorder="1" applyAlignment="1">
      <alignment horizontal="center" vertical="center" wrapText="1"/>
    </xf>
    <xf numFmtId="4" fontId="19" fillId="25" borderId="19" xfId="0" applyNumberFormat="1" applyFont="1" applyFill="1" applyBorder="1" applyAlignment="1">
      <alignment horizontal="center"/>
    </xf>
    <xf numFmtId="4" fontId="0" fillId="25" borderId="0" xfId="0" applyNumberForma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4" fontId="19" fillId="25" borderId="11" xfId="0" applyNumberFormat="1" applyFont="1" applyFill="1" applyBorder="1" applyAlignment="1">
      <alignment horizontal="center" vertical="center" wrapText="1"/>
    </xf>
    <xf numFmtId="4" fontId="24" fillId="25" borderId="21" xfId="0" applyNumberFormat="1" applyFont="1" applyFill="1" applyBorder="1" applyAlignment="1">
      <alignment horizontal="center" vertical="center" wrapText="1"/>
    </xf>
    <xf numFmtId="4" fontId="23" fillId="25" borderId="11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2" fontId="19" fillId="25" borderId="11" xfId="0" applyNumberFormat="1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/>
    </xf>
    <xf numFmtId="0" fontId="19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center" vertical="center"/>
    </xf>
    <xf numFmtId="2" fontId="23" fillId="25" borderId="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/>
    </xf>
    <xf numFmtId="2" fontId="24" fillId="25" borderId="11" xfId="0" applyNumberFormat="1" applyFont="1" applyFill="1" applyBorder="1" applyAlignment="1">
      <alignment horizontal="center" vertical="center" wrapText="1"/>
    </xf>
    <xf numFmtId="4" fontId="18" fillId="25" borderId="11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4" fontId="19" fillId="25" borderId="31" xfId="0" applyNumberFormat="1" applyFont="1" applyFill="1" applyBorder="1" applyAlignment="1">
      <alignment horizontal="center"/>
    </xf>
    <xf numFmtId="4" fontId="24" fillId="25" borderId="33" xfId="0" applyNumberFormat="1" applyFont="1" applyFill="1" applyBorder="1" applyAlignment="1">
      <alignment horizontal="center" vertical="center" wrapText="1"/>
    </xf>
    <xf numFmtId="4" fontId="24" fillId="25" borderId="18" xfId="0" applyNumberFormat="1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4" fontId="18" fillId="26" borderId="27" xfId="0" applyNumberFormat="1" applyFont="1" applyFill="1" applyBorder="1" applyAlignment="1">
      <alignment horizontal="center" vertical="center" wrapText="1"/>
    </xf>
    <xf numFmtId="4" fontId="27" fillId="26" borderId="28" xfId="0" applyNumberFormat="1" applyFont="1" applyFill="1" applyBorder="1" applyAlignment="1">
      <alignment horizontal="center" vertical="center" wrapText="1"/>
    </xf>
    <xf numFmtId="4" fontId="18" fillId="26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0" fillId="25" borderId="28" xfId="0" applyNumberFormat="1" applyFont="1" applyFill="1" applyBorder="1" applyAlignment="1">
      <alignment horizontal="center" vertical="center" wrapText="1"/>
    </xf>
    <xf numFmtId="4" fontId="0" fillId="25" borderId="27" xfId="0" applyNumberFormat="1" applyFont="1" applyFill="1" applyBorder="1" applyAlignment="1">
      <alignment horizontal="center" vertical="center" wrapText="1"/>
    </xf>
    <xf numFmtId="4" fontId="0" fillId="25" borderId="3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8"/>
  <sheetViews>
    <sheetView zoomScalePageLayoutView="0" workbookViewId="0" topLeftCell="A95">
      <selection activeCell="E88" sqref="E8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5" customWidth="1"/>
    <col min="7" max="12" width="15.375" style="1" customWidth="1"/>
    <col min="13" max="16384" width="9.125" style="1" customWidth="1"/>
  </cols>
  <sheetData>
    <row r="1" spans="1:6" ht="16.5" customHeight="1">
      <c r="A1" s="232" t="s">
        <v>144</v>
      </c>
      <c r="B1" s="233"/>
      <c r="C1" s="233"/>
      <c r="D1" s="233"/>
      <c r="E1" s="233"/>
      <c r="F1" s="233"/>
    </row>
    <row r="2" spans="2:6" ht="12.75" customHeight="1">
      <c r="B2" s="234"/>
      <c r="C2" s="234"/>
      <c r="D2" s="234"/>
      <c r="E2" s="233"/>
      <c r="F2" s="233"/>
    </row>
    <row r="3" spans="1:6" ht="19.5" customHeight="1">
      <c r="A3" s="42" t="s">
        <v>166</v>
      </c>
      <c r="B3" s="234" t="s">
        <v>0</v>
      </c>
      <c r="C3" s="234"/>
      <c r="D3" s="234"/>
      <c r="E3" s="233"/>
      <c r="F3" s="233"/>
    </row>
    <row r="4" spans="2:6" ht="14.25" customHeight="1">
      <c r="B4" s="234" t="s">
        <v>145</v>
      </c>
      <c r="C4" s="234"/>
      <c r="D4" s="234"/>
      <c r="E4" s="233"/>
      <c r="F4" s="233"/>
    </row>
    <row r="5" spans="1:7" ht="35.25" customHeight="1">
      <c r="A5" s="235" t="s">
        <v>137</v>
      </c>
      <c r="B5" s="235"/>
      <c r="C5" s="235"/>
      <c r="D5" s="235"/>
      <c r="E5" s="235"/>
      <c r="F5" s="235"/>
      <c r="G5" s="2"/>
    </row>
    <row r="6" spans="1:7" ht="23.25" customHeight="1">
      <c r="A6" s="236" t="s">
        <v>167</v>
      </c>
      <c r="B6" s="236"/>
      <c r="C6" s="236"/>
      <c r="D6" s="236"/>
      <c r="E6" s="236"/>
      <c r="F6" s="236"/>
      <c r="G6" s="2"/>
    </row>
    <row r="7" spans="1:6" s="3" customFormat="1" ht="22.5" customHeight="1">
      <c r="A7" s="221" t="s">
        <v>1</v>
      </c>
      <c r="B7" s="221"/>
      <c r="C7" s="221"/>
      <c r="D7" s="221"/>
      <c r="E7" s="222"/>
      <c r="F7" s="222"/>
    </row>
    <row r="8" spans="1:6" s="4" customFormat="1" ht="18.75" customHeight="1">
      <c r="A8" s="221" t="s">
        <v>138</v>
      </c>
      <c r="B8" s="221"/>
      <c r="C8" s="221"/>
      <c r="D8" s="221"/>
      <c r="E8" s="222"/>
      <c r="F8" s="222"/>
    </row>
    <row r="9" spans="1:6" s="5" customFormat="1" ht="17.25" customHeight="1">
      <c r="A9" s="223" t="s">
        <v>56</v>
      </c>
      <c r="B9" s="223"/>
      <c r="C9" s="223"/>
      <c r="D9" s="223"/>
      <c r="E9" s="224"/>
      <c r="F9" s="224"/>
    </row>
    <row r="10" spans="1:6" s="4" customFormat="1" ht="30" customHeight="1" thickBot="1">
      <c r="A10" s="225" t="s">
        <v>68</v>
      </c>
      <c r="B10" s="225"/>
      <c r="C10" s="225"/>
      <c r="D10" s="225"/>
      <c r="E10" s="226"/>
      <c r="F10" s="226"/>
    </row>
    <row r="11" spans="1:6" s="9" customFormat="1" ht="139.5" customHeight="1" thickBot="1">
      <c r="A11" s="6" t="s">
        <v>2</v>
      </c>
      <c r="B11" s="7" t="s">
        <v>3</v>
      </c>
      <c r="C11" s="8" t="s">
        <v>126</v>
      </c>
      <c r="D11" s="8" t="s">
        <v>29</v>
      </c>
      <c r="E11" s="8" t="s">
        <v>4</v>
      </c>
      <c r="F11" s="108" t="s">
        <v>5</v>
      </c>
    </row>
    <row r="12" spans="1:6" s="12" customFormat="1" ht="12.75">
      <c r="A12" s="10">
        <v>1</v>
      </c>
      <c r="B12" s="11">
        <v>2</v>
      </c>
      <c r="C12" s="11">
        <v>3</v>
      </c>
      <c r="D12" s="28">
        <v>4</v>
      </c>
      <c r="E12" s="29">
        <v>5</v>
      </c>
      <c r="F12" s="30">
        <v>6</v>
      </c>
    </row>
    <row r="13" spans="1:6" s="12" customFormat="1" ht="49.5" customHeight="1">
      <c r="A13" s="227" t="s">
        <v>6</v>
      </c>
      <c r="B13" s="228"/>
      <c r="C13" s="228"/>
      <c r="D13" s="228"/>
      <c r="E13" s="229"/>
      <c r="F13" s="230"/>
    </row>
    <row r="14" spans="1:7" s="9" customFormat="1" ht="18.75">
      <c r="A14" s="109" t="s">
        <v>84</v>
      </c>
      <c r="B14" s="110" t="s">
        <v>7</v>
      </c>
      <c r="C14" s="13">
        <v>4188.2</v>
      </c>
      <c r="D14" s="111">
        <f>E14*G14</f>
        <v>237913.44</v>
      </c>
      <c r="E14" s="13">
        <f>F14*12</f>
        <v>43.32</v>
      </c>
      <c r="F14" s="43">
        <f>F25</f>
        <v>3.61</v>
      </c>
      <c r="G14" s="9">
        <v>5492</v>
      </c>
    </row>
    <row r="15" spans="1:6" s="9" customFormat="1" ht="25.5" customHeight="1">
      <c r="A15" s="113" t="s">
        <v>59</v>
      </c>
      <c r="B15" s="114" t="s">
        <v>60</v>
      </c>
      <c r="C15" s="13"/>
      <c r="D15" s="111"/>
      <c r="E15" s="13"/>
      <c r="F15" s="112"/>
    </row>
    <row r="16" spans="1:6" s="9" customFormat="1" ht="25.5" customHeight="1">
      <c r="A16" s="113" t="s">
        <v>61</v>
      </c>
      <c r="B16" s="114" t="s">
        <v>60</v>
      </c>
      <c r="C16" s="13"/>
      <c r="D16" s="111"/>
      <c r="E16" s="13"/>
      <c r="F16" s="112"/>
    </row>
    <row r="17" spans="1:6" s="9" customFormat="1" ht="120" customHeight="1">
      <c r="A17" s="113" t="s">
        <v>92</v>
      </c>
      <c r="B17" s="114" t="s">
        <v>20</v>
      </c>
      <c r="C17" s="13"/>
      <c r="D17" s="111"/>
      <c r="E17" s="13"/>
      <c r="F17" s="112"/>
    </row>
    <row r="18" spans="1:6" s="9" customFormat="1" ht="18.75">
      <c r="A18" s="64" t="s">
        <v>93</v>
      </c>
      <c r="B18" s="65" t="s">
        <v>60</v>
      </c>
      <c r="C18" s="13"/>
      <c r="D18" s="85"/>
      <c r="E18" s="45"/>
      <c r="F18" s="47"/>
    </row>
    <row r="19" spans="1:6" s="9" customFormat="1" ht="18.75">
      <c r="A19" s="64" t="s">
        <v>94</v>
      </c>
      <c r="B19" s="65" t="s">
        <v>60</v>
      </c>
      <c r="C19" s="13"/>
      <c r="D19" s="85"/>
      <c r="E19" s="45"/>
      <c r="F19" s="47"/>
    </row>
    <row r="20" spans="1:6" s="9" customFormat="1" ht="25.5">
      <c r="A20" s="113" t="s">
        <v>95</v>
      </c>
      <c r="B20" s="114" t="s">
        <v>10</v>
      </c>
      <c r="C20" s="13"/>
      <c r="D20" s="111"/>
      <c r="E20" s="13"/>
      <c r="F20" s="112"/>
    </row>
    <row r="21" spans="1:6" s="9" customFormat="1" ht="18.75">
      <c r="A21" s="113" t="s">
        <v>96</v>
      </c>
      <c r="B21" s="114" t="s">
        <v>12</v>
      </c>
      <c r="C21" s="13"/>
      <c r="D21" s="111"/>
      <c r="E21" s="13"/>
      <c r="F21" s="112"/>
    </row>
    <row r="22" spans="1:6" s="9" customFormat="1" ht="18.75">
      <c r="A22" s="113" t="s">
        <v>159</v>
      </c>
      <c r="B22" s="114" t="s">
        <v>60</v>
      </c>
      <c r="C22" s="13"/>
      <c r="D22" s="111"/>
      <c r="E22" s="13"/>
      <c r="F22" s="112"/>
    </row>
    <row r="23" spans="1:6" s="9" customFormat="1" ht="18.75">
      <c r="A23" s="113" t="s">
        <v>161</v>
      </c>
      <c r="B23" s="114" t="s">
        <v>60</v>
      </c>
      <c r="C23" s="13"/>
      <c r="D23" s="111"/>
      <c r="E23" s="13"/>
      <c r="F23" s="112"/>
    </row>
    <row r="24" spans="1:6" s="9" customFormat="1" ht="18.75">
      <c r="A24" s="113" t="s">
        <v>97</v>
      </c>
      <c r="B24" s="114" t="s">
        <v>15</v>
      </c>
      <c r="C24" s="13"/>
      <c r="D24" s="111"/>
      <c r="E24" s="13"/>
      <c r="F24" s="112"/>
    </row>
    <row r="25" spans="1:6" s="9" customFormat="1" ht="18.75">
      <c r="A25" s="115" t="s">
        <v>81</v>
      </c>
      <c r="B25" s="114"/>
      <c r="C25" s="13"/>
      <c r="D25" s="111"/>
      <c r="E25" s="13"/>
      <c r="F25" s="112">
        <v>3.61</v>
      </c>
    </row>
    <row r="26" spans="1:7" s="9" customFormat="1" ht="30">
      <c r="A26" s="109" t="s">
        <v>8</v>
      </c>
      <c r="B26" s="117" t="s">
        <v>9</v>
      </c>
      <c r="C26" s="13" t="s">
        <v>127</v>
      </c>
      <c r="D26" s="111">
        <f>E26*G26</f>
        <v>171381.14</v>
      </c>
      <c r="E26" s="13">
        <f>F26*12</f>
        <v>40.92</v>
      </c>
      <c r="F26" s="43">
        <v>3.41</v>
      </c>
      <c r="G26" s="9">
        <v>4188.2</v>
      </c>
    </row>
    <row r="27" spans="1:6" s="9" customFormat="1" ht="18.75">
      <c r="A27" s="113" t="s">
        <v>98</v>
      </c>
      <c r="B27" s="114" t="s">
        <v>9</v>
      </c>
      <c r="C27" s="13"/>
      <c r="D27" s="111"/>
      <c r="E27" s="13"/>
      <c r="F27" s="112"/>
    </row>
    <row r="28" spans="1:6" s="9" customFormat="1" ht="18.75">
      <c r="A28" s="113" t="s">
        <v>99</v>
      </c>
      <c r="B28" s="114" t="s">
        <v>100</v>
      </c>
      <c r="C28" s="13"/>
      <c r="D28" s="111"/>
      <c r="E28" s="13"/>
      <c r="F28" s="112"/>
    </row>
    <row r="29" spans="1:6" s="9" customFormat="1" ht="18.75">
      <c r="A29" s="113" t="s">
        <v>101</v>
      </c>
      <c r="B29" s="114" t="s">
        <v>102</v>
      </c>
      <c r="C29" s="13"/>
      <c r="D29" s="111"/>
      <c r="E29" s="13"/>
      <c r="F29" s="112"/>
    </row>
    <row r="30" spans="1:6" s="9" customFormat="1" ht="18.75">
      <c r="A30" s="113" t="s">
        <v>62</v>
      </c>
      <c r="B30" s="114" t="s">
        <v>9</v>
      </c>
      <c r="C30" s="13"/>
      <c r="D30" s="111"/>
      <c r="E30" s="13"/>
      <c r="F30" s="112"/>
    </row>
    <row r="31" spans="1:6" s="9" customFormat="1" ht="25.5">
      <c r="A31" s="113" t="s">
        <v>63</v>
      </c>
      <c r="B31" s="114" t="s">
        <v>10</v>
      </c>
      <c r="C31" s="13"/>
      <c r="D31" s="111"/>
      <c r="E31" s="13"/>
      <c r="F31" s="112"/>
    </row>
    <row r="32" spans="1:6" s="9" customFormat="1" ht="18.75">
      <c r="A32" s="113" t="s">
        <v>64</v>
      </c>
      <c r="B32" s="114" t="s">
        <v>9</v>
      </c>
      <c r="C32" s="13"/>
      <c r="D32" s="111"/>
      <c r="E32" s="13"/>
      <c r="F32" s="112"/>
    </row>
    <row r="33" spans="1:6" s="9" customFormat="1" ht="18.75">
      <c r="A33" s="113" t="s">
        <v>65</v>
      </c>
      <c r="B33" s="114" t="s">
        <v>9</v>
      </c>
      <c r="C33" s="13"/>
      <c r="D33" s="111"/>
      <c r="E33" s="13"/>
      <c r="F33" s="112"/>
    </row>
    <row r="34" spans="1:6" s="9" customFormat="1" ht="25.5">
      <c r="A34" s="113" t="s">
        <v>66</v>
      </c>
      <c r="B34" s="114" t="s">
        <v>67</v>
      </c>
      <c r="C34" s="13"/>
      <c r="D34" s="111"/>
      <c r="E34" s="13"/>
      <c r="F34" s="112"/>
    </row>
    <row r="35" spans="1:6" s="9" customFormat="1" ht="25.5">
      <c r="A35" s="113" t="s">
        <v>103</v>
      </c>
      <c r="B35" s="114" t="s">
        <v>10</v>
      </c>
      <c r="C35" s="13"/>
      <c r="D35" s="111"/>
      <c r="E35" s="13"/>
      <c r="F35" s="112"/>
    </row>
    <row r="36" spans="1:6" s="9" customFormat="1" ht="25.5">
      <c r="A36" s="113" t="s">
        <v>104</v>
      </c>
      <c r="B36" s="114" t="s">
        <v>9</v>
      </c>
      <c r="C36" s="13"/>
      <c r="D36" s="111"/>
      <c r="E36" s="13"/>
      <c r="F36" s="112"/>
    </row>
    <row r="37" spans="1:7" s="14" customFormat="1" ht="18.75">
      <c r="A37" s="118" t="s">
        <v>11</v>
      </c>
      <c r="B37" s="110" t="s">
        <v>12</v>
      </c>
      <c r="C37" s="13" t="s">
        <v>142</v>
      </c>
      <c r="D37" s="111">
        <f>E37*G37</f>
        <v>59313.6</v>
      </c>
      <c r="E37" s="13">
        <f>F37*12</f>
        <v>10.8</v>
      </c>
      <c r="F37" s="44">
        <v>0.9</v>
      </c>
      <c r="G37" s="9">
        <v>5492</v>
      </c>
    </row>
    <row r="38" spans="1:7" s="9" customFormat="1" ht="18.75">
      <c r="A38" s="118" t="s">
        <v>13</v>
      </c>
      <c r="B38" s="110" t="s">
        <v>14</v>
      </c>
      <c r="C38" s="13" t="s">
        <v>142</v>
      </c>
      <c r="D38" s="111">
        <f>E38*G38</f>
        <v>193098.72</v>
      </c>
      <c r="E38" s="13">
        <f>F38*12</f>
        <v>35.16</v>
      </c>
      <c r="F38" s="44">
        <v>2.93</v>
      </c>
      <c r="G38" s="9">
        <v>5492</v>
      </c>
    </row>
    <row r="39" spans="1:7" s="9" customFormat="1" ht="18.75">
      <c r="A39" s="118" t="s">
        <v>105</v>
      </c>
      <c r="B39" s="110" t="s">
        <v>9</v>
      </c>
      <c r="C39" s="45" t="s">
        <v>146</v>
      </c>
      <c r="D39" s="111">
        <f>161295.08*1.086</f>
        <v>175166.46</v>
      </c>
      <c r="E39" s="13">
        <f>D39/G39</f>
        <v>41.82</v>
      </c>
      <c r="F39" s="44">
        <f>E39/12</f>
        <v>3.49</v>
      </c>
      <c r="G39" s="9">
        <v>4188.2</v>
      </c>
    </row>
    <row r="40" spans="1:6" s="9" customFormat="1" ht="18.75">
      <c r="A40" s="113" t="s">
        <v>106</v>
      </c>
      <c r="B40" s="114" t="s">
        <v>20</v>
      </c>
      <c r="C40" s="13"/>
      <c r="D40" s="111"/>
      <c r="E40" s="13"/>
      <c r="F40" s="119"/>
    </row>
    <row r="41" spans="1:6" s="9" customFormat="1" ht="18.75">
      <c r="A41" s="113" t="s">
        <v>107</v>
      </c>
      <c r="B41" s="114" t="s">
        <v>15</v>
      </c>
      <c r="C41" s="13"/>
      <c r="D41" s="111"/>
      <c r="E41" s="13"/>
      <c r="F41" s="119"/>
    </row>
    <row r="42" spans="1:6" s="9" customFormat="1" ht="18.75">
      <c r="A42" s="113" t="s">
        <v>108</v>
      </c>
      <c r="B42" s="114" t="s">
        <v>109</v>
      </c>
      <c r="C42" s="13"/>
      <c r="D42" s="111"/>
      <c r="E42" s="13"/>
      <c r="F42" s="119"/>
    </row>
    <row r="43" spans="1:6" s="9" customFormat="1" ht="18.75">
      <c r="A43" s="113" t="s">
        <v>110</v>
      </c>
      <c r="B43" s="114" t="s">
        <v>111</v>
      </c>
      <c r="C43" s="13"/>
      <c r="D43" s="111"/>
      <c r="E43" s="13"/>
      <c r="F43" s="119"/>
    </row>
    <row r="44" spans="1:6" s="9" customFormat="1" ht="18.75">
      <c r="A44" s="113" t="s">
        <v>112</v>
      </c>
      <c r="B44" s="114" t="s">
        <v>109</v>
      </c>
      <c r="C44" s="13"/>
      <c r="D44" s="111"/>
      <c r="E44" s="13"/>
      <c r="F44" s="119"/>
    </row>
    <row r="45" spans="1:7" s="12" customFormat="1" ht="35.25" customHeight="1">
      <c r="A45" s="118" t="s">
        <v>113</v>
      </c>
      <c r="B45" s="110" t="s">
        <v>7</v>
      </c>
      <c r="C45" s="106" t="s">
        <v>128</v>
      </c>
      <c r="D45" s="210">
        <v>2439.99</v>
      </c>
      <c r="E45" s="13">
        <f>D45/G45</f>
        <v>0.44</v>
      </c>
      <c r="F45" s="59">
        <f>E45/12</f>
        <v>0.04</v>
      </c>
      <c r="G45" s="9">
        <v>5492</v>
      </c>
    </row>
    <row r="46" spans="1:7" s="12" customFormat="1" ht="36" customHeight="1">
      <c r="A46" s="118" t="s">
        <v>114</v>
      </c>
      <c r="B46" s="110" t="s">
        <v>7</v>
      </c>
      <c r="C46" s="106" t="s">
        <v>128</v>
      </c>
      <c r="D46" s="210">
        <v>15405.72</v>
      </c>
      <c r="E46" s="13">
        <f>D46/G46</f>
        <v>3.19</v>
      </c>
      <c r="F46" s="59">
        <f>E46/12</f>
        <v>0.27</v>
      </c>
      <c r="G46" s="9">
        <v>4824.4</v>
      </c>
    </row>
    <row r="47" spans="1:7" s="9" customFormat="1" ht="21" customHeight="1">
      <c r="A47" s="118" t="s">
        <v>22</v>
      </c>
      <c r="B47" s="110" t="s">
        <v>23</v>
      </c>
      <c r="C47" s="41" t="s">
        <v>147</v>
      </c>
      <c r="D47" s="111">
        <f>E47*G47</f>
        <v>5272.32</v>
      </c>
      <c r="E47" s="13">
        <f>F47*12</f>
        <v>0.96</v>
      </c>
      <c r="F47" s="59">
        <v>0.08</v>
      </c>
      <c r="G47" s="9">
        <v>5492</v>
      </c>
    </row>
    <row r="48" spans="1:7" s="9" customFormat="1" ht="18" customHeight="1">
      <c r="A48" s="118" t="s">
        <v>24</v>
      </c>
      <c r="B48" s="120" t="s">
        <v>25</v>
      </c>
      <c r="C48" s="56" t="s">
        <v>147</v>
      </c>
      <c r="D48" s="111">
        <f>E48*G48</f>
        <v>3295.2</v>
      </c>
      <c r="E48" s="13">
        <f>12*F48</f>
        <v>0.6</v>
      </c>
      <c r="F48" s="97">
        <v>0.05</v>
      </c>
      <c r="G48" s="9">
        <v>5492</v>
      </c>
    </row>
    <row r="49" spans="1:7" s="14" customFormat="1" ht="30">
      <c r="A49" s="118" t="s">
        <v>21</v>
      </c>
      <c r="B49" s="110"/>
      <c r="C49" s="106" t="s">
        <v>139</v>
      </c>
      <c r="D49" s="111">
        <v>3535</v>
      </c>
      <c r="E49" s="13">
        <f>D49/G49</f>
        <v>0.68</v>
      </c>
      <c r="F49" s="59">
        <f>E49/12</f>
        <v>0.06</v>
      </c>
      <c r="G49" s="9">
        <v>5199.9</v>
      </c>
    </row>
    <row r="50" spans="1:7" s="14" customFormat="1" ht="15">
      <c r="A50" s="118" t="s">
        <v>30</v>
      </c>
      <c r="B50" s="110"/>
      <c r="C50" s="13"/>
      <c r="D50" s="122">
        <f>SUM(D52:D67)</f>
        <v>83186.74</v>
      </c>
      <c r="E50" s="13">
        <f>SUM(E51:E64)</f>
        <v>0</v>
      </c>
      <c r="F50" s="123">
        <f>SUM(F51:F64)</f>
        <v>0</v>
      </c>
      <c r="G50" s="9"/>
    </row>
    <row r="51" spans="1:7" s="12" customFormat="1" ht="15.75" customHeight="1" hidden="1">
      <c r="A51" s="124" t="s">
        <v>48</v>
      </c>
      <c r="B51" s="125" t="s">
        <v>15</v>
      </c>
      <c r="C51" s="126"/>
      <c r="D51" s="127"/>
      <c r="E51" s="126"/>
      <c r="F51" s="128"/>
      <c r="G51" s="9">
        <v>4182.2</v>
      </c>
    </row>
    <row r="52" spans="1:7" s="12" customFormat="1" ht="20.25" customHeight="1">
      <c r="A52" s="124" t="s">
        <v>89</v>
      </c>
      <c r="B52" s="125" t="s">
        <v>15</v>
      </c>
      <c r="C52" s="126"/>
      <c r="D52" s="212">
        <v>1132.99</v>
      </c>
      <c r="E52" s="126"/>
      <c r="F52" s="128"/>
      <c r="G52" s="9">
        <f>5492-292.1-375.5</f>
        <v>4824.4</v>
      </c>
    </row>
    <row r="53" spans="1:7" s="12" customFormat="1" ht="15">
      <c r="A53" s="124" t="s">
        <v>16</v>
      </c>
      <c r="B53" s="125" t="s">
        <v>20</v>
      </c>
      <c r="C53" s="126"/>
      <c r="D53" s="212">
        <v>2195.57</v>
      </c>
      <c r="E53" s="126"/>
      <c r="F53" s="128"/>
      <c r="G53" s="9">
        <f>5492-292.1-375.5</f>
        <v>4824.4</v>
      </c>
    </row>
    <row r="54" spans="1:7" s="12" customFormat="1" ht="15">
      <c r="A54" s="124" t="s">
        <v>82</v>
      </c>
      <c r="B54" s="129" t="s">
        <v>15</v>
      </c>
      <c r="C54" s="126"/>
      <c r="D54" s="212">
        <v>3912.29</v>
      </c>
      <c r="E54" s="126"/>
      <c r="F54" s="128"/>
      <c r="G54" s="9">
        <f>5492-292.1-375.5</f>
        <v>4824.4</v>
      </c>
    </row>
    <row r="55" spans="1:7" s="12" customFormat="1" ht="15">
      <c r="A55" s="124" t="s">
        <v>140</v>
      </c>
      <c r="B55" s="125" t="s">
        <v>15</v>
      </c>
      <c r="C55" s="126"/>
      <c r="D55" s="130">
        <v>0</v>
      </c>
      <c r="E55" s="126"/>
      <c r="F55" s="128"/>
      <c r="G55" s="9">
        <f>5492-292.1-375.5</f>
        <v>4824.4</v>
      </c>
    </row>
    <row r="56" spans="1:7" s="12" customFormat="1" ht="15">
      <c r="A56" s="124" t="s">
        <v>46</v>
      </c>
      <c r="B56" s="125" t="s">
        <v>15</v>
      </c>
      <c r="C56" s="126"/>
      <c r="D56" s="212">
        <v>4184</v>
      </c>
      <c r="E56" s="126"/>
      <c r="F56" s="128"/>
      <c r="G56" s="9">
        <v>4188.2</v>
      </c>
    </row>
    <row r="57" spans="1:7" s="12" customFormat="1" ht="15">
      <c r="A57" s="124" t="s">
        <v>17</v>
      </c>
      <c r="B57" s="125" t="s">
        <v>15</v>
      </c>
      <c r="C57" s="126"/>
      <c r="D57" s="212">
        <v>9326.76</v>
      </c>
      <c r="E57" s="126"/>
      <c r="F57" s="128"/>
      <c r="G57" s="9">
        <v>4188.2</v>
      </c>
    </row>
    <row r="58" spans="1:7" s="12" customFormat="1" ht="15">
      <c r="A58" s="124" t="s">
        <v>18</v>
      </c>
      <c r="B58" s="125" t="s">
        <v>15</v>
      </c>
      <c r="C58" s="126"/>
      <c r="D58" s="212">
        <v>1097.78</v>
      </c>
      <c r="E58" s="126"/>
      <c r="F58" s="128"/>
      <c r="G58" s="9">
        <v>4188.2</v>
      </c>
    </row>
    <row r="59" spans="1:7" s="12" customFormat="1" ht="15">
      <c r="A59" s="124" t="s">
        <v>42</v>
      </c>
      <c r="B59" s="125" t="s">
        <v>15</v>
      </c>
      <c r="C59" s="126"/>
      <c r="D59" s="212">
        <v>2091.96</v>
      </c>
      <c r="E59" s="126"/>
      <c r="F59" s="128"/>
      <c r="G59" s="9">
        <f>5492-292.1-375.5</f>
        <v>4824.4</v>
      </c>
    </row>
    <row r="60" spans="1:7" s="12" customFormat="1" ht="15">
      <c r="A60" s="124" t="s">
        <v>43</v>
      </c>
      <c r="B60" s="129" t="s">
        <v>20</v>
      </c>
      <c r="C60" s="126"/>
      <c r="D60" s="127">
        <v>0</v>
      </c>
      <c r="E60" s="126"/>
      <c r="F60" s="128"/>
      <c r="G60" s="9">
        <f>5492-292.1-375.5</f>
        <v>4824.4</v>
      </c>
    </row>
    <row r="61" spans="1:7" s="12" customFormat="1" ht="25.5">
      <c r="A61" s="124" t="s">
        <v>19</v>
      </c>
      <c r="B61" s="125" t="s">
        <v>15</v>
      </c>
      <c r="C61" s="126"/>
      <c r="D61" s="212">
        <v>4250.64</v>
      </c>
      <c r="E61" s="126"/>
      <c r="F61" s="128"/>
      <c r="G61" s="9">
        <f>5492-292.1-375.5</f>
        <v>4824.4</v>
      </c>
    </row>
    <row r="62" spans="1:7" s="12" customFormat="1" ht="20.25" customHeight="1">
      <c r="A62" s="124" t="s">
        <v>160</v>
      </c>
      <c r="B62" s="125" t="s">
        <v>15</v>
      </c>
      <c r="C62" s="126"/>
      <c r="D62" s="89">
        <v>1611.06</v>
      </c>
      <c r="E62" s="126"/>
      <c r="F62" s="128"/>
      <c r="G62" s="9">
        <f>5492-292.1-375.5</f>
        <v>4824.4</v>
      </c>
    </row>
    <row r="63" spans="1:7" s="12" customFormat="1" ht="25.5">
      <c r="A63" s="124" t="s">
        <v>90</v>
      </c>
      <c r="B63" s="125" t="s">
        <v>15</v>
      </c>
      <c r="C63" s="126"/>
      <c r="D63" s="212">
        <v>14827.09</v>
      </c>
      <c r="E63" s="126"/>
      <c r="F63" s="128"/>
      <c r="G63" s="9">
        <f>5492-292.1-375.5</f>
        <v>4824.4</v>
      </c>
    </row>
    <row r="64" spans="1:7" s="36" customFormat="1" ht="25.5">
      <c r="A64" s="124" t="s">
        <v>134</v>
      </c>
      <c r="B64" s="129" t="s">
        <v>136</v>
      </c>
      <c r="C64" s="131"/>
      <c r="D64" s="132">
        <v>0</v>
      </c>
      <c r="E64" s="131"/>
      <c r="F64" s="133"/>
      <c r="G64" s="9">
        <v>4824.4</v>
      </c>
    </row>
    <row r="65" spans="1:7" s="36" customFormat="1" ht="25.5">
      <c r="A65" s="124" t="s">
        <v>135</v>
      </c>
      <c r="B65" s="129" t="s">
        <v>51</v>
      </c>
      <c r="C65" s="134"/>
      <c r="D65" s="135">
        <v>0</v>
      </c>
      <c r="E65" s="134"/>
      <c r="F65" s="136"/>
      <c r="G65" s="9">
        <v>4824.4</v>
      </c>
    </row>
    <row r="66" spans="1:7" s="166" customFormat="1" ht="18" customHeight="1">
      <c r="A66" s="58" t="s">
        <v>155</v>
      </c>
      <c r="B66" s="162" t="s">
        <v>51</v>
      </c>
      <c r="C66" s="163"/>
      <c r="D66" s="95">
        <v>15422.67</v>
      </c>
      <c r="E66" s="164"/>
      <c r="F66" s="165"/>
      <c r="G66" s="98">
        <v>4824.4</v>
      </c>
    </row>
    <row r="67" spans="1:7" s="166" customFormat="1" ht="15">
      <c r="A67" s="58" t="s">
        <v>156</v>
      </c>
      <c r="B67" s="162" t="s">
        <v>51</v>
      </c>
      <c r="C67" s="163"/>
      <c r="D67" s="95">
        <v>23133.93</v>
      </c>
      <c r="E67" s="164"/>
      <c r="F67" s="165"/>
      <c r="G67" s="98">
        <v>4824.4</v>
      </c>
    </row>
    <row r="68" spans="1:7" s="14" customFormat="1" ht="30">
      <c r="A68" s="118" t="s">
        <v>35</v>
      </c>
      <c r="B68" s="110"/>
      <c r="C68" s="13"/>
      <c r="D68" s="122">
        <f>D69+D70+D71+D72+D73+D74+D76+D78+D75+D77</f>
        <v>21067.78</v>
      </c>
      <c r="E68" s="13">
        <f>SUM(E69:E78)</f>
        <v>0</v>
      </c>
      <c r="F68" s="123">
        <f>SUM(F69:F78)</f>
        <v>0</v>
      </c>
      <c r="G68" s="9"/>
    </row>
    <row r="69" spans="1:7" s="12" customFormat="1" ht="15">
      <c r="A69" s="124" t="s">
        <v>31</v>
      </c>
      <c r="B69" s="125" t="s">
        <v>47</v>
      </c>
      <c r="C69" s="126"/>
      <c r="D69" s="212">
        <v>3137.99</v>
      </c>
      <c r="E69" s="126"/>
      <c r="F69" s="128"/>
      <c r="G69" s="9">
        <f>5492-292.1</f>
        <v>5199.9</v>
      </c>
    </row>
    <row r="70" spans="1:7" s="12" customFormat="1" ht="25.5">
      <c r="A70" s="124" t="s">
        <v>32</v>
      </c>
      <c r="B70" s="125" t="s">
        <v>38</v>
      </c>
      <c r="C70" s="126"/>
      <c r="D70" s="212">
        <v>2092.02</v>
      </c>
      <c r="E70" s="126"/>
      <c r="F70" s="128"/>
      <c r="G70" s="9">
        <f>5492-292.1</f>
        <v>5199.9</v>
      </c>
    </row>
    <row r="71" spans="1:7" s="12" customFormat="1" ht="15">
      <c r="A71" s="124" t="s">
        <v>52</v>
      </c>
      <c r="B71" s="125" t="s">
        <v>51</v>
      </c>
      <c r="C71" s="126"/>
      <c r="D71" s="212">
        <v>2195.49</v>
      </c>
      <c r="E71" s="126"/>
      <c r="F71" s="128"/>
      <c r="G71" s="9">
        <f>5492-292.1</f>
        <v>5199.9</v>
      </c>
    </row>
    <row r="72" spans="1:7" s="12" customFormat="1" ht="25.5">
      <c r="A72" s="124" t="s">
        <v>49</v>
      </c>
      <c r="B72" s="125" t="s">
        <v>50</v>
      </c>
      <c r="C72" s="126"/>
      <c r="D72" s="127">
        <v>0</v>
      </c>
      <c r="E72" s="126"/>
      <c r="F72" s="128"/>
      <c r="G72" s="9">
        <v>4188.2</v>
      </c>
    </row>
    <row r="73" spans="1:7" s="12" customFormat="1" ht="15">
      <c r="A73" s="124" t="s">
        <v>69</v>
      </c>
      <c r="B73" s="129" t="s">
        <v>51</v>
      </c>
      <c r="C73" s="126"/>
      <c r="D73" s="127">
        <v>0</v>
      </c>
      <c r="E73" s="126"/>
      <c r="F73" s="128"/>
      <c r="G73" s="9">
        <f aca="true" t="shared" si="0" ref="G73:G78">5492-292.1</f>
        <v>5199.9</v>
      </c>
    </row>
    <row r="74" spans="1:7" s="12" customFormat="1" ht="24.75" customHeight="1">
      <c r="A74" s="124" t="s">
        <v>116</v>
      </c>
      <c r="B74" s="125" t="s">
        <v>15</v>
      </c>
      <c r="C74" s="105"/>
      <c r="D74" s="138">
        <v>0</v>
      </c>
      <c r="E74" s="126"/>
      <c r="F74" s="128"/>
      <c r="G74" s="9">
        <f t="shared" si="0"/>
        <v>5199.9</v>
      </c>
    </row>
    <row r="75" spans="1:7" s="12" customFormat="1" ht="15">
      <c r="A75" s="124" t="s">
        <v>117</v>
      </c>
      <c r="B75" s="129" t="s">
        <v>51</v>
      </c>
      <c r="C75" s="126"/>
      <c r="D75" s="127">
        <f>E75*G75</f>
        <v>0</v>
      </c>
      <c r="E75" s="126"/>
      <c r="F75" s="139"/>
      <c r="G75" s="9">
        <f t="shared" si="0"/>
        <v>5199.9</v>
      </c>
    </row>
    <row r="76" spans="1:7" s="12" customFormat="1" ht="21" customHeight="1">
      <c r="A76" s="124" t="s">
        <v>44</v>
      </c>
      <c r="B76" s="125" t="s">
        <v>7</v>
      </c>
      <c r="C76" s="140"/>
      <c r="D76" s="212">
        <v>7440.48</v>
      </c>
      <c r="E76" s="126"/>
      <c r="F76" s="128"/>
      <c r="G76" s="9">
        <f t="shared" si="0"/>
        <v>5199.9</v>
      </c>
    </row>
    <row r="77" spans="1:7" s="12" customFormat="1" ht="30.75" customHeight="1">
      <c r="A77" s="124" t="s">
        <v>141</v>
      </c>
      <c r="B77" s="129" t="s">
        <v>15</v>
      </c>
      <c r="C77" s="140"/>
      <c r="D77" s="89">
        <v>6201.8</v>
      </c>
      <c r="E77" s="126"/>
      <c r="F77" s="128"/>
      <c r="G77" s="9">
        <f t="shared" si="0"/>
        <v>5199.9</v>
      </c>
    </row>
    <row r="78" spans="1:7" s="36" customFormat="1" ht="27.75" customHeight="1">
      <c r="A78" s="124" t="s">
        <v>115</v>
      </c>
      <c r="B78" s="129" t="s">
        <v>51</v>
      </c>
      <c r="C78" s="131"/>
      <c r="D78" s="132">
        <v>0</v>
      </c>
      <c r="E78" s="131"/>
      <c r="F78" s="133"/>
      <c r="G78" s="9">
        <f t="shared" si="0"/>
        <v>5199.9</v>
      </c>
    </row>
    <row r="79" spans="1:7" s="12" customFormat="1" ht="30">
      <c r="A79" s="118" t="s">
        <v>36</v>
      </c>
      <c r="B79" s="125"/>
      <c r="C79" s="126"/>
      <c r="D79" s="122">
        <f>D81</f>
        <v>5336.78</v>
      </c>
      <c r="E79" s="13">
        <v>0</v>
      </c>
      <c r="F79" s="123">
        <v>0</v>
      </c>
      <c r="G79" s="9">
        <v>5492</v>
      </c>
    </row>
    <row r="80" spans="1:7" s="12" customFormat="1" ht="15">
      <c r="A80" s="124" t="s">
        <v>118</v>
      </c>
      <c r="B80" s="125" t="s">
        <v>15</v>
      </c>
      <c r="C80" s="105"/>
      <c r="D80" s="138">
        <v>0</v>
      </c>
      <c r="E80" s="13"/>
      <c r="F80" s="123"/>
      <c r="G80" s="9">
        <v>5492</v>
      </c>
    </row>
    <row r="81" spans="1:7" s="168" customFormat="1" ht="15">
      <c r="A81" s="58" t="s">
        <v>157</v>
      </c>
      <c r="B81" s="61" t="s">
        <v>51</v>
      </c>
      <c r="C81" s="163"/>
      <c r="D81" s="95">
        <v>5336.78</v>
      </c>
      <c r="E81" s="96"/>
      <c r="F81" s="167"/>
      <c r="G81" s="98">
        <v>5492</v>
      </c>
    </row>
    <row r="82" spans="1:7" s="12" customFormat="1" ht="15">
      <c r="A82" s="124" t="s">
        <v>119</v>
      </c>
      <c r="B82" s="129" t="s">
        <v>15</v>
      </c>
      <c r="C82" s="105"/>
      <c r="D82" s="138">
        <v>0</v>
      </c>
      <c r="E82" s="13"/>
      <c r="F82" s="123"/>
      <c r="G82" s="9">
        <v>5492</v>
      </c>
    </row>
    <row r="83" spans="1:7" s="12" customFormat="1" ht="25.5">
      <c r="A83" s="124" t="s">
        <v>120</v>
      </c>
      <c r="B83" s="129" t="s">
        <v>15</v>
      </c>
      <c r="C83" s="105"/>
      <c r="D83" s="138">
        <v>0</v>
      </c>
      <c r="E83" s="126"/>
      <c r="F83" s="128"/>
      <c r="G83" s="9">
        <v>5492</v>
      </c>
    </row>
    <row r="84" spans="1:7" s="12" customFormat="1" ht="15" hidden="1">
      <c r="A84" s="124" t="s">
        <v>45</v>
      </c>
      <c r="B84" s="125" t="s">
        <v>7</v>
      </c>
      <c r="C84" s="126"/>
      <c r="D84" s="127">
        <f>E84*G84</f>
        <v>0</v>
      </c>
      <c r="E84" s="126">
        <f>F84*12</f>
        <v>0</v>
      </c>
      <c r="F84" s="139"/>
      <c r="G84" s="9">
        <v>4182.2</v>
      </c>
    </row>
    <row r="85" spans="1:7" s="12" customFormat="1" ht="15">
      <c r="A85" s="118" t="s">
        <v>121</v>
      </c>
      <c r="B85" s="125"/>
      <c r="C85" s="126"/>
      <c r="D85" s="122">
        <f>D86+D87+D88+D89+D90+D91</f>
        <v>36973.44</v>
      </c>
      <c r="E85" s="13">
        <f>SUM(E86:E91)</f>
        <v>0</v>
      </c>
      <c r="F85" s="123">
        <f>SUM(F86:F91)</f>
        <v>0</v>
      </c>
      <c r="G85" s="9">
        <v>4188.2</v>
      </c>
    </row>
    <row r="86" spans="1:7" s="12" customFormat="1" ht="15">
      <c r="A86" s="124" t="s">
        <v>33</v>
      </c>
      <c r="B86" s="125" t="s">
        <v>7</v>
      </c>
      <c r="C86" s="126"/>
      <c r="D86" s="127">
        <f>E86*G86</f>
        <v>0</v>
      </c>
      <c r="E86" s="126"/>
      <c r="F86" s="128"/>
      <c r="G86" s="9">
        <v>4188.2</v>
      </c>
    </row>
    <row r="87" spans="1:7" s="12" customFormat="1" ht="41.25" customHeight="1">
      <c r="A87" s="124" t="s">
        <v>122</v>
      </c>
      <c r="B87" s="125" t="s">
        <v>15</v>
      </c>
      <c r="C87" s="126"/>
      <c r="D87" s="212">
        <v>10934.05</v>
      </c>
      <c r="E87" s="126"/>
      <c r="F87" s="128"/>
      <c r="G87" s="9">
        <v>4188.2</v>
      </c>
    </row>
    <row r="88" spans="1:7" s="12" customFormat="1" ht="39" customHeight="1">
      <c r="A88" s="124" t="s">
        <v>123</v>
      </c>
      <c r="B88" s="125" t="s">
        <v>15</v>
      </c>
      <c r="C88" s="126"/>
      <c r="D88" s="212">
        <v>1093.4</v>
      </c>
      <c r="E88" s="126"/>
      <c r="F88" s="128"/>
      <c r="G88" s="9">
        <v>4188.2</v>
      </c>
    </row>
    <row r="89" spans="1:7" s="12" customFormat="1" ht="27.75" customHeight="1">
      <c r="A89" s="124" t="s">
        <v>55</v>
      </c>
      <c r="B89" s="125" t="s">
        <v>10</v>
      </c>
      <c r="C89" s="126"/>
      <c r="D89" s="127">
        <f>E89*G89</f>
        <v>0</v>
      </c>
      <c r="E89" s="126"/>
      <c r="F89" s="139"/>
      <c r="G89" s="9">
        <v>4188.2</v>
      </c>
    </row>
    <row r="90" spans="1:7" s="12" customFormat="1" ht="15">
      <c r="A90" s="124" t="s">
        <v>39</v>
      </c>
      <c r="B90" s="129" t="s">
        <v>91</v>
      </c>
      <c r="C90" s="126"/>
      <c r="D90" s="127">
        <f>E90*G90</f>
        <v>0</v>
      </c>
      <c r="E90" s="126"/>
      <c r="F90" s="139"/>
      <c r="G90" s="9">
        <v>4188.2</v>
      </c>
    </row>
    <row r="91" spans="1:7" s="12" customFormat="1" ht="60" customHeight="1">
      <c r="A91" s="124" t="s">
        <v>124</v>
      </c>
      <c r="B91" s="129" t="s">
        <v>70</v>
      </c>
      <c r="C91" s="126"/>
      <c r="D91" s="89">
        <v>24945.99</v>
      </c>
      <c r="E91" s="126"/>
      <c r="F91" s="139"/>
      <c r="G91" s="9">
        <v>4188.2</v>
      </c>
    </row>
    <row r="92" spans="1:7" s="12" customFormat="1" ht="15">
      <c r="A92" s="118" t="s">
        <v>37</v>
      </c>
      <c r="B92" s="125"/>
      <c r="C92" s="126"/>
      <c r="D92" s="122">
        <f>D93</f>
        <v>1311.87</v>
      </c>
      <c r="E92" s="13">
        <v>0</v>
      </c>
      <c r="F92" s="123">
        <v>0</v>
      </c>
      <c r="G92" s="9">
        <v>4188.2</v>
      </c>
    </row>
    <row r="93" spans="1:7" s="12" customFormat="1" ht="15">
      <c r="A93" s="124" t="s">
        <v>34</v>
      </c>
      <c r="B93" s="125" t="s">
        <v>15</v>
      </c>
      <c r="C93" s="126"/>
      <c r="D93" s="212">
        <v>1311.87</v>
      </c>
      <c r="E93" s="126"/>
      <c r="F93" s="128"/>
      <c r="G93" s="9">
        <v>4188.2</v>
      </c>
    </row>
    <row r="94" spans="1:7" s="9" customFormat="1" ht="15">
      <c r="A94" s="118" t="s">
        <v>41</v>
      </c>
      <c r="B94" s="110"/>
      <c r="C94" s="13"/>
      <c r="D94" s="122">
        <f>D96+D95</f>
        <v>33693.33</v>
      </c>
      <c r="E94" s="13">
        <v>0</v>
      </c>
      <c r="F94" s="123">
        <v>0</v>
      </c>
      <c r="G94" s="9">
        <v>4188.2</v>
      </c>
    </row>
    <row r="95" spans="1:7" s="9" customFormat="1" ht="48" customHeight="1">
      <c r="A95" s="137" t="s">
        <v>125</v>
      </c>
      <c r="B95" s="129" t="s">
        <v>20</v>
      </c>
      <c r="C95" s="141"/>
      <c r="D95" s="99">
        <v>19760</v>
      </c>
      <c r="E95" s="141"/>
      <c r="F95" s="116"/>
      <c r="G95" s="9">
        <v>4188.2</v>
      </c>
    </row>
    <row r="96" spans="1:7" s="12" customFormat="1" ht="22.5" customHeight="1">
      <c r="A96" s="137" t="s">
        <v>168</v>
      </c>
      <c r="B96" s="129" t="s">
        <v>70</v>
      </c>
      <c r="C96" s="126"/>
      <c r="D96" s="89">
        <v>13933.33</v>
      </c>
      <c r="E96" s="126"/>
      <c r="F96" s="128"/>
      <c r="G96" s="9">
        <v>4188.2</v>
      </c>
    </row>
    <row r="97" spans="1:7" s="9" customFormat="1" ht="15">
      <c r="A97" s="118" t="s">
        <v>40</v>
      </c>
      <c r="B97" s="110"/>
      <c r="C97" s="13"/>
      <c r="D97" s="122">
        <f>D98+D99+D100+D101</f>
        <v>11662.71</v>
      </c>
      <c r="E97" s="13">
        <f>E98+E99+E100+E101</f>
        <v>0</v>
      </c>
      <c r="F97" s="123">
        <f>F98+F99+F100+F101</f>
        <v>0</v>
      </c>
      <c r="G97" s="9">
        <v>4188.2</v>
      </c>
    </row>
    <row r="98" spans="1:7" s="12" customFormat="1" ht="15">
      <c r="A98" s="124" t="s">
        <v>83</v>
      </c>
      <c r="B98" s="125" t="s">
        <v>47</v>
      </c>
      <c r="C98" s="126"/>
      <c r="D98" s="212">
        <v>8746.92</v>
      </c>
      <c r="E98" s="126"/>
      <c r="F98" s="128"/>
      <c r="G98" s="9">
        <v>4188.2</v>
      </c>
    </row>
    <row r="99" spans="1:7" s="12" customFormat="1" ht="15">
      <c r="A99" s="124" t="s">
        <v>53</v>
      </c>
      <c r="B99" s="125" t="s">
        <v>47</v>
      </c>
      <c r="C99" s="126"/>
      <c r="D99" s="212">
        <v>2915.79</v>
      </c>
      <c r="E99" s="126"/>
      <c r="F99" s="128"/>
      <c r="G99" s="9">
        <v>4188.2</v>
      </c>
    </row>
    <row r="100" spans="1:7" s="12" customFormat="1" ht="25.5" customHeight="1">
      <c r="A100" s="124" t="s">
        <v>54</v>
      </c>
      <c r="B100" s="125" t="s">
        <v>15</v>
      </c>
      <c r="C100" s="126"/>
      <c r="D100" s="127">
        <v>0</v>
      </c>
      <c r="E100" s="126"/>
      <c r="F100" s="128"/>
      <c r="G100" s="9">
        <v>4188.2</v>
      </c>
    </row>
    <row r="101" spans="1:7" s="12" customFormat="1" ht="25.5" customHeight="1">
      <c r="A101" s="124" t="s">
        <v>57</v>
      </c>
      <c r="B101" s="125" t="s">
        <v>47</v>
      </c>
      <c r="C101" s="142"/>
      <c r="D101" s="143">
        <v>0</v>
      </c>
      <c r="E101" s="142"/>
      <c r="F101" s="144"/>
      <c r="G101" s="9">
        <v>4188.2</v>
      </c>
    </row>
    <row r="102" spans="1:7" s="9" customFormat="1" ht="129.75">
      <c r="A102" s="118" t="s">
        <v>169</v>
      </c>
      <c r="B102" s="110" t="s">
        <v>10</v>
      </c>
      <c r="C102" s="15"/>
      <c r="D102" s="90">
        <v>50000</v>
      </c>
      <c r="E102" s="15">
        <f>D102/G102</f>
        <v>11.94</v>
      </c>
      <c r="F102" s="121">
        <f>E102/12</f>
        <v>1</v>
      </c>
      <c r="G102" s="9">
        <v>4188.2</v>
      </c>
    </row>
    <row r="103" spans="1:7" s="174" customFormat="1" ht="18.75">
      <c r="A103" s="175" t="s">
        <v>162</v>
      </c>
      <c r="B103" s="38" t="s">
        <v>7</v>
      </c>
      <c r="C103" s="15"/>
      <c r="D103" s="90">
        <f>5911.9+4016.01</f>
        <v>9927.91</v>
      </c>
      <c r="E103" s="15">
        <f>D103/G103</f>
        <v>1.81</v>
      </c>
      <c r="F103" s="176">
        <f>E103/12</f>
        <v>0.15</v>
      </c>
      <c r="G103" s="9">
        <v>5492</v>
      </c>
    </row>
    <row r="104" spans="1:7" s="174" customFormat="1" ht="18.75">
      <c r="A104" s="175" t="s">
        <v>163</v>
      </c>
      <c r="B104" s="38" t="s">
        <v>7</v>
      </c>
      <c r="C104" s="15"/>
      <c r="D104" s="90">
        <f>(4016.01+95698.2+9116.03)</f>
        <v>108830.24</v>
      </c>
      <c r="E104" s="15">
        <f>D104/G104</f>
        <v>19.82</v>
      </c>
      <c r="F104" s="176">
        <f>E104/12</f>
        <v>1.65</v>
      </c>
      <c r="G104" s="9">
        <v>5492</v>
      </c>
    </row>
    <row r="105" spans="1:7" s="174" customFormat="1" ht="18.75">
      <c r="A105" s="175" t="s">
        <v>164</v>
      </c>
      <c r="B105" s="38" t="s">
        <v>7</v>
      </c>
      <c r="C105" s="15"/>
      <c r="D105" s="90">
        <v>25302.15</v>
      </c>
      <c r="E105" s="15">
        <f>D105/G105</f>
        <v>4.61</v>
      </c>
      <c r="F105" s="176">
        <f>E105/12</f>
        <v>0.38</v>
      </c>
      <c r="G105" s="9">
        <v>5492</v>
      </c>
    </row>
    <row r="106" spans="1:7" s="174" customFormat="1" ht="19.5" thickBot="1">
      <c r="A106" s="175" t="s">
        <v>165</v>
      </c>
      <c r="B106" s="38" t="s">
        <v>7</v>
      </c>
      <c r="C106" s="15"/>
      <c r="D106" s="90">
        <v>14271.77</v>
      </c>
      <c r="E106" s="15">
        <f>D106/G106</f>
        <v>2.6</v>
      </c>
      <c r="F106" s="176">
        <f>E106/12</f>
        <v>0.22</v>
      </c>
      <c r="G106" s="9">
        <v>5492</v>
      </c>
    </row>
    <row r="107" spans="1:7" s="31" customFormat="1" ht="18.75" customHeight="1" thickBot="1">
      <c r="A107" s="26" t="s">
        <v>71</v>
      </c>
      <c r="B107" s="27" t="s">
        <v>9</v>
      </c>
      <c r="C107" s="93"/>
      <c r="D107" s="94">
        <f>E107*G107</f>
        <v>103532.3</v>
      </c>
      <c r="E107" s="16">
        <f>12*F107</f>
        <v>24.72</v>
      </c>
      <c r="F107" s="177">
        <v>2.06</v>
      </c>
      <c r="G107" s="9">
        <v>4188.2</v>
      </c>
    </row>
    <row r="108" spans="1:6" s="9" customFormat="1" ht="19.5" thickBot="1">
      <c r="A108" s="78" t="s">
        <v>28</v>
      </c>
      <c r="B108" s="79"/>
      <c r="C108" s="80"/>
      <c r="D108" s="146">
        <f>D102+D97+D94+D92+D85+D79+D68+D50+D49+D48+D47+D46+D45+D39+D38+D37+D26+D14+D107+D106+D105+D104+D103</f>
        <v>1371918.61</v>
      </c>
      <c r="E108" s="146"/>
      <c r="F108" s="146"/>
    </row>
    <row r="109" spans="1:4" s="19" customFormat="1" ht="13.5" thickBot="1">
      <c r="A109" s="18"/>
      <c r="D109" s="91"/>
    </row>
    <row r="110" spans="1:9" s="161" customFormat="1" ht="38.25" thickBot="1">
      <c r="A110" s="145" t="s">
        <v>148</v>
      </c>
      <c r="B110" s="158"/>
      <c r="C110" s="159"/>
      <c r="D110" s="160">
        <f>SUM(D111:D122)</f>
        <v>2183314.32</v>
      </c>
      <c r="E110" s="160">
        <f>SUM(E111:E122)</f>
        <v>516.55</v>
      </c>
      <c r="F110" s="160">
        <f>SUM(F111:F122)</f>
        <v>43.05</v>
      </c>
      <c r="I110" s="107"/>
    </row>
    <row r="111" spans="1:7" s="31" customFormat="1" ht="15">
      <c r="A111" s="147" t="s">
        <v>129</v>
      </c>
      <c r="B111" s="148"/>
      <c r="C111" s="149"/>
      <c r="D111" s="150">
        <v>285038.46</v>
      </c>
      <c r="E111" s="150">
        <f aca="true" t="shared" si="1" ref="E111:E122">D111/G111</f>
        <v>68.06</v>
      </c>
      <c r="F111" s="155">
        <f>E111/12</f>
        <v>5.67</v>
      </c>
      <c r="G111" s="9">
        <v>4188.2</v>
      </c>
    </row>
    <row r="112" spans="1:7" s="31" customFormat="1" ht="15">
      <c r="A112" s="137" t="s">
        <v>130</v>
      </c>
      <c r="B112" s="104"/>
      <c r="C112" s="105"/>
      <c r="D112" s="138">
        <v>41693.53</v>
      </c>
      <c r="E112" s="138">
        <f t="shared" si="1"/>
        <v>9.95</v>
      </c>
      <c r="F112" s="156">
        <f aca="true" t="shared" si="2" ref="F112:F122">E112/12</f>
        <v>0.83</v>
      </c>
      <c r="G112" s="9">
        <v>4188.2</v>
      </c>
    </row>
    <row r="113" spans="1:7" s="31" customFormat="1" ht="15">
      <c r="A113" s="137" t="s">
        <v>151</v>
      </c>
      <c r="B113" s="104"/>
      <c r="C113" s="105"/>
      <c r="D113" s="138">
        <v>209973.2</v>
      </c>
      <c r="E113" s="138">
        <f t="shared" si="1"/>
        <v>50.13</v>
      </c>
      <c r="F113" s="156">
        <f t="shared" si="2"/>
        <v>4.18</v>
      </c>
      <c r="G113" s="9">
        <v>4188.2</v>
      </c>
    </row>
    <row r="114" spans="1:7" s="31" customFormat="1" ht="15">
      <c r="A114" s="137" t="s">
        <v>152</v>
      </c>
      <c r="B114" s="104"/>
      <c r="C114" s="105"/>
      <c r="D114" s="138">
        <v>366632.5</v>
      </c>
      <c r="E114" s="138">
        <f t="shared" si="1"/>
        <v>87.54</v>
      </c>
      <c r="F114" s="156">
        <f t="shared" si="2"/>
        <v>7.3</v>
      </c>
      <c r="G114" s="9">
        <v>4188.2</v>
      </c>
    </row>
    <row r="115" spans="1:7" s="31" customFormat="1" ht="15">
      <c r="A115" s="137" t="s">
        <v>131</v>
      </c>
      <c r="B115" s="104"/>
      <c r="C115" s="105"/>
      <c r="D115" s="138">
        <v>39149.15</v>
      </c>
      <c r="E115" s="138">
        <f t="shared" si="1"/>
        <v>9.35</v>
      </c>
      <c r="F115" s="156">
        <f t="shared" si="2"/>
        <v>0.78</v>
      </c>
      <c r="G115" s="9">
        <v>4188.2</v>
      </c>
    </row>
    <row r="116" spans="1:7" s="31" customFormat="1" ht="15">
      <c r="A116" s="137" t="s">
        <v>132</v>
      </c>
      <c r="B116" s="104"/>
      <c r="C116" s="105"/>
      <c r="D116" s="138">
        <v>192998.86</v>
      </c>
      <c r="E116" s="138">
        <f t="shared" si="1"/>
        <v>46.08</v>
      </c>
      <c r="F116" s="156">
        <f t="shared" si="2"/>
        <v>3.84</v>
      </c>
      <c r="G116" s="9">
        <v>4188.2</v>
      </c>
    </row>
    <row r="117" spans="1:7" s="31" customFormat="1" ht="15">
      <c r="A117" s="137" t="s">
        <v>133</v>
      </c>
      <c r="B117" s="104"/>
      <c r="C117" s="105"/>
      <c r="D117" s="138">
        <v>20731.46</v>
      </c>
      <c r="E117" s="138">
        <f t="shared" si="1"/>
        <v>4.95</v>
      </c>
      <c r="F117" s="156">
        <f t="shared" si="2"/>
        <v>0.41</v>
      </c>
      <c r="G117" s="9">
        <v>4188.2</v>
      </c>
    </row>
    <row r="118" spans="1:7" s="31" customFormat="1" ht="15">
      <c r="A118" s="137" t="s">
        <v>153</v>
      </c>
      <c r="B118" s="104"/>
      <c r="C118" s="105"/>
      <c r="D118" s="138">
        <v>46137.23</v>
      </c>
      <c r="E118" s="138">
        <f t="shared" si="1"/>
        <v>11.02</v>
      </c>
      <c r="F118" s="156">
        <f t="shared" si="2"/>
        <v>0.92</v>
      </c>
      <c r="G118" s="9">
        <v>4188.2</v>
      </c>
    </row>
    <row r="119" spans="1:7" s="31" customFormat="1" ht="15">
      <c r="A119" s="137" t="s">
        <v>154</v>
      </c>
      <c r="B119" s="104"/>
      <c r="C119" s="105"/>
      <c r="D119" s="138">
        <v>19265.87</v>
      </c>
      <c r="E119" s="138">
        <f t="shared" si="1"/>
        <v>4.6</v>
      </c>
      <c r="F119" s="156">
        <f t="shared" si="2"/>
        <v>0.38</v>
      </c>
      <c r="G119" s="9">
        <v>4188.2</v>
      </c>
    </row>
    <row r="120" spans="1:7" s="31" customFormat="1" ht="15">
      <c r="A120" s="137" t="s">
        <v>158</v>
      </c>
      <c r="B120" s="104"/>
      <c r="C120" s="105"/>
      <c r="D120" s="138">
        <v>6806.06</v>
      </c>
      <c r="E120" s="138">
        <f t="shared" si="1"/>
        <v>1.6</v>
      </c>
      <c r="F120" s="156">
        <f t="shared" si="2"/>
        <v>0.13</v>
      </c>
      <c r="G120" s="9">
        <f>4188.2+70.9</f>
        <v>4259.1</v>
      </c>
    </row>
    <row r="121" spans="1:7" s="31" customFormat="1" ht="15">
      <c r="A121" s="137" t="s">
        <v>149</v>
      </c>
      <c r="B121" s="104"/>
      <c r="C121" s="105"/>
      <c r="D121" s="95">
        <v>101618</v>
      </c>
      <c r="E121" s="138">
        <f t="shared" si="1"/>
        <v>19.54</v>
      </c>
      <c r="F121" s="156">
        <f t="shared" si="2"/>
        <v>1.63</v>
      </c>
      <c r="G121" s="9">
        <v>5199.9</v>
      </c>
    </row>
    <row r="122" spans="1:7" s="31" customFormat="1" ht="15.75" thickBot="1">
      <c r="A122" s="169" t="s">
        <v>150</v>
      </c>
      <c r="B122" s="170"/>
      <c r="C122" s="171"/>
      <c r="D122" s="178">
        <v>853270</v>
      </c>
      <c r="E122" s="172">
        <f t="shared" si="1"/>
        <v>203.73</v>
      </c>
      <c r="F122" s="173">
        <f t="shared" si="2"/>
        <v>16.98</v>
      </c>
      <c r="G122" s="9">
        <v>4188.2</v>
      </c>
    </row>
    <row r="123" spans="1:7" s="31" customFormat="1" ht="15" customHeight="1" thickBot="1">
      <c r="A123" s="32"/>
      <c r="B123" s="33"/>
      <c r="C123" s="34"/>
      <c r="D123" s="92"/>
      <c r="E123" s="92"/>
      <c r="F123" s="92"/>
      <c r="G123" s="9"/>
    </row>
    <row r="124" spans="1:6" s="154" customFormat="1" ht="20.25" thickBot="1">
      <c r="A124" s="151" t="s">
        <v>58</v>
      </c>
      <c r="B124" s="152"/>
      <c r="C124" s="153"/>
      <c r="D124" s="157">
        <f>D108+D110</f>
        <v>3555232.93</v>
      </c>
      <c r="E124" s="157">
        <f>E108+E110</f>
        <v>516.55</v>
      </c>
      <c r="F124" s="157">
        <f>F108+F110</f>
        <v>43.05</v>
      </c>
    </row>
    <row r="125" spans="1:7" s="31" customFormat="1" ht="15">
      <c r="A125" s="32"/>
      <c r="B125" s="33"/>
      <c r="C125" s="34"/>
      <c r="D125" s="34"/>
      <c r="E125" s="34"/>
      <c r="F125" s="35"/>
      <c r="G125" s="9"/>
    </row>
    <row r="126" spans="1:7" s="31" customFormat="1" ht="15">
      <c r="A126" s="32"/>
      <c r="B126" s="33"/>
      <c r="C126" s="34"/>
      <c r="D126" s="34"/>
      <c r="E126" s="34"/>
      <c r="F126" s="35"/>
      <c r="G126" s="9"/>
    </row>
    <row r="127" spans="1:6" s="17" customFormat="1" ht="19.5">
      <c r="A127" s="21"/>
      <c r="B127" s="22"/>
      <c r="C127" s="23"/>
      <c r="D127" s="23"/>
      <c r="E127" s="23"/>
      <c r="F127" s="24"/>
    </row>
    <row r="128" spans="1:4" s="19" customFormat="1" ht="14.25">
      <c r="A128" s="231" t="s">
        <v>26</v>
      </c>
      <c r="B128" s="231"/>
      <c r="C128" s="231"/>
      <c r="D128" s="231"/>
    </row>
    <row r="129" s="19" customFormat="1" ht="12.75">
      <c r="F129" s="20"/>
    </row>
    <row r="130" spans="1:6" s="19" customFormat="1" ht="12.75">
      <c r="A130" s="18" t="s">
        <v>27</v>
      </c>
      <c r="F130" s="20"/>
    </row>
    <row r="131" s="19" customFormat="1" ht="12.75">
      <c r="F131" s="20"/>
    </row>
    <row r="132" s="19" customFormat="1" ht="12.75">
      <c r="F132" s="20"/>
    </row>
    <row r="133" s="19" customFormat="1" ht="12.75">
      <c r="F133" s="20"/>
    </row>
    <row r="134" s="19" customFormat="1" ht="12.75">
      <c r="F134" s="20"/>
    </row>
    <row r="135" s="19" customFormat="1" ht="12.75">
      <c r="F135" s="20"/>
    </row>
    <row r="136" s="19" customFormat="1" ht="12.75">
      <c r="F136" s="20"/>
    </row>
    <row r="137" s="19" customFormat="1" ht="12.75">
      <c r="F137" s="20"/>
    </row>
    <row r="138" s="19" customFormat="1" ht="12.75">
      <c r="F138" s="20"/>
    </row>
    <row r="139" s="19" customFormat="1" ht="12.75">
      <c r="F139" s="20"/>
    </row>
    <row r="140" s="19" customFormat="1" ht="12.75">
      <c r="F140" s="20"/>
    </row>
    <row r="141" s="19" customFormat="1" ht="12.75">
      <c r="F141" s="20"/>
    </row>
    <row r="142" s="19" customFormat="1" ht="12.75">
      <c r="F142" s="20"/>
    </row>
    <row r="143" s="19" customFormat="1" ht="12.75">
      <c r="F143" s="20"/>
    </row>
    <row r="144" s="19" customFormat="1" ht="12.75">
      <c r="F144" s="20"/>
    </row>
    <row r="145" s="19" customFormat="1" ht="12.75">
      <c r="F145" s="20"/>
    </row>
    <row r="146" s="19" customFormat="1" ht="12.75">
      <c r="F146" s="20"/>
    </row>
    <row r="147" s="19" customFormat="1" ht="12.75">
      <c r="F147" s="20"/>
    </row>
    <row r="148" s="19" customFormat="1" ht="12.75">
      <c r="F148" s="20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28:D12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96"/>
  <sheetViews>
    <sheetView zoomScalePageLayoutView="0" workbookViewId="0" topLeftCell="A52">
      <selection activeCell="D60" sqref="D6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5" customWidth="1"/>
    <col min="7" max="12" width="15.375" style="1" customWidth="1"/>
    <col min="13" max="16384" width="9.125" style="1" customWidth="1"/>
  </cols>
  <sheetData>
    <row r="1" spans="1:6" ht="16.5" customHeight="1">
      <c r="A1" s="232" t="s">
        <v>144</v>
      </c>
      <c r="B1" s="233"/>
      <c r="C1" s="233"/>
      <c r="D1" s="233"/>
      <c r="E1" s="233"/>
      <c r="F1" s="233"/>
    </row>
    <row r="2" spans="2:6" ht="12.75" customHeight="1">
      <c r="B2" s="234"/>
      <c r="C2" s="234"/>
      <c r="D2" s="234"/>
      <c r="E2" s="233"/>
      <c r="F2" s="233"/>
    </row>
    <row r="3" spans="1:6" ht="19.5" customHeight="1">
      <c r="A3" s="42" t="s">
        <v>166</v>
      </c>
      <c r="B3" s="234" t="s">
        <v>0</v>
      </c>
      <c r="C3" s="234"/>
      <c r="D3" s="234"/>
      <c r="E3" s="233"/>
      <c r="F3" s="233"/>
    </row>
    <row r="4" spans="2:6" ht="14.25" customHeight="1">
      <c r="B4" s="234" t="s">
        <v>145</v>
      </c>
      <c r="C4" s="234"/>
      <c r="D4" s="234"/>
      <c r="E4" s="233"/>
      <c r="F4" s="233"/>
    </row>
    <row r="5" spans="1:7" ht="35.25" customHeight="1">
      <c r="A5" s="235" t="s">
        <v>137</v>
      </c>
      <c r="B5" s="235"/>
      <c r="C5" s="235"/>
      <c r="D5" s="235"/>
      <c r="E5" s="235"/>
      <c r="F5" s="235"/>
      <c r="G5" s="2"/>
    </row>
    <row r="6" spans="1:7" ht="23.25" customHeight="1">
      <c r="A6" s="236" t="s">
        <v>167</v>
      </c>
      <c r="B6" s="236"/>
      <c r="C6" s="236"/>
      <c r="D6" s="236"/>
      <c r="E6" s="236"/>
      <c r="F6" s="236"/>
      <c r="G6" s="2"/>
    </row>
    <row r="7" spans="1:6" s="3" customFormat="1" ht="22.5" customHeight="1">
      <c r="A7" s="221" t="s">
        <v>1</v>
      </c>
      <c r="B7" s="221"/>
      <c r="C7" s="221"/>
      <c r="D7" s="221"/>
      <c r="E7" s="222"/>
      <c r="F7" s="222"/>
    </row>
    <row r="8" spans="1:8" s="4" customFormat="1" ht="18.75" customHeight="1">
      <c r="A8" s="221" t="s">
        <v>85</v>
      </c>
      <c r="B8" s="221"/>
      <c r="C8" s="221"/>
      <c r="D8" s="221"/>
      <c r="E8" s="222"/>
      <c r="F8" s="222"/>
      <c r="G8" s="222"/>
      <c r="H8" s="222"/>
    </row>
    <row r="9" spans="1:8" s="5" customFormat="1" ht="17.25" customHeight="1">
      <c r="A9" s="223" t="s">
        <v>56</v>
      </c>
      <c r="B9" s="223"/>
      <c r="C9" s="223"/>
      <c r="D9" s="223"/>
      <c r="E9" s="224"/>
      <c r="F9" s="224"/>
      <c r="G9" s="224"/>
      <c r="H9" s="224"/>
    </row>
    <row r="10" spans="1:8" s="5" customFormat="1" ht="17.25" customHeight="1">
      <c r="A10" s="237" t="s">
        <v>80</v>
      </c>
      <c r="B10" s="237"/>
      <c r="C10" s="237"/>
      <c r="D10" s="237"/>
      <c r="E10" s="237"/>
      <c r="F10" s="237"/>
      <c r="G10" s="237"/>
      <c r="H10" s="237"/>
    </row>
    <row r="11" spans="1:6" s="4" customFormat="1" ht="30" customHeight="1" thickBot="1">
      <c r="A11" s="225" t="s">
        <v>68</v>
      </c>
      <c r="B11" s="225"/>
      <c r="C11" s="225"/>
      <c r="D11" s="225"/>
      <c r="E11" s="226"/>
      <c r="F11" s="226"/>
    </row>
    <row r="12" spans="1:6" s="9" customFormat="1" ht="139.5" customHeight="1" thickBot="1">
      <c r="A12" s="6" t="s">
        <v>2</v>
      </c>
      <c r="B12" s="7" t="s">
        <v>3</v>
      </c>
      <c r="C12" s="8" t="s">
        <v>126</v>
      </c>
      <c r="D12" s="8" t="s">
        <v>29</v>
      </c>
      <c r="E12" s="8" t="s">
        <v>4</v>
      </c>
      <c r="F12" s="108" t="s">
        <v>5</v>
      </c>
    </row>
    <row r="13" spans="1:6" s="12" customFormat="1" ht="12.75">
      <c r="A13" s="10">
        <v>1</v>
      </c>
      <c r="B13" s="11">
        <v>2</v>
      </c>
      <c r="C13" s="11">
        <v>3</v>
      </c>
      <c r="D13" s="28">
        <v>4</v>
      </c>
      <c r="E13" s="29">
        <v>5</v>
      </c>
      <c r="F13" s="30">
        <v>6</v>
      </c>
    </row>
    <row r="14" spans="1:6" s="12" customFormat="1" ht="49.5" customHeight="1">
      <c r="A14" s="227" t="s">
        <v>6</v>
      </c>
      <c r="B14" s="228"/>
      <c r="C14" s="228"/>
      <c r="D14" s="228"/>
      <c r="E14" s="229"/>
      <c r="F14" s="230"/>
    </row>
    <row r="15" spans="1:8" s="9" customFormat="1" ht="18.75">
      <c r="A15" s="109" t="s">
        <v>84</v>
      </c>
      <c r="B15" s="110" t="s">
        <v>7</v>
      </c>
      <c r="C15" s="13">
        <v>4188.2</v>
      </c>
      <c r="D15" s="85">
        <f>E15*G15</f>
        <v>7230.11</v>
      </c>
      <c r="E15" s="45">
        <f>F15*12</f>
        <v>43.32</v>
      </c>
      <c r="F15" s="47">
        <f>F26</f>
        <v>3.61</v>
      </c>
      <c r="G15" s="9">
        <v>166.9</v>
      </c>
      <c r="H15" s="9">
        <v>5492</v>
      </c>
    </row>
    <row r="16" spans="1:6" s="9" customFormat="1" ht="25.5" customHeight="1">
      <c r="A16" s="113" t="s">
        <v>59</v>
      </c>
      <c r="B16" s="114" t="s">
        <v>60</v>
      </c>
      <c r="C16" s="13"/>
      <c r="D16" s="85"/>
      <c r="E16" s="45"/>
      <c r="F16" s="47"/>
    </row>
    <row r="17" spans="1:6" s="9" customFormat="1" ht="25.5" customHeight="1">
      <c r="A17" s="113" t="s">
        <v>61</v>
      </c>
      <c r="B17" s="114" t="s">
        <v>60</v>
      </c>
      <c r="C17" s="13"/>
      <c r="D17" s="85"/>
      <c r="E17" s="45"/>
      <c r="F17" s="47"/>
    </row>
    <row r="18" spans="1:6" s="9" customFormat="1" ht="120" customHeight="1">
      <c r="A18" s="113" t="s">
        <v>92</v>
      </c>
      <c r="B18" s="114" t="s">
        <v>20</v>
      </c>
      <c r="C18" s="13"/>
      <c r="D18" s="85"/>
      <c r="E18" s="45"/>
      <c r="F18" s="47"/>
    </row>
    <row r="19" spans="1:6" s="9" customFormat="1" ht="18.75">
      <c r="A19" s="64" t="s">
        <v>93</v>
      </c>
      <c r="B19" s="65" t="s">
        <v>60</v>
      </c>
      <c r="C19" s="13"/>
      <c r="D19" s="85"/>
      <c r="E19" s="45"/>
      <c r="F19" s="47"/>
    </row>
    <row r="20" spans="1:6" s="9" customFormat="1" ht="18.75">
      <c r="A20" s="64" t="s">
        <v>94</v>
      </c>
      <c r="B20" s="65" t="s">
        <v>60</v>
      </c>
      <c r="C20" s="13"/>
      <c r="D20" s="85"/>
      <c r="E20" s="45"/>
      <c r="F20" s="47"/>
    </row>
    <row r="21" spans="1:6" s="9" customFormat="1" ht="25.5">
      <c r="A21" s="113" t="s">
        <v>95</v>
      </c>
      <c r="B21" s="114" t="s">
        <v>10</v>
      </c>
      <c r="C21" s="13"/>
      <c r="D21" s="85"/>
      <c r="E21" s="45"/>
      <c r="F21" s="47"/>
    </row>
    <row r="22" spans="1:6" s="9" customFormat="1" ht="18.75">
      <c r="A22" s="113" t="s">
        <v>96</v>
      </c>
      <c r="B22" s="114" t="s">
        <v>12</v>
      </c>
      <c r="C22" s="13"/>
      <c r="D22" s="85"/>
      <c r="E22" s="45"/>
      <c r="F22" s="47"/>
    </row>
    <row r="23" spans="1:6" s="9" customFormat="1" ht="18.75">
      <c r="A23" s="113" t="s">
        <v>159</v>
      </c>
      <c r="B23" s="114" t="s">
        <v>60</v>
      </c>
      <c r="C23" s="13"/>
      <c r="D23" s="85"/>
      <c r="E23" s="45"/>
      <c r="F23" s="47"/>
    </row>
    <row r="24" spans="1:6" s="9" customFormat="1" ht="18.75">
      <c r="A24" s="113" t="s">
        <v>161</v>
      </c>
      <c r="B24" s="114" t="s">
        <v>60</v>
      </c>
      <c r="C24" s="13"/>
      <c r="D24" s="85"/>
      <c r="E24" s="45"/>
      <c r="F24" s="47"/>
    </row>
    <row r="25" spans="1:6" s="9" customFormat="1" ht="18.75">
      <c r="A25" s="113" t="s">
        <v>97</v>
      </c>
      <c r="B25" s="114" t="s">
        <v>15</v>
      </c>
      <c r="C25" s="13"/>
      <c r="D25" s="85"/>
      <c r="E25" s="45"/>
      <c r="F25" s="47"/>
    </row>
    <row r="26" spans="1:6" s="9" customFormat="1" ht="18.75">
      <c r="A26" s="115" t="s">
        <v>81</v>
      </c>
      <c r="B26" s="114"/>
      <c r="C26" s="13"/>
      <c r="D26" s="85"/>
      <c r="E26" s="45"/>
      <c r="F26" s="47">
        <v>3.61</v>
      </c>
    </row>
    <row r="27" spans="1:8" s="14" customFormat="1" ht="18.75">
      <c r="A27" s="118" t="s">
        <v>11</v>
      </c>
      <c r="B27" s="110" t="s">
        <v>12</v>
      </c>
      <c r="C27" s="13" t="s">
        <v>142</v>
      </c>
      <c r="D27" s="85">
        <f>E27*G27</f>
        <v>1802.52</v>
      </c>
      <c r="E27" s="45">
        <f>F27*12</f>
        <v>10.8</v>
      </c>
      <c r="F27" s="55">
        <v>0.9</v>
      </c>
      <c r="G27" s="9">
        <v>166.9</v>
      </c>
      <c r="H27" s="14">
        <v>5492</v>
      </c>
    </row>
    <row r="28" spans="1:8" s="9" customFormat="1" ht="18.75">
      <c r="A28" s="118" t="s">
        <v>13</v>
      </c>
      <c r="B28" s="110" t="s">
        <v>14</v>
      </c>
      <c r="C28" s="13" t="s">
        <v>142</v>
      </c>
      <c r="D28" s="85">
        <f>E28*G28</f>
        <v>5868.2</v>
      </c>
      <c r="E28" s="45">
        <f>F28*12</f>
        <v>35.16</v>
      </c>
      <c r="F28" s="55">
        <v>2.93</v>
      </c>
      <c r="G28" s="9">
        <v>166.9</v>
      </c>
      <c r="H28" s="9">
        <v>5492</v>
      </c>
    </row>
    <row r="29" spans="1:8" s="12" customFormat="1" ht="35.25" customHeight="1">
      <c r="A29" s="118" t="s">
        <v>113</v>
      </c>
      <c r="B29" s="110" t="s">
        <v>7</v>
      </c>
      <c r="C29" s="106" t="s">
        <v>128</v>
      </c>
      <c r="D29" s="211">
        <f>2439.99*G29/H29</f>
        <v>74.15</v>
      </c>
      <c r="E29" s="45">
        <f>D29/G29</f>
        <v>0.44</v>
      </c>
      <c r="F29" s="40">
        <f>E29/12</f>
        <v>0.04</v>
      </c>
      <c r="G29" s="9">
        <v>166.9</v>
      </c>
      <c r="H29" s="12">
        <v>5492</v>
      </c>
    </row>
    <row r="30" spans="1:8" s="12" customFormat="1" ht="36" customHeight="1">
      <c r="A30" s="118" t="s">
        <v>114</v>
      </c>
      <c r="B30" s="110" t="s">
        <v>7</v>
      </c>
      <c r="C30" s="106" t="s">
        <v>128</v>
      </c>
      <c r="D30" s="211">
        <f>15405.72*G30/H30</f>
        <v>532.96</v>
      </c>
      <c r="E30" s="45">
        <f>D30/G30</f>
        <v>3.19</v>
      </c>
      <c r="F30" s="40">
        <f>E30/12</f>
        <v>0.27</v>
      </c>
      <c r="G30" s="9">
        <v>166.9</v>
      </c>
      <c r="H30" s="12">
        <v>4824.4</v>
      </c>
    </row>
    <row r="31" spans="1:8" s="9" customFormat="1" ht="21" customHeight="1">
      <c r="A31" s="118" t="s">
        <v>22</v>
      </c>
      <c r="B31" s="110" t="s">
        <v>23</v>
      </c>
      <c r="C31" s="41" t="s">
        <v>147</v>
      </c>
      <c r="D31" s="85">
        <f>E31*G31</f>
        <v>160.22</v>
      </c>
      <c r="E31" s="45">
        <f>F31*12</f>
        <v>0.96</v>
      </c>
      <c r="F31" s="40">
        <v>0.08</v>
      </c>
      <c r="G31" s="9">
        <v>166.9</v>
      </c>
      <c r="H31" s="9">
        <v>5492</v>
      </c>
    </row>
    <row r="32" spans="1:8" s="9" customFormat="1" ht="18" customHeight="1">
      <c r="A32" s="118" t="s">
        <v>24</v>
      </c>
      <c r="B32" s="120" t="s">
        <v>25</v>
      </c>
      <c r="C32" s="56" t="s">
        <v>147</v>
      </c>
      <c r="D32" s="85">
        <f>E32*G32</f>
        <v>100.14</v>
      </c>
      <c r="E32" s="45">
        <f>12*F32</f>
        <v>0.6</v>
      </c>
      <c r="F32" s="57">
        <v>0.05</v>
      </c>
      <c r="G32" s="9">
        <v>166.9</v>
      </c>
      <c r="H32" s="9">
        <v>5492</v>
      </c>
    </row>
    <row r="33" spans="1:8" s="14" customFormat="1" ht="30">
      <c r="A33" s="118" t="s">
        <v>21</v>
      </c>
      <c r="B33" s="110"/>
      <c r="C33" s="106" t="s">
        <v>139</v>
      </c>
      <c r="D33" s="85">
        <f>3535*G33/H33</f>
        <v>113.46</v>
      </c>
      <c r="E33" s="45">
        <f>D33/G33</f>
        <v>0.68</v>
      </c>
      <c r="F33" s="40">
        <f>E33/12</f>
        <v>0.06</v>
      </c>
      <c r="G33" s="9">
        <v>166.9</v>
      </c>
      <c r="H33" s="14">
        <v>5199.9</v>
      </c>
    </row>
    <row r="34" spans="1:7" s="14" customFormat="1" ht="15">
      <c r="A34" s="118" t="s">
        <v>30</v>
      </c>
      <c r="B34" s="110"/>
      <c r="C34" s="13"/>
      <c r="D34" s="86">
        <f>SUM(D36:D48)</f>
        <v>1213.47</v>
      </c>
      <c r="E34" s="45">
        <f>D34/G34</f>
        <v>7.27</v>
      </c>
      <c r="F34" s="46">
        <f>E34/12</f>
        <v>0.61</v>
      </c>
      <c r="G34" s="9">
        <v>166.9</v>
      </c>
    </row>
    <row r="35" spans="1:7" s="12" customFormat="1" ht="15.75" customHeight="1" hidden="1">
      <c r="A35" s="124" t="s">
        <v>48</v>
      </c>
      <c r="B35" s="125" t="s">
        <v>15</v>
      </c>
      <c r="C35" s="126"/>
      <c r="D35" s="87"/>
      <c r="E35" s="49"/>
      <c r="F35" s="50"/>
      <c r="G35" s="9">
        <v>166.9</v>
      </c>
    </row>
    <row r="36" spans="1:8" s="12" customFormat="1" ht="20.25" customHeight="1">
      <c r="A36" s="124" t="s">
        <v>89</v>
      </c>
      <c r="B36" s="125" t="s">
        <v>15</v>
      </c>
      <c r="C36" s="126"/>
      <c r="D36" s="89">
        <f>1132.99*G36/H36</f>
        <v>39.2</v>
      </c>
      <c r="E36" s="49"/>
      <c r="F36" s="50"/>
      <c r="G36" s="9">
        <v>166.9</v>
      </c>
      <c r="H36" s="12">
        <v>4824.4</v>
      </c>
    </row>
    <row r="37" spans="1:8" s="12" customFormat="1" ht="15">
      <c r="A37" s="124" t="s">
        <v>16</v>
      </c>
      <c r="B37" s="125" t="s">
        <v>20</v>
      </c>
      <c r="C37" s="126"/>
      <c r="D37" s="89">
        <f>2224*G37/H37</f>
        <v>76.94</v>
      </c>
      <c r="E37" s="49"/>
      <c r="F37" s="50"/>
      <c r="G37" s="9">
        <v>166.9</v>
      </c>
      <c r="H37" s="12">
        <v>4824.4</v>
      </c>
    </row>
    <row r="38" spans="1:8" s="12" customFormat="1" ht="15">
      <c r="A38" s="124" t="s">
        <v>82</v>
      </c>
      <c r="B38" s="129" t="s">
        <v>15</v>
      </c>
      <c r="C38" s="126"/>
      <c r="D38" s="89">
        <f>3912.29*G38/H38</f>
        <v>135.35</v>
      </c>
      <c r="E38" s="49"/>
      <c r="F38" s="50"/>
      <c r="G38" s="9">
        <v>166.9</v>
      </c>
      <c r="H38" s="12">
        <v>4824.4</v>
      </c>
    </row>
    <row r="39" spans="1:8" s="12" customFormat="1" ht="15">
      <c r="A39" s="124" t="s">
        <v>170</v>
      </c>
      <c r="B39" s="71" t="s">
        <v>15</v>
      </c>
      <c r="C39" s="49"/>
      <c r="D39" s="130">
        <f>(1005.3*5)*G39/H39</f>
        <v>173.89</v>
      </c>
      <c r="E39" s="49"/>
      <c r="F39" s="50"/>
      <c r="G39" s="9">
        <v>166.9</v>
      </c>
      <c r="H39" s="12">
        <v>4824.4</v>
      </c>
    </row>
    <row r="40" spans="1:8" s="12" customFormat="1" ht="15">
      <c r="A40" s="124" t="s">
        <v>42</v>
      </c>
      <c r="B40" s="125" t="s">
        <v>15</v>
      </c>
      <c r="C40" s="126"/>
      <c r="D40" s="89">
        <f>2091.96*G40/H40</f>
        <v>72.37</v>
      </c>
      <c r="E40" s="49"/>
      <c r="F40" s="50"/>
      <c r="G40" s="9">
        <v>166.9</v>
      </c>
      <c r="H40" s="12">
        <v>4824.4</v>
      </c>
    </row>
    <row r="41" spans="1:8" s="12" customFormat="1" ht="15">
      <c r="A41" s="124" t="s">
        <v>43</v>
      </c>
      <c r="B41" s="129" t="s">
        <v>20</v>
      </c>
      <c r="C41" s="126"/>
      <c r="D41" s="87">
        <v>0</v>
      </c>
      <c r="E41" s="49"/>
      <c r="F41" s="50"/>
      <c r="G41" s="9">
        <v>166.9</v>
      </c>
      <c r="H41" s="12">
        <v>4824.4</v>
      </c>
    </row>
    <row r="42" spans="1:8" s="12" customFormat="1" ht="25.5">
      <c r="A42" s="124" t="s">
        <v>19</v>
      </c>
      <c r="B42" s="125" t="s">
        <v>15</v>
      </c>
      <c r="C42" s="126"/>
      <c r="D42" s="89">
        <f>4250.64*G42/H42</f>
        <v>147.05</v>
      </c>
      <c r="E42" s="49"/>
      <c r="F42" s="50"/>
      <c r="G42" s="9">
        <v>166.9</v>
      </c>
      <c r="H42" s="12">
        <v>4824.4</v>
      </c>
    </row>
    <row r="43" spans="1:8" s="12" customFormat="1" ht="20.25" customHeight="1">
      <c r="A43" s="124" t="s">
        <v>160</v>
      </c>
      <c r="B43" s="125" t="s">
        <v>15</v>
      </c>
      <c r="C43" s="126"/>
      <c r="D43" s="87">
        <f>1611.06*G43/H43</f>
        <v>55.73</v>
      </c>
      <c r="E43" s="49"/>
      <c r="F43" s="50"/>
      <c r="G43" s="9">
        <v>166.9</v>
      </c>
      <c r="H43" s="12">
        <v>4824.4</v>
      </c>
    </row>
    <row r="44" spans="1:8" s="12" customFormat="1" ht="25.5">
      <c r="A44" s="124" t="s">
        <v>90</v>
      </c>
      <c r="B44" s="125" t="s">
        <v>15</v>
      </c>
      <c r="C44" s="126"/>
      <c r="D44" s="212">
        <f>14827.09*G44/H44</f>
        <v>512.94</v>
      </c>
      <c r="E44" s="49"/>
      <c r="F44" s="50"/>
      <c r="G44" s="9">
        <v>166.9</v>
      </c>
      <c r="H44" s="12">
        <v>4824.4</v>
      </c>
    </row>
    <row r="45" spans="1:8" s="36" customFormat="1" ht="25.5">
      <c r="A45" s="124" t="s">
        <v>134</v>
      </c>
      <c r="B45" s="129" t="s">
        <v>136</v>
      </c>
      <c r="C45" s="131"/>
      <c r="D45" s="101">
        <v>0</v>
      </c>
      <c r="E45" s="53"/>
      <c r="F45" s="54"/>
      <c r="G45" s="9">
        <v>166.9</v>
      </c>
      <c r="H45" s="36">
        <v>4824.4</v>
      </c>
    </row>
    <row r="46" spans="1:8" s="36" customFormat="1" ht="25.5">
      <c r="A46" s="124" t="s">
        <v>135</v>
      </c>
      <c r="B46" s="129" t="s">
        <v>51</v>
      </c>
      <c r="C46" s="134"/>
      <c r="D46" s="102">
        <v>0</v>
      </c>
      <c r="E46" s="83"/>
      <c r="F46" s="84"/>
      <c r="G46" s="9">
        <v>166.9</v>
      </c>
      <c r="H46" s="36">
        <v>4824.4</v>
      </c>
    </row>
    <row r="47" spans="1:8" s="187" customFormat="1" ht="18" customHeight="1">
      <c r="A47" s="73" t="s">
        <v>155</v>
      </c>
      <c r="B47" s="74" t="s">
        <v>51</v>
      </c>
      <c r="C47" s="48"/>
      <c r="D47" s="88">
        <v>0</v>
      </c>
      <c r="E47" s="83"/>
      <c r="F47" s="84"/>
      <c r="G47" s="37">
        <v>166.9</v>
      </c>
      <c r="H47" s="187">
        <v>4824.4</v>
      </c>
    </row>
    <row r="48" spans="1:8" s="187" customFormat="1" ht="15">
      <c r="A48" s="73" t="s">
        <v>156</v>
      </c>
      <c r="B48" s="74" t="s">
        <v>51</v>
      </c>
      <c r="C48" s="48"/>
      <c r="D48" s="88">
        <v>0</v>
      </c>
      <c r="E48" s="83"/>
      <c r="F48" s="84"/>
      <c r="G48" s="37">
        <v>166.9</v>
      </c>
      <c r="H48" s="187">
        <v>4824.4</v>
      </c>
    </row>
    <row r="49" spans="1:7" s="14" customFormat="1" ht="30">
      <c r="A49" s="118" t="s">
        <v>35</v>
      </c>
      <c r="B49" s="110"/>
      <c r="C49" s="13"/>
      <c r="D49" s="86">
        <f>D50+D51+D52+D53+D54+D56+D58+D55+D57</f>
        <v>676.22</v>
      </c>
      <c r="E49" s="45">
        <f>D49/G49</f>
        <v>4.05</v>
      </c>
      <c r="F49" s="46">
        <f>E49/12</f>
        <v>0.34</v>
      </c>
      <c r="G49" s="9">
        <v>166.9</v>
      </c>
    </row>
    <row r="50" spans="1:8" s="12" customFormat="1" ht="15">
      <c r="A50" s="124" t="s">
        <v>31</v>
      </c>
      <c r="B50" s="125" t="s">
        <v>47</v>
      </c>
      <c r="C50" s="126"/>
      <c r="D50" s="89">
        <f>3137.99*G50/H50</f>
        <v>100.72</v>
      </c>
      <c r="E50" s="49"/>
      <c r="F50" s="50"/>
      <c r="G50" s="9">
        <v>166.9</v>
      </c>
      <c r="H50" s="12">
        <v>5199.9</v>
      </c>
    </row>
    <row r="51" spans="1:8" s="12" customFormat="1" ht="25.5">
      <c r="A51" s="124" t="s">
        <v>32</v>
      </c>
      <c r="B51" s="125" t="s">
        <v>38</v>
      </c>
      <c r="C51" s="126"/>
      <c r="D51" s="89">
        <f>2092.02*G51/H51</f>
        <v>67.15</v>
      </c>
      <c r="E51" s="49"/>
      <c r="F51" s="50"/>
      <c r="G51" s="9">
        <v>166.9</v>
      </c>
      <c r="H51" s="12">
        <v>5199.9</v>
      </c>
    </row>
    <row r="52" spans="1:8" s="12" customFormat="1" ht="15">
      <c r="A52" s="124" t="s">
        <v>52</v>
      </c>
      <c r="B52" s="125" t="s">
        <v>51</v>
      </c>
      <c r="C52" s="126"/>
      <c r="D52" s="89">
        <f>2195.49*G52/H52</f>
        <v>70.47</v>
      </c>
      <c r="E52" s="49"/>
      <c r="F52" s="50"/>
      <c r="G52" s="9">
        <v>166.9</v>
      </c>
      <c r="H52" s="12">
        <v>5199.9</v>
      </c>
    </row>
    <row r="53" spans="1:8" s="12" customFormat="1" ht="15">
      <c r="A53" s="124" t="s">
        <v>69</v>
      </c>
      <c r="B53" s="129" t="s">
        <v>51</v>
      </c>
      <c r="C53" s="126"/>
      <c r="D53" s="87">
        <v>0</v>
      </c>
      <c r="E53" s="49"/>
      <c r="F53" s="50"/>
      <c r="G53" s="9">
        <v>166.9</v>
      </c>
      <c r="H53" s="12">
        <v>5199.9</v>
      </c>
    </row>
    <row r="54" spans="1:8" s="12" customFormat="1" ht="24.75" customHeight="1">
      <c r="A54" s="124" t="s">
        <v>116</v>
      </c>
      <c r="B54" s="125" t="s">
        <v>15</v>
      </c>
      <c r="C54" s="105"/>
      <c r="D54" s="88">
        <v>0</v>
      </c>
      <c r="E54" s="49"/>
      <c r="F54" s="50"/>
      <c r="G54" s="9">
        <v>166.9</v>
      </c>
      <c r="H54" s="12">
        <v>5199.9</v>
      </c>
    </row>
    <row r="55" spans="1:8" s="12" customFormat="1" ht="15">
      <c r="A55" s="124" t="s">
        <v>117</v>
      </c>
      <c r="B55" s="129" t="s">
        <v>51</v>
      </c>
      <c r="C55" s="126"/>
      <c r="D55" s="87">
        <f>E55*G55</f>
        <v>0</v>
      </c>
      <c r="E55" s="49"/>
      <c r="F55" s="52"/>
      <c r="G55" s="9">
        <v>166.9</v>
      </c>
      <c r="H55" s="12">
        <v>5199.9</v>
      </c>
    </row>
    <row r="56" spans="1:8" s="12" customFormat="1" ht="21" customHeight="1">
      <c r="A56" s="124" t="s">
        <v>44</v>
      </c>
      <c r="B56" s="125" t="s">
        <v>7</v>
      </c>
      <c r="C56" s="140"/>
      <c r="D56" s="89">
        <f>7440.48*G56/H56</f>
        <v>238.82</v>
      </c>
      <c r="E56" s="49"/>
      <c r="F56" s="50"/>
      <c r="G56" s="9">
        <v>166.9</v>
      </c>
      <c r="H56" s="12">
        <v>5199.9</v>
      </c>
    </row>
    <row r="57" spans="1:8" s="12" customFormat="1" ht="30.75" customHeight="1">
      <c r="A57" s="124" t="s">
        <v>141</v>
      </c>
      <c r="B57" s="129" t="s">
        <v>15</v>
      </c>
      <c r="C57" s="140"/>
      <c r="D57" s="87">
        <f>6201.8*G57/H57</f>
        <v>199.06</v>
      </c>
      <c r="E57" s="49"/>
      <c r="F57" s="50"/>
      <c r="G57" s="9">
        <v>166.9</v>
      </c>
      <c r="H57" s="12">
        <v>5199.9</v>
      </c>
    </row>
    <row r="58" spans="1:8" s="36" customFormat="1" ht="27.75" customHeight="1">
      <c r="A58" s="124" t="s">
        <v>115</v>
      </c>
      <c r="B58" s="129" t="s">
        <v>51</v>
      </c>
      <c r="C58" s="131"/>
      <c r="D58" s="101">
        <f>0*G58/H58</f>
        <v>0</v>
      </c>
      <c r="E58" s="53"/>
      <c r="F58" s="54"/>
      <c r="G58" s="9">
        <v>166.9</v>
      </c>
      <c r="H58" s="36">
        <v>5199.9</v>
      </c>
    </row>
    <row r="59" spans="1:7" s="12" customFormat="1" ht="30">
      <c r="A59" s="118" t="s">
        <v>36</v>
      </c>
      <c r="B59" s="125"/>
      <c r="C59" s="126"/>
      <c r="D59" s="86">
        <f>D60</f>
        <v>22.61</v>
      </c>
      <c r="E59" s="45">
        <f>D59/G59</f>
        <v>0.14</v>
      </c>
      <c r="F59" s="46">
        <f>E59/12</f>
        <v>0.01</v>
      </c>
      <c r="G59" s="9">
        <v>166.9</v>
      </c>
    </row>
    <row r="60" spans="1:8" s="12" customFormat="1" ht="15">
      <c r="A60" s="124" t="s">
        <v>171</v>
      </c>
      <c r="B60" s="125" t="s">
        <v>15</v>
      </c>
      <c r="C60" s="105"/>
      <c r="D60" s="138">
        <f>744.13*G60/H60</f>
        <v>22.61</v>
      </c>
      <c r="E60" s="45"/>
      <c r="F60" s="46"/>
      <c r="G60" s="9">
        <v>166.9</v>
      </c>
      <c r="H60" s="12">
        <v>5492</v>
      </c>
    </row>
    <row r="61" spans="1:8" s="60" customFormat="1" ht="15">
      <c r="A61" s="73" t="s">
        <v>157</v>
      </c>
      <c r="B61" s="72" t="s">
        <v>51</v>
      </c>
      <c r="C61" s="48"/>
      <c r="D61" s="88">
        <v>0</v>
      </c>
      <c r="E61" s="45"/>
      <c r="F61" s="46"/>
      <c r="G61" s="37">
        <v>166.9</v>
      </c>
      <c r="H61" s="60">
        <v>5492</v>
      </c>
    </row>
    <row r="62" spans="1:8" s="12" customFormat="1" ht="15">
      <c r="A62" s="124" t="s">
        <v>119</v>
      </c>
      <c r="B62" s="129" t="s">
        <v>15</v>
      </c>
      <c r="C62" s="105"/>
      <c r="D62" s="88">
        <v>0</v>
      </c>
      <c r="E62" s="45"/>
      <c r="F62" s="46"/>
      <c r="G62" s="9">
        <v>166.9</v>
      </c>
      <c r="H62" s="60">
        <v>5492</v>
      </c>
    </row>
    <row r="63" spans="1:8" s="12" customFormat="1" ht="25.5">
      <c r="A63" s="124" t="s">
        <v>120</v>
      </c>
      <c r="B63" s="129" t="s">
        <v>15</v>
      </c>
      <c r="C63" s="105"/>
      <c r="D63" s="88">
        <v>0</v>
      </c>
      <c r="E63" s="49"/>
      <c r="F63" s="50"/>
      <c r="G63" s="9">
        <v>166.9</v>
      </c>
      <c r="H63" s="60">
        <v>5492</v>
      </c>
    </row>
    <row r="64" spans="1:8" s="174" customFormat="1" ht="18.75">
      <c r="A64" s="175" t="s">
        <v>162</v>
      </c>
      <c r="B64" s="38" t="s">
        <v>7</v>
      </c>
      <c r="C64" s="15"/>
      <c r="D64" s="180">
        <f>(5911.9+4016.01)*G64/H64</f>
        <v>301.71</v>
      </c>
      <c r="E64" s="56">
        <f>D64/G64</f>
        <v>1.81</v>
      </c>
      <c r="F64" s="56">
        <f>E64/12</f>
        <v>0.15</v>
      </c>
      <c r="G64" s="9">
        <v>166.9</v>
      </c>
      <c r="H64" s="174">
        <v>5492</v>
      </c>
    </row>
    <row r="65" spans="1:8" s="174" customFormat="1" ht="18.75">
      <c r="A65" s="175" t="s">
        <v>163</v>
      </c>
      <c r="B65" s="38" t="s">
        <v>7</v>
      </c>
      <c r="C65" s="15"/>
      <c r="D65" s="180">
        <f>(4016.01+9061.15+9116.03)*G65/H65</f>
        <v>674.44</v>
      </c>
      <c r="E65" s="56">
        <f>D65/G65</f>
        <v>4.04</v>
      </c>
      <c r="F65" s="56">
        <f>E65/12</f>
        <v>0.34</v>
      </c>
      <c r="G65" s="9">
        <v>166.9</v>
      </c>
      <c r="H65" s="174">
        <v>5492</v>
      </c>
    </row>
    <row r="66" spans="1:8" s="174" customFormat="1" ht="18.75">
      <c r="A66" s="175" t="s">
        <v>164</v>
      </c>
      <c r="B66" s="38" t="s">
        <v>7</v>
      </c>
      <c r="C66" s="15"/>
      <c r="D66" s="180">
        <f>25302.15*G66/H66</f>
        <v>768.92</v>
      </c>
      <c r="E66" s="56">
        <f>D66/G66</f>
        <v>4.61</v>
      </c>
      <c r="F66" s="56">
        <f>E66/12</f>
        <v>0.38</v>
      </c>
      <c r="G66" s="9">
        <v>166.9</v>
      </c>
      <c r="H66" s="174">
        <v>5492</v>
      </c>
    </row>
    <row r="67" spans="1:8" s="174" customFormat="1" ht="18.75">
      <c r="A67" s="175" t="s">
        <v>165</v>
      </c>
      <c r="B67" s="38" t="s">
        <v>7</v>
      </c>
      <c r="C67" s="15"/>
      <c r="D67" s="180">
        <f>14271.77*G67/H67</f>
        <v>433.71</v>
      </c>
      <c r="E67" s="56">
        <f>D67/G67</f>
        <v>2.6</v>
      </c>
      <c r="F67" s="56">
        <f>E67/12</f>
        <v>0.22</v>
      </c>
      <c r="G67" s="9">
        <v>166.9</v>
      </c>
      <c r="H67" s="174">
        <v>5492</v>
      </c>
    </row>
    <row r="68" spans="1:7" s="9" customFormat="1" ht="19.5" thickBot="1">
      <c r="A68" s="78" t="s">
        <v>28</v>
      </c>
      <c r="B68" s="79"/>
      <c r="C68" s="106"/>
      <c r="D68" s="181">
        <f>D67+D66+D65+D64+D59+D49+D34+D33+D32+D31+D30+D29+D28+D27+D15</f>
        <v>19972.84</v>
      </c>
      <c r="E68" s="181">
        <f>E67+E66+E65+E64+E59+E49+E34+E33+E32+E31+E30+E29+E28+E27+E15</f>
        <v>119.67</v>
      </c>
      <c r="F68" s="181">
        <f>F67+F66+F65+F64+F59+F49+F34+F33+F32+F31+F30+F29+F28+F27+F15</f>
        <v>9.99</v>
      </c>
      <c r="G68" s="9">
        <v>166.9</v>
      </c>
    </row>
    <row r="69" spans="1:7" s="19" customFormat="1" ht="15.75" thickBot="1">
      <c r="A69" s="18"/>
      <c r="D69" s="182"/>
      <c r="E69" s="183"/>
      <c r="F69" s="183"/>
      <c r="G69" s="9">
        <v>166.9</v>
      </c>
    </row>
    <row r="70" spans="1:9" s="161" customFormat="1" ht="38.25" thickBot="1">
      <c r="A70" s="145" t="s">
        <v>148</v>
      </c>
      <c r="B70" s="158"/>
      <c r="C70" s="159"/>
      <c r="D70" s="184">
        <v>0</v>
      </c>
      <c r="E70" s="184">
        <v>0</v>
      </c>
      <c r="F70" s="184">
        <v>0</v>
      </c>
      <c r="G70" s="9">
        <v>166.9</v>
      </c>
      <c r="I70" s="107"/>
    </row>
    <row r="71" spans="1:7" s="31" customFormat="1" ht="15" customHeight="1" thickBot="1">
      <c r="A71" s="32"/>
      <c r="B71" s="33"/>
      <c r="C71" s="34"/>
      <c r="D71" s="100"/>
      <c r="E71" s="100"/>
      <c r="F71" s="100"/>
      <c r="G71" s="9"/>
    </row>
    <row r="72" spans="1:6" s="154" customFormat="1" ht="20.25" thickBot="1">
      <c r="A72" s="151" t="s">
        <v>58</v>
      </c>
      <c r="B72" s="152"/>
      <c r="C72" s="153"/>
      <c r="D72" s="186">
        <f>D68+D70</f>
        <v>19972.84</v>
      </c>
      <c r="E72" s="186">
        <f>E68+E70</f>
        <v>119.67</v>
      </c>
      <c r="F72" s="186">
        <f>F68+F70</f>
        <v>9.99</v>
      </c>
    </row>
    <row r="73" spans="1:7" s="31" customFormat="1" ht="15">
      <c r="A73" s="32"/>
      <c r="B73" s="33"/>
      <c r="C73" s="34"/>
      <c r="D73" s="34"/>
      <c r="E73" s="34"/>
      <c r="F73" s="35"/>
      <c r="G73" s="9"/>
    </row>
    <row r="74" spans="1:7" s="31" customFormat="1" ht="15">
      <c r="A74" s="32"/>
      <c r="B74" s="33"/>
      <c r="C74" s="34"/>
      <c r="D74" s="34"/>
      <c r="E74" s="34"/>
      <c r="F74" s="35"/>
      <c r="G74" s="9"/>
    </row>
    <row r="75" spans="1:6" s="17" customFormat="1" ht="19.5">
      <c r="A75" s="21"/>
      <c r="B75" s="22"/>
      <c r="C75" s="23"/>
      <c r="D75" s="23"/>
      <c r="E75" s="23"/>
      <c r="F75" s="24"/>
    </row>
    <row r="76" spans="1:4" s="19" customFormat="1" ht="14.25">
      <c r="A76" s="231" t="s">
        <v>26</v>
      </c>
      <c r="B76" s="231"/>
      <c r="C76" s="231"/>
      <c r="D76" s="231"/>
    </row>
    <row r="77" s="19" customFormat="1" ht="12.75">
      <c r="F77" s="20"/>
    </row>
    <row r="78" spans="1:6" s="19" customFormat="1" ht="12.75">
      <c r="A78" s="18" t="s">
        <v>27</v>
      </c>
      <c r="F78" s="20"/>
    </row>
    <row r="79" s="19" customFormat="1" ht="12.75">
      <c r="F79" s="20"/>
    </row>
    <row r="80" s="19" customFormat="1" ht="12.75">
      <c r="F80" s="20"/>
    </row>
    <row r="81" s="19" customFormat="1" ht="12.75">
      <c r="F81" s="20"/>
    </row>
    <row r="82" s="19" customFormat="1" ht="12.75">
      <c r="F82" s="20"/>
    </row>
    <row r="83" s="19" customFormat="1" ht="12.75">
      <c r="F83" s="20"/>
    </row>
    <row r="84" s="19" customFormat="1" ht="12.75">
      <c r="F84" s="20"/>
    </row>
    <row r="85" s="19" customFormat="1" ht="12.75">
      <c r="F85" s="20"/>
    </row>
    <row r="86" s="19" customFormat="1" ht="12.75">
      <c r="F86" s="20"/>
    </row>
    <row r="87" s="19" customFormat="1" ht="12.75">
      <c r="F87" s="20"/>
    </row>
    <row r="88" s="19" customFormat="1" ht="12.75">
      <c r="F88" s="20"/>
    </row>
    <row r="89" s="19" customFormat="1" ht="12.75">
      <c r="F89" s="20"/>
    </row>
    <row r="90" s="19" customFormat="1" ht="12.75">
      <c r="F90" s="20"/>
    </row>
    <row r="91" s="19" customFormat="1" ht="12.75">
      <c r="F91" s="20"/>
    </row>
    <row r="92" s="19" customFormat="1" ht="12.75">
      <c r="F92" s="20"/>
    </row>
    <row r="93" s="19" customFormat="1" ht="12.75">
      <c r="F93" s="20"/>
    </row>
    <row r="94" s="19" customFormat="1" ht="12.75">
      <c r="F94" s="20"/>
    </row>
    <row r="95" s="19" customFormat="1" ht="12.75">
      <c r="F95" s="20"/>
    </row>
    <row r="96" s="19" customFormat="1" ht="12.75">
      <c r="F96" s="20"/>
    </row>
  </sheetData>
  <sheetProtection/>
  <mergeCells count="13">
    <mergeCell ref="A76:D76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3"/>
  <sheetViews>
    <sheetView zoomScalePageLayoutView="0" workbookViewId="0" topLeftCell="A98">
      <selection activeCell="D119" sqref="D11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5" customWidth="1"/>
    <col min="7" max="12" width="15.375" style="1" customWidth="1"/>
    <col min="13" max="16384" width="9.125" style="1" customWidth="1"/>
  </cols>
  <sheetData>
    <row r="1" spans="1:6" ht="16.5" customHeight="1">
      <c r="A1" s="232" t="s">
        <v>144</v>
      </c>
      <c r="B1" s="233"/>
      <c r="C1" s="233"/>
      <c r="D1" s="233"/>
      <c r="E1" s="233"/>
      <c r="F1" s="233"/>
    </row>
    <row r="2" spans="2:6" ht="12.75" customHeight="1">
      <c r="B2" s="234"/>
      <c r="C2" s="234"/>
      <c r="D2" s="234"/>
      <c r="E2" s="233"/>
      <c r="F2" s="233"/>
    </row>
    <row r="3" spans="1:6" ht="19.5" customHeight="1">
      <c r="A3" s="42" t="s">
        <v>166</v>
      </c>
      <c r="B3" s="234" t="s">
        <v>0</v>
      </c>
      <c r="C3" s="234"/>
      <c r="D3" s="234"/>
      <c r="E3" s="233"/>
      <c r="F3" s="233"/>
    </row>
    <row r="4" spans="2:6" ht="14.25" customHeight="1">
      <c r="B4" s="234" t="s">
        <v>145</v>
      </c>
      <c r="C4" s="234"/>
      <c r="D4" s="234"/>
      <c r="E4" s="233"/>
      <c r="F4" s="233"/>
    </row>
    <row r="5" spans="1:7" ht="35.25" customHeight="1">
      <c r="A5" s="235" t="s">
        <v>137</v>
      </c>
      <c r="B5" s="235"/>
      <c r="C5" s="235"/>
      <c r="D5" s="235"/>
      <c r="E5" s="235"/>
      <c r="F5" s="235"/>
      <c r="G5" s="2"/>
    </row>
    <row r="6" spans="1:7" ht="23.25" customHeight="1">
      <c r="A6" s="236" t="s">
        <v>167</v>
      </c>
      <c r="B6" s="236"/>
      <c r="C6" s="236"/>
      <c r="D6" s="236"/>
      <c r="E6" s="236"/>
      <c r="F6" s="236"/>
      <c r="G6" s="2"/>
    </row>
    <row r="7" spans="1:6" s="3" customFormat="1" ht="22.5" customHeight="1">
      <c r="A7" s="221" t="s">
        <v>1</v>
      </c>
      <c r="B7" s="221"/>
      <c r="C7" s="221"/>
      <c r="D7" s="221"/>
      <c r="E7" s="222"/>
      <c r="F7" s="222"/>
    </row>
    <row r="8" spans="1:6" s="4" customFormat="1" ht="18.75" customHeight="1">
      <c r="A8" s="221" t="s">
        <v>138</v>
      </c>
      <c r="B8" s="221"/>
      <c r="C8" s="221"/>
      <c r="D8" s="221"/>
      <c r="E8" s="222"/>
      <c r="F8" s="222"/>
    </row>
    <row r="9" spans="1:6" s="5" customFormat="1" ht="17.25" customHeight="1">
      <c r="A9" s="223" t="s">
        <v>56</v>
      </c>
      <c r="B9" s="223"/>
      <c r="C9" s="223"/>
      <c r="D9" s="223"/>
      <c r="E9" s="224"/>
      <c r="F9" s="224"/>
    </row>
    <row r="10" spans="1:6" s="4" customFormat="1" ht="30" customHeight="1" thickBot="1">
      <c r="A10" s="225" t="s">
        <v>68</v>
      </c>
      <c r="B10" s="225"/>
      <c r="C10" s="225"/>
      <c r="D10" s="225"/>
      <c r="E10" s="226"/>
      <c r="F10" s="226"/>
    </row>
    <row r="11" spans="1:6" s="9" customFormat="1" ht="139.5" customHeight="1" thickBot="1">
      <c r="A11" s="6" t="s">
        <v>2</v>
      </c>
      <c r="B11" s="7" t="s">
        <v>3</v>
      </c>
      <c r="C11" s="8" t="s">
        <v>126</v>
      </c>
      <c r="D11" s="8" t="s">
        <v>29</v>
      </c>
      <c r="E11" s="8" t="s">
        <v>4</v>
      </c>
      <c r="F11" s="108" t="s">
        <v>5</v>
      </c>
    </row>
    <row r="12" spans="1:6" s="12" customFormat="1" ht="12.75">
      <c r="A12" s="10">
        <v>1</v>
      </c>
      <c r="B12" s="11">
        <v>2</v>
      </c>
      <c r="C12" s="11">
        <v>3</v>
      </c>
      <c r="D12" s="28">
        <v>4</v>
      </c>
      <c r="E12" s="29">
        <v>5</v>
      </c>
      <c r="F12" s="30">
        <v>6</v>
      </c>
    </row>
    <row r="13" spans="1:6" s="12" customFormat="1" ht="49.5" customHeight="1">
      <c r="A13" s="227" t="s">
        <v>6</v>
      </c>
      <c r="B13" s="228"/>
      <c r="C13" s="228"/>
      <c r="D13" s="228"/>
      <c r="E13" s="229"/>
      <c r="F13" s="230"/>
    </row>
    <row r="14" spans="1:7" s="9" customFormat="1" ht="18.75">
      <c r="A14" s="109" t="s">
        <v>84</v>
      </c>
      <c r="B14" s="110" t="s">
        <v>7</v>
      </c>
      <c r="C14" s="13">
        <v>4188.2</v>
      </c>
      <c r="D14" s="111">
        <f>E14*G14</f>
        <v>237913.44</v>
      </c>
      <c r="E14" s="13">
        <f>F14*12</f>
        <v>43.32</v>
      </c>
      <c r="F14" s="43">
        <f>F25</f>
        <v>3.61</v>
      </c>
      <c r="G14" s="9">
        <v>5492</v>
      </c>
    </row>
    <row r="15" spans="1:6" s="9" customFormat="1" ht="25.5" customHeight="1">
      <c r="A15" s="113" t="s">
        <v>59</v>
      </c>
      <c r="B15" s="114" t="s">
        <v>60</v>
      </c>
      <c r="C15" s="13"/>
      <c r="D15" s="111"/>
      <c r="E15" s="13"/>
      <c r="F15" s="112"/>
    </row>
    <row r="16" spans="1:6" s="9" customFormat="1" ht="25.5" customHeight="1">
      <c r="A16" s="113" t="s">
        <v>61</v>
      </c>
      <c r="B16" s="114" t="s">
        <v>60</v>
      </c>
      <c r="C16" s="13"/>
      <c r="D16" s="111"/>
      <c r="E16" s="13"/>
      <c r="F16" s="112"/>
    </row>
    <row r="17" spans="1:6" s="9" customFormat="1" ht="120" customHeight="1">
      <c r="A17" s="113" t="s">
        <v>92</v>
      </c>
      <c r="B17" s="114" t="s">
        <v>20</v>
      </c>
      <c r="C17" s="13"/>
      <c r="D17" s="111"/>
      <c r="E17" s="13"/>
      <c r="F17" s="112"/>
    </row>
    <row r="18" spans="1:6" s="9" customFormat="1" ht="18.75">
      <c r="A18" s="64" t="s">
        <v>93</v>
      </c>
      <c r="B18" s="65" t="s">
        <v>60</v>
      </c>
      <c r="C18" s="13"/>
      <c r="D18" s="85"/>
      <c r="E18" s="45"/>
      <c r="F18" s="47"/>
    </row>
    <row r="19" spans="1:6" s="9" customFormat="1" ht="18.75">
      <c r="A19" s="64" t="s">
        <v>94</v>
      </c>
      <c r="B19" s="65" t="s">
        <v>60</v>
      </c>
      <c r="C19" s="13"/>
      <c r="D19" s="85"/>
      <c r="E19" s="45"/>
      <c r="F19" s="47"/>
    </row>
    <row r="20" spans="1:6" s="9" customFormat="1" ht="25.5">
      <c r="A20" s="113" t="s">
        <v>95</v>
      </c>
      <c r="B20" s="114" t="s">
        <v>10</v>
      </c>
      <c r="C20" s="13"/>
      <c r="D20" s="111"/>
      <c r="E20" s="13"/>
      <c r="F20" s="112"/>
    </row>
    <row r="21" spans="1:6" s="9" customFormat="1" ht="18.75">
      <c r="A21" s="113" t="s">
        <v>96</v>
      </c>
      <c r="B21" s="114" t="s">
        <v>12</v>
      </c>
      <c r="C21" s="13"/>
      <c r="D21" s="111"/>
      <c r="E21" s="13"/>
      <c r="F21" s="112"/>
    </row>
    <row r="22" spans="1:6" s="9" customFormat="1" ht="18.75">
      <c r="A22" s="113" t="s">
        <v>159</v>
      </c>
      <c r="B22" s="114" t="s">
        <v>60</v>
      </c>
      <c r="C22" s="13"/>
      <c r="D22" s="111"/>
      <c r="E22" s="13"/>
      <c r="F22" s="112"/>
    </row>
    <row r="23" spans="1:6" s="9" customFormat="1" ht="18.75">
      <c r="A23" s="113" t="s">
        <v>161</v>
      </c>
      <c r="B23" s="114" t="s">
        <v>60</v>
      </c>
      <c r="C23" s="13"/>
      <c r="D23" s="111"/>
      <c r="E23" s="13"/>
      <c r="F23" s="112"/>
    </row>
    <row r="24" spans="1:6" s="9" customFormat="1" ht="18.75">
      <c r="A24" s="113" t="s">
        <v>97</v>
      </c>
      <c r="B24" s="114" t="s">
        <v>15</v>
      </c>
      <c r="C24" s="13"/>
      <c r="D24" s="111"/>
      <c r="E24" s="13"/>
      <c r="F24" s="112"/>
    </row>
    <row r="25" spans="1:6" s="9" customFormat="1" ht="18.75">
      <c r="A25" s="115" t="s">
        <v>81</v>
      </c>
      <c r="B25" s="114"/>
      <c r="C25" s="13"/>
      <c r="D25" s="111"/>
      <c r="E25" s="13"/>
      <c r="F25" s="112">
        <v>3.61</v>
      </c>
    </row>
    <row r="26" spans="1:7" s="9" customFormat="1" ht="30">
      <c r="A26" s="109" t="s">
        <v>8</v>
      </c>
      <c r="B26" s="117" t="s">
        <v>9</v>
      </c>
      <c r="C26" s="13" t="s">
        <v>127</v>
      </c>
      <c r="D26" s="111">
        <f>E26*G26</f>
        <v>171381.14</v>
      </c>
      <c r="E26" s="13">
        <f>F26*12</f>
        <v>40.92</v>
      </c>
      <c r="F26" s="43">
        <v>3.41</v>
      </c>
      <c r="G26" s="9">
        <v>4188.2</v>
      </c>
    </row>
    <row r="27" spans="1:6" s="9" customFormat="1" ht="18.75">
      <c r="A27" s="113" t="s">
        <v>98</v>
      </c>
      <c r="B27" s="114" t="s">
        <v>9</v>
      </c>
      <c r="C27" s="13"/>
      <c r="D27" s="111"/>
      <c r="E27" s="13"/>
      <c r="F27" s="112"/>
    </row>
    <row r="28" spans="1:6" s="9" customFormat="1" ht="18.75">
      <c r="A28" s="113" t="s">
        <v>99</v>
      </c>
      <c r="B28" s="114" t="s">
        <v>100</v>
      </c>
      <c r="C28" s="13"/>
      <c r="D28" s="111"/>
      <c r="E28" s="13"/>
      <c r="F28" s="112"/>
    </row>
    <row r="29" spans="1:6" s="9" customFormat="1" ht="18.75">
      <c r="A29" s="113" t="s">
        <v>101</v>
      </c>
      <c r="B29" s="114" t="s">
        <v>102</v>
      </c>
      <c r="C29" s="13"/>
      <c r="D29" s="111"/>
      <c r="E29" s="13"/>
      <c r="F29" s="112"/>
    </row>
    <row r="30" spans="1:6" s="9" customFormat="1" ht="18.75">
      <c r="A30" s="113" t="s">
        <v>62</v>
      </c>
      <c r="B30" s="114" t="s">
        <v>9</v>
      </c>
      <c r="C30" s="13"/>
      <c r="D30" s="111"/>
      <c r="E30" s="13"/>
      <c r="F30" s="112"/>
    </row>
    <row r="31" spans="1:6" s="9" customFormat="1" ht="25.5">
      <c r="A31" s="113" t="s">
        <v>63</v>
      </c>
      <c r="B31" s="114" t="s">
        <v>10</v>
      </c>
      <c r="C31" s="13"/>
      <c r="D31" s="111"/>
      <c r="E31" s="13"/>
      <c r="F31" s="112"/>
    </row>
    <row r="32" spans="1:6" s="9" customFormat="1" ht="18.75">
      <c r="A32" s="113" t="s">
        <v>64</v>
      </c>
      <c r="B32" s="114" t="s">
        <v>9</v>
      </c>
      <c r="C32" s="13"/>
      <c r="D32" s="111"/>
      <c r="E32" s="13"/>
      <c r="F32" s="112"/>
    </row>
    <row r="33" spans="1:6" s="9" customFormat="1" ht="18.75">
      <c r="A33" s="113" t="s">
        <v>65</v>
      </c>
      <c r="B33" s="114" t="s">
        <v>9</v>
      </c>
      <c r="C33" s="13"/>
      <c r="D33" s="111"/>
      <c r="E33" s="13"/>
      <c r="F33" s="112"/>
    </row>
    <row r="34" spans="1:6" s="9" customFormat="1" ht="25.5">
      <c r="A34" s="113" t="s">
        <v>66</v>
      </c>
      <c r="B34" s="114" t="s">
        <v>67</v>
      </c>
      <c r="C34" s="13"/>
      <c r="D34" s="111"/>
      <c r="E34" s="13"/>
      <c r="F34" s="112"/>
    </row>
    <row r="35" spans="1:6" s="9" customFormat="1" ht="25.5">
      <c r="A35" s="113" t="s">
        <v>103</v>
      </c>
      <c r="B35" s="114" t="s">
        <v>10</v>
      </c>
      <c r="C35" s="13"/>
      <c r="D35" s="111"/>
      <c r="E35" s="13"/>
      <c r="F35" s="112"/>
    </row>
    <row r="36" spans="1:6" s="9" customFormat="1" ht="25.5">
      <c r="A36" s="113" t="s">
        <v>104</v>
      </c>
      <c r="B36" s="114" t="s">
        <v>9</v>
      </c>
      <c r="C36" s="13"/>
      <c r="D36" s="111"/>
      <c r="E36" s="13"/>
      <c r="F36" s="112"/>
    </row>
    <row r="37" spans="1:7" s="14" customFormat="1" ht="18.75">
      <c r="A37" s="118" t="s">
        <v>11</v>
      </c>
      <c r="B37" s="110" t="s">
        <v>12</v>
      </c>
      <c r="C37" s="13" t="s">
        <v>142</v>
      </c>
      <c r="D37" s="111">
        <f>E37*G37</f>
        <v>59313.6</v>
      </c>
      <c r="E37" s="13">
        <f>F37*12</f>
        <v>10.8</v>
      </c>
      <c r="F37" s="44">
        <v>0.9</v>
      </c>
      <c r="G37" s="9">
        <v>5492</v>
      </c>
    </row>
    <row r="38" spans="1:7" s="9" customFormat="1" ht="18.75">
      <c r="A38" s="118" t="s">
        <v>13</v>
      </c>
      <c r="B38" s="110" t="s">
        <v>14</v>
      </c>
      <c r="C38" s="13" t="s">
        <v>142</v>
      </c>
      <c r="D38" s="111">
        <f>E38*G38</f>
        <v>193098.72</v>
      </c>
      <c r="E38" s="13">
        <f>F38*12</f>
        <v>35.16</v>
      </c>
      <c r="F38" s="44">
        <v>2.93</v>
      </c>
      <c r="G38" s="9">
        <v>5492</v>
      </c>
    </row>
    <row r="39" spans="1:7" s="9" customFormat="1" ht="18.75">
      <c r="A39" s="118" t="s">
        <v>105</v>
      </c>
      <c r="B39" s="110" t="s">
        <v>9</v>
      </c>
      <c r="C39" s="45" t="s">
        <v>146</v>
      </c>
      <c r="D39" s="111">
        <v>0</v>
      </c>
      <c r="E39" s="13">
        <f>D39/G39</f>
        <v>0</v>
      </c>
      <c r="F39" s="44">
        <f>E39/12</f>
        <v>0</v>
      </c>
      <c r="G39" s="9">
        <v>4188.2</v>
      </c>
    </row>
    <row r="40" spans="1:6" s="9" customFormat="1" ht="18.75">
      <c r="A40" s="113" t="s">
        <v>106</v>
      </c>
      <c r="B40" s="114" t="s">
        <v>20</v>
      </c>
      <c r="C40" s="13"/>
      <c r="D40" s="111"/>
      <c r="E40" s="13"/>
      <c r="F40" s="119"/>
    </row>
    <row r="41" spans="1:6" s="9" customFormat="1" ht="18.75">
      <c r="A41" s="113" t="s">
        <v>107</v>
      </c>
      <c r="B41" s="114" t="s">
        <v>15</v>
      </c>
      <c r="C41" s="13"/>
      <c r="D41" s="111"/>
      <c r="E41" s="13"/>
      <c r="F41" s="119"/>
    </row>
    <row r="42" spans="1:6" s="9" customFormat="1" ht="18.75">
      <c r="A42" s="113" t="s">
        <v>108</v>
      </c>
      <c r="B42" s="114" t="s">
        <v>109</v>
      </c>
      <c r="C42" s="13"/>
      <c r="D42" s="111"/>
      <c r="E42" s="13"/>
      <c r="F42" s="119"/>
    </row>
    <row r="43" spans="1:6" s="9" customFormat="1" ht="18.75">
      <c r="A43" s="113" t="s">
        <v>110</v>
      </c>
      <c r="B43" s="114" t="s">
        <v>111</v>
      </c>
      <c r="C43" s="13"/>
      <c r="D43" s="111"/>
      <c r="E43" s="13"/>
      <c r="F43" s="119"/>
    </row>
    <row r="44" spans="1:6" s="9" customFormat="1" ht="18.75">
      <c r="A44" s="113" t="s">
        <v>112</v>
      </c>
      <c r="B44" s="114" t="s">
        <v>109</v>
      </c>
      <c r="C44" s="13"/>
      <c r="D44" s="111"/>
      <c r="E44" s="13"/>
      <c r="F44" s="119"/>
    </row>
    <row r="45" spans="1:7" s="12" customFormat="1" ht="35.25" customHeight="1">
      <c r="A45" s="118" t="s">
        <v>113</v>
      </c>
      <c r="B45" s="110" t="s">
        <v>7</v>
      </c>
      <c r="C45" s="106" t="s">
        <v>128</v>
      </c>
      <c r="D45" s="210">
        <v>2439.99</v>
      </c>
      <c r="E45" s="13">
        <f>D45/G45</f>
        <v>0.44</v>
      </c>
      <c r="F45" s="59">
        <f>E45/12</f>
        <v>0.04</v>
      </c>
      <c r="G45" s="9">
        <v>5492</v>
      </c>
    </row>
    <row r="46" spans="1:7" s="12" customFormat="1" ht="36" customHeight="1">
      <c r="A46" s="118" t="s">
        <v>114</v>
      </c>
      <c r="B46" s="110" t="s">
        <v>7</v>
      </c>
      <c r="C46" s="106" t="s">
        <v>128</v>
      </c>
      <c r="D46" s="210">
        <v>15405.72</v>
      </c>
      <c r="E46" s="13">
        <f>D46/G46</f>
        <v>3.19</v>
      </c>
      <c r="F46" s="59">
        <f>E46/12</f>
        <v>0.27</v>
      </c>
      <c r="G46" s="9">
        <v>4824.4</v>
      </c>
    </row>
    <row r="47" spans="1:7" s="9" customFormat="1" ht="21" customHeight="1">
      <c r="A47" s="118" t="s">
        <v>22</v>
      </c>
      <c r="B47" s="110" t="s">
        <v>23</v>
      </c>
      <c r="C47" s="41" t="s">
        <v>147</v>
      </c>
      <c r="D47" s="111">
        <f>E47*G47</f>
        <v>5272.32</v>
      </c>
      <c r="E47" s="13">
        <f>F47*12</f>
        <v>0.96</v>
      </c>
      <c r="F47" s="59">
        <v>0.08</v>
      </c>
      <c r="G47" s="9">
        <v>5492</v>
      </c>
    </row>
    <row r="48" spans="1:7" s="9" customFormat="1" ht="18" customHeight="1">
      <c r="A48" s="118" t="s">
        <v>24</v>
      </c>
      <c r="B48" s="120" t="s">
        <v>25</v>
      </c>
      <c r="C48" s="56" t="s">
        <v>147</v>
      </c>
      <c r="D48" s="111">
        <f>E48*G48</f>
        <v>3295.2</v>
      </c>
      <c r="E48" s="13">
        <f>12*F48</f>
        <v>0.6</v>
      </c>
      <c r="F48" s="97">
        <v>0.05</v>
      </c>
      <c r="G48" s="9">
        <v>5492</v>
      </c>
    </row>
    <row r="49" spans="1:7" s="14" customFormat="1" ht="30">
      <c r="A49" s="118" t="s">
        <v>21</v>
      </c>
      <c r="B49" s="110"/>
      <c r="C49" s="106" t="s">
        <v>139</v>
      </c>
      <c r="D49" s="111">
        <v>3535</v>
      </c>
      <c r="E49" s="13">
        <f>D49/G49</f>
        <v>0.68</v>
      </c>
      <c r="F49" s="59">
        <f>E49/12</f>
        <v>0.06</v>
      </c>
      <c r="G49" s="9">
        <v>5199.9</v>
      </c>
    </row>
    <row r="50" spans="1:7" s="14" customFormat="1" ht="15">
      <c r="A50" s="118" t="s">
        <v>30</v>
      </c>
      <c r="B50" s="110"/>
      <c r="C50" s="13"/>
      <c r="D50" s="122">
        <f>SUM(D52:D67)</f>
        <v>49656.64</v>
      </c>
      <c r="E50" s="13">
        <f>SUM(E51:E64)</f>
        <v>0</v>
      </c>
      <c r="F50" s="123">
        <f>SUM(F51:F64)</f>
        <v>0</v>
      </c>
      <c r="G50" s="9"/>
    </row>
    <row r="51" spans="1:7" s="12" customFormat="1" ht="15.75" customHeight="1" hidden="1">
      <c r="A51" s="124" t="s">
        <v>48</v>
      </c>
      <c r="B51" s="125" t="s">
        <v>15</v>
      </c>
      <c r="C51" s="126"/>
      <c r="D51" s="127"/>
      <c r="E51" s="126"/>
      <c r="F51" s="128"/>
      <c r="G51" s="9">
        <v>4182.2</v>
      </c>
    </row>
    <row r="52" spans="1:7" s="12" customFormat="1" ht="20.25" customHeight="1">
      <c r="A52" s="124" t="s">
        <v>89</v>
      </c>
      <c r="B52" s="125" t="s">
        <v>15</v>
      </c>
      <c r="C52" s="126"/>
      <c r="D52" s="212">
        <v>1132.99</v>
      </c>
      <c r="E52" s="126"/>
      <c r="F52" s="128"/>
      <c r="G52" s="9">
        <f>5492-292.1-375.5</f>
        <v>4824.4</v>
      </c>
    </row>
    <row r="53" spans="1:7" s="12" customFormat="1" ht="15">
      <c r="A53" s="124" t="s">
        <v>16</v>
      </c>
      <c r="B53" s="125" t="s">
        <v>20</v>
      </c>
      <c r="C53" s="126"/>
      <c r="D53" s="212">
        <v>2195.57</v>
      </c>
      <c r="E53" s="126"/>
      <c r="F53" s="128"/>
      <c r="G53" s="9">
        <f>5492-292.1-375.5</f>
        <v>4824.4</v>
      </c>
    </row>
    <row r="54" spans="1:7" s="12" customFormat="1" ht="15">
      <c r="A54" s="124" t="s">
        <v>82</v>
      </c>
      <c r="B54" s="129" t="s">
        <v>15</v>
      </c>
      <c r="C54" s="126"/>
      <c r="D54" s="212">
        <v>3912.29</v>
      </c>
      <c r="E54" s="126"/>
      <c r="F54" s="128"/>
      <c r="G54" s="9">
        <f>5492-292.1-375.5</f>
        <v>4824.4</v>
      </c>
    </row>
    <row r="55" spans="1:7" s="12" customFormat="1" ht="15">
      <c r="A55" s="124" t="s">
        <v>170</v>
      </c>
      <c r="B55" s="125" t="s">
        <v>15</v>
      </c>
      <c r="C55" s="126"/>
      <c r="D55" s="130">
        <f>1005.3*5</f>
        <v>5026.5</v>
      </c>
      <c r="E55" s="126"/>
      <c r="F55" s="128"/>
      <c r="G55" s="9">
        <f>5492-292.1-375.5</f>
        <v>4824.4</v>
      </c>
    </row>
    <row r="56" spans="1:7" s="12" customFormat="1" ht="15">
      <c r="A56" s="124" t="s">
        <v>46</v>
      </c>
      <c r="B56" s="125" t="s">
        <v>15</v>
      </c>
      <c r="C56" s="126"/>
      <c r="D56" s="212">
        <v>4184</v>
      </c>
      <c r="E56" s="126"/>
      <c r="F56" s="128"/>
      <c r="G56" s="9">
        <v>4188.2</v>
      </c>
    </row>
    <row r="57" spans="1:7" s="12" customFormat="1" ht="15">
      <c r="A57" s="124" t="s">
        <v>17</v>
      </c>
      <c r="B57" s="125" t="s">
        <v>15</v>
      </c>
      <c r="C57" s="126"/>
      <c r="D57" s="212">
        <v>9326.76</v>
      </c>
      <c r="E57" s="126"/>
      <c r="F57" s="128"/>
      <c r="G57" s="9">
        <v>4188.2</v>
      </c>
    </row>
    <row r="58" spans="1:7" s="12" customFormat="1" ht="15">
      <c r="A58" s="124" t="s">
        <v>18</v>
      </c>
      <c r="B58" s="125" t="s">
        <v>15</v>
      </c>
      <c r="C58" s="126"/>
      <c r="D58" s="212">
        <v>1097.78</v>
      </c>
      <c r="E58" s="126"/>
      <c r="F58" s="128"/>
      <c r="G58" s="9">
        <v>4188.2</v>
      </c>
    </row>
    <row r="59" spans="1:7" s="12" customFormat="1" ht="15">
      <c r="A59" s="124" t="s">
        <v>42</v>
      </c>
      <c r="B59" s="125" t="s">
        <v>15</v>
      </c>
      <c r="C59" s="126"/>
      <c r="D59" s="212">
        <v>2091.96</v>
      </c>
      <c r="E59" s="126"/>
      <c r="F59" s="128"/>
      <c r="G59" s="9">
        <f>5492-292.1-375.5</f>
        <v>4824.4</v>
      </c>
    </row>
    <row r="60" spans="1:7" s="12" customFormat="1" ht="15">
      <c r="A60" s="124" t="s">
        <v>43</v>
      </c>
      <c r="B60" s="129" t="s">
        <v>20</v>
      </c>
      <c r="C60" s="126"/>
      <c r="D60" s="127">
        <v>0</v>
      </c>
      <c r="E60" s="126"/>
      <c r="F60" s="128"/>
      <c r="G60" s="9">
        <f>5492-292.1-375.5</f>
        <v>4824.4</v>
      </c>
    </row>
    <row r="61" spans="1:7" s="12" customFormat="1" ht="25.5">
      <c r="A61" s="124" t="s">
        <v>19</v>
      </c>
      <c r="B61" s="125" t="s">
        <v>15</v>
      </c>
      <c r="C61" s="126"/>
      <c r="D61" s="212">
        <v>4250.64</v>
      </c>
      <c r="E61" s="126"/>
      <c r="F61" s="128"/>
      <c r="G61" s="9">
        <f>5492-292.1-375.5</f>
        <v>4824.4</v>
      </c>
    </row>
    <row r="62" spans="1:7" s="12" customFormat="1" ht="20.25" customHeight="1">
      <c r="A62" s="124" t="s">
        <v>160</v>
      </c>
      <c r="B62" s="125" t="s">
        <v>15</v>
      </c>
      <c r="C62" s="126"/>
      <c r="D62" s="89">
        <v>1611.06</v>
      </c>
      <c r="E62" s="126"/>
      <c r="F62" s="128"/>
      <c r="G62" s="9">
        <f>5492-292.1-375.5</f>
        <v>4824.4</v>
      </c>
    </row>
    <row r="63" spans="1:7" s="12" customFormat="1" ht="25.5">
      <c r="A63" s="124" t="s">
        <v>90</v>
      </c>
      <c r="B63" s="125" t="s">
        <v>15</v>
      </c>
      <c r="C63" s="126"/>
      <c r="D63" s="212">
        <v>14827.09</v>
      </c>
      <c r="E63" s="126"/>
      <c r="F63" s="128"/>
      <c r="G63" s="9">
        <f>5492-292.1-375.5</f>
        <v>4824.4</v>
      </c>
    </row>
    <row r="64" spans="1:7" s="36" customFormat="1" ht="25.5">
      <c r="A64" s="124" t="s">
        <v>134</v>
      </c>
      <c r="B64" s="129" t="s">
        <v>136</v>
      </c>
      <c r="C64" s="131"/>
      <c r="D64" s="132">
        <v>0</v>
      </c>
      <c r="E64" s="131"/>
      <c r="F64" s="133"/>
      <c r="G64" s="9">
        <v>4824.4</v>
      </c>
    </row>
    <row r="65" spans="1:7" s="36" customFormat="1" ht="25.5">
      <c r="A65" s="124" t="s">
        <v>135</v>
      </c>
      <c r="B65" s="129" t="s">
        <v>51</v>
      </c>
      <c r="C65" s="134"/>
      <c r="D65" s="135">
        <v>0</v>
      </c>
      <c r="E65" s="134"/>
      <c r="F65" s="136"/>
      <c r="G65" s="9">
        <v>4824.4</v>
      </c>
    </row>
    <row r="66" spans="1:7" s="166" customFormat="1" ht="18" customHeight="1">
      <c r="A66" s="58" t="s">
        <v>155</v>
      </c>
      <c r="B66" s="162" t="s">
        <v>51</v>
      </c>
      <c r="C66" s="163"/>
      <c r="D66" s="95">
        <v>0</v>
      </c>
      <c r="E66" s="164"/>
      <c r="F66" s="165"/>
      <c r="G66" s="98">
        <v>4824.4</v>
      </c>
    </row>
    <row r="67" spans="1:7" s="166" customFormat="1" ht="15">
      <c r="A67" s="58" t="s">
        <v>156</v>
      </c>
      <c r="B67" s="162" t="s">
        <v>51</v>
      </c>
      <c r="C67" s="163"/>
      <c r="D67" s="95">
        <v>0</v>
      </c>
      <c r="E67" s="164"/>
      <c r="F67" s="165"/>
      <c r="G67" s="98">
        <v>4824.4</v>
      </c>
    </row>
    <row r="68" spans="1:7" s="14" customFormat="1" ht="30">
      <c r="A68" s="118" t="s">
        <v>35</v>
      </c>
      <c r="B68" s="110"/>
      <c r="C68" s="13"/>
      <c r="D68" s="122">
        <f>D69+D70+D71+D72+D73+D74+D76+D78+D75+D77</f>
        <v>21067.78</v>
      </c>
      <c r="E68" s="13">
        <f>SUM(E69:E78)</f>
        <v>0</v>
      </c>
      <c r="F68" s="123">
        <f>SUM(F69:F78)</f>
        <v>0</v>
      </c>
      <c r="G68" s="9"/>
    </row>
    <row r="69" spans="1:7" s="12" customFormat="1" ht="15">
      <c r="A69" s="124" t="s">
        <v>31</v>
      </c>
      <c r="B69" s="125" t="s">
        <v>47</v>
      </c>
      <c r="C69" s="126"/>
      <c r="D69" s="212">
        <v>3137.99</v>
      </c>
      <c r="E69" s="126"/>
      <c r="F69" s="128"/>
      <c r="G69" s="9">
        <f>5492-292.1</f>
        <v>5199.9</v>
      </c>
    </row>
    <row r="70" spans="1:7" s="12" customFormat="1" ht="25.5">
      <c r="A70" s="124" t="s">
        <v>32</v>
      </c>
      <c r="B70" s="125" t="s">
        <v>38</v>
      </c>
      <c r="C70" s="126"/>
      <c r="D70" s="212">
        <v>2092.02</v>
      </c>
      <c r="E70" s="126"/>
      <c r="F70" s="128"/>
      <c r="G70" s="9">
        <f>5492-292.1</f>
        <v>5199.9</v>
      </c>
    </row>
    <row r="71" spans="1:7" s="12" customFormat="1" ht="15">
      <c r="A71" s="124" t="s">
        <v>52</v>
      </c>
      <c r="B71" s="125" t="s">
        <v>51</v>
      </c>
      <c r="C71" s="126"/>
      <c r="D71" s="212">
        <v>2195.49</v>
      </c>
      <c r="E71" s="126"/>
      <c r="F71" s="128"/>
      <c r="G71" s="9">
        <f>5492-292.1</f>
        <v>5199.9</v>
      </c>
    </row>
    <row r="72" spans="1:7" s="12" customFormat="1" ht="25.5">
      <c r="A72" s="124" t="s">
        <v>49</v>
      </c>
      <c r="B72" s="125" t="s">
        <v>50</v>
      </c>
      <c r="C72" s="126"/>
      <c r="D72" s="127">
        <v>0</v>
      </c>
      <c r="E72" s="126"/>
      <c r="F72" s="128"/>
      <c r="G72" s="9">
        <v>4188.2</v>
      </c>
    </row>
    <row r="73" spans="1:7" s="12" customFormat="1" ht="15">
      <c r="A73" s="124" t="s">
        <v>69</v>
      </c>
      <c r="B73" s="129" t="s">
        <v>51</v>
      </c>
      <c r="C73" s="126"/>
      <c r="D73" s="127">
        <v>0</v>
      </c>
      <c r="E73" s="126"/>
      <c r="F73" s="128"/>
      <c r="G73" s="9">
        <f aca="true" t="shared" si="0" ref="G73:G78">5492-292.1</f>
        <v>5199.9</v>
      </c>
    </row>
    <row r="74" spans="1:7" s="12" customFormat="1" ht="24.75" customHeight="1">
      <c r="A74" s="124" t="s">
        <v>116</v>
      </c>
      <c r="B74" s="125" t="s">
        <v>15</v>
      </c>
      <c r="C74" s="105"/>
      <c r="D74" s="138">
        <v>0</v>
      </c>
      <c r="E74" s="126"/>
      <c r="F74" s="128"/>
      <c r="G74" s="9">
        <f t="shared" si="0"/>
        <v>5199.9</v>
      </c>
    </row>
    <row r="75" spans="1:7" s="12" customFormat="1" ht="15">
      <c r="A75" s="124" t="s">
        <v>117</v>
      </c>
      <c r="B75" s="129" t="s">
        <v>51</v>
      </c>
      <c r="C75" s="126"/>
      <c r="D75" s="127">
        <f>E75*G75</f>
        <v>0</v>
      </c>
      <c r="E75" s="126"/>
      <c r="F75" s="139"/>
      <c r="G75" s="9">
        <f t="shared" si="0"/>
        <v>5199.9</v>
      </c>
    </row>
    <row r="76" spans="1:7" s="12" customFormat="1" ht="21" customHeight="1">
      <c r="A76" s="124" t="s">
        <v>44</v>
      </c>
      <c r="B76" s="125" t="s">
        <v>7</v>
      </c>
      <c r="C76" s="140"/>
      <c r="D76" s="212">
        <v>7440.48</v>
      </c>
      <c r="E76" s="126"/>
      <c r="F76" s="128"/>
      <c r="G76" s="9">
        <f t="shared" si="0"/>
        <v>5199.9</v>
      </c>
    </row>
    <row r="77" spans="1:7" s="12" customFormat="1" ht="30.75" customHeight="1">
      <c r="A77" s="124" t="s">
        <v>141</v>
      </c>
      <c r="B77" s="129" t="s">
        <v>15</v>
      </c>
      <c r="C77" s="140"/>
      <c r="D77" s="89">
        <v>6201.8</v>
      </c>
      <c r="E77" s="126"/>
      <c r="F77" s="128"/>
      <c r="G77" s="9">
        <f t="shared" si="0"/>
        <v>5199.9</v>
      </c>
    </row>
    <row r="78" spans="1:7" s="36" customFormat="1" ht="27.75" customHeight="1">
      <c r="A78" s="124" t="s">
        <v>115</v>
      </c>
      <c r="B78" s="129" t="s">
        <v>51</v>
      </c>
      <c r="C78" s="131"/>
      <c r="D78" s="132">
        <v>0</v>
      </c>
      <c r="E78" s="131"/>
      <c r="F78" s="133"/>
      <c r="G78" s="9">
        <f t="shared" si="0"/>
        <v>5199.9</v>
      </c>
    </row>
    <row r="79" spans="1:7" s="12" customFormat="1" ht="30">
      <c r="A79" s="118" t="s">
        <v>36</v>
      </c>
      <c r="B79" s="125"/>
      <c r="C79" s="126"/>
      <c r="D79" s="122">
        <f>D80</f>
        <v>744.13</v>
      </c>
      <c r="E79" s="13">
        <v>0</v>
      </c>
      <c r="F79" s="123">
        <v>0</v>
      </c>
      <c r="G79" s="9">
        <v>5492</v>
      </c>
    </row>
    <row r="80" spans="1:7" s="12" customFormat="1" ht="15">
      <c r="A80" s="124" t="s">
        <v>171</v>
      </c>
      <c r="B80" s="125" t="s">
        <v>15</v>
      </c>
      <c r="C80" s="105"/>
      <c r="D80" s="138">
        <v>744.13</v>
      </c>
      <c r="E80" s="13"/>
      <c r="F80" s="123"/>
      <c r="G80" s="9">
        <v>5492</v>
      </c>
    </row>
    <row r="81" spans="1:7" s="168" customFormat="1" ht="15">
      <c r="A81" s="58" t="s">
        <v>157</v>
      </c>
      <c r="B81" s="61" t="s">
        <v>51</v>
      </c>
      <c r="C81" s="163"/>
      <c r="D81" s="95">
        <v>0</v>
      </c>
      <c r="E81" s="96"/>
      <c r="F81" s="167"/>
      <c r="G81" s="98">
        <v>5492</v>
      </c>
    </row>
    <row r="82" spans="1:7" s="12" customFormat="1" ht="15">
      <c r="A82" s="124" t="s">
        <v>119</v>
      </c>
      <c r="B82" s="129" t="s">
        <v>15</v>
      </c>
      <c r="C82" s="105"/>
      <c r="D82" s="138">
        <v>0</v>
      </c>
      <c r="E82" s="13"/>
      <c r="F82" s="123"/>
      <c r="G82" s="9">
        <v>5492</v>
      </c>
    </row>
    <row r="83" spans="1:7" s="12" customFormat="1" ht="25.5">
      <c r="A83" s="124" t="s">
        <v>120</v>
      </c>
      <c r="B83" s="129" t="s">
        <v>15</v>
      </c>
      <c r="C83" s="105"/>
      <c r="D83" s="138">
        <v>0</v>
      </c>
      <c r="E83" s="126"/>
      <c r="F83" s="128"/>
      <c r="G83" s="9">
        <v>5492</v>
      </c>
    </row>
    <row r="84" spans="1:7" s="12" customFormat="1" ht="15" hidden="1">
      <c r="A84" s="124" t="s">
        <v>45</v>
      </c>
      <c r="B84" s="125" t="s">
        <v>7</v>
      </c>
      <c r="C84" s="126"/>
      <c r="D84" s="127">
        <f>E84*G84</f>
        <v>0</v>
      </c>
      <c r="E84" s="126">
        <f>F84*12</f>
        <v>0</v>
      </c>
      <c r="F84" s="139"/>
      <c r="G84" s="9">
        <v>4182.2</v>
      </c>
    </row>
    <row r="85" spans="1:7" s="12" customFormat="1" ht="15">
      <c r="A85" s="118" t="s">
        <v>121</v>
      </c>
      <c r="B85" s="125"/>
      <c r="C85" s="126"/>
      <c r="D85" s="122">
        <f>D86+D87+D88+D89+D90+D91</f>
        <v>36973.44</v>
      </c>
      <c r="E85" s="13">
        <f>SUM(E86:E91)</f>
        <v>0</v>
      </c>
      <c r="F85" s="123">
        <f>SUM(F86:F91)</f>
        <v>0</v>
      </c>
      <c r="G85" s="9">
        <v>4188.2</v>
      </c>
    </row>
    <row r="86" spans="1:7" s="12" customFormat="1" ht="15">
      <c r="A86" s="124" t="s">
        <v>33</v>
      </c>
      <c r="B86" s="125" t="s">
        <v>7</v>
      </c>
      <c r="C86" s="126"/>
      <c r="D86" s="127">
        <f>E86*G86</f>
        <v>0</v>
      </c>
      <c r="E86" s="126"/>
      <c r="F86" s="128"/>
      <c r="G86" s="9">
        <v>4188.2</v>
      </c>
    </row>
    <row r="87" spans="1:7" s="12" customFormat="1" ht="41.25" customHeight="1">
      <c r="A87" s="124" t="s">
        <v>122</v>
      </c>
      <c r="B87" s="125" t="s">
        <v>15</v>
      </c>
      <c r="C87" s="126"/>
      <c r="D87" s="212">
        <v>10934.05</v>
      </c>
      <c r="E87" s="126"/>
      <c r="F87" s="128"/>
      <c r="G87" s="9">
        <v>4188.2</v>
      </c>
    </row>
    <row r="88" spans="1:7" s="12" customFormat="1" ht="39" customHeight="1">
      <c r="A88" s="124" t="s">
        <v>123</v>
      </c>
      <c r="B88" s="125" t="s">
        <v>15</v>
      </c>
      <c r="C88" s="126"/>
      <c r="D88" s="212">
        <v>1093.4</v>
      </c>
      <c r="E88" s="126"/>
      <c r="F88" s="128"/>
      <c r="G88" s="9">
        <v>4188.2</v>
      </c>
    </row>
    <row r="89" spans="1:7" s="12" customFormat="1" ht="27.75" customHeight="1">
      <c r="A89" s="124" t="s">
        <v>55</v>
      </c>
      <c r="B89" s="125" t="s">
        <v>10</v>
      </c>
      <c r="C89" s="126"/>
      <c r="D89" s="127">
        <f>E89*G89</f>
        <v>0</v>
      </c>
      <c r="E89" s="126"/>
      <c r="F89" s="139"/>
      <c r="G89" s="9">
        <v>4188.2</v>
      </c>
    </row>
    <row r="90" spans="1:7" s="12" customFormat="1" ht="15">
      <c r="A90" s="124" t="s">
        <v>39</v>
      </c>
      <c r="B90" s="129" t="s">
        <v>91</v>
      </c>
      <c r="C90" s="126"/>
      <c r="D90" s="127">
        <f>E90*G90</f>
        <v>0</v>
      </c>
      <c r="E90" s="126"/>
      <c r="F90" s="139"/>
      <c r="G90" s="9">
        <v>4188.2</v>
      </c>
    </row>
    <row r="91" spans="1:7" s="12" customFormat="1" ht="60" customHeight="1">
      <c r="A91" s="124" t="s">
        <v>124</v>
      </c>
      <c r="B91" s="129" t="s">
        <v>70</v>
      </c>
      <c r="C91" s="126"/>
      <c r="D91" s="89">
        <v>24945.99</v>
      </c>
      <c r="E91" s="126"/>
      <c r="F91" s="139"/>
      <c r="G91" s="9">
        <v>4188.2</v>
      </c>
    </row>
    <row r="92" spans="1:7" s="12" customFormat="1" ht="15">
      <c r="A92" s="118" t="s">
        <v>37</v>
      </c>
      <c r="B92" s="125"/>
      <c r="C92" s="126"/>
      <c r="D92" s="122">
        <f>D93</f>
        <v>0</v>
      </c>
      <c r="E92" s="13">
        <v>0</v>
      </c>
      <c r="F92" s="123">
        <v>0</v>
      </c>
      <c r="G92" s="9">
        <v>4188.2</v>
      </c>
    </row>
    <row r="93" spans="1:7" s="12" customFormat="1" ht="15">
      <c r="A93" s="124" t="s">
        <v>34</v>
      </c>
      <c r="B93" s="125" t="s">
        <v>15</v>
      </c>
      <c r="C93" s="126"/>
      <c r="D93" s="212">
        <v>0</v>
      </c>
      <c r="E93" s="126"/>
      <c r="F93" s="128"/>
      <c r="G93" s="9">
        <v>4188.2</v>
      </c>
    </row>
    <row r="94" spans="1:7" s="9" customFormat="1" ht="15">
      <c r="A94" s="118" t="s">
        <v>41</v>
      </c>
      <c r="B94" s="110"/>
      <c r="C94" s="13"/>
      <c r="D94" s="122">
        <f>D96+D95</f>
        <v>0</v>
      </c>
      <c r="E94" s="13">
        <v>0</v>
      </c>
      <c r="F94" s="123">
        <v>0</v>
      </c>
      <c r="G94" s="9">
        <v>4188.2</v>
      </c>
    </row>
    <row r="95" spans="1:7" s="9" customFormat="1" ht="48" customHeight="1">
      <c r="A95" s="137" t="s">
        <v>125</v>
      </c>
      <c r="B95" s="129" t="s">
        <v>20</v>
      </c>
      <c r="C95" s="141"/>
      <c r="D95" s="99">
        <v>0</v>
      </c>
      <c r="E95" s="141"/>
      <c r="F95" s="116"/>
      <c r="G95" s="9">
        <v>4188.2</v>
      </c>
    </row>
    <row r="96" spans="1:7" s="12" customFormat="1" ht="22.5" customHeight="1">
      <c r="A96" s="137" t="s">
        <v>168</v>
      </c>
      <c r="B96" s="129" t="s">
        <v>70</v>
      </c>
      <c r="C96" s="126"/>
      <c r="D96" s="89">
        <v>0</v>
      </c>
      <c r="E96" s="126"/>
      <c r="F96" s="128"/>
      <c r="G96" s="9">
        <v>4188.2</v>
      </c>
    </row>
    <row r="97" spans="1:7" s="9" customFormat="1" ht="15">
      <c r="A97" s="118" t="s">
        <v>40</v>
      </c>
      <c r="B97" s="110"/>
      <c r="C97" s="13"/>
      <c r="D97" s="122">
        <f>D98+D99+D100+D101</f>
        <v>2915.79</v>
      </c>
      <c r="E97" s="13">
        <f>E98+E99+E100+E101</f>
        <v>0</v>
      </c>
      <c r="F97" s="123">
        <f>F98+F99+F100+F101</f>
        <v>0</v>
      </c>
      <c r="G97" s="9">
        <v>4188.2</v>
      </c>
    </row>
    <row r="98" spans="1:7" s="12" customFormat="1" ht="15">
      <c r="A98" s="124" t="s">
        <v>83</v>
      </c>
      <c r="B98" s="125" t="s">
        <v>47</v>
      </c>
      <c r="C98" s="126"/>
      <c r="D98" s="212">
        <v>0</v>
      </c>
      <c r="E98" s="126"/>
      <c r="F98" s="128"/>
      <c r="G98" s="9">
        <v>4188.2</v>
      </c>
    </row>
    <row r="99" spans="1:7" s="12" customFormat="1" ht="15">
      <c r="A99" s="124" t="s">
        <v>53</v>
      </c>
      <c r="B99" s="125" t="s">
        <v>47</v>
      </c>
      <c r="C99" s="126"/>
      <c r="D99" s="212">
        <v>2915.79</v>
      </c>
      <c r="E99" s="126"/>
      <c r="F99" s="128"/>
      <c r="G99" s="9">
        <v>4188.2</v>
      </c>
    </row>
    <row r="100" spans="1:7" s="12" customFormat="1" ht="25.5" customHeight="1">
      <c r="A100" s="124" t="s">
        <v>54</v>
      </c>
      <c r="B100" s="125" t="s">
        <v>15</v>
      </c>
      <c r="C100" s="126"/>
      <c r="D100" s="127">
        <v>0</v>
      </c>
      <c r="E100" s="126"/>
      <c r="F100" s="128"/>
      <c r="G100" s="9">
        <v>4188.2</v>
      </c>
    </row>
    <row r="101" spans="1:7" s="12" customFormat="1" ht="25.5" customHeight="1">
      <c r="A101" s="124" t="s">
        <v>57</v>
      </c>
      <c r="B101" s="125" t="s">
        <v>47</v>
      </c>
      <c r="C101" s="142"/>
      <c r="D101" s="143">
        <v>0</v>
      </c>
      <c r="E101" s="142"/>
      <c r="F101" s="144"/>
      <c r="G101" s="9">
        <v>4188.2</v>
      </c>
    </row>
    <row r="102" spans="1:7" s="9" customFormat="1" ht="168">
      <c r="A102" s="39" t="s">
        <v>172</v>
      </c>
      <c r="B102" s="110" t="s">
        <v>10</v>
      </c>
      <c r="C102" s="15"/>
      <c r="D102" s="90">
        <v>50000</v>
      </c>
      <c r="E102" s="15">
        <f>D102/G102</f>
        <v>11.94</v>
      </c>
      <c r="F102" s="121">
        <f>E102/12</f>
        <v>1</v>
      </c>
      <c r="G102" s="9">
        <v>4188.2</v>
      </c>
    </row>
    <row r="103" spans="1:7" s="174" customFormat="1" ht="18.75">
      <c r="A103" s="175" t="s">
        <v>162</v>
      </c>
      <c r="B103" s="38" t="s">
        <v>7</v>
      </c>
      <c r="C103" s="15"/>
      <c r="D103" s="90">
        <f>5911.9+4016.01</f>
        <v>9927.91</v>
      </c>
      <c r="E103" s="15">
        <f>D103/G103</f>
        <v>1.81</v>
      </c>
      <c r="F103" s="176">
        <f>E103/12</f>
        <v>0.15</v>
      </c>
      <c r="G103" s="9">
        <v>5492</v>
      </c>
    </row>
    <row r="104" spans="1:7" s="174" customFormat="1" ht="18.75">
      <c r="A104" s="175" t="s">
        <v>163</v>
      </c>
      <c r="B104" s="38" t="s">
        <v>7</v>
      </c>
      <c r="C104" s="15"/>
      <c r="D104" s="90">
        <f>(4016.01+9061.15+9116.03)</f>
        <v>22193.19</v>
      </c>
      <c r="E104" s="15">
        <f>D104/G104</f>
        <v>4.04</v>
      </c>
      <c r="F104" s="176">
        <f>E104/12</f>
        <v>0.34</v>
      </c>
      <c r="G104" s="9">
        <v>5492</v>
      </c>
    </row>
    <row r="105" spans="1:7" s="174" customFormat="1" ht="18.75">
      <c r="A105" s="175" t="s">
        <v>164</v>
      </c>
      <c r="B105" s="38" t="s">
        <v>7</v>
      </c>
      <c r="C105" s="15"/>
      <c r="D105" s="90">
        <v>25302.15</v>
      </c>
      <c r="E105" s="15">
        <f>D105/G105</f>
        <v>4.61</v>
      </c>
      <c r="F105" s="176">
        <f>E105/12</f>
        <v>0.38</v>
      </c>
      <c r="G105" s="9">
        <v>5492</v>
      </c>
    </row>
    <row r="106" spans="1:7" s="174" customFormat="1" ht="19.5" thickBot="1">
      <c r="A106" s="175" t="s">
        <v>165</v>
      </c>
      <c r="B106" s="38" t="s">
        <v>7</v>
      </c>
      <c r="C106" s="15"/>
      <c r="D106" s="90">
        <v>14271.77</v>
      </c>
      <c r="E106" s="15">
        <f>D106/G106</f>
        <v>2.6</v>
      </c>
      <c r="F106" s="176">
        <f>E106/12</f>
        <v>0.22</v>
      </c>
      <c r="G106" s="9">
        <v>5492</v>
      </c>
    </row>
    <row r="107" spans="1:7" s="31" customFormat="1" ht="18.75" customHeight="1" thickBot="1">
      <c r="A107" s="26" t="s">
        <v>71</v>
      </c>
      <c r="B107" s="27" t="s">
        <v>9</v>
      </c>
      <c r="C107" s="93"/>
      <c r="D107" s="94">
        <f>E107*G107</f>
        <v>103532.3</v>
      </c>
      <c r="E107" s="16">
        <f>12*F107</f>
        <v>24.72</v>
      </c>
      <c r="F107" s="177">
        <v>2.06</v>
      </c>
      <c r="G107" s="9">
        <v>4188.2</v>
      </c>
    </row>
    <row r="108" spans="1:6" s="9" customFormat="1" ht="19.5" thickBot="1">
      <c r="A108" s="78" t="s">
        <v>28</v>
      </c>
      <c r="B108" s="79"/>
      <c r="C108" s="80"/>
      <c r="D108" s="146">
        <f>D102+D97+D94+D92+D85+D79+D68+D50+D49+D48+D47+D46+D45+D39+D38+D37+D26+D14+D107+D106+D105+D104+D103</f>
        <v>1028240.23</v>
      </c>
      <c r="E108" s="146"/>
      <c r="F108" s="146"/>
    </row>
    <row r="109" spans="1:4" s="19" customFormat="1" ht="13.5" thickBot="1">
      <c r="A109" s="18"/>
      <c r="D109" s="91"/>
    </row>
    <row r="110" spans="1:9" s="161" customFormat="1" ht="38.25" thickBot="1">
      <c r="A110" s="145" t="s">
        <v>148</v>
      </c>
      <c r="B110" s="158"/>
      <c r="C110" s="159"/>
      <c r="D110" s="160">
        <f>SUM(D111:D113)</f>
        <v>251317.71</v>
      </c>
      <c r="E110" s="160">
        <f>SUM(E111:E113)</f>
        <v>60.01</v>
      </c>
      <c r="F110" s="160">
        <f>SUM(F111:F113)</f>
        <v>5</v>
      </c>
      <c r="I110" s="107"/>
    </row>
    <row r="111" spans="1:7" s="31" customFormat="1" ht="15">
      <c r="A111" s="147" t="s">
        <v>173</v>
      </c>
      <c r="B111" s="148"/>
      <c r="C111" s="149"/>
      <c r="D111" s="150">
        <v>59879.75</v>
      </c>
      <c r="E111" s="150">
        <f>D111/G111</f>
        <v>14.3</v>
      </c>
      <c r="F111" s="155">
        <f>E111/12</f>
        <v>1.19</v>
      </c>
      <c r="G111" s="9">
        <v>4188.2</v>
      </c>
    </row>
    <row r="112" spans="1:7" s="31" customFormat="1" ht="15">
      <c r="A112" s="137" t="s">
        <v>174</v>
      </c>
      <c r="B112" s="104"/>
      <c r="C112" s="105"/>
      <c r="D112" s="138">
        <v>4524.33</v>
      </c>
      <c r="E112" s="138">
        <f>D112/G112</f>
        <v>1.08</v>
      </c>
      <c r="F112" s="156">
        <f>E112/12</f>
        <v>0.09</v>
      </c>
      <c r="G112" s="9">
        <v>4188.2</v>
      </c>
    </row>
    <row r="113" spans="1:7" s="31" customFormat="1" ht="15">
      <c r="A113" s="137" t="s">
        <v>175</v>
      </c>
      <c r="B113" s="104"/>
      <c r="C113" s="105"/>
      <c r="D113" s="95">
        <v>186913.63</v>
      </c>
      <c r="E113" s="138">
        <f>D113/G113</f>
        <v>44.63</v>
      </c>
      <c r="F113" s="156">
        <f>E113/12</f>
        <v>3.72</v>
      </c>
      <c r="G113" s="9">
        <v>4188.2</v>
      </c>
    </row>
    <row r="114" spans="1:7" s="31" customFormat="1" ht="15" customHeight="1" thickBot="1">
      <c r="A114" s="32"/>
      <c r="B114" s="33"/>
      <c r="C114" s="34"/>
      <c r="D114" s="92"/>
      <c r="E114" s="92"/>
      <c r="F114" s="92"/>
      <c r="G114" s="9"/>
    </row>
    <row r="115" spans="1:6" s="154" customFormat="1" ht="20.25" thickBot="1">
      <c r="A115" s="151" t="s">
        <v>58</v>
      </c>
      <c r="B115" s="152"/>
      <c r="C115" s="153"/>
      <c r="D115" s="157">
        <f>D108+D110</f>
        <v>1279557.94</v>
      </c>
      <c r="E115" s="157">
        <f>E108+E110</f>
        <v>60.01</v>
      </c>
      <c r="F115" s="157">
        <f>F108+F110</f>
        <v>5</v>
      </c>
    </row>
    <row r="116" spans="1:7" s="31" customFormat="1" ht="15">
      <c r="A116" s="32"/>
      <c r="B116" s="33"/>
      <c r="C116" s="34"/>
      <c r="D116" s="34"/>
      <c r="E116" s="34"/>
      <c r="F116" s="35"/>
      <c r="G116" s="9"/>
    </row>
    <row r="117" spans="1:7" s="31" customFormat="1" ht="15">
      <c r="A117" s="32"/>
      <c r="B117" s="33"/>
      <c r="C117" s="34"/>
      <c r="D117" s="34"/>
      <c r="E117" s="34"/>
      <c r="F117" s="35"/>
      <c r="G117" s="9"/>
    </row>
    <row r="118" spans="1:7" s="31" customFormat="1" ht="15">
      <c r="A118" s="32"/>
      <c r="B118" s="33"/>
      <c r="C118" s="34"/>
      <c r="D118" s="34"/>
      <c r="E118" s="34"/>
      <c r="F118" s="35"/>
      <c r="G118" s="9"/>
    </row>
    <row r="119" spans="1:7" s="31" customFormat="1" ht="15">
      <c r="A119" s="32"/>
      <c r="B119" s="33"/>
      <c r="C119" s="34"/>
      <c r="D119" s="34"/>
      <c r="E119" s="34"/>
      <c r="F119" s="35"/>
      <c r="G119" s="9"/>
    </row>
    <row r="120" spans="1:7" s="31" customFormat="1" ht="15">
      <c r="A120" s="32"/>
      <c r="B120" s="33"/>
      <c r="C120" s="34"/>
      <c r="D120" s="34"/>
      <c r="E120" s="34"/>
      <c r="F120" s="35"/>
      <c r="G120" s="9"/>
    </row>
    <row r="121" spans="1:7" s="31" customFormat="1" ht="15">
      <c r="A121" s="32"/>
      <c r="B121" s="33"/>
      <c r="C121" s="34"/>
      <c r="D121" s="34"/>
      <c r="E121" s="34"/>
      <c r="F121" s="35"/>
      <c r="G121" s="9"/>
    </row>
    <row r="122" spans="1:6" s="17" customFormat="1" ht="19.5">
      <c r="A122" s="21"/>
      <c r="B122" s="22"/>
      <c r="C122" s="23"/>
      <c r="D122" s="23"/>
      <c r="E122" s="23"/>
      <c r="F122" s="24"/>
    </row>
    <row r="123" spans="1:4" s="19" customFormat="1" ht="14.25">
      <c r="A123" s="231" t="s">
        <v>26</v>
      </c>
      <c r="B123" s="231"/>
      <c r="C123" s="231"/>
      <c r="D123" s="231"/>
    </row>
    <row r="124" s="19" customFormat="1" ht="12.75">
      <c r="F124" s="20"/>
    </row>
    <row r="125" spans="1:6" s="19" customFormat="1" ht="12.75">
      <c r="A125" s="18" t="s">
        <v>27</v>
      </c>
      <c r="F125" s="20"/>
    </row>
    <row r="126" s="19" customFormat="1" ht="12.75">
      <c r="F126" s="20"/>
    </row>
    <row r="127" s="19" customFormat="1" ht="12.75">
      <c r="F127" s="20"/>
    </row>
    <row r="128" s="19" customFormat="1" ht="12.75">
      <c r="F128" s="20"/>
    </row>
    <row r="129" s="19" customFormat="1" ht="12.75">
      <c r="F129" s="20"/>
    </row>
    <row r="130" s="19" customFormat="1" ht="12.75">
      <c r="F130" s="20"/>
    </row>
    <row r="131" s="19" customFormat="1" ht="12.75">
      <c r="F131" s="20"/>
    </row>
    <row r="132" s="19" customFormat="1" ht="12.75">
      <c r="F132" s="20"/>
    </row>
    <row r="133" s="19" customFormat="1" ht="12.75">
      <c r="F133" s="20"/>
    </row>
    <row r="134" s="19" customFormat="1" ht="12.75">
      <c r="F134" s="20"/>
    </row>
    <row r="135" s="19" customFormat="1" ht="12.75">
      <c r="F135" s="20"/>
    </row>
    <row r="136" s="19" customFormat="1" ht="12.75">
      <c r="F136" s="20"/>
    </row>
    <row r="137" s="19" customFormat="1" ht="12.75">
      <c r="F137" s="20"/>
    </row>
    <row r="138" s="19" customFormat="1" ht="12.75">
      <c r="F138" s="20"/>
    </row>
    <row r="139" s="19" customFormat="1" ht="12.75">
      <c r="F139" s="20"/>
    </row>
    <row r="140" s="19" customFormat="1" ht="12.75">
      <c r="F140" s="20"/>
    </row>
    <row r="141" s="19" customFormat="1" ht="12.75">
      <c r="F141" s="20"/>
    </row>
    <row r="142" s="19" customFormat="1" ht="12.75">
      <c r="F142" s="20"/>
    </row>
    <row r="143" s="19" customFormat="1" ht="12.75">
      <c r="F143" s="20"/>
    </row>
  </sheetData>
  <sheetProtection/>
  <mergeCells count="12">
    <mergeCell ref="A7:F7"/>
    <mergeCell ref="A8:F8"/>
    <mergeCell ref="A9:F9"/>
    <mergeCell ref="A10:F10"/>
    <mergeCell ref="A13:F13"/>
    <mergeCell ref="A123:D123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3"/>
  <sheetViews>
    <sheetView tabSelected="1" zoomScalePageLayoutView="0" workbookViewId="0" topLeftCell="A103">
      <selection activeCell="D134" sqref="D13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5" customWidth="1"/>
    <col min="7" max="12" width="15.375" style="1" customWidth="1"/>
    <col min="13" max="16384" width="9.125" style="1" customWidth="1"/>
  </cols>
  <sheetData>
    <row r="1" spans="1:6" ht="16.5" customHeight="1">
      <c r="A1" s="232" t="s">
        <v>144</v>
      </c>
      <c r="B1" s="233"/>
      <c r="C1" s="233"/>
      <c r="D1" s="233"/>
      <c r="E1" s="233"/>
      <c r="F1" s="233"/>
    </row>
    <row r="2" spans="2:6" ht="12.75" customHeight="1">
      <c r="B2" s="234"/>
      <c r="C2" s="234"/>
      <c r="D2" s="234"/>
      <c r="E2" s="233"/>
      <c r="F2" s="233"/>
    </row>
    <row r="3" spans="1:6" ht="19.5" customHeight="1">
      <c r="A3" s="42" t="s">
        <v>166</v>
      </c>
      <c r="B3" s="234" t="s">
        <v>0</v>
      </c>
      <c r="C3" s="234"/>
      <c r="D3" s="234"/>
      <c r="E3" s="233"/>
      <c r="F3" s="233"/>
    </row>
    <row r="4" spans="2:6" ht="14.25" customHeight="1">
      <c r="B4" s="234" t="s">
        <v>145</v>
      </c>
      <c r="C4" s="234"/>
      <c r="D4" s="234"/>
      <c r="E4" s="233"/>
      <c r="F4" s="233"/>
    </row>
    <row r="5" spans="1:7" ht="35.25" customHeight="1">
      <c r="A5" s="235"/>
      <c r="B5" s="235"/>
      <c r="C5" s="235"/>
      <c r="D5" s="235"/>
      <c r="E5" s="235"/>
      <c r="F5" s="235"/>
      <c r="G5" s="2"/>
    </row>
    <row r="6" spans="1:7" ht="23.25" customHeight="1">
      <c r="A6" s="236" t="s">
        <v>167</v>
      </c>
      <c r="B6" s="236"/>
      <c r="C6" s="236"/>
      <c r="D6" s="236"/>
      <c r="E6" s="236"/>
      <c r="F6" s="236"/>
      <c r="G6" s="2"/>
    </row>
    <row r="7" spans="1:6" s="3" customFormat="1" ht="22.5" customHeight="1">
      <c r="A7" s="221" t="s">
        <v>1</v>
      </c>
      <c r="B7" s="221"/>
      <c r="C7" s="221"/>
      <c r="D7" s="221"/>
      <c r="E7" s="222"/>
      <c r="F7" s="222"/>
    </row>
    <row r="8" spans="1:6" s="4" customFormat="1" ht="18.75" customHeight="1">
      <c r="A8" s="221" t="s">
        <v>138</v>
      </c>
      <c r="B8" s="221"/>
      <c r="C8" s="221"/>
      <c r="D8" s="221"/>
      <c r="E8" s="222"/>
      <c r="F8" s="222"/>
    </row>
    <row r="9" spans="1:6" s="5" customFormat="1" ht="17.25" customHeight="1">
      <c r="A9" s="223" t="s">
        <v>56</v>
      </c>
      <c r="B9" s="223"/>
      <c r="C9" s="223"/>
      <c r="D9" s="223"/>
      <c r="E9" s="224"/>
      <c r="F9" s="224"/>
    </row>
    <row r="10" spans="1:6" s="4" customFormat="1" ht="30" customHeight="1" thickBot="1">
      <c r="A10" s="225" t="s">
        <v>68</v>
      </c>
      <c r="B10" s="225"/>
      <c r="C10" s="225"/>
      <c r="D10" s="225"/>
      <c r="E10" s="226"/>
      <c r="F10" s="226"/>
    </row>
    <row r="11" spans="1:6" s="9" customFormat="1" ht="139.5" customHeight="1" thickBot="1">
      <c r="A11" s="6" t="s">
        <v>2</v>
      </c>
      <c r="B11" s="7" t="s">
        <v>3</v>
      </c>
      <c r="C11" s="8" t="s">
        <v>126</v>
      </c>
      <c r="D11" s="8" t="s">
        <v>29</v>
      </c>
      <c r="E11" s="8" t="s">
        <v>4</v>
      </c>
      <c r="F11" s="108" t="s">
        <v>5</v>
      </c>
    </row>
    <row r="12" spans="1:6" s="12" customFormat="1" ht="12.75">
      <c r="A12" s="10">
        <v>1</v>
      </c>
      <c r="B12" s="11">
        <v>2</v>
      </c>
      <c r="C12" s="11">
        <v>3</v>
      </c>
      <c r="D12" s="28">
        <v>4</v>
      </c>
      <c r="E12" s="29">
        <v>5</v>
      </c>
      <c r="F12" s="30">
        <v>6</v>
      </c>
    </row>
    <row r="13" spans="1:6" s="12" customFormat="1" ht="49.5" customHeight="1">
      <c r="A13" s="227" t="s">
        <v>6</v>
      </c>
      <c r="B13" s="228"/>
      <c r="C13" s="228"/>
      <c r="D13" s="228"/>
      <c r="E13" s="229"/>
      <c r="F13" s="230"/>
    </row>
    <row r="14" spans="1:8" s="9" customFormat="1" ht="18.75">
      <c r="A14" s="67" t="s">
        <v>84</v>
      </c>
      <c r="B14" s="38" t="s">
        <v>7</v>
      </c>
      <c r="C14" s="45">
        <v>4188.2</v>
      </c>
      <c r="D14" s="85">
        <f>E14*G14</f>
        <v>181432.82</v>
      </c>
      <c r="E14" s="45">
        <f>F14*12</f>
        <v>43.32</v>
      </c>
      <c r="F14" s="47">
        <f>F25</f>
        <v>3.61</v>
      </c>
      <c r="G14" s="9">
        <v>4188.2</v>
      </c>
      <c r="H14" s="9">
        <v>5492</v>
      </c>
    </row>
    <row r="15" spans="1:6" s="9" customFormat="1" ht="25.5" customHeight="1">
      <c r="A15" s="64" t="s">
        <v>59</v>
      </c>
      <c r="B15" s="65" t="s">
        <v>60</v>
      </c>
      <c r="C15" s="45"/>
      <c r="D15" s="85"/>
      <c r="E15" s="45"/>
      <c r="F15" s="47"/>
    </row>
    <row r="16" spans="1:6" s="9" customFormat="1" ht="25.5" customHeight="1">
      <c r="A16" s="64" t="s">
        <v>61</v>
      </c>
      <c r="B16" s="65" t="s">
        <v>60</v>
      </c>
      <c r="C16" s="45"/>
      <c r="D16" s="85"/>
      <c r="E16" s="45"/>
      <c r="F16" s="47"/>
    </row>
    <row r="17" spans="1:6" s="9" customFormat="1" ht="120" customHeight="1">
      <c r="A17" s="64" t="s">
        <v>92</v>
      </c>
      <c r="B17" s="65" t="s">
        <v>20</v>
      </c>
      <c r="C17" s="45"/>
      <c r="D17" s="85"/>
      <c r="E17" s="45"/>
      <c r="F17" s="47"/>
    </row>
    <row r="18" spans="1:6" s="9" customFormat="1" ht="18.75">
      <c r="A18" s="64" t="s">
        <v>93</v>
      </c>
      <c r="B18" s="65" t="s">
        <v>60</v>
      </c>
      <c r="C18" s="45"/>
      <c r="D18" s="85"/>
      <c r="E18" s="45"/>
      <c r="F18" s="47"/>
    </row>
    <row r="19" spans="1:6" s="9" customFormat="1" ht="18.75">
      <c r="A19" s="64" t="s">
        <v>94</v>
      </c>
      <c r="B19" s="65" t="s">
        <v>60</v>
      </c>
      <c r="C19" s="45"/>
      <c r="D19" s="85"/>
      <c r="E19" s="45"/>
      <c r="F19" s="47"/>
    </row>
    <row r="20" spans="1:6" s="9" customFormat="1" ht="25.5">
      <c r="A20" s="64" t="s">
        <v>95</v>
      </c>
      <c r="B20" s="65" t="s">
        <v>10</v>
      </c>
      <c r="C20" s="45"/>
      <c r="D20" s="85"/>
      <c r="E20" s="45"/>
      <c r="F20" s="47"/>
    </row>
    <row r="21" spans="1:6" s="9" customFormat="1" ht="18.75">
      <c r="A21" s="64" t="s">
        <v>96</v>
      </c>
      <c r="B21" s="65" t="s">
        <v>12</v>
      </c>
      <c r="C21" s="45"/>
      <c r="D21" s="85"/>
      <c r="E21" s="45"/>
      <c r="F21" s="47"/>
    </row>
    <row r="22" spans="1:6" s="9" customFormat="1" ht="18.75">
      <c r="A22" s="64" t="s">
        <v>159</v>
      </c>
      <c r="B22" s="65" t="s">
        <v>60</v>
      </c>
      <c r="C22" s="45"/>
      <c r="D22" s="85"/>
      <c r="E22" s="45"/>
      <c r="F22" s="47"/>
    </row>
    <row r="23" spans="1:6" s="9" customFormat="1" ht="18.75">
      <c r="A23" s="64" t="s">
        <v>161</v>
      </c>
      <c r="B23" s="65" t="s">
        <v>60</v>
      </c>
      <c r="C23" s="45"/>
      <c r="D23" s="85"/>
      <c r="E23" s="45"/>
      <c r="F23" s="47"/>
    </row>
    <row r="24" spans="1:6" s="9" customFormat="1" ht="18.75">
      <c r="A24" s="64" t="s">
        <v>97</v>
      </c>
      <c r="B24" s="65" t="s">
        <v>15</v>
      </c>
      <c r="C24" s="45"/>
      <c r="D24" s="85"/>
      <c r="E24" s="45"/>
      <c r="F24" s="47"/>
    </row>
    <row r="25" spans="1:6" s="9" customFormat="1" ht="18.75">
      <c r="A25" s="66" t="s">
        <v>81</v>
      </c>
      <c r="B25" s="65"/>
      <c r="C25" s="45"/>
      <c r="D25" s="85"/>
      <c r="E25" s="45"/>
      <c r="F25" s="47">
        <v>3.61</v>
      </c>
    </row>
    <row r="26" spans="1:7" s="9" customFormat="1" ht="30">
      <c r="A26" s="67" t="s">
        <v>8</v>
      </c>
      <c r="B26" s="68" t="s">
        <v>9</v>
      </c>
      <c r="C26" s="45" t="s">
        <v>127</v>
      </c>
      <c r="D26" s="85">
        <f>E26*G26</f>
        <v>171381.14</v>
      </c>
      <c r="E26" s="45">
        <f>F26*12</f>
        <v>40.92</v>
      </c>
      <c r="F26" s="47">
        <v>3.41</v>
      </c>
      <c r="G26" s="9">
        <v>4188.2</v>
      </c>
    </row>
    <row r="27" spans="1:6" s="9" customFormat="1" ht="18.75">
      <c r="A27" s="64" t="s">
        <v>98</v>
      </c>
      <c r="B27" s="65" t="s">
        <v>9</v>
      </c>
      <c r="C27" s="45"/>
      <c r="D27" s="85"/>
      <c r="E27" s="45"/>
      <c r="F27" s="47"/>
    </row>
    <row r="28" spans="1:6" s="9" customFormat="1" ht="18.75">
      <c r="A28" s="64" t="s">
        <v>99</v>
      </c>
      <c r="B28" s="65" t="s">
        <v>100</v>
      </c>
      <c r="C28" s="45"/>
      <c r="D28" s="85"/>
      <c r="E28" s="45"/>
      <c r="F28" s="47"/>
    </row>
    <row r="29" spans="1:6" s="9" customFormat="1" ht="18.75">
      <c r="A29" s="64" t="s">
        <v>101</v>
      </c>
      <c r="B29" s="65" t="s">
        <v>102</v>
      </c>
      <c r="C29" s="45"/>
      <c r="D29" s="85"/>
      <c r="E29" s="45"/>
      <c r="F29" s="47"/>
    </row>
    <row r="30" spans="1:6" s="9" customFormat="1" ht="18.75">
      <c r="A30" s="64" t="s">
        <v>62</v>
      </c>
      <c r="B30" s="65" t="s">
        <v>9</v>
      </c>
      <c r="C30" s="45"/>
      <c r="D30" s="85"/>
      <c r="E30" s="45"/>
      <c r="F30" s="47"/>
    </row>
    <row r="31" spans="1:6" s="9" customFormat="1" ht="25.5">
      <c r="A31" s="64" t="s">
        <v>63</v>
      </c>
      <c r="B31" s="65" t="s">
        <v>10</v>
      </c>
      <c r="C31" s="45"/>
      <c r="D31" s="85"/>
      <c r="E31" s="45"/>
      <c r="F31" s="47"/>
    </row>
    <row r="32" spans="1:6" s="9" customFormat="1" ht="18.75">
      <c r="A32" s="64" t="s">
        <v>64</v>
      </c>
      <c r="B32" s="65" t="s">
        <v>9</v>
      </c>
      <c r="C32" s="45"/>
      <c r="D32" s="85"/>
      <c r="E32" s="45"/>
      <c r="F32" s="47"/>
    </row>
    <row r="33" spans="1:6" s="9" customFormat="1" ht="18.75">
      <c r="A33" s="64" t="s">
        <v>65</v>
      </c>
      <c r="B33" s="65" t="s">
        <v>9</v>
      </c>
      <c r="C33" s="45"/>
      <c r="D33" s="85"/>
      <c r="E33" s="45"/>
      <c r="F33" s="47"/>
    </row>
    <row r="34" spans="1:6" s="9" customFormat="1" ht="25.5">
      <c r="A34" s="64" t="s">
        <v>66</v>
      </c>
      <c r="B34" s="65" t="s">
        <v>67</v>
      </c>
      <c r="C34" s="45"/>
      <c r="D34" s="85"/>
      <c r="E34" s="45"/>
      <c r="F34" s="47"/>
    </row>
    <row r="35" spans="1:6" s="9" customFormat="1" ht="25.5">
      <c r="A35" s="64" t="s">
        <v>103</v>
      </c>
      <c r="B35" s="65" t="s">
        <v>10</v>
      </c>
      <c r="C35" s="45"/>
      <c r="D35" s="85"/>
      <c r="E35" s="45"/>
      <c r="F35" s="47"/>
    </row>
    <row r="36" spans="1:6" s="9" customFormat="1" ht="25.5">
      <c r="A36" s="64" t="s">
        <v>104</v>
      </c>
      <c r="B36" s="65" t="s">
        <v>9</v>
      </c>
      <c r="C36" s="45"/>
      <c r="D36" s="85"/>
      <c r="E36" s="45"/>
      <c r="F36" s="47"/>
    </row>
    <row r="37" spans="1:8" s="14" customFormat="1" ht="18.75">
      <c r="A37" s="39" t="s">
        <v>11</v>
      </c>
      <c r="B37" s="38" t="s">
        <v>12</v>
      </c>
      <c r="C37" s="45" t="s">
        <v>142</v>
      </c>
      <c r="D37" s="85">
        <f>E37*G37</f>
        <v>45232.56</v>
      </c>
      <c r="E37" s="45">
        <f>F37*12</f>
        <v>10.8</v>
      </c>
      <c r="F37" s="55">
        <v>0.9</v>
      </c>
      <c r="G37" s="9">
        <v>4188.2</v>
      </c>
      <c r="H37" s="14">
        <v>5492</v>
      </c>
    </row>
    <row r="38" spans="1:8" s="9" customFormat="1" ht="18.75">
      <c r="A38" s="39" t="s">
        <v>13</v>
      </c>
      <c r="B38" s="38" t="s">
        <v>14</v>
      </c>
      <c r="C38" s="45" t="s">
        <v>142</v>
      </c>
      <c r="D38" s="85">
        <f>E38*G38</f>
        <v>147257.11</v>
      </c>
      <c r="E38" s="45">
        <f>F38*12</f>
        <v>35.16</v>
      </c>
      <c r="F38" s="55">
        <v>2.93</v>
      </c>
      <c r="G38" s="9">
        <v>4188.2</v>
      </c>
      <c r="H38" s="9">
        <v>5492</v>
      </c>
    </row>
    <row r="39" spans="1:7" s="9" customFormat="1" ht="18.75">
      <c r="A39" s="39" t="s">
        <v>105</v>
      </c>
      <c r="B39" s="38" t="s">
        <v>9</v>
      </c>
      <c r="C39" s="45" t="s">
        <v>146</v>
      </c>
      <c r="D39" s="85">
        <v>0</v>
      </c>
      <c r="E39" s="45">
        <f>D39/G39</f>
        <v>0</v>
      </c>
      <c r="F39" s="55">
        <f>E39/12</f>
        <v>0</v>
      </c>
      <c r="G39" s="9">
        <v>4188.2</v>
      </c>
    </row>
    <row r="40" spans="1:6" s="9" customFormat="1" ht="18.75">
      <c r="A40" s="64" t="s">
        <v>106</v>
      </c>
      <c r="B40" s="65" t="s">
        <v>20</v>
      </c>
      <c r="C40" s="45"/>
      <c r="D40" s="85"/>
      <c r="E40" s="45"/>
      <c r="F40" s="55"/>
    </row>
    <row r="41" spans="1:6" s="9" customFormat="1" ht="18.75">
      <c r="A41" s="64" t="s">
        <v>107</v>
      </c>
      <c r="B41" s="65" t="s">
        <v>15</v>
      </c>
      <c r="C41" s="45"/>
      <c r="D41" s="85"/>
      <c r="E41" s="45"/>
      <c r="F41" s="55"/>
    </row>
    <row r="42" spans="1:6" s="9" customFormat="1" ht="18.75">
      <c r="A42" s="64" t="s">
        <v>108</v>
      </c>
      <c r="B42" s="65" t="s">
        <v>109</v>
      </c>
      <c r="C42" s="45"/>
      <c r="D42" s="85"/>
      <c r="E42" s="45"/>
      <c r="F42" s="55"/>
    </row>
    <row r="43" spans="1:6" s="9" customFormat="1" ht="18.75">
      <c r="A43" s="64" t="s">
        <v>110</v>
      </c>
      <c r="B43" s="65" t="s">
        <v>111</v>
      </c>
      <c r="C43" s="45"/>
      <c r="D43" s="85"/>
      <c r="E43" s="45"/>
      <c r="F43" s="55"/>
    </row>
    <row r="44" spans="1:6" s="9" customFormat="1" ht="18.75">
      <c r="A44" s="64" t="s">
        <v>112</v>
      </c>
      <c r="B44" s="65" t="s">
        <v>109</v>
      </c>
      <c r="C44" s="45"/>
      <c r="D44" s="85"/>
      <c r="E44" s="45"/>
      <c r="F44" s="55"/>
    </row>
    <row r="45" spans="1:8" s="12" customFormat="1" ht="35.25" customHeight="1">
      <c r="A45" s="39" t="s">
        <v>113</v>
      </c>
      <c r="B45" s="38" t="s">
        <v>7</v>
      </c>
      <c r="C45" s="41" t="s">
        <v>128</v>
      </c>
      <c r="D45" s="85">
        <f>2439.99*G45/H45</f>
        <v>1860.74</v>
      </c>
      <c r="E45" s="45">
        <f>D45/G45</f>
        <v>0.44</v>
      </c>
      <c r="F45" s="40">
        <f>E45/12</f>
        <v>0.04</v>
      </c>
      <c r="G45" s="9">
        <v>4188.2</v>
      </c>
      <c r="H45" s="12">
        <v>5492</v>
      </c>
    </row>
    <row r="46" spans="1:8" s="12" customFormat="1" ht="36" customHeight="1">
      <c r="A46" s="39" t="s">
        <v>114</v>
      </c>
      <c r="B46" s="38" t="s">
        <v>7</v>
      </c>
      <c r="C46" s="41" t="s">
        <v>128</v>
      </c>
      <c r="D46" s="85">
        <f>15405.72*G46/H46</f>
        <v>13374.15</v>
      </c>
      <c r="E46" s="45">
        <f>D46/G46</f>
        <v>3.19</v>
      </c>
      <c r="F46" s="40">
        <f>E46/12</f>
        <v>0.27</v>
      </c>
      <c r="G46" s="9">
        <v>4188.2</v>
      </c>
      <c r="H46" s="12">
        <v>4824.4</v>
      </c>
    </row>
    <row r="47" spans="1:8" s="9" customFormat="1" ht="21" customHeight="1">
      <c r="A47" s="39" t="s">
        <v>22</v>
      </c>
      <c r="B47" s="38" t="s">
        <v>23</v>
      </c>
      <c r="C47" s="41" t="s">
        <v>147</v>
      </c>
      <c r="D47" s="85">
        <f>E47*G47</f>
        <v>4020.67</v>
      </c>
      <c r="E47" s="45">
        <f>F47*12</f>
        <v>0.96</v>
      </c>
      <c r="F47" s="40">
        <v>0.08</v>
      </c>
      <c r="G47" s="9">
        <v>4188.2</v>
      </c>
      <c r="H47" s="9">
        <v>5492</v>
      </c>
    </row>
    <row r="48" spans="1:8" s="9" customFormat="1" ht="18" customHeight="1">
      <c r="A48" s="39" t="s">
        <v>24</v>
      </c>
      <c r="B48" s="69" t="s">
        <v>25</v>
      </c>
      <c r="C48" s="56" t="s">
        <v>147</v>
      </c>
      <c r="D48" s="85">
        <f>E48*G48</f>
        <v>2512.92</v>
      </c>
      <c r="E48" s="45">
        <f>12*F48</f>
        <v>0.6</v>
      </c>
      <c r="F48" s="57">
        <v>0.05</v>
      </c>
      <c r="G48" s="9">
        <v>4188.2</v>
      </c>
      <c r="H48" s="9">
        <v>5492</v>
      </c>
    </row>
    <row r="49" spans="1:8" s="14" customFormat="1" ht="30">
      <c r="A49" s="39" t="s">
        <v>21</v>
      </c>
      <c r="B49" s="38"/>
      <c r="C49" s="41" t="s">
        <v>139</v>
      </c>
      <c r="D49" s="85">
        <f>3535*G49/H49</f>
        <v>2847.23</v>
      </c>
      <c r="E49" s="45">
        <f>D49/G49</f>
        <v>0.68</v>
      </c>
      <c r="F49" s="40">
        <f>E49/12</f>
        <v>0.06</v>
      </c>
      <c r="G49" s="9">
        <v>4188.2</v>
      </c>
      <c r="H49" s="14">
        <v>5199.9</v>
      </c>
    </row>
    <row r="50" spans="1:7" s="14" customFormat="1" ht="15">
      <c r="A50" s="39" t="s">
        <v>30</v>
      </c>
      <c r="B50" s="38"/>
      <c r="C50" s="45"/>
      <c r="D50" s="86">
        <f>SUM(D52:D67)</f>
        <v>45034.8</v>
      </c>
      <c r="E50" s="45">
        <f>D50/G50</f>
        <v>10.75</v>
      </c>
      <c r="F50" s="46">
        <f>E50/12</f>
        <v>0.9</v>
      </c>
      <c r="G50" s="9">
        <v>4188.2</v>
      </c>
    </row>
    <row r="51" spans="1:7" s="12" customFormat="1" ht="15.75" customHeight="1" hidden="1">
      <c r="A51" s="70" t="s">
        <v>48</v>
      </c>
      <c r="B51" s="71" t="s">
        <v>15</v>
      </c>
      <c r="C51" s="49"/>
      <c r="D51" s="218"/>
      <c r="E51" s="49"/>
      <c r="F51" s="50"/>
      <c r="G51" s="9">
        <v>4188.2</v>
      </c>
    </row>
    <row r="52" spans="1:8" s="12" customFormat="1" ht="20.25" customHeight="1">
      <c r="A52" s="70" t="s">
        <v>89</v>
      </c>
      <c r="B52" s="71" t="s">
        <v>15</v>
      </c>
      <c r="C52" s="49"/>
      <c r="D52" s="218">
        <f>1132.99*G52/H52</f>
        <v>983.58</v>
      </c>
      <c r="E52" s="49"/>
      <c r="F52" s="50"/>
      <c r="G52" s="9">
        <v>4188.2</v>
      </c>
      <c r="H52" s="12">
        <v>4824.4</v>
      </c>
    </row>
    <row r="53" spans="1:8" s="12" customFormat="1" ht="15">
      <c r="A53" s="70" t="s">
        <v>16</v>
      </c>
      <c r="B53" s="71" t="s">
        <v>20</v>
      </c>
      <c r="C53" s="49"/>
      <c r="D53" s="218">
        <f>2195.57*G53/H53</f>
        <v>1906.04</v>
      </c>
      <c r="E53" s="49"/>
      <c r="F53" s="50"/>
      <c r="G53" s="9">
        <v>4188.2</v>
      </c>
      <c r="H53" s="12">
        <v>4824.4</v>
      </c>
    </row>
    <row r="54" spans="1:8" s="12" customFormat="1" ht="15">
      <c r="A54" s="70" t="s">
        <v>82</v>
      </c>
      <c r="B54" s="72" t="s">
        <v>15</v>
      </c>
      <c r="C54" s="49"/>
      <c r="D54" s="218">
        <f>3912.29*G54/H54</f>
        <v>3396.37</v>
      </c>
      <c r="E54" s="49"/>
      <c r="F54" s="50"/>
      <c r="G54" s="9">
        <v>4188.2</v>
      </c>
      <c r="H54" s="12">
        <v>4824.4</v>
      </c>
    </row>
    <row r="55" spans="1:8" s="12" customFormat="1" ht="15">
      <c r="A55" s="124" t="s">
        <v>170</v>
      </c>
      <c r="B55" s="71" t="s">
        <v>15</v>
      </c>
      <c r="C55" s="49"/>
      <c r="D55" s="218">
        <f>(1005.3*5)*G55/H55</f>
        <v>4363.65</v>
      </c>
      <c r="E55" s="49"/>
      <c r="F55" s="50"/>
      <c r="G55" s="9">
        <v>4188.2</v>
      </c>
      <c r="H55" s="12">
        <v>4824.4</v>
      </c>
    </row>
    <row r="56" spans="1:7" s="12" customFormat="1" ht="15">
      <c r="A56" s="70" t="s">
        <v>46</v>
      </c>
      <c r="B56" s="71" t="s">
        <v>15</v>
      </c>
      <c r="C56" s="49"/>
      <c r="D56" s="218">
        <v>4184</v>
      </c>
      <c r="E56" s="49"/>
      <c r="F56" s="50"/>
      <c r="G56" s="9">
        <v>4188.2</v>
      </c>
    </row>
    <row r="57" spans="1:7" s="12" customFormat="1" ht="15">
      <c r="A57" s="70" t="s">
        <v>17</v>
      </c>
      <c r="B57" s="71" t="s">
        <v>15</v>
      </c>
      <c r="C57" s="49"/>
      <c r="D57" s="218">
        <v>9326.76</v>
      </c>
      <c r="E57" s="49"/>
      <c r="F57" s="50"/>
      <c r="G57" s="9">
        <v>4188.2</v>
      </c>
    </row>
    <row r="58" spans="1:7" s="12" customFormat="1" ht="15">
      <c r="A58" s="70" t="s">
        <v>18</v>
      </c>
      <c r="B58" s="71" t="s">
        <v>15</v>
      </c>
      <c r="C58" s="49"/>
      <c r="D58" s="218">
        <v>1097.78</v>
      </c>
      <c r="E58" s="49"/>
      <c r="F58" s="50"/>
      <c r="G58" s="9">
        <v>4188.2</v>
      </c>
    </row>
    <row r="59" spans="1:8" s="12" customFormat="1" ht="15">
      <c r="A59" s="70" t="s">
        <v>42</v>
      </c>
      <c r="B59" s="71" t="s">
        <v>15</v>
      </c>
      <c r="C59" s="49"/>
      <c r="D59" s="218">
        <f>2091.96*G59/H59</f>
        <v>1816.09</v>
      </c>
      <c r="E59" s="49"/>
      <c r="F59" s="50"/>
      <c r="G59" s="9">
        <v>4188.2</v>
      </c>
      <c r="H59" s="12">
        <v>4824.4</v>
      </c>
    </row>
    <row r="60" spans="1:8" s="12" customFormat="1" ht="15">
      <c r="A60" s="70" t="s">
        <v>43</v>
      </c>
      <c r="B60" s="72" t="s">
        <v>20</v>
      </c>
      <c r="C60" s="49"/>
      <c r="D60" s="218">
        <v>0</v>
      </c>
      <c r="E60" s="49"/>
      <c r="F60" s="50"/>
      <c r="G60" s="9">
        <v>4188.2</v>
      </c>
      <c r="H60" s="12">
        <v>4824.4</v>
      </c>
    </row>
    <row r="61" spans="1:8" s="12" customFormat="1" ht="25.5">
      <c r="A61" s="70" t="s">
        <v>19</v>
      </c>
      <c r="B61" s="71" t="s">
        <v>15</v>
      </c>
      <c r="C61" s="49"/>
      <c r="D61" s="218">
        <f>4250.64*G61/H61</f>
        <v>3690.1</v>
      </c>
      <c r="E61" s="49"/>
      <c r="F61" s="50"/>
      <c r="G61" s="9">
        <v>4188.2</v>
      </c>
      <c r="H61" s="12">
        <v>4824.4</v>
      </c>
    </row>
    <row r="62" spans="1:8" s="12" customFormat="1" ht="20.25" customHeight="1">
      <c r="A62" s="70" t="s">
        <v>160</v>
      </c>
      <c r="B62" s="71" t="s">
        <v>15</v>
      </c>
      <c r="C62" s="49"/>
      <c r="D62" s="218">
        <f>1611.06*G62/H62</f>
        <v>1398.61</v>
      </c>
      <c r="E62" s="49"/>
      <c r="F62" s="50"/>
      <c r="G62" s="9">
        <v>4188.2</v>
      </c>
      <c r="H62" s="12">
        <v>4824.4</v>
      </c>
    </row>
    <row r="63" spans="1:8" s="12" customFormat="1" ht="25.5">
      <c r="A63" s="70" t="s">
        <v>90</v>
      </c>
      <c r="B63" s="71" t="s">
        <v>15</v>
      </c>
      <c r="C63" s="49"/>
      <c r="D63" s="218">
        <f>14827.09*G63/H63</f>
        <v>12871.82</v>
      </c>
      <c r="E63" s="49"/>
      <c r="F63" s="50"/>
      <c r="G63" s="9">
        <v>4188.2</v>
      </c>
      <c r="H63" s="12">
        <v>4824.4</v>
      </c>
    </row>
    <row r="64" spans="1:8" s="36" customFormat="1" ht="25.5">
      <c r="A64" s="70" t="s">
        <v>134</v>
      </c>
      <c r="B64" s="72" t="s">
        <v>136</v>
      </c>
      <c r="C64" s="53"/>
      <c r="D64" s="218">
        <v>0</v>
      </c>
      <c r="E64" s="53"/>
      <c r="F64" s="54"/>
      <c r="G64" s="9">
        <v>4188.2</v>
      </c>
      <c r="H64" s="36">
        <v>4824.4</v>
      </c>
    </row>
    <row r="65" spans="1:8" s="36" customFormat="1" ht="25.5">
      <c r="A65" s="70" t="s">
        <v>135</v>
      </c>
      <c r="B65" s="72" t="s">
        <v>51</v>
      </c>
      <c r="C65" s="83"/>
      <c r="D65" s="219">
        <v>0</v>
      </c>
      <c r="E65" s="83"/>
      <c r="F65" s="84"/>
      <c r="G65" s="9">
        <v>4188.2</v>
      </c>
      <c r="H65" s="36">
        <v>4824.4</v>
      </c>
    </row>
    <row r="66" spans="1:8" s="187" customFormat="1" ht="18" customHeight="1">
      <c r="A66" s="73" t="s">
        <v>155</v>
      </c>
      <c r="B66" s="74" t="s">
        <v>51</v>
      </c>
      <c r="C66" s="48"/>
      <c r="D66" s="88">
        <v>0</v>
      </c>
      <c r="E66" s="83"/>
      <c r="F66" s="84"/>
      <c r="G66" s="37">
        <v>4188.2</v>
      </c>
      <c r="H66" s="187">
        <v>4824.4</v>
      </c>
    </row>
    <row r="67" spans="1:8" s="187" customFormat="1" ht="15">
      <c r="A67" s="73" t="s">
        <v>156</v>
      </c>
      <c r="B67" s="74" t="s">
        <v>51</v>
      </c>
      <c r="C67" s="48"/>
      <c r="D67" s="88">
        <v>0</v>
      </c>
      <c r="E67" s="83"/>
      <c r="F67" s="84"/>
      <c r="G67" s="37">
        <v>4188.2</v>
      </c>
      <c r="H67" s="187">
        <v>4824.4</v>
      </c>
    </row>
    <row r="68" spans="1:7" s="14" customFormat="1" ht="30">
      <c r="A68" s="39" t="s">
        <v>35</v>
      </c>
      <c r="B68" s="38"/>
      <c r="C68" s="45"/>
      <c r="D68" s="86">
        <f>D69+D70+D71+D72+D73+D74+D76+D78+D75+D77</f>
        <v>16968.8</v>
      </c>
      <c r="E68" s="45">
        <f>D68/G68</f>
        <v>4.05</v>
      </c>
      <c r="F68" s="46">
        <f>E68/12</f>
        <v>0.34</v>
      </c>
      <c r="G68" s="9">
        <v>4188.2</v>
      </c>
    </row>
    <row r="69" spans="1:8" s="12" customFormat="1" ht="15">
      <c r="A69" s="70" t="s">
        <v>31</v>
      </c>
      <c r="B69" s="71" t="s">
        <v>47</v>
      </c>
      <c r="C69" s="49"/>
      <c r="D69" s="218">
        <f>3137.99*G69/H69</f>
        <v>2527.46</v>
      </c>
      <c r="E69" s="49"/>
      <c r="F69" s="50"/>
      <c r="G69" s="9">
        <v>4188.2</v>
      </c>
      <c r="H69" s="12">
        <v>5199.9</v>
      </c>
    </row>
    <row r="70" spans="1:8" s="12" customFormat="1" ht="25.5">
      <c r="A70" s="70" t="s">
        <v>32</v>
      </c>
      <c r="B70" s="71" t="s">
        <v>38</v>
      </c>
      <c r="C70" s="49"/>
      <c r="D70" s="218">
        <f>2092.02*G70/H70</f>
        <v>1684.99</v>
      </c>
      <c r="E70" s="49"/>
      <c r="F70" s="50"/>
      <c r="G70" s="9">
        <v>4188.2</v>
      </c>
      <c r="H70" s="12">
        <v>5199.9</v>
      </c>
    </row>
    <row r="71" spans="1:8" s="12" customFormat="1" ht="15">
      <c r="A71" s="70" t="s">
        <v>52</v>
      </c>
      <c r="B71" s="71" t="s">
        <v>51</v>
      </c>
      <c r="C71" s="49"/>
      <c r="D71" s="218">
        <f>2195.49*G71/H71</f>
        <v>1768.33</v>
      </c>
      <c r="E71" s="49"/>
      <c r="F71" s="50"/>
      <c r="G71" s="9">
        <v>4188.2</v>
      </c>
      <c r="H71" s="12">
        <v>5199.9</v>
      </c>
    </row>
    <row r="72" spans="1:7" s="12" customFormat="1" ht="25.5">
      <c r="A72" s="70" t="s">
        <v>49</v>
      </c>
      <c r="B72" s="71" t="s">
        <v>50</v>
      </c>
      <c r="C72" s="49"/>
      <c r="D72" s="218">
        <v>0</v>
      </c>
      <c r="E72" s="49"/>
      <c r="F72" s="50"/>
      <c r="G72" s="9">
        <v>4188.2</v>
      </c>
    </row>
    <row r="73" spans="1:8" s="12" customFormat="1" ht="15">
      <c r="A73" s="70" t="s">
        <v>69</v>
      </c>
      <c r="B73" s="72" t="s">
        <v>51</v>
      </c>
      <c r="C73" s="49"/>
      <c r="D73" s="218">
        <v>0</v>
      </c>
      <c r="E73" s="49"/>
      <c r="F73" s="50"/>
      <c r="G73" s="9">
        <v>4188.2</v>
      </c>
      <c r="H73" s="12">
        <v>5199.9</v>
      </c>
    </row>
    <row r="74" spans="1:8" s="12" customFormat="1" ht="24.75" customHeight="1">
      <c r="A74" s="70" t="s">
        <v>116</v>
      </c>
      <c r="B74" s="71" t="s">
        <v>15</v>
      </c>
      <c r="C74" s="48"/>
      <c r="D74" s="88">
        <v>0</v>
      </c>
      <c r="E74" s="49"/>
      <c r="F74" s="50"/>
      <c r="G74" s="9">
        <v>4188.2</v>
      </c>
      <c r="H74" s="12">
        <v>5199.9</v>
      </c>
    </row>
    <row r="75" spans="1:8" s="12" customFormat="1" ht="15">
      <c r="A75" s="70" t="s">
        <v>117</v>
      </c>
      <c r="B75" s="72" t="s">
        <v>51</v>
      </c>
      <c r="C75" s="49"/>
      <c r="D75" s="218">
        <f>E75*G75</f>
        <v>0</v>
      </c>
      <c r="E75" s="49"/>
      <c r="F75" s="52"/>
      <c r="G75" s="9">
        <v>4188.2</v>
      </c>
      <c r="H75" s="12">
        <v>5199.9</v>
      </c>
    </row>
    <row r="76" spans="1:8" s="12" customFormat="1" ht="21" customHeight="1">
      <c r="A76" s="70" t="s">
        <v>44</v>
      </c>
      <c r="B76" s="71" t="s">
        <v>7</v>
      </c>
      <c r="C76" s="51"/>
      <c r="D76" s="218">
        <f>7440.48*G76/H76</f>
        <v>5992.85</v>
      </c>
      <c r="E76" s="49"/>
      <c r="F76" s="50"/>
      <c r="G76" s="9">
        <v>4188.2</v>
      </c>
      <c r="H76" s="12">
        <v>5199.9</v>
      </c>
    </row>
    <row r="77" spans="1:8" s="12" customFormat="1" ht="30.75" customHeight="1">
      <c r="A77" s="70" t="s">
        <v>141</v>
      </c>
      <c r="B77" s="72" t="s">
        <v>15</v>
      </c>
      <c r="C77" s="51"/>
      <c r="D77" s="218">
        <f>6201.8*G77/H77</f>
        <v>4995.17</v>
      </c>
      <c r="E77" s="49"/>
      <c r="F77" s="50"/>
      <c r="G77" s="9">
        <v>4188.2</v>
      </c>
      <c r="H77" s="12">
        <v>5199.9</v>
      </c>
    </row>
    <row r="78" spans="1:8" s="36" customFormat="1" ht="27.75" customHeight="1">
      <c r="A78" s="70" t="s">
        <v>115</v>
      </c>
      <c r="B78" s="72" t="s">
        <v>51</v>
      </c>
      <c r="C78" s="53"/>
      <c r="D78" s="218">
        <f>0*G78/H78</f>
        <v>0</v>
      </c>
      <c r="E78" s="53"/>
      <c r="F78" s="54"/>
      <c r="G78" s="9">
        <v>4188.2</v>
      </c>
      <c r="H78" s="36">
        <v>5199.9</v>
      </c>
    </row>
    <row r="79" spans="1:7" s="12" customFormat="1" ht="30">
      <c r="A79" s="39" t="s">
        <v>36</v>
      </c>
      <c r="B79" s="71"/>
      <c r="C79" s="49"/>
      <c r="D79" s="86">
        <f>D80+D81+D82+D83</f>
        <v>567.47</v>
      </c>
      <c r="E79" s="45">
        <f>D79/G79</f>
        <v>0.14</v>
      </c>
      <c r="F79" s="46">
        <f>E79/12</f>
        <v>0.01</v>
      </c>
      <c r="G79" s="9">
        <v>4188.2</v>
      </c>
    </row>
    <row r="80" spans="1:8" s="12" customFormat="1" ht="15">
      <c r="A80" s="124" t="s">
        <v>171</v>
      </c>
      <c r="B80" s="125" t="s">
        <v>15</v>
      </c>
      <c r="C80" s="105"/>
      <c r="D80" s="88">
        <f>744.13*G80/H80</f>
        <v>567.47</v>
      </c>
      <c r="E80" s="45"/>
      <c r="F80" s="46"/>
      <c r="G80" s="9">
        <v>4188.2</v>
      </c>
      <c r="H80" s="12">
        <v>5492</v>
      </c>
    </row>
    <row r="81" spans="1:8" s="60" customFormat="1" ht="15">
      <c r="A81" s="73" t="s">
        <v>157</v>
      </c>
      <c r="B81" s="72" t="s">
        <v>51</v>
      </c>
      <c r="C81" s="48"/>
      <c r="D81" s="88">
        <v>0</v>
      </c>
      <c r="E81" s="45"/>
      <c r="F81" s="46"/>
      <c r="G81" s="37">
        <v>4188.2</v>
      </c>
      <c r="H81" s="60">
        <v>5492</v>
      </c>
    </row>
    <row r="82" spans="1:8" s="12" customFormat="1" ht="15">
      <c r="A82" s="70" t="s">
        <v>119</v>
      </c>
      <c r="B82" s="72" t="s">
        <v>15</v>
      </c>
      <c r="C82" s="48"/>
      <c r="D82" s="88">
        <v>0</v>
      </c>
      <c r="E82" s="45"/>
      <c r="F82" s="46"/>
      <c r="G82" s="9">
        <v>4188.2</v>
      </c>
      <c r="H82" s="168">
        <v>5492</v>
      </c>
    </row>
    <row r="83" spans="1:8" s="12" customFormat="1" ht="25.5">
      <c r="A83" s="70" t="s">
        <v>120</v>
      </c>
      <c r="B83" s="72" t="s">
        <v>15</v>
      </c>
      <c r="C83" s="48"/>
      <c r="D83" s="88">
        <v>0</v>
      </c>
      <c r="E83" s="49"/>
      <c r="F83" s="50"/>
      <c r="G83" s="9">
        <v>4188.2</v>
      </c>
      <c r="H83" s="168">
        <v>5492</v>
      </c>
    </row>
    <row r="84" spans="1:7" s="12" customFormat="1" ht="15" hidden="1">
      <c r="A84" s="70" t="s">
        <v>45</v>
      </c>
      <c r="B84" s="71" t="s">
        <v>7</v>
      </c>
      <c r="C84" s="49"/>
      <c r="D84" s="218">
        <f>E84*G84</f>
        <v>0</v>
      </c>
      <c r="E84" s="49">
        <f>F84*12</f>
        <v>0</v>
      </c>
      <c r="F84" s="52"/>
      <c r="G84" s="9">
        <v>4182.2</v>
      </c>
    </row>
    <row r="85" spans="1:7" s="12" customFormat="1" ht="15">
      <c r="A85" s="39" t="s">
        <v>121</v>
      </c>
      <c r="B85" s="71"/>
      <c r="C85" s="49"/>
      <c r="D85" s="86">
        <f>D86+D87+D88+D89+D90+D91</f>
        <v>36973.44</v>
      </c>
      <c r="E85" s="45">
        <f>D85/G85</f>
        <v>8.83</v>
      </c>
      <c r="F85" s="46">
        <f>E85/12</f>
        <v>0.74</v>
      </c>
      <c r="G85" s="9">
        <v>4188.2</v>
      </c>
    </row>
    <row r="86" spans="1:7" s="12" customFormat="1" ht="15">
      <c r="A86" s="70" t="s">
        <v>33</v>
      </c>
      <c r="B86" s="71" t="s">
        <v>7</v>
      </c>
      <c r="C86" s="49"/>
      <c r="D86" s="218">
        <f>E86*G86</f>
        <v>0</v>
      </c>
      <c r="E86" s="49"/>
      <c r="F86" s="50"/>
      <c r="G86" s="9">
        <v>4188.2</v>
      </c>
    </row>
    <row r="87" spans="1:7" s="12" customFormat="1" ht="41.25" customHeight="1">
      <c r="A87" s="70" t="s">
        <v>122</v>
      </c>
      <c r="B87" s="71" t="s">
        <v>15</v>
      </c>
      <c r="C87" s="49"/>
      <c r="D87" s="218">
        <v>10934.05</v>
      </c>
      <c r="E87" s="49"/>
      <c r="F87" s="50"/>
      <c r="G87" s="9">
        <v>4188.2</v>
      </c>
    </row>
    <row r="88" spans="1:7" s="12" customFormat="1" ht="39" customHeight="1">
      <c r="A88" s="70" t="s">
        <v>123</v>
      </c>
      <c r="B88" s="71" t="s">
        <v>15</v>
      </c>
      <c r="C88" s="49"/>
      <c r="D88" s="218">
        <v>1093.4</v>
      </c>
      <c r="E88" s="49"/>
      <c r="F88" s="50"/>
      <c r="G88" s="9">
        <v>4188.2</v>
      </c>
    </row>
    <row r="89" spans="1:7" s="12" customFormat="1" ht="27.75" customHeight="1">
      <c r="A89" s="70" t="s">
        <v>55</v>
      </c>
      <c r="B89" s="71" t="s">
        <v>10</v>
      </c>
      <c r="C89" s="49"/>
      <c r="D89" s="218">
        <f>E89*G89</f>
        <v>0</v>
      </c>
      <c r="E89" s="49"/>
      <c r="F89" s="52"/>
      <c r="G89" s="9">
        <v>4188.2</v>
      </c>
    </row>
    <row r="90" spans="1:7" s="12" customFormat="1" ht="15">
      <c r="A90" s="70" t="s">
        <v>39</v>
      </c>
      <c r="B90" s="72" t="s">
        <v>91</v>
      </c>
      <c r="C90" s="49"/>
      <c r="D90" s="218">
        <f>E90*G90</f>
        <v>0</v>
      </c>
      <c r="E90" s="49"/>
      <c r="F90" s="52"/>
      <c r="G90" s="9">
        <v>4188.2</v>
      </c>
    </row>
    <row r="91" spans="1:7" s="12" customFormat="1" ht="60" customHeight="1">
      <c r="A91" s="70" t="s">
        <v>124</v>
      </c>
      <c r="B91" s="72" t="s">
        <v>70</v>
      </c>
      <c r="C91" s="49"/>
      <c r="D91" s="218">
        <v>24945.99</v>
      </c>
      <c r="E91" s="49"/>
      <c r="F91" s="52"/>
      <c r="G91" s="9">
        <v>4188.2</v>
      </c>
    </row>
    <row r="92" spans="1:7" s="12" customFormat="1" ht="15">
      <c r="A92" s="39" t="s">
        <v>37</v>
      </c>
      <c r="B92" s="71"/>
      <c r="C92" s="49"/>
      <c r="D92" s="86">
        <f>D93</f>
        <v>0</v>
      </c>
      <c r="E92" s="45">
        <f>D92/G92</f>
        <v>0</v>
      </c>
      <c r="F92" s="46">
        <f>E92/12</f>
        <v>0</v>
      </c>
      <c r="G92" s="9">
        <v>4188.2</v>
      </c>
    </row>
    <row r="93" spans="1:7" s="12" customFormat="1" ht="15">
      <c r="A93" s="70" t="s">
        <v>34</v>
      </c>
      <c r="B93" s="71" t="s">
        <v>15</v>
      </c>
      <c r="C93" s="49"/>
      <c r="D93" s="218">
        <v>0</v>
      </c>
      <c r="E93" s="49"/>
      <c r="F93" s="50"/>
      <c r="G93" s="9">
        <v>4188.2</v>
      </c>
    </row>
    <row r="94" spans="1:7" s="9" customFormat="1" ht="15">
      <c r="A94" s="39" t="s">
        <v>41</v>
      </c>
      <c r="B94" s="38"/>
      <c r="C94" s="45"/>
      <c r="D94" s="86">
        <f>D96+D95</f>
        <v>0</v>
      </c>
      <c r="E94" s="45">
        <f>D94/G94</f>
        <v>0</v>
      </c>
      <c r="F94" s="46">
        <f>E94/12</f>
        <v>0</v>
      </c>
      <c r="G94" s="9">
        <v>4188.2</v>
      </c>
    </row>
    <row r="95" spans="1:7" s="9" customFormat="1" ht="48" customHeight="1">
      <c r="A95" s="73" t="s">
        <v>125</v>
      </c>
      <c r="B95" s="72" t="s">
        <v>20</v>
      </c>
      <c r="C95" s="62"/>
      <c r="D95" s="103">
        <v>0</v>
      </c>
      <c r="E95" s="62"/>
      <c r="F95" s="63"/>
      <c r="G95" s="9">
        <v>4188.2</v>
      </c>
    </row>
    <row r="96" spans="1:7" s="12" customFormat="1" ht="22.5" customHeight="1">
      <c r="A96" s="73" t="s">
        <v>168</v>
      </c>
      <c r="B96" s="72" t="s">
        <v>70</v>
      </c>
      <c r="C96" s="49"/>
      <c r="D96" s="218">
        <v>0</v>
      </c>
      <c r="E96" s="49"/>
      <c r="F96" s="50"/>
      <c r="G96" s="9">
        <v>4188.2</v>
      </c>
    </row>
    <row r="97" spans="1:7" s="9" customFormat="1" ht="15">
      <c r="A97" s="39" t="s">
        <v>40</v>
      </c>
      <c r="B97" s="38"/>
      <c r="C97" s="45"/>
      <c r="D97" s="86">
        <f>D98+D99+D100+D101</f>
        <v>2915.79</v>
      </c>
      <c r="E97" s="45">
        <f>D97/G97</f>
        <v>0.7</v>
      </c>
      <c r="F97" s="46">
        <f>E97/12</f>
        <v>0.06</v>
      </c>
      <c r="G97" s="9">
        <v>4188.2</v>
      </c>
    </row>
    <row r="98" spans="1:7" s="12" customFormat="1" ht="15">
      <c r="A98" s="70" t="s">
        <v>83</v>
      </c>
      <c r="B98" s="71" t="s">
        <v>47</v>
      </c>
      <c r="C98" s="49"/>
      <c r="D98" s="218">
        <v>0</v>
      </c>
      <c r="E98" s="49"/>
      <c r="F98" s="50"/>
      <c r="G98" s="9">
        <v>4188.2</v>
      </c>
    </row>
    <row r="99" spans="1:7" s="12" customFormat="1" ht="15">
      <c r="A99" s="70" t="s">
        <v>53</v>
      </c>
      <c r="B99" s="71" t="s">
        <v>47</v>
      </c>
      <c r="C99" s="49"/>
      <c r="D99" s="218">
        <v>2915.79</v>
      </c>
      <c r="E99" s="49"/>
      <c r="F99" s="50"/>
      <c r="G99" s="9">
        <v>4188.2</v>
      </c>
    </row>
    <row r="100" spans="1:7" s="12" customFormat="1" ht="25.5" customHeight="1">
      <c r="A100" s="70" t="s">
        <v>54</v>
      </c>
      <c r="B100" s="71" t="s">
        <v>15</v>
      </c>
      <c r="C100" s="49"/>
      <c r="D100" s="218">
        <v>0</v>
      </c>
      <c r="E100" s="49"/>
      <c r="F100" s="50"/>
      <c r="G100" s="9">
        <v>4188.2</v>
      </c>
    </row>
    <row r="101" spans="1:7" s="12" customFormat="1" ht="25.5" customHeight="1">
      <c r="A101" s="70" t="s">
        <v>57</v>
      </c>
      <c r="B101" s="71" t="s">
        <v>47</v>
      </c>
      <c r="C101" s="81"/>
      <c r="D101" s="220">
        <v>0</v>
      </c>
      <c r="E101" s="81"/>
      <c r="F101" s="82"/>
      <c r="G101" s="9">
        <v>4188.2</v>
      </c>
    </row>
    <row r="102" spans="1:7" s="9" customFormat="1" ht="168">
      <c r="A102" s="39" t="s">
        <v>172</v>
      </c>
      <c r="B102" s="38" t="s">
        <v>10</v>
      </c>
      <c r="C102" s="56"/>
      <c r="D102" s="180">
        <v>50000</v>
      </c>
      <c r="E102" s="56">
        <f>D102/G102</f>
        <v>11.94</v>
      </c>
      <c r="F102" s="57">
        <f>E102/12</f>
        <v>1</v>
      </c>
      <c r="G102" s="9">
        <v>4188.2</v>
      </c>
    </row>
    <row r="103" spans="1:8" s="174" customFormat="1" ht="18.75">
      <c r="A103" s="175" t="s">
        <v>162</v>
      </c>
      <c r="B103" s="38" t="s">
        <v>7</v>
      </c>
      <c r="C103" s="56"/>
      <c r="D103" s="180">
        <f>(5911.9+4016.01)*G103/H103</f>
        <v>7571.03</v>
      </c>
      <c r="E103" s="56">
        <f>D103/G103</f>
        <v>1.81</v>
      </c>
      <c r="F103" s="56">
        <f>E103/12</f>
        <v>0.15</v>
      </c>
      <c r="G103" s="9">
        <v>4188.2</v>
      </c>
      <c r="H103" s="174">
        <v>5492</v>
      </c>
    </row>
    <row r="104" spans="1:8" s="174" customFormat="1" ht="18.75">
      <c r="A104" s="175" t="s">
        <v>163</v>
      </c>
      <c r="B104" s="38" t="s">
        <v>7</v>
      </c>
      <c r="C104" s="56"/>
      <c r="D104" s="180">
        <f>(4016.01+9061.15+9116.03)*G104/H104</f>
        <v>16924.53</v>
      </c>
      <c r="E104" s="56">
        <f>D104/G104</f>
        <v>4.04</v>
      </c>
      <c r="F104" s="56">
        <f>E104/12</f>
        <v>0.34</v>
      </c>
      <c r="G104" s="9">
        <v>4188.2</v>
      </c>
      <c r="H104" s="174">
        <v>5492</v>
      </c>
    </row>
    <row r="105" spans="1:8" s="174" customFormat="1" ht="18.75">
      <c r="A105" s="175" t="s">
        <v>164</v>
      </c>
      <c r="B105" s="38" t="s">
        <v>7</v>
      </c>
      <c r="C105" s="56"/>
      <c r="D105" s="180">
        <f>25302.15*G105/H105</f>
        <v>19295.42</v>
      </c>
      <c r="E105" s="56">
        <f>D105/G105</f>
        <v>4.61</v>
      </c>
      <c r="F105" s="56">
        <f>E105/12</f>
        <v>0.38</v>
      </c>
      <c r="G105" s="9">
        <v>4188.2</v>
      </c>
      <c r="H105" s="174">
        <v>5492</v>
      </c>
    </row>
    <row r="106" spans="1:8" s="174" customFormat="1" ht="19.5" thickBot="1">
      <c r="A106" s="175" t="s">
        <v>165</v>
      </c>
      <c r="B106" s="38" t="s">
        <v>7</v>
      </c>
      <c r="C106" s="56"/>
      <c r="D106" s="180">
        <f>14271.77*G106/H106</f>
        <v>10883.65</v>
      </c>
      <c r="E106" s="56">
        <f>D106/G106</f>
        <v>2.6</v>
      </c>
      <c r="F106" s="56">
        <f>E106/12</f>
        <v>0.22</v>
      </c>
      <c r="G106" s="9">
        <v>4188.2</v>
      </c>
      <c r="H106" s="174">
        <v>5492</v>
      </c>
    </row>
    <row r="107" spans="1:7" s="31" customFormat="1" ht="18.75" customHeight="1" thickBot="1">
      <c r="A107" s="200" t="s">
        <v>71</v>
      </c>
      <c r="B107" s="201" t="s">
        <v>9</v>
      </c>
      <c r="C107" s="202"/>
      <c r="D107" s="203">
        <f>E107*G107</f>
        <v>103532.3</v>
      </c>
      <c r="E107" s="204">
        <f>12*F107</f>
        <v>24.72</v>
      </c>
      <c r="F107" s="205">
        <v>2.06</v>
      </c>
      <c r="G107" s="9">
        <v>4188.2</v>
      </c>
    </row>
    <row r="108" spans="1:6" s="9" customFormat="1" ht="19.5" thickBot="1">
      <c r="A108" s="191" t="s">
        <v>28</v>
      </c>
      <c r="B108" s="188"/>
      <c r="C108" s="206"/>
      <c r="D108" s="207">
        <f>D102+D97+D94+D92+D85+D79+D68+D50+D49+D48+D47+D46+D45+D39+D38+D37+D26+D14+D107+D106+D105+D104+D103</f>
        <v>880586.57</v>
      </c>
      <c r="E108" s="207">
        <f>E102+E97+E94+E92+E85+E79+E68+E50+E49+E48+E47+E46+E45+E39+E38+E37+E26+E14+E107+E106+E105+E104+E103</f>
        <v>210.26</v>
      </c>
      <c r="F108" s="207">
        <f>F102+F97+F94+F92+F85+F79+F68+F50+F49+F48+F47+F46+F45+F39+F38+F37+F26+F14+F107+F106+F105+F104+F103</f>
        <v>17.55</v>
      </c>
    </row>
    <row r="109" spans="1:6" s="19" customFormat="1" ht="13.5" thickBot="1">
      <c r="A109" s="192"/>
      <c r="B109" s="183"/>
      <c r="C109" s="183"/>
      <c r="D109" s="182"/>
      <c r="E109" s="183"/>
      <c r="F109" s="183"/>
    </row>
    <row r="110" spans="1:9" s="161" customFormat="1" ht="38.25" thickBot="1">
      <c r="A110" s="193" t="s">
        <v>148</v>
      </c>
      <c r="B110" s="189"/>
      <c r="C110" s="190"/>
      <c r="D110" s="184">
        <f>SUM(D111:D113)</f>
        <v>251317.71</v>
      </c>
      <c r="E110" s="184">
        <f>SUM(E111:E113)</f>
        <v>60.01</v>
      </c>
      <c r="F110" s="184">
        <f>SUM(F111:F113)</f>
        <v>5</v>
      </c>
      <c r="I110" s="107"/>
    </row>
    <row r="111" spans="1:7" s="31" customFormat="1" ht="15">
      <c r="A111" s="147" t="s">
        <v>173</v>
      </c>
      <c r="B111" s="148"/>
      <c r="C111" s="149"/>
      <c r="D111" s="150">
        <v>59879.75</v>
      </c>
      <c r="E111" s="208">
        <f>D111/G111</f>
        <v>14.3</v>
      </c>
      <c r="F111" s="209">
        <f>E111/12</f>
        <v>1.19</v>
      </c>
      <c r="G111" s="9">
        <v>4188.2</v>
      </c>
    </row>
    <row r="112" spans="1:7" s="31" customFormat="1" ht="15">
      <c r="A112" s="137" t="s">
        <v>174</v>
      </c>
      <c r="B112" s="104"/>
      <c r="C112" s="105"/>
      <c r="D112" s="138">
        <v>4524.33</v>
      </c>
      <c r="E112" s="88">
        <f>D112/G112</f>
        <v>1.08</v>
      </c>
      <c r="F112" s="185">
        <f>E112/12</f>
        <v>0.09</v>
      </c>
      <c r="G112" s="9">
        <v>4188.2</v>
      </c>
    </row>
    <row r="113" spans="1:7" s="31" customFormat="1" ht="15">
      <c r="A113" s="137" t="s">
        <v>175</v>
      </c>
      <c r="B113" s="104"/>
      <c r="C113" s="105"/>
      <c r="D113" s="88">
        <v>186913.63</v>
      </c>
      <c r="E113" s="88">
        <f>D113/G113</f>
        <v>44.63</v>
      </c>
      <c r="F113" s="185">
        <f>E113/12</f>
        <v>3.72</v>
      </c>
      <c r="G113" s="9">
        <v>4188.2</v>
      </c>
    </row>
    <row r="114" spans="1:7" s="31" customFormat="1" ht="15" customHeight="1" thickBot="1">
      <c r="A114" s="32"/>
      <c r="B114" s="33"/>
      <c r="C114" s="34"/>
      <c r="D114" s="92"/>
      <c r="E114" s="92"/>
      <c r="F114" s="92"/>
      <c r="G114" s="9"/>
    </row>
    <row r="115" spans="1:6" s="154" customFormat="1" ht="20.25" thickBot="1">
      <c r="A115" s="151" t="s">
        <v>176</v>
      </c>
      <c r="B115" s="152"/>
      <c r="C115" s="153"/>
      <c r="D115" s="157">
        <f>D108+D110</f>
        <v>1131904.28</v>
      </c>
      <c r="E115" s="157">
        <f>E108+E110</f>
        <v>270.27</v>
      </c>
      <c r="F115" s="157">
        <f>F108+F110</f>
        <v>22.55</v>
      </c>
    </row>
    <row r="116" spans="1:6" s="154" customFormat="1" ht="19.5">
      <c r="A116" s="214"/>
      <c r="B116" s="215"/>
      <c r="C116" s="216"/>
      <c r="D116" s="217"/>
      <c r="E116" s="217"/>
      <c r="F116" s="217"/>
    </row>
    <row r="117" spans="1:7" s="154" customFormat="1" ht="38.25" customHeight="1">
      <c r="A117" s="175" t="s">
        <v>177</v>
      </c>
      <c r="B117" s="239" t="s">
        <v>7</v>
      </c>
      <c r="C117" s="240" t="s">
        <v>178</v>
      </c>
      <c r="D117" s="239"/>
      <c r="E117" s="241"/>
      <c r="F117" s="242">
        <v>50</v>
      </c>
      <c r="G117" s="154">
        <v>4188.2</v>
      </c>
    </row>
    <row r="118" spans="1:6" s="154" customFormat="1" ht="19.5">
      <c r="A118" s="214"/>
      <c r="B118" s="215"/>
      <c r="C118" s="216"/>
      <c r="D118" s="217"/>
      <c r="E118" s="217"/>
      <c r="F118" s="217"/>
    </row>
    <row r="119" spans="1:6" s="154" customFormat="1" ht="19.5">
      <c r="A119" s="214"/>
      <c r="B119" s="215"/>
      <c r="C119" s="216"/>
      <c r="D119" s="217"/>
      <c r="E119" s="217"/>
      <c r="F119" s="217"/>
    </row>
    <row r="120" spans="1:7" s="31" customFormat="1" ht="15">
      <c r="A120" s="32"/>
      <c r="B120" s="33"/>
      <c r="C120" s="34"/>
      <c r="D120" s="34"/>
      <c r="E120" s="34"/>
      <c r="F120" s="35"/>
      <c r="G120" s="9"/>
    </row>
    <row r="121" spans="1:7" s="31" customFormat="1" ht="15">
      <c r="A121" s="32"/>
      <c r="B121" s="33"/>
      <c r="C121" s="34"/>
      <c r="D121" s="34"/>
      <c r="E121" s="34"/>
      <c r="F121" s="35"/>
      <c r="G121" s="9"/>
    </row>
    <row r="122" spans="1:6" s="17" customFormat="1" ht="19.5">
      <c r="A122" s="21"/>
      <c r="B122" s="22"/>
      <c r="C122" s="23"/>
      <c r="D122" s="23"/>
      <c r="E122" s="23"/>
      <c r="F122" s="24"/>
    </row>
    <row r="123" spans="1:4" s="19" customFormat="1" ht="14.25">
      <c r="A123" s="231" t="s">
        <v>26</v>
      </c>
      <c r="B123" s="231"/>
      <c r="C123" s="231"/>
      <c r="D123" s="231"/>
    </row>
    <row r="124" s="19" customFormat="1" ht="12.75">
      <c r="F124" s="20"/>
    </row>
    <row r="125" spans="1:6" s="19" customFormat="1" ht="12.75">
      <c r="A125" s="18" t="s">
        <v>27</v>
      </c>
      <c r="F125" s="20"/>
    </row>
    <row r="126" s="19" customFormat="1" ht="12.75">
      <c r="F126" s="20"/>
    </row>
    <row r="127" s="19" customFormat="1" ht="12.75">
      <c r="F127" s="20"/>
    </row>
    <row r="128" s="19" customFormat="1" ht="12.75">
      <c r="F128" s="20"/>
    </row>
    <row r="129" s="19" customFormat="1" ht="12.75">
      <c r="F129" s="20"/>
    </row>
    <row r="130" s="19" customFormat="1" ht="12.75">
      <c r="F130" s="20"/>
    </row>
    <row r="131" s="19" customFormat="1" ht="12.75">
      <c r="F131" s="20"/>
    </row>
    <row r="132" s="19" customFormat="1" ht="12.75">
      <c r="F132" s="20"/>
    </row>
    <row r="133" s="19" customFormat="1" ht="12.75">
      <c r="F133" s="20"/>
    </row>
    <row r="134" s="19" customFormat="1" ht="12.75">
      <c r="F134" s="20"/>
    </row>
    <row r="135" s="19" customFormat="1" ht="12.75">
      <c r="F135" s="20"/>
    </row>
    <row r="136" s="19" customFormat="1" ht="12.75">
      <c r="F136" s="20"/>
    </row>
    <row r="137" s="19" customFormat="1" ht="12.75">
      <c r="F137" s="20"/>
    </row>
    <row r="138" s="19" customFormat="1" ht="12.75">
      <c r="F138" s="20"/>
    </row>
    <row r="139" s="19" customFormat="1" ht="12.75">
      <c r="F139" s="20"/>
    </row>
    <row r="140" s="19" customFormat="1" ht="12.75">
      <c r="F140" s="20"/>
    </row>
    <row r="141" s="19" customFormat="1" ht="12.75">
      <c r="F141" s="20"/>
    </row>
    <row r="142" s="19" customFormat="1" ht="12.75">
      <c r="F142" s="20"/>
    </row>
    <row r="143" s="19" customFormat="1" ht="12.75">
      <c r="F143" s="20"/>
    </row>
  </sheetData>
  <sheetProtection/>
  <mergeCells count="12">
    <mergeCell ref="A7:F7"/>
    <mergeCell ref="A8:F8"/>
    <mergeCell ref="A9:F9"/>
    <mergeCell ref="A10:F10"/>
    <mergeCell ref="A13:F13"/>
    <mergeCell ref="A123:D123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96"/>
  <sheetViews>
    <sheetView zoomScalePageLayoutView="0" workbookViewId="0" topLeftCell="A48">
      <selection activeCell="D60" sqref="D6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5" customWidth="1"/>
    <col min="7" max="12" width="15.375" style="1" customWidth="1"/>
    <col min="13" max="16384" width="9.125" style="1" customWidth="1"/>
  </cols>
  <sheetData>
    <row r="1" spans="1:6" ht="16.5" customHeight="1">
      <c r="A1" s="232" t="s">
        <v>144</v>
      </c>
      <c r="B1" s="233"/>
      <c r="C1" s="233"/>
      <c r="D1" s="233"/>
      <c r="E1" s="233"/>
      <c r="F1" s="233"/>
    </row>
    <row r="2" spans="2:6" ht="12.75" customHeight="1">
      <c r="B2" s="234"/>
      <c r="C2" s="234"/>
      <c r="D2" s="234"/>
      <c r="E2" s="233"/>
      <c r="F2" s="233"/>
    </row>
    <row r="3" spans="1:6" ht="19.5" customHeight="1">
      <c r="A3" s="42" t="s">
        <v>166</v>
      </c>
      <c r="B3" s="234" t="s">
        <v>0</v>
      </c>
      <c r="C3" s="234"/>
      <c r="D3" s="234"/>
      <c r="E3" s="233"/>
      <c r="F3" s="233"/>
    </row>
    <row r="4" spans="2:6" ht="14.25" customHeight="1">
      <c r="B4" s="234" t="s">
        <v>145</v>
      </c>
      <c r="C4" s="234"/>
      <c r="D4" s="234"/>
      <c r="E4" s="233"/>
      <c r="F4" s="233"/>
    </row>
    <row r="5" spans="1:7" ht="35.25" customHeight="1">
      <c r="A5" s="235" t="s">
        <v>137</v>
      </c>
      <c r="B5" s="235"/>
      <c r="C5" s="235"/>
      <c r="D5" s="235"/>
      <c r="E5" s="235"/>
      <c r="F5" s="235"/>
      <c r="G5" s="2"/>
    </row>
    <row r="6" spans="1:7" ht="23.25" customHeight="1">
      <c r="A6" s="236" t="s">
        <v>167</v>
      </c>
      <c r="B6" s="236"/>
      <c r="C6" s="236"/>
      <c r="D6" s="236"/>
      <c r="E6" s="236"/>
      <c r="F6" s="236"/>
      <c r="G6" s="2"/>
    </row>
    <row r="7" spans="1:6" s="3" customFormat="1" ht="22.5" customHeight="1">
      <c r="A7" s="221" t="s">
        <v>1</v>
      </c>
      <c r="B7" s="221"/>
      <c r="C7" s="221"/>
      <c r="D7" s="221"/>
      <c r="E7" s="222"/>
      <c r="F7" s="222"/>
    </row>
    <row r="8" spans="1:8" s="4" customFormat="1" ht="18.75" customHeight="1">
      <c r="A8" s="221" t="s">
        <v>143</v>
      </c>
      <c r="B8" s="221"/>
      <c r="C8" s="221"/>
      <c r="D8" s="221"/>
      <c r="E8" s="222"/>
      <c r="F8" s="222"/>
      <c r="G8" s="222"/>
      <c r="H8" s="222"/>
    </row>
    <row r="9" spans="1:8" s="5" customFormat="1" ht="17.25" customHeight="1">
      <c r="A9" s="223" t="s">
        <v>56</v>
      </c>
      <c r="B9" s="223"/>
      <c r="C9" s="223"/>
      <c r="D9" s="223"/>
      <c r="E9" s="224"/>
      <c r="F9" s="224"/>
      <c r="G9" s="224"/>
      <c r="H9" s="224"/>
    </row>
    <row r="10" spans="1:8" s="5" customFormat="1" ht="17.25" customHeight="1">
      <c r="A10" s="237" t="s">
        <v>72</v>
      </c>
      <c r="B10" s="237"/>
      <c r="C10" s="237"/>
      <c r="D10" s="237"/>
      <c r="E10" s="237"/>
      <c r="F10" s="237"/>
      <c r="G10" s="237"/>
      <c r="H10" s="237"/>
    </row>
    <row r="11" spans="1:6" s="4" customFormat="1" ht="30" customHeight="1" thickBot="1">
      <c r="A11" s="225" t="s">
        <v>68</v>
      </c>
      <c r="B11" s="225"/>
      <c r="C11" s="225"/>
      <c r="D11" s="225"/>
      <c r="E11" s="226"/>
      <c r="F11" s="226"/>
    </row>
    <row r="12" spans="1:6" s="9" customFormat="1" ht="139.5" customHeight="1" thickBot="1">
      <c r="A12" s="6" t="s">
        <v>2</v>
      </c>
      <c r="B12" s="7" t="s">
        <v>3</v>
      </c>
      <c r="C12" s="8" t="s">
        <v>126</v>
      </c>
      <c r="D12" s="8" t="s">
        <v>29</v>
      </c>
      <c r="E12" s="8" t="s">
        <v>4</v>
      </c>
      <c r="F12" s="108" t="s">
        <v>5</v>
      </c>
    </row>
    <row r="13" spans="1:6" s="12" customFormat="1" ht="12.75">
      <c r="A13" s="10">
        <v>1</v>
      </c>
      <c r="B13" s="11">
        <v>2</v>
      </c>
      <c r="C13" s="11">
        <v>3</v>
      </c>
      <c r="D13" s="28">
        <v>4</v>
      </c>
      <c r="E13" s="29">
        <v>5</v>
      </c>
      <c r="F13" s="30">
        <v>6</v>
      </c>
    </row>
    <row r="14" spans="1:6" s="12" customFormat="1" ht="49.5" customHeight="1">
      <c r="A14" s="227" t="s">
        <v>6</v>
      </c>
      <c r="B14" s="228"/>
      <c r="C14" s="228"/>
      <c r="D14" s="228"/>
      <c r="E14" s="229"/>
      <c r="F14" s="230"/>
    </row>
    <row r="15" spans="1:8" s="9" customFormat="1" ht="18.75">
      <c r="A15" s="109" t="s">
        <v>84</v>
      </c>
      <c r="B15" s="38" t="s">
        <v>7</v>
      </c>
      <c r="C15" s="45">
        <v>4188.2</v>
      </c>
      <c r="D15" s="85">
        <f>E15*G15</f>
        <v>3071.39</v>
      </c>
      <c r="E15" s="45">
        <f>F15*12</f>
        <v>43.32</v>
      </c>
      <c r="F15" s="47">
        <f>F26</f>
        <v>3.61</v>
      </c>
      <c r="G15" s="9">
        <v>70.9</v>
      </c>
      <c r="H15" s="9">
        <v>5492</v>
      </c>
    </row>
    <row r="16" spans="1:6" s="9" customFormat="1" ht="25.5" customHeight="1">
      <c r="A16" s="113" t="s">
        <v>59</v>
      </c>
      <c r="B16" s="65" t="s">
        <v>60</v>
      </c>
      <c r="C16" s="45"/>
      <c r="D16" s="85"/>
      <c r="E16" s="45"/>
      <c r="F16" s="47"/>
    </row>
    <row r="17" spans="1:6" s="9" customFormat="1" ht="25.5" customHeight="1">
      <c r="A17" s="113" t="s">
        <v>61</v>
      </c>
      <c r="B17" s="65" t="s">
        <v>60</v>
      </c>
      <c r="C17" s="45"/>
      <c r="D17" s="85"/>
      <c r="E17" s="45"/>
      <c r="F17" s="47"/>
    </row>
    <row r="18" spans="1:6" s="9" customFormat="1" ht="120" customHeight="1">
      <c r="A18" s="113" t="s">
        <v>92</v>
      </c>
      <c r="B18" s="65" t="s">
        <v>20</v>
      </c>
      <c r="C18" s="45"/>
      <c r="D18" s="85"/>
      <c r="E18" s="45"/>
      <c r="F18" s="47"/>
    </row>
    <row r="19" spans="1:6" s="9" customFormat="1" ht="18.75">
      <c r="A19" s="64" t="s">
        <v>93</v>
      </c>
      <c r="B19" s="65" t="s">
        <v>60</v>
      </c>
      <c r="C19" s="45"/>
      <c r="D19" s="85"/>
      <c r="E19" s="45"/>
      <c r="F19" s="47"/>
    </row>
    <row r="20" spans="1:6" s="9" customFormat="1" ht="18.75">
      <c r="A20" s="64" t="s">
        <v>94</v>
      </c>
      <c r="B20" s="65" t="s">
        <v>60</v>
      </c>
      <c r="C20" s="45"/>
      <c r="D20" s="85"/>
      <c r="E20" s="45"/>
      <c r="F20" s="47"/>
    </row>
    <row r="21" spans="1:6" s="9" customFormat="1" ht="25.5">
      <c r="A21" s="113" t="s">
        <v>95</v>
      </c>
      <c r="B21" s="65" t="s">
        <v>10</v>
      </c>
      <c r="C21" s="45"/>
      <c r="D21" s="85"/>
      <c r="E21" s="45"/>
      <c r="F21" s="47"/>
    </row>
    <row r="22" spans="1:6" s="9" customFormat="1" ht="18.75">
      <c r="A22" s="113" t="s">
        <v>96</v>
      </c>
      <c r="B22" s="65" t="s">
        <v>12</v>
      </c>
      <c r="C22" s="45"/>
      <c r="D22" s="85"/>
      <c r="E22" s="45"/>
      <c r="F22" s="47"/>
    </row>
    <row r="23" spans="1:6" s="9" customFormat="1" ht="18.75">
      <c r="A23" s="113" t="s">
        <v>159</v>
      </c>
      <c r="B23" s="65" t="s">
        <v>60</v>
      </c>
      <c r="C23" s="45"/>
      <c r="D23" s="85"/>
      <c r="E23" s="45"/>
      <c r="F23" s="47"/>
    </row>
    <row r="24" spans="1:6" s="9" customFormat="1" ht="18.75">
      <c r="A24" s="113" t="s">
        <v>161</v>
      </c>
      <c r="B24" s="65" t="s">
        <v>60</v>
      </c>
      <c r="C24" s="45"/>
      <c r="D24" s="85"/>
      <c r="E24" s="45"/>
      <c r="F24" s="47"/>
    </row>
    <row r="25" spans="1:6" s="9" customFormat="1" ht="18.75">
      <c r="A25" s="113" t="s">
        <v>97</v>
      </c>
      <c r="B25" s="65" t="s">
        <v>15</v>
      </c>
      <c r="C25" s="45"/>
      <c r="D25" s="85"/>
      <c r="E25" s="45"/>
      <c r="F25" s="47"/>
    </row>
    <row r="26" spans="1:6" s="9" customFormat="1" ht="18.75">
      <c r="A26" s="115" t="s">
        <v>81</v>
      </c>
      <c r="B26" s="65"/>
      <c r="C26" s="45"/>
      <c r="D26" s="85"/>
      <c r="E26" s="45"/>
      <c r="F26" s="47">
        <v>3.61</v>
      </c>
    </row>
    <row r="27" spans="1:8" s="14" customFormat="1" ht="18.75">
      <c r="A27" s="118" t="s">
        <v>11</v>
      </c>
      <c r="B27" s="38" t="s">
        <v>12</v>
      </c>
      <c r="C27" s="45" t="s">
        <v>142</v>
      </c>
      <c r="D27" s="85">
        <f>E27*G27</f>
        <v>765.72</v>
      </c>
      <c r="E27" s="45">
        <f>F27*12</f>
        <v>10.8</v>
      </c>
      <c r="F27" s="55">
        <v>0.9</v>
      </c>
      <c r="G27" s="9">
        <v>70.9</v>
      </c>
      <c r="H27" s="14">
        <v>5492</v>
      </c>
    </row>
    <row r="28" spans="1:8" s="9" customFormat="1" ht="18.75">
      <c r="A28" s="118" t="s">
        <v>13</v>
      </c>
      <c r="B28" s="38" t="s">
        <v>14</v>
      </c>
      <c r="C28" s="45" t="s">
        <v>142</v>
      </c>
      <c r="D28" s="85">
        <f>E28*G28</f>
        <v>2492.84</v>
      </c>
      <c r="E28" s="45">
        <f>F28*12</f>
        <v>35.16</v>
      </c>
      <c r="F28" s="55">
        <v>2.93</v>
      </c>
      <c r="G28" s="9">
        <v>70.9</v>
      </c>
      <c r="H28" s="9">
        <v>5492</v>
      </c>
    </row>
    <row r="29" spans="1:8" s="12" customFormat="1" ht="35.25" customHeight="1">
      <c r="A29" s="118" t="s">
        <v>113</v>
      </c>
      <c r="B29" s="38" t="s">
        <v>7</v>
      </c>
      <c r="C29" s="41" t="s">
        <v>128</v>
      </c>
      <c r="D29" s="211">
        <f>2439.99*G29/H29</f>
        <v>31.5</v>
      </c>
      <c r="E29" s="45">
        <f>D29/G29</f>
        <v>0.44</v>
      </c>
      <c r="F29" s="40">
        <f>E29/12</f>
        <v>0.04</v>
      </c>
      <c r="G29" s="9">
        <v>70.9</v>
      </c>
      <c r="H29" s="12">
        <v>5492</v>
      </c>
    </row>
    <row r="30" spans="1:8" s="12" customFormat="1" ht="36" customHeight="1">
      <c r="A30" s="118" t="s">
        <v>114</v>
      </c>
      <c r="B30" s="38" t="s">
        <v>7</v>
      </c>
      <c r="C30" s="41" t="s">
        <v>128</v>
      </c>
      <c r="D30" s="211">
        <f>15405.72*G30/H30</f>
        <v>226.4</v>
      </c>
      <c r="E30" s="45">
        <f>D30/G30</f>
        <v>3.19</v>
      </c>
      <c r="F30" s="40">
        <f>E30/12</f>
        <v>0.27</v>
      </c>
      <c r="G30" s="9">
        <v>70.9</v>
      </c>
      <c r="H30" s="12">
        <v>4824.4</v>
      </c>
    </row>
    <row r="31" spans="1:8" s="9" customFormat="1" ht="21" customHeight="1">
      <c r="A31" s="118" t="s">
        <v>22</v>
      </c>
      <c r="B31" s="38" t="s">
        <v>23</v>
      </c>
      <c r="C31" s="41" t="s">
        <v>147</v>
      </c>
      <c r="D31" s="85">
        <f>E31*G31</f>
        <v>68.06</v>
      </c>
      <c r="E31" s="45">
        <f>F31*12</f>
        <v>0.96</v>
      </c>
      <c r="F31" s="40">
        <v>0.08</v>
      </c>
      <c r="G31" s="9">
        <v>70.9</v>
      </c>
      <c r="H31" s="9">
        <v>5492</v>
      </c>
    </row>
    <row r="32" spans="1:8" s="9" customFormat="1" ht="18" customHeight="1">
      <c r="A32" s="118" t="s">
        <v>24</v>
      </c>
      <c r="B32" s="69" t="s">
        <v>25</v>
      </c>
      <c r="C32" s="56" t="s">
        <v>147</v>
      </c>
      <c r="D32" s="85">
        <f>E32*G32</f>
        <v>42.54</v>
      </c>
      <c r="E32" s="45">
        <f>12*F32</f>
        <v>0.6</v>
      </c>
      <c r="F32" s="57">
        <v>0.05</v>
      </c>
      <c r="G32" s="9">
        <v>70.9</v>
      </c>
      <c r="H32" s="9">
        <v>5492</v>
      </c>
    </row>
    <row r="33" spans="1:8" s="14" customFormat="1" ht="30">
      <c r="A33" s="118" t="s">
        <v>21</v>
      </c>
      <c r="B33" s="38"/>
      <c r="C33" s="41" t="s">
        <v>139</v>
      </c>
      <c r="D33" s="85">
        <f>3535*G33/H33</f>
        <v>48.2</v>
      </c>
      <c r="E33" s="45">
        <f>D33/G33</f>
        <v>0.68</v>
      </c>
      <c r="F33" s="40">
        <f>E33/12</f>
        <v>0.06</v>
      </c>
      <c r="G33" s="9">
        <v>70.9</v>
      </c>
      <c r="H33" s="14">
        <v>5199.9</v>
      </c>
    </row>
    <row r="34" spans="1:7" s="14" customFormat="1" ht="15">
      <c r="A34" s="118" t="s">
        <v>30</v>
      </c>
      <c r="B34" s="38"/>
      <c r="C34" s="45"/>
      <c r="D34" s="86">
        <f>SUM(D36:D48)</f>
        <v>515.08</v>
      </c>
      <c r="E34" s="45">
        <f>D34/G34</f>
        <v>7.26</v>
      </c>
      <c r="F34" s="46">
        <f>E34/12</f>
        <v>0.61</v>
      </c>
      <c r="G34" s="9">
        <v>70.9</v>
      </c>
    </row>
    <row r="35" spans="1:7" s="12" customFormat="1" ht="15.75" customHeight="1" hidden="1">
      <c r="A35" s="124" t="s">
        <v>48</v>
      </c>
      <c r="B35" s="71" t="s">
        <v>15</v>
      </c>
      <c r="C35" s="49"/>
      <c r="D35" s="87"/>
      <c r="E35" s="49"/>
      <c r="F35" s="50"/>
      <c r="G35" s="9">
        <v>70.9</v>
      </c>
    </row>
    <row r="36" spans="1:8" s="12" customFormat="1" ht="20.25" customHeight="1">
      <c r="A36" s="124" t="s">
        <v>89</v>
      </c>
      <c r="B36" s="71" t="s">
        <v>15</v>
      </c>
      <c r="C36" s="49"/>
      <c r="D36" s="89">
        <f>1132.99*G36/H36</f>
        <v>16.65</v>
      </c>
      <c r="E36" s="49"/>
      <c r="F36" s="50"/>
      <c r="G36" s="9">
        <v>70.9</v>
      </c>
      <c r="H36" s="12">
        <v>4824.4</v>
      </c>
    </row>
    <row r="37" spans="1:8" s="12" customFormat="1" ht="15">
      <c r="A37" s="124" t="s">
        <v>16</v>
      </c>
      <c r="B37" s="71" t="s">
        <v>20</v>
      </c>
      <c r="C37" s="49"/>
      <c r="D37" s="89">
        <f>2195.57*G37/H37</f>
        <v>32.27</v>
      </c>
      <c r="E37" s="49"/>
      <c r="F37" s="50"/>
      <c r="G37" s="9">
        <v>70.9</v>
      </c>
      <c r="H37" s="12">
        <v>4824.4</v>
      </c>
    </row>
    <row r="38" spans="1:8" s="12" customFormat="1" ht="15">
      <c r="A38" s="124" t="s">
        <v>82</v>
      </c>
      <c r="B38" s="72" t="s">
        <v>15</v>
      </c>
      <c r="C38" s="49"/>
      <c r="D38" s="89">
        <f>3912.29*G38/H38</f>
        <v>57.5</v>
      </c>
      <c r="E38" s="49"/>
      <c r="F38" s="50"/>
      <c r="G38" s="9">
        <v>70.9</v>
      </c>
      <c r="H38" s="12">
        <v>4824.4</v>
      </c>
    </row>
    <row r="39" spans="1:8" s="12" customFormat="1" ht="15">
      <c r="A39" s="124" t="s">
        <v>170</v>
      </c>
      <c r="B39" s="71" t="s">
        <v>15</v>
      </c>
      <c r="C39" s="49"/>
      <c r="D39" s="130">
        <f>(1005.3*5)*G39/H39</f>
        <v>73.87</v>
      </c>
      <c r="E39" s="49"/>
      <c r="F39" s="50"/>
      <c r="G39" s="9">
        <v>70.9</v>
      </c>
      <c r="H39" s="12">
        <v>4824.4</v>
      </c>
    </row>
    <row r="40" spans="1:8" s="12" customFormat="1" ht="15">
      <c r="A40" s="124" t="s">
        <v>42</v>
      </c>
      <c r="B40" s="71" t="s">
        <v>15</v>
      </c>
      <c r="C40" s="49"/>
      <c r="D40" s="89">
        <f>2091.96*G40/H40</f>
        <v>30.74</v>
      </c>
      <c r="E40" s="49"/>
      <c r="F40" s="50"/>
      <c r="G40" s="9">
        <v>70.9</v>
      </c>
      <c r="H40" s="12">
        <v>4824.4</v>
      </c>
    </row>
    <row r="41" spans="1:8" s="12" customFormat="1" ht="15">
      <c r="A41" s="124" t="s">
        <v>43</v>
      </c>
      <c r="B41" s="72" t="s">
        <v>20</v>
      </c>
      <c r="C41" s="49"/>
      <c r="D41" s="87">
        <v>0</v>
      </c>
      <c r="E41" s="49"/>
      <c r="F41" s="50"/>
      <c r="G41" s="9">
        <v>70.9</v>
      </c>
      <c r="H41" s="12">
        <v>4824.4</v>
      </c>
    </row>
    <row r="42" spans="1:8" s="12" customFormat="1" ht="25.5">
      <c r="A42" s="124" t="s">
        <v>19</v>
      </c>
      <c r="B42" s="71" t="s">
        <v>15</v>
      </c>
      <c r="C42" s="49"/>
      <c r="D42" s="89">
        <f>4250.64*G42/H42</f>
        <v>62.47</v>
      </c>
      <c r="E42" s="49"/>
      <c r="F42" s="50"/>
      <c r="G42" s="9">
        <v>70.9</v>
      </c>
      <c r="H42" s="12">
        <v>4824.4</v>
      </c>
    </row>
    <row r="43" spans="1:8" s="12" customFormat="1" ht="20.25" customHeight="1">
      <c r="A43" s="124" t="s">
        <v>160</v>
      </c>
      <c r="B43" s="71" t="s">
        <v>15</v>
      </c>
      <c r="C43" s="49"/>
      <c r="D43" s="87">
        <f>1611.06*G43/H43</f>
        <v>23.68</v>
      </c>
      <c r="E43" s="49"/>
      <c r="F43" s="50"/>
      <c r="G43" s="9">
        <v>70.9</v>
      </c>
      <c r="H43" s="12">
        <v>4824.4</v>
      </c>
    </row>
    <row r="44" spans="1:8" s="12" customFormat="1" ht="25.5">
      <c r="A44" s="124" t="s">
        <v>90</v>
      </c>
      <c r="B44" s="71" t="s">
        <v>15</v>
      </c>
      <c r="C44" s="49"/>
      <c r="D44" s="212">
        <f>14827.09*G44/H44</f>
        <v>217.9</v>
      </c>
      <c r="E44" s="49"/>
      <c r="F44" s="50"/>
      <c r="G44" s="9">
        <v>70.9</v>
      </c>
      <c r="H44" s="12">
        <v>4824.4</v>
      </c>
    </row>
    <row r="45" spans="1:8" s="36" customFormat="1" ht="25.5">
      <c r="A45" s="124" t="s">
        <v>134</v>
      </c>
      <c r="B45" s="72" t="s">
        <v>136</v>
      </c>
      <c r="C45" s="53"/>
      <c r="D45" s="101">
        <v>0</v>
      </c>
      <c r="E45" s="53"/>
      <c r="F45" s="54"/>
      <c r="G45" s="9">
        <v>70.9</v>
      </c>
      <c r="H45" s="36">
        <v>4824.4</v>
      </c>
    </row>
    <row r="46" spans="1:8" s="36" customFormat="1" ht="25.5">
      <c r="A46" s="124" t="s">
        <v>135</v>
      </c>
      <c r="B46" s="72" t="s">
        <v>51</v>
      </c>
      <c r="C46" s="83"/>
      <c r="D46" s="102">
        <v>0</v>
      </c>
      <c r="E46" s="83"/>
      <c r="F46" s="84"/>
      <c r="G46" s="9">
        <v>70.9</v>
      </c>
      <c r="H46" s="36">
        <v>4824.4</v>
      </c>
    </row>
    <row r="47" spans="1:8" s="187" customFormat="1" ht="18" customHeight="1">
      <c r="A47" s="73" t="s">
        <v>155</v>
      </c>
      <c r="B47" s="74" t="s">
        <v>51</v>
      </c>
      <c r="C47" s="48"/>
      <c r="D47" s="88">
        <v>0</v>
      </c>
      <c r="E47" s="83"/>
      <c r="F47" s="84"/>
      <c r="G47" s="37">
        <v>70.9</v>
      </c>
      <c r="H47" s="187">
        <v>4824.4</v>
      </c>
    </row>
    <row r="48" spans="1:8" s="187" customFormat="1" ht="15">
      <c r="A48" s="73" t="s">
        <v>156</v>
      </c>
      <c r="B48" s="74" t="s">
        <v>51</v>
      </c>
      <c r="C48" s="48"/>
      <c r="D48" s="88">
        <v>0</v>
      </c>
      <c r="E48" s="83"/>
      <c r="F48" s="84"/>
      <c r="G48" s="37">
        <v>70.9</v>
      </c>
      <c r="H48" s="187">
        <v>4824.4</v>
      </c>
    </row>
    <row r="49" spans="1:7" s="14" customFormat="1" ht="30">
      <c r="A49" s="118" t="s">
        <v>35</v>
      </c>
      <c r="B49" s="38"/>
      <c r="C49" s="45"/>
      <c r="D49" s="86">
        <f>D50+D51+D52+D53+D54+D56+D58+D55+D57</f>
        <v>287.26</v>
      </c>
      <c r="E49" s="45">
        <f>D49/G49</f>
        <v>4.05</v>
      </c>
      <c r="F49" s="46">
        <f>E49/12</f>
        <v>0.34</v>
      </c>
      <c r="G49" s="9">
        <v>70.9</v>
      </c>
    </row>
    <row r="50" spans="1:8" s="12" customFormat="1" ht="15">
      <c r="A50" s="124" t="s">
        <v>31</v>
      </c>
      <c r="B50" s="71" t="s">
        <v>47</v>
      </c>
      <c r="C50" s="49"/>
      <c r="D50" s="89">
        <f>3137.99*G50/H50</f>
        <v>42.79</v>
      </c>
      <c r="E50" s="49"/>
      <c r="F50" s="50"/>
      <c r="G50" s="9">
        <v>70.9</v>
      </c>
      <c r="H50" s="12">
        <v>5199.9</v>
      </c>
    </row>
    <row r="51" spans="1:8" s="12" customFormat="1" ht="25.5">
      <c r="A51" s="124" t="s">
        <v>32</v>
      </c>
      <c r="B51" s="71" t="s">
        <v>38</v>
      </c>
      <c r="C51" s="49"/>
      <c r="D51" s="89">
        <f>2092.02*G51/H51</f>
        <v>28.52</v>
      </c>
      <c r="E51" s="49"/>
      <c r="F51" s="50"/>
      <c r="G51" s="9">
        <v>70.9</v>
      </c>
      <c r="H51" s="12">
        <v>5199.9</v>
      </c>
    </row>
    <row r="52" spans="1:8" s="12" customFormat="1" ht="15">
      <c r="A52" s="124" t="s">
        <v>52</v>
      </c>
      <c r="B52" s="71" t="s">
        <v>51</v>
      </c>
      <c r="C52" s="49"/>
      <c r="D52" s="89">
        <f>2195.49*G52/H52</f>
        <v>29.94</v>
      </c>
      <c r="E52" s="49"/>
      <c r="F52" s="50"/>
      <c r="G52" s="9">
        <v>70.9</v>
      </c>
      <c r="H52" s="12">
        <v>5199.9</v>
      </c>
    </row>
    <row r="53" spans="1:8" s="12" customFormat="1" ht="15">
      <c r="A53" s="124" t="s">
        <v>69</v>
      </c>
      <c r="B53" s="72" t="s">
        <v>51</v>
      </c>
      <c r="C53" s="49"/>
      <c r="D53" s="87">
        <v>0</v>
      </c>
      <c r="E53" s="49"/>
      <c r="F53" s="50"/>
      <c r="G53" s="9">
        <v>70.9</v>
      </c>
      <c r="H53" s="12">
        <v>5199.9</v>
      </c>
    </row>
    <row r="54" spans="1:8" s="12" customFormat="1" ht="24.75" customHeight="1">
      <c r="A54" s="124" t="s">
        <v>116</v>
      </c>
      <c r="B54" s="71" t="s">
        <v>15</v>
      </c>
      <c r="C54" s="48"/>
      <c r="D54" s="88">
        <v>0</v>
      </c>
      <c r="E54" s="49"/>
      <c r="F54" s="50"/>
      <c r="G54" s="9">
        <v>70.9</v>
      </c>
      <c r="H54" s="12">
        <v>5199.9</v>
      </c>
    </row>
    <row r="55" spans="1:8" s="12" customFormat="1" ht="15">
      <c r="A55" s="124" t="s">
        <v>117</v>
      </c>
      <c r="B55" s="72" t="s">
        <v>51</v>
      </c>
      <c r="C55" s="49"/>
      <c r="D55" s="87">
        <f>E55*G55</f>
        <v>0</v>
      </c>
      <c r="E55" s="49"/>
      <c r="F55" s="52"/>
      <c r="G55" s="9">
        <v>70.9</v>
      </c>
      <c r="H55" s="12">
        <v>5199.9</v>
      </c>
    </row>
    <row r="56" spans="1:8" s="12" customFormat="1" ht="21" customHeight="1">
      <c r="A56" s="124" t="s">
        <v>44</v>
      </c>
      <c r="B56" s="71" t="s">
        <v>7</v>
      </c>
      <c r="C56" s="51"/>
      <c r="D56" s="89">
        <f>7440.48*G56/H56</f>
        <v>101.45</v>
      </c>
      <c r="E56" s="49"/>
      <c r="F56" s="50"/>
      <c r="G56" s="9">
        <v>70.9</v>
      </c>
      <c r="H56" s="12">
        <v>5199.9</v>
      </c>
    </row>
    <row r="57" spans="1:8" s="12" customFormat="1" ht="30.75" customHeight="1">
      <c r="A57" s="124" t="s">
        <v>141</v>
      </c>
      <c r="B57" s="72" t="s">
        <v>15</v>
      </c>
      <c r="C57" s="51"/>
      <c r="D57" s="87">
        <f>6201.8*G57/H57</f>
        <v>84.56</v>
      </c>
      <c r="E57" s="49"/>
      <c r="F57" s="50"/>
      <c r="G57" s="9">
        <v>70.9</v>
      </c>
      <c r="H57" s="12">
        <v>5199.9</v>
      </c>
    </row>
    <row r="58" spans="1:8" s="36" customFormat="1" ht="27.75" customHeight="1">
      <c r="A58" s="124" t="s">
        <v>115</v>
      </c>
      <c r="B58" s="72" t="s">
        <v>51</v>
      </c>
      <c r="C58" s="53"/>
      <c r="D58" s="101">
        <f>0*G58/H58</f>
        <v>0</v>
      </c>
      <c r="E58" s="53"/>
      <c r="F58" s="54"/>
      <c r="G58" s="9">
        <v>70.9</v>
      </c>
      <c r="H58" s="36">
        <v>5199.9</v>
      </c>
    </row>
    <row r="59" spans="1:7" s="12" customFormat="1" ht="30">
      <c r="A59" s="118" t="s">
        <v>36</v>
      </c>
      <c r="B59" s="71"/>
      <c r="C59" s="49"/>
      <c r="D59" s="213">
        <f>D60</f>
        <v>9.61</v>
      </c>
      <c r="E59" s="45">
        <f>D59/G59</f>
        <v>0.14</v>
      </c>
      <c r="F59" s="46">
        <f>E59/12</f>
        <v>0.01</v>
      </c>
      <c r="G59" s="9">
        <v>70.9</v>
      </c>
    </row>
    <row r="60" spans="1:8" s="12" customFormat="1" ht="15">
      <c r="A60" s="124" t="s">
        <v>171</v>
      </c>
      <c r="B60" s="125" t="s">
        <v>15</v>
      </c>
      <c r="C60" s="105"/>
      <c r="D60" s="138">
        <f>744.13*G60/H60</f>
        <v>9.61</v>
      </c>
      <c r="E60" s="45"/>
      <c r="F60" s="46"/>
      <c r="G60" s="9">
        <v>70.9</v>
      </c>
      <c r="H60" s="12">
        <v>5492</v>
      </c>
    </row>
    <row r="61" spans="1:8" s="60" customFormat="1" ht="15">
      <c r="A61" s="73" t="s">
        <v>157</v>
      </c>
      <c r="B61" s="72" t="s">
        <v>51</v>
      </c>
      <c r="C61" s="48"/>
      <c r="D61" s="88">
        <v>0</v>
      </c>
      <c r="E61" s="45"/>
      <c r="F61" s="46"/>
      <c r="G61" s="37">
        <v>70.9</v>
      </c>
      <c r="H61" s="60">
        <v>5492</v>
      </c>
    </row>
    <row r="62" spans="1:8" s="12" customFormat="1" ht="15">
      <c r="A62" s="124" t="s">
        <v>119</v>
      </c>
      <c r="B62" s="72" t="s">
        <v>15</v>
      </c>
      <c r="C62" s="48"/>
      <c r="D62" s="88">
        <v>0</v>
      </c>
      <c r="E62" s="45"/>
      <c r="F62" s="46"/>
      <c r="G62" s="9">
        <v>70.9</v>
      </c>
      <c r="H62" s="168">
        <v>5492</v>
      </c>
    </row>
    <row r="63" spans="1:8" s="12" customFormat="1" ht="25.5">
      <c r="A63" s="124" t="s">
        <v>120</v>
      </c>
      <c r="B63" s="72" t="s">
        <v>15</v>
      </c>
      <c r="C63" s="48"/>
      <c r="D63" s="88">
        <v>0</v>
      </c>
      <c r="E63" s="49"/>
      <c r="F63" s="50"/>
      <c r="G63" s="9">
        <v>70.9</v>
      </c>
      <c r="H63" s="168">
        <v>5492</v>
      </c>
    </row>
    <row r="64" spans="1:8" s="174" customFormat="1" ht="18.75">
      <c r="A64" s="175" t="s">
        <v>162</v>
      </c>
      <c r="B64" s="38" t="s">
        <v>7</v>
      </c>
      <c r="C64" s="56"/>
      <c r="D64" s="180">
        <f>(5911.9+4016.01)*G64/H64</f>
        <v>128.17</v>
      </c>
      <c r="E64" s="56">
        <f>D64/G64</f>
        <v>1.81</v>
      </c>
      <c r="F64" s="56">
        <f>E64/12</f>
        <v>0.15</v>
      </c>
      <c r="G64" s="9">
        <v>70.9</v>
      </c>
      <c r="H64" s="174">
        <v>5492</v>
      </c>
    </row>
    <row r="65" spans="1:8" s="174" customFormat="1" ht="18.75">
      <c r="A65" s="175" t="s">
        <v>163</v>
      </c>
      <c r="B65" s="38" t="s">
        <v>7</v>
      </c>
      <c r="C65" s="56"/>
      <c r="D65" s="180">
        <f>(4016.01+9061.15+9116.03)*G65/H65</f>
        <v>286.51</v>
      </c>
      <c r="E65" s="56">
        <f>D65/G65</f>
        <v>4.04</v>
      </c>
      <c r="F65" s="56">
        <f>E65/12</f>
        <v>0.34</v>
      </c>
      <c r="G65" s="9">
        <v>70.9</v>
      </c>
      <c r="H65" s="174">
        <v>5492</v>
      </c>
    </row>
    <row r="66" spans="1:8" s="174" customFormat="1" ht="18.75">
      <c r="A66" s="175" t="s">
        <v>164</v>
      </c>
      <c r="B66" s="38" t="s">
        <v>7</v>
      </c>
      <c r="C66" s="56"/>
      <c r="D66" s="180">
        <f>25302.15*G66/H66</f>
        <v>326.64</v>
      </c>
      <c r="E66" s="56">
        <f>D66/G66</f>
        <v>4.61</v>
      </c>
      <c r="F66" s="56">
        <f>E66/12</f>
        <v>0.38</v>
      </c>
      <c r="G66" s="9">
        <v>70.9</v>
      </c>
      <c r="H66" s="174">
        <v>5492</v>
      </c>
    </row>
    <row r="67" spans="1:8" s="174" customFormat="1" ht="18.75">
      <c r="A67" s="175" t="s">
        <v>165</v>
      </c>
      <c r="B67" s="38" t="s">
        <v>7</v>
      </c>
      <c r="C67" s="56"/>
      <c r="D67" s="180">
        <f>14271.77*G67/H67</f>
        <v>184.24</v>
      </c>
      <c r="E67" s="56">
        <f>D67/G67</f>
        <v>2.6</v>
      </c>
      <c r="F67" s="56">
        <f>E67/12</f>
        <v>0.22</v>
      </c>
      <c r="G67" s="9">
        <v>70.9</v>
      </c>
      <c r="H67" s="174">
        <v>5492</v>
      </c>
    </row>
    <row r="68" spans="1:7" s="9" customFormat="1" ht="19.5" thickBot="1">
      <c r="A68" s="78" t="s">
        <v>28</v>
      </c>
      <c r="B68" s="188"/>
      <c r="C68" s="41"/>
      <c r="D68" s="181">
        <f>D67+D66+D65+D64+D59+D49+D34+D33+D32+D31+D30+D29+D28+D27+D15</f>
        <v>8484.16</v>
      </c>
      <c r="E68" s="181">
        <f>E67+E66+E65+E64+E59+E49+E34+E33+E32+E31+E30+E29+E28+E27+E15</f>
        <v>119.66</v>
      </c>
      <c r="F68" s="181">
        <f>F67+F66+F65+F64+F59+F49+F34+F33+F32+F31+F30+F29+F28+F27+F15</f>
        <v>9.99</v>
      </c>
      <c r="G68" s="9">
        <v>70.9</v>
      </c>
    </row>
    <row r="69" spans="1:7" s="19" customFormat="1" ht="15.75" thickBot="1">
      <c r="A69" s="18"/>
      <c r="B69" s="183"/>
      <c r="C69" s="183"/>
      <c r="D69" s="182"/>
      <c r="E69" s="183"/>
      <c r="F69" s="183"/>
      <c r="G69" s="9">
        <v>70.9</v>
      </c>
    </row>
    <row r="70" spans="1:9" s="161" customFormat="1" ht="38.25" thickBot="1">
      <c r="A70" s="145" t="s">
        <v>148</v>
      </c>
      <c r="B70" s="189"/>
      <c r="C70" s="190"/>
      <c r="D70" s="184">
        <v>0</v>
      </c>
      <c r="E70" s="184">
        <v>0</v>
      </c>
      <c r="F70" s="184">
        <v>0</v>
      </c>
      <c r="G70" s="9">
        <v>70.9</v>
      </c>
      <c r="I70" s="107"/>
    </row>
    <row r="71" spans="1:7" s="31" customFormat="1" ht="15" customHeight="1" thickBot="1">
      <c r="A71" s="32"/>
      <c r="B71" s="76"/>
      <c r="C71" s="77"/>
      <c r="D71" s="100"/>
      <c r="E71" s="100"/>
      <c r="F71" s="100"/>
      <c r="G71" s="9"/>
    </row>
    <row r="72" spans="1:6" s="154" customFormat="1" ht="20.25" thickBot="1">
      <c r="A72" s="151" t="s">
        <v>58</v>
      </c>
      <c r="B72" s="195"/>
      <c r="C72" s="196"/>
      <c r="D72" s="186">
        <f>D68+D70</f>
        <v>8484.16</v>
      </c>
      <c r="E72" s="186">
        <f>E68+E70</f>
        <v>119.66</v>
      </c>
      <c r="F72" s="186">
        <f>F68+F70</f>
        <v>9.99</v>
      </c>
    </row>
    <row r="73" spans="1:7" s="31" customFormat="1" ht="15">
      <c r="A73" s="32"/>
      <c r="B73" s="33"/>
      <c r="C73" s="34"/>
      <c r="D73" s="34"/>
      <c r="E73" s="34"/>
      <c r="F73" s="35"/>
      <c r="G73" s="9"/>
    </row>
    <row r="74" spans="1:7" s="31" customFormat="1" ht="15">
      <c r="A74" s="32"/>
      <c r="B74" s="33"/>
      <c r="C74" s="34"/>
      <c r="D74" s="34"/>
      <c r="E74" s="34"/>
      <c r="F74" s="35"/>
      <c r="G74" s="9"/>
    </row>
    <row r="75" spans="1:6" s="17" customFormat="1" ht="19.5">
      <c r="A75" s="21"/>
      <c r="B75" s="22"/>
      <c r="C75" s="23"/>
      <c r="D75" s="23"/>
      <c r="E75" s="23"/>
      <c r="F75" s="24"/>
    </row>
    <row r="76" spans="1:4" s="19" customFormat="1" ht="14.25">
      <c r="A76" s="231" t="s">
        <v>26</v>
      </c>
      <c r="B76" s="231"/>
      <c r="C76" s="231"/>
      <c r="D76" s="231"/>
    </row>
    <row r="77" s="19" customFormat="1" ht="12.75">
      <c r="F77" s="20"/>
    </row>
    <row r="78" spans="1:6" s="19" customFormat="1" ht="12.75">
      <c r="A78" s="18" t="s">
        <v>27</v>
      </c>
      <c r="F78" s="20"/>
    </row>
    <row r="79" s="19" customFormat="1" ht="12.75">
      <c r="F79" s="20"/>
    </row>
    <row r="80" s="19" customFormat="1" ht="12.75">
      <c r="F80" s="20"/>
    </row>
    <row r="81" s="19" customFormat="1" ht="12.75">
      <c r="F81" s="20"/>
    </row>
    <row r="82" s="19" customFormat="1" ht="12.75">
      <c r="F82" s="20"/>
    </row>
    <row r="83" s="19" customFormat="1" ht="12.75">
      <c r="F83" s="20"/>
    </row>
    <row r="84" s="19" customFormat="1" ht="12.75">
      <c r="F84" s="20"/>
    </row>
    <row r="85" s="19" customFormat="1" ht="12.75">
      <c r="F85" s="20"/>
    </row>
    <row r="86" s="19" customFormat="1" ht="12.75">
      <c r="F86" s="20"/>
    </row>
    <row r="87" s="19" customFormat="1" ht="12.75">
      <c r="F87" s="20"/>
    </row>
    <row r="88" s="19" customFormat="1" ht="12.75">
      <c r="F88" s="20"/>
    </row>
    <row r="89" s="19" customFormat="1" ht="12.75">
      <c r="F89" s="20"/>
    </row>
    <row r="90" s="19" customFormat="1" ht="12.75">
      <c r="F90" s="20"/>
    </row>
    <row r="91" s="19" customFormat="1" ht="12.75">
      <c r="F91" s="20"/>
    </row>
    <row r="92" s="19" customFormat="1" ht="12.75">
      <c r="F92" s="20"/>
    </row>
    <row r="93" s="19" customFormat="1" ht="12.75">
      <c r="F93" s="20"/>
    </row>
    <row r="94" s="19" customFormat="1" ht="12.75">
      <c r="F94" s="20"/>
    </row>
    <row r="95" s="19" customFormat="1" ht="12.75">
      <c r="F95" s="20"/>
    </row>
    <row r="96" s="19" customFormat="1" ht="12.75">
      <c r="F96" s="20"/>
    </row>
  </sheetData>
  <sheetProtection/>
  <mergeCells count="13">
    <mergeCell ref="A7:F7"/>
    <mergeCell ref="A11:F11"/>
    <mergeCell ref="A14:F14"/>
    <mergeCell ref="A76:D76"/>
    <mergeCell ref="A8:H8"/>
    <mergeCell ref="A9:H9"/>
    <mergeCell ref="A10:H10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96"/>
  <sheetViews>
    <sheetView zoomScalePageLayoutView="0" workbookViewId="0" topLeftCell="A51">
      <selection activeCell="D60" sqref="D6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5" customWidth="1"/>
    <col min="7" max="12" width="15.375" style="1" customWidth="1"/>
    <col min="13" max="16384" width="9.125" style="1" customWidth="1"/>
  </cols>
  <sheetData>
    <row r="1" spans="1:6" ht="16.5" customHeight="1">
      <c r="A1" s="232" t="s">
        <v>144</v>
      </c>
      <c r="B1" s="233"/>
      <c r="C1" s="233"/>
      <c r="D1" s="233"/>
      <c r="E1" s="233"/>
      <c r="F1" s="233"/>
    </row>
    <row r="2" spans="2:6" ht="12.75" customHeight="1">
      <c r="B2" s="234"/>
      <c r="C2" s="234"/>
      <c r="D2" s="234"/>
      <c r="E2" s="233"/>
      <c r="F2" s="233"/>
    </row>
    <row r="3" spans="1:6" ht="19.5" customHeight="1">
      <c r="A3" s="42" t="s">
        <v>166</v>
      </c>
      <c r="B3" s="234" t="s">
        <v>0</v>
      </c>
      <c r="C3" s="234"/>
      <c r="D3" s="234"/>
      <c r="E3" s="233"/>
      <c r="F3" s="233"/>
    </row>
    <row r="4" spans="2:6" ht="14.25" customHeight="1">
      <c r="B4" s="234" t="s">
        <v>145</v>
      </c>
      <c r="C4" s="234"/>
      <c r="D4" s="234"/>
      <c r="E4" s="233"/>
      <c r="F4" s="233"/>
    </row>
    <row r="5" spans="1:7" ht="35.25" customHeight="1">
      <c r="A5" s="235" t="s">
        <v>137</v>
      </c>
      <c r="B5" s="235"/>
      <c r="C5" s="235"/>
      <c r="D5" s="235"/>
      <c r="E5" s="235"/>
      <c r="F5" s="235"/>
      <c r="G5" s="2"/>
    </row>
    <row r="6" spans="1:7" ht="23.25" customHeight="1">
      <c r="A6" s="236" t="s">
        <v>167</v>
      </c>
      <c r="B6" s="236"/>
      <c r="C6" s="236"/>
      <c r="D6" s="236"/>
      <c r="E6" s="236"/>
      <c r="F6" s="236"/>
      <c r="G6" s="2"/>
    </row>
    <row r="7" spans="1:6" s="3" customFormat="1" ht="22.5" customHeight="1">
      <c r="A7" s="221" t="s">
        <v>1</v>
      </c>
      <c r="B7" s="221"/>
      <c r="C7" s="221"/>
      <c r="D7" s="221"/>
      <c r="E7" s="222"/>
      <c r="F7" s="222"/>
    </row>
    <row r="8" spans="1:8" s="4" customFormat="1" ht="18.75" customHeight="1">
      <c r="A8" s="221" t="s">
        <v>74</v>
      </c>
      <c r="B8" s="221"/>
      <c r="C8" s="221"/>
      <c r="D8" s="221"/>
      <c r="E8" s="222"/>
      <c r="F8" s="222"/>
      <c r="G8" s="222"/>
      <c r="H8" s="222"/>
    </row>
    <row r="9" spans="1:8" s="5" customFormat="1" ht="17.25" customHeight="1">
      <c r="A9" s="223" t="s">
        <v>56</v>
      </c>
      <c r="B9" s="223"/>
      <c r="C9" s="223"/>
      <c r="D9" s="223"/>
      <c r="E9" s="224"/>
      <c r="F9" s="224"/>
      <c r="G9" s="224"/>
      <c r="H9" s="224"/>
    </row>
    <row r="10" spans="1:8" s="5" customFormat="1" ht="17.25" customHeight="1">
      <c r="A10" s="237" t="s">
        <v>73</v>
      </c>
      <c r="B10" s="237"/>
      <c r="C10" s="237"/>
      <c r="D10" s="237"/>
      <c r="E10" s="237"/>
      <c r="F10" s="237"/>
      <c r="G10" s="237"/>
      <c r="H10" s="237"/>
    </row>
    <row r="11" spans="1:6" s="4" customFormat="1" ht="30" customHeight="1" thickBot="1">
      <c r="A11" s="225" t="s">
        <v>68</v>
      </c>
      <c r="B11" s="225"/>
      <c r="C11" s="225"/>
      <c r="D11" s="225"/>
      <c r="E11" s="226"/>
      <c r="F11" s="226"/>
    </row>
    <row r="12" spans="1:6" s="9" customFormat="1" ht="139.5" customHeight="1" thickBot="1">
      <c r="A12" s="6" t="s">
        <v>2</v>
      </c>
      <c r="B12" s="7" t="s">
        <v>3</v>
      </c>
      <c r="C12" s="8" t="s">
        <v>126</v>
      </c>
      <c r="D12" s="8" t="s">
        <v>29</v>
      </c>
      <c r="E12" s="8" t="s">
        <v>4</v>
      </c>
      <c r="F12" s="108" t="s">
        <v>5</v>
      </c>
    </row>
    <row r="13" spans="1:6" s="12" customFormat="1" ht="12.75">
      <c r="A13" s="10">
        <v>1</v>
      </c>
      <c r="B13" s="11">
        <v>2</v>
      </c>
      <c r="C13" s="11">
        <v>3</v>
      </c>
      <c r="D13" s="28">
        <v>4</v>
      </c>
      <c r="E13" s="29">
        <v>5</v>
      </c>
      <c r="F13" s="30">
        <v>6</v>
      </c>
    </row>
    <row r="14" spans="1:6" s="12" customFormat="1" ht="49.5" customHeight="1">
      <c r="A14" s="227" t="s">
        <v>6</v>
      </c>
      <c r="B14" s="228"/>
      <c r="C14" s="228"/>
      <c r="D14" s="228"/>
      <c r="E14" s="229"/>
      <c r="F14" s="230"/>
    </row>
    <row r="15" spans="1:8" s="9" customFormat="1" ht="18.75">
      <c r="A15" s="109" t="s">
        <v>84</v>
      </c>
      <c r="B15" s="110" t="s">
        <v>7</v>
      </c>
      <c r="C15" s="13">
        <v>4188.2</v>
      </c>
      <c r="D15" s="111">
        <f>E15*G15</f>
        <v>5635.93</v>
      </c>
      <c r="E15" s="13">
        <f>F15*12</f>
        <v>43.32</v>
      </c>
      <c r="F15" s="47">
        <f>F26</f>
        <v>3.61</v>
      </c>
      <c r="G15" s="9">
        <v>130.1</v>
      </c>
      <c r="H15" s="9">
        <v>5492</v>
      </c>
    </row>
    <row r="16" spans="1:6" s="9" customFormat="1" ht="25.5" customHeight="1">
      <c r="A16" s="113" t="s">
        <v>59</v>
      </c>
      <c r="B16" s="114" t="s">
        <v>60</v>
      </c>
      <c r="C16" s="13"/>
      <c r="D16" s="111"/>
      <c r="E16" s="13"/>
      <c r="F16" s="47"/>
    </row>
    <row r="17" spans="1:6" s="9" customFormat="1" ht="25.5" customHeight="1">
      <c r="A17" s="113" t="s">
        <v>61</v>
      </c>
      <c r="B17" s="114" t="s">
        <v>60</v>
      </c>
      <c r="C17" s="13"/>
      <c r="D17" s="111"/>
      <c r="E17" s="13"/>
      <c r="F17" s="47"/>
    </row>
    <row r="18" spans="1:6" s="9" customFormat="1" ht="120" customHeight="1">
      <c r="A18" s="113" t="s">
        <v>92</v>
      </c>
      <c r="B18" s="114" t="s">
        <v>20</v>
      </c>
      <c r="C18" s="13"/>
      <c r="D18" s="111"/>
      <c r="E18" s="13"/>
      <c r="F18" s="47"/>
    </row>
    <row r="19" spans="1:6" s="9" customFormat="1" ht="18.75">
      <c r="A19" s="64" t="s">
        <v>93</v>
      </c>
      <c r="B19" s="65" t="s">
        <v>60</v>
      </c>
      <c r="C19" s="13"/>
      <c r="D19" s="85"/>
      <c r="E19" s="45"/>
      <c r="F19" s="47"/>
    </row>
    <row r="20" spans="1:6" s="9" customFormat="1" ht="18.75">
      <c r="A20" s="64" t="s">
        <v>94</v>
      </c>
      <c r="B20" s="65" t="s">
        <v>60</v>
      </c>
      <c r="C20" s="13"/>
      <c r="D20" s="85"/>
      <c r="E20" s="45"/>
      <c r="F20" s="47"/>
    </row>
    <row r="21" spans="1:6" s="9" customFormat="1" ht="25.5">
      <c r="A21" s="113" t="s">
        <v>95</v>
      </c>
      <c r="B21" s="114" t="s">
        <v>10</v>
      </c>
      <c r="C21" s="13"/>
      <c r="D21" s="111"/>
      <c r="E21" s="13"/>
      <c r="F21" s="47"/>
    </row>
    <row r="22" spans="1:6" s="9" customFormat="1" ht="18.75">
      <c r="A22" s="113" t="s">
        <v>96</v>
      </c>
      <c r="B22" s="114" t="s">
        <v>12</v>
      </c>
      <c r="C22" s="13"/>
      <c r="D22" s="111"/>
      <c r="E22" s="13"/>
      <c r="F22" s="47"/>
    </row>
    <row r="23" spans="1:6" s="9" customFormat="1" ht="18.75">
      <c r="A23" s="113" t="s">
        <v>159</v>
      </c>
      <c r="B23" s="114" t="s">
        <v>60</v>
      </c>
      <c r="C23" s="13"/>
      <c r="D23" s="111"/>
      <c r="E23" s="13"/>
      <c r="F23" s="47"/>
    </row>
    <row r="24" spans="1:6" s="9" customFormat="1" ht="18.75">
      <c r="A24" s="113" t="s">
        <v>161</v>
      </c>
      <c r="B24" s="114" t="s">
        <v>60</v>
      </c>
      <c r="C24" s="13"/>
      <c r="D24" s="111"/>
      <c r="E24" s="13"/>
      <c r="F24" s="47"/>
    </row>
    <row r="25" spans="1:6" s="9" customFormat="1" ht="18.75">
      <c r="A25" s="113" t="s">
        <v>97</v>
      </c>
      <c r="B25" s="114" t="s">
        <v>15</v>
      </c>
      <c r="C25" s="13"/>
      <c r="D25" s="111"/>
      <c r="E25" s="13"/>
      <c r="F25" s="47"/>
    </row>
    <row r="26" spans="1:6" s="9" customFormat="1" ht="18.75">
      <c r="A26" s="115" t="s">
        <v>81</v>
      </c>
      <c r="B26" s="114"/>
      <c r="C26" s="13"/>
      <c r="D26" s="111"/>
      <c r="E26" s="13"/>
      <c r="F26" s="47">
        <v>3.61</v>
      </c>
    </row>
    <row r="27" spans="1:8" s="14" customFormat="1" ht="18.75">
      <c r="A27" s="118" t="s">
        <v>11</v>
      </c>
      <c r="B27" s="110" t="s">
        <v>12</v>
      </c>
      <c r="C27" s="13" t="s">
        <v>142</v>
      </c>
      <c r="D27" s="111">
        <f>E27*G27</f>
        <v>1405.08</v>
      </c>
      <c r="E27" s="13">
        <f>F27*12</f>
        <v>10.8</v>
      </c>
      <c r="F27" s="55">
        <v>0.9</v>
      </c>
      <c r="G27" s="9">
        <v>130.1</v>
      </c>
      <c r="H27" s="14">
        <v>5492</v>
      </c>
    </row>
    <row r="28" spans="1:8" s="9" customFormat="1" ht="18.75">
      <c r="A28" s="118" t="s">
        <v>13</v>
      </c>
      <c r="B28" s="110" t="s">
        <v>14</v>
      </c>
      <c r="C28" s="13" t="s">
        <v>142</v>
      </c>
      <c r="D28" s="111">
        <f>E28*G28</f>
        <v>4574.32</v>
      </c>
      <c r="E28" s="13">
        <f>F28*12</f>
        <v>35.16</v>
      </c>
      <c r="F28" s="55">
        <v>2.93</v>
      </c>
      <c r="G28" s="9">
        <v>130.1</v>
      </c>
      <c r="H28" s="9">
        <v>5492</v>
      </c>
    </row>
    <row r="29" spans="1:8" s="12" customFormat="1" ht="35.25" customHeight="1">
      <c r="A29" s="118" t="s">
        <v>113</v>
      </c>
      <c r="B29" s="110" t="s">
        <v>7</v>
      </c>
      <c r="C29" s="106" t="s">
        <v>128</v>
      </c>
      <c r="D29" s="211">
        <f>2439.99*G29/H29</f>
        <v>57.8</v>
      </c>
      <c r="E29" s="13">
        <f>D29/G29</f>
        <v>0.44</v>
      </c>
      <c r="F29" s="40">
        <f>E29/12</f>
        <v>0.04</v>
      </c>
      <c r="G29" s="9">
        <v>130.1</v>
      </c>
      <c r="H29" s="12">
        <v>5492</v>
      </c>
    </row>
    <row r="30" spans="1:8" s="12" customFormat="1" ht="36" customHeight="1">
      <c r="A30" s="118" t="s">
        <v>114</v>
      </c>
      <c r="B30" s="110" t="s">
        <v>7</v>
      </c>
      <c r="C30" s="106" t="s">
        <v>128</v>
      </c>
      <c r="D30" s="211">
        <f>15405.72*G30/H30</f>
        <v>415.45</v>
      </c>
      <c r="E30" s="13">
        <f>D30/G30</f>
        <v>3.19</v>
      </c>
      <c r="F30" s="40">
        <f>E30/12</f>
        <v>0.27</v>
      </c>
      <c r="G30" s="9">
        <v>130.1</v>
      </c>
      <c r="H30" s="12">
        <v>4824.4</v>
      </c>
    </row>
    <row r="31" spans="1:8" s="9" customFormat="1" ht="21" customHeight="1">
      <c r="A31" s="118" t="s">
        <v>22</v>
      </c>
      <c r="B31" s="110" t="s">
        <v>23</v>
      </c>
      <c r="C31" s="41" t="s">
        <v>147</v>
      </c>
      <c r="D31" s="111">
        <f>E31*G31</f>
        <v>124.9</v>
      </c>
      <c r="E31" s="13">
        <f>F31*12</f>
        <v>0.96</v>
      </c>
      <c r="F31" s="40">
        <v>0.08</v>
      </c>
      <c r="G31" s="9">
        <v>130.1</v>
      </c>
      <c r="H31" s="9">
        <v>5492</v>
      </c>
    </row>
    <row r="32" spans="1:8" s="9" customFormat="1" ht="18" customHeight="1">
      <c r="A32" s="118" t="s">
        <v>24</v>
      </c>
      <c r="B32" s="120" t="s">
        <v>25</v>
      </c>
      <c r="C32" s="56" t="s">
        <v>147</v>
      </c>
      <c r="D32" s="111">
        <f>E32*G32</f>
        <v>78.06</v>
      </c>
      <c r="E32" s="13">
        <f>12*F32</f>
        <v>0.6</v>
      </c>
      <c r="F32" s="57">
        <v>0.05</v>
      </c>
      <c r="G32" s="9">
        <v>130.1</v>
      </c>
      <c r="H32" s="9">
        <v>5492</v>
      </c>
    </row>
    <row r="33" spans="1:8" s="14" customFormat="1" ht="30">
      <c r="A33" s="118" t="s">
        <v>21</v>
      </c>
      <c r="B33" s="110"/>
      <c r="C33" s="106" t="s">
        <v>139</v>
      </c>
      <c r="D33" s="111">
        <f>3535*G33/H33</f>
        <v>88.44</v>
      </c>
      <c r="E33" s="13">
        <f>D33/G33</f>
        <v>0.68</v>
      </c>
      <c r="F33" s="40">
        <f>E33/12</f>
        <v>0.06</v>
      </c>
      <c r="G33" s="9">
        <v>130.1</v>
      </c>
      <c r="H33" s="14">
        <v>5199.9</v>
      </c>
    </row>
    <row r="34" spans="1:7" s="14" customFormat="1" ht="15">
      <c r="A34" s="118" t="s">
        <v>30</v>
      </c>
      <c r="B34" s="110"/>
      <c r="C34" s="13"/>
      <c r="D34" s="122">
        <f>SUM(D36:D48)</f>
        <v>945.14</v>
      </c>
      <c r="E34" s="13">
        <f>D34/G34</f>
        <v>7.26</v>
      </c>
      <c r="F34" s="123">
        <f>E34/12</f>
        <v>0.61</v>
      </c>
      <c r="G34" s="9">
        <v>130.1</v>
      </c>
    </row>
    <row r="35" spans="1:7" s="12" customFormat="1" ht="15.75" customHeight="1" hidden="1">
      <c r="A35" s="124" t="s">
        <v>48</v>
      </c>
      <c r="B35" s="125" t="s">
        <v>15</v>
      </c>
      <c r="C35" s="126"/>
      <c r="D35" s="127"/>
      <c r="E35" s="126"/>
      <c r="F35" s="128"/>
      <c r="G35" s="9">
        <v>130.1</v>
      </c>
    </row>
    <row r="36" spans="1:8" s="12" customFormat="1" ht="20.25" customHeight="1">
      <c r="A36" s="124" t="s">
        <v>89</v>
      </c>
      <c r="B36" s="125" t="s">
        <v>15</v>
      </c>
      <c r="C36" s="126"/>
      <c r="D36" s="89">
        <f>1132.99*G36/H36</f>
        <v>30.55</v>
      </c>
      <c r="E36" s="126"/>
      <c r="F36" s="128"/>
      <c r="G36" s="9">
        <v>130.1</v>
      </c>
      <c r="H36" s="12">
        <v>4824.4</v>
      </c>
    </row>
    <row r="37" spans="1:8" s="12" customFormat="1" ht="15">
      <c r="A37" s="124" t="s">
        <v>16</v>
      </c>
      <c r="B37" s="125" t="s">
        <v>20</v>
      </c>
      <c r="C37" s="126"/>
      <c r="D37" s="89">
        <f>2195.57*G37/H37</f>
        <v>59.21</v>
      </c>
      <c r="E37" s="126"/>
      <c r="F37" s="128"/>
      <c r="G37" s="9">
        <v>130.1</v>
      </c>
      <c r="H37" s="12">
        <v>4824.4</v>
      </c>
    </row>
    <row r="38" spans="1:8" s="12" customFormat="1" ht="15">
      <c r="A38" s="124" t="s">
        <v>82</v>
      </c>
      <c r="B38" s="129" t="s">
        <v>15</v>
      </c>
      <c r="C38" s="126"/>
      <c r="D38" s="89">
        <f>3912.29*G38/H38</f>
        <v>105.5</v>
      </c>
      <c r="E38" s="126"/>
      <c r="F38" s="128"/>
      <c r="G38" s="9">
        <v>130.1</v>
      </c>
      <c r="H38" s="12">
        <v>4824.4</v>
      </c>
    </row>
    <row r="39" spans="1:8" s="12" customFormat="1" ht="15">
      <c r="A39" s="124" t="s">
        <v>170</v>
      </c>
      <c r="B39" s="71" t="s">
        <v>15</v>
      </c>
      <c r="C39" s="49"/>
      <c r="D39" s="130">
        <f>(1005.3*5)*G39/H39</f>
        <v>135.55</v>
      </c>
      <c r="E39" s="126"/>
      <c r="F39" s="128"/>
      <c r="G39" s="9">
        <v>130.1</v>
      </c>
      <c r="H39" s="12">
        <v>4824.4</v>
      </c>
    </row>
    <row r="40" spans="1:8" s="12" customFormat="1" ht="15">
      <c r="A40" s="124" t="s">
        <v>42</v>
      </c>
      <c r="B40" s="125" t="s">
        <v>15</v>
      </c>
      <c r="C40" s="126"/>
      <c r="D40" s="89">
        <f>2091.96*G40/H40</f>
        <v>56.41</v>
      </c>
      <c r="E40" s="126"/>
      <c r="F40" s="128"/>
      <c r="G40" s="9">
        <v>130.1</v>
      </c>
      <c r="H40" s="12">
        <v>4824.4</v>
      </c>
    </row>
    <row r="41" spans="1:8" s="12" customFormat="1" ht="15">
      <c r="A41" s="124" t="s">
        <v>43</v>
      </c>
      <c r="B41" s="129" t="s">
        <v>20</v>
      </c>
      <c r="C41" s="126"/>
      <c r="D41" s="87">
        <v>0</v>
      </c>
      <c r="E41" s="126"/>
      <c r="F41" s="128"/>
      <c r="G41" s="9">
        <v>130.1</v>
      </c>
      <c r="H41" s="12">
        <v>4824.4</v>
      </c>
    </row>
    <row r="42" spans="1:8" s="12" customFormat="1" ht="25.5">
      <c r="A42" s="124" t="s">
        <v>19</v>
      </c>
      <c r="B42" s="125" t="s">
        <v>15</v>
      </c>
      <c r="C42" s="126"/>
      <c r="D42" s="89">
        <f>4250.64*G42/H42</f>
        <v>114.63</v>
      </c>
      <c r="E42" s="126"/>
      <c r="F42" s="128"/>
      <c r="G42" s="9">
        <v>130.1</v>
      </c>
      <c r="H42" s="12">
        <v>4824.4</v>
      </c>
    </row>
    <row r="43" spans="1:8" s="12" customFormat="1" ht="20.25" customHeight="1">
      <c r="A43" s="124" t="s">
        <v>160</v>
      </c>
      <c r="B43" s="125" t="s">
        <v>15</v>
      </c>
      <c r="C43" s="126"/>
      <c r="D43" s="87">
        <f>1611.06*G43/H43</f>
        <v>43.45</v>
      </c>
      <c r="E43" s="126"/>
      <c r="F43" s="128"/>
      <c r="G43" s="9">
        <v>130.1</v>
      </c>
      <c r="H43" s="12">
        <v>4824.4</v>
      </c>
    </row>
    <row r="44" spans="1:8" s="12" customFormat="1" ht="25.5">
      <c r="A44" s="124" t="s">
        <v>90</v>
      </c>
      <c r="B44" s="125" t="s">
        <v>15</v>
      </c>
      <c r="C44" s="126"/>
      <c r="D44" s="212">
        <f>14827.09*G44/H44</f>
        <v>399.84</v>
      </c>
      <c r="E44" s="126"/>
      <c r="F44" s="128"/>
      <c r="G44" s="9">
        <v>130.1</v>
      </c>
      <c r="H44" s="12">
        <v>4824.4</v>
      </c>
    </row>
    <row r="45" spans="1:8" s="36" customFormat="1" ht="25.5">
      <c r="A45" s="124" t="s">
        <v>134</v>
      </c>
      <c r="B45" s="129" t="s">
        <v>136</v>
      </c>
      <c r="C45" s="131"/>
      <c r="D45" s="132">
        <v>0</v>
      </c>
      <c r="E45" s="131"/>
      <c r="F45" s="133"/>
      <c r="G45" s="9">
        <v>130.1</v>
      </c>
      <c r="H45" s="36">
        <v>4824.4</v>
      </c>
    </row>
    <row r="46" spans="1:8" s="36" customFormat="1" ht="25.5">
      <c r="A46" s="124" t="s">
        <v>135</v>
      </c>
      <c r="B46" s="129" t="s">
        <v>51</v>
      </c>
      <c r="C46" s="134"/>
      <c r="D46" s="135">
        <v>0</v>
      </c>
      <c r="E46" s="134"/>
      <c r="F46" s="136"/>
      <c r="G46" s="9">
        <v>130.1</v>
      </c>
      <c r="H46" s="36">
        <v>4824.4</v>
      </c>
    </row>
    <row r="47" spans="1:8" s="187" customFormat="1" ht="18" customHeight="1">
      <c r="A47" s="73" t="s">
        <v>155</v>
      </c>
      <c r="B47" s="74" t="s">
        <v>51</v>
      </c>
      <c r="C47" s="48"/>
      <c r="D47" s="88">
        <v>0</v>
      </c>
      <c r="E47" s="83"/>
      <c r="F47" s="84"/>
      <c r="G47" s="37">
        <v>130.1</v>
      </c>
      <c r="H47" s="187">
        <v>4824.4</v>
      </c>
    </row>
    <row r="48" spans="1:8" s="187" customFormat="1" ht="15">
      <c r="A48" s="73" t="s">
        <v>156</v>
      </c>
      <c r="B48" s="74" t="s">
        <v>51</v>
      </c>
      <c r="C48" s="48"/>
      <c r="D48" s="88">
        <v>0</v>
      </c>
      <c r="E48" s="83"/>
      <c r="F48" s="84"/>
      <c r="G48" s="37">
        <v>130.1</v>
      </c>
      <c r="H48" s="187">
        <v>4824.4</v>
      </c>
    </row>
    <row r="49" spans="1:7" s="14" customFormat="1" ht="30">
      <c r="A49" s="118" t="s">
        <v>35</v>
      </c>
      <c r="B49" s="110"/>
      <c r="C49" s="13"/>
      <c r="D49" s="122">
        <f>D50+D51+D52+D53+D54+D56+D58+D55+D57</f>
        <v>527.11</v>
      </c>
      <c r="E49" s="13">
        <f>D49/G49</f>
        <v>4.05</v>
      </c>
      <c r="F49" s="123">
        <f>E49/12</f>
        <v>0.34</v>
      </c>
      <c r="G49" s="9">
        <v>130.1</v>
      </c>
    </row>
    <row r="50" spans="1:8" s="12" customFormat="1" ht="15">
      <c r="A50" s="124" t="s">
        <v>31</v>
      </c>
      <c r="B50" s="125" t="s">
        <v>47</v>
      </c>
      <c r="C50" s="126"/>
      <c r="D50" s="89">
        <f>3137.99*G50/H50</f>
        <v>78.51</v>
      </c>
      <c r="E50" s="126"/>
      <c r="F50" s="128"/>
      <c r="G50" s="9">
        <v>130.1</v>
      </c>
      <c r="H50" s="12">
        <v>5199.9</v>
      </c>
    </row>
    <row r="51" spans="1:8" s="12" customFormat="1" ht="25.5">
      <c r="A51" s="124" t="s">
        <v>32</v>
      </c>
      <c r="B51" s="125" t="s">
        <v>38</v>
      </c>
      <c r="C51" s="126"/>
      <c r="D51" s="89">
        <f>2092.02*G51/H51</f>
        <v>52.34</v>
      </c>
      <c r="E51" s="126"/>
      <c r="F51" s="128"/>
      <c r="G51" s="9">
        <v>130.1</v>
      </c>
      <c r="H51" s="12">
        <v>5199.9</v>
      </c>
    </row>
    <row r="52" spans="1:8" s="12" customFormat="1" ht="15">
      <c r="A52" s="124" t="s">
        <v>52</v>
      </c>
      <c r="B52" s="125" t="s">
        <v>51</v>
      </c>
      <c r="C52" s="126"/>
      <c r="D52" s="89">
        <f>2195.49*G52/H52</f>
        <v>54.93</v>
      </c>
      <c r="E52" s="126"/>
      <c r="F52" s="128"/>
      <c r="G52" s="9">
        <v>130.1</v>
      </c>
      <c r="H52" s="12">
        <v>5199.9</v>
      </c>
    </row>
    <row r="53" spans="1:8" s="12" customFormat="1" ht="15">
      <c r="A53" s="124" t="s">
        <v>69</v>
      </c>
      <c r="B53" s="129" t="s">
        <v>51</v>
      </c>
      <c r="C53" s="126"/>
      <c r="D53" s="87">
        <v>0</v>
      </c>
      <c r="E53" s="126"/>
      <c r="F53" s="128"/>
      <c r="G53" s="9">
        <v>130.1</v>
      </c>
      <c r="H53" s="12">
        <v>5199.9</v>
      </c>
    </row>
    <row r="54" spans="1:8" s="12" customFormat="1" ht="24.75" customHeight="1">
      <c r="A54" s="124" t="s">
        <v>116</v>
      </c>
      <c r="B54" s="125" t="s">
        <v>15</v>
      </c>
      <c r="C54" s="105"/>
      <c r="D54" s="88">
        <v>0</v>
      </c>
      <c r="E54" s="126"/>
      <c r="F54" s="128"/>
      <c r="G54" s="9">
        <v>130.1</v>
      </c>
      <c r="H54" s="12">
        <v>5199.9</v>
      </c>
    </row>
    <row r="55" spans="1:8" s="12" customFormat="1" ht="15">
      <c r="A55" s="124" t="s">
        <v>117</v>
      </c>
      <c r="B55" s="129" t="s">
        <v>51</v>
      </c>
      <c r="C55" s="126"/>
      <c r="D55" s="87">
        <f>E55*G55</f>
        <v>0</v>
      </c>
      <c r="E55" s="126"/>
      <c r="F55" s="139"/>
      <c r="G55" s="9">
        <v>130.1</v>
      </c>
      <c r="H55" s="12">
        <v>5199.9</v>
      </c>
    </row>
    <row r="56" spans="1:8" s="12" customFormat="1" ht="21" customHeight="1">
      <c r="A56" s="124" t="s">
        <v>44</v>
      </c>
      <c r="B56" s="125" t="s">
        <v>7</v>
      </c>
      <c r="C56" s="140"/>
      <c r="D56" s="89">
        <f>7440.48*G56/H56</f>
        <v>186.16</v>
      </c>
      <c r="E56" s="126"/>
      <c r="F56" s="128"/>
      <c r="G56" s="9">
        <v>130.1</v>
      </c>
      <c r="H56" s="12">
        <v>5199.9</v>
      </c>
    </row>
    <row r="57" spans="1:8" s="12" customFormat="1" ht="30.75" customHeight="1">
      <c r="A57" s="124" t="s">
        <v>141</v>
      </c>
      <c r="B57" s="129" t="s">
        <v>15</v>
      </c>
      <c r="C57" s="140"/>
      <c r="D57" s="87">
        <f>6201.8*G57/H57</f>
        <v>155.17</v>
      </c>
      <c r="E57" s="126"/>
      <c r="F57" s="128"/>
      <c r="G57" s="9">
        <v>130.1</v>
      </c>
      <c r="H57" s="12">
        <v>5199.9</v>
      </c>
    </row>
    <row r="58" spans="1:8" s="36" customFormat="1" ht="27.75" customHeight="1">
      <c r="A58" s="124" t="s">
        <v>115</v>
      </c>
      <c r="B58" s="129" t="s">
        <v>51</v>
      </c>
      <c r="C58" s="131"/>
      <c r="D58" s="132">
        <f>0*G58/H58</f>
        <v>0</v>
      </c>
      <c r="E58" s="131"/>
      <c r="F58" s="133"/>
      <c r="G58" s="9">
        <v>130.1</v>
      </c>
      <c r="H58" s="36">
        <v>5199.9</v>
      </c>
    </row>
    <row r="59" spans="1:7" s="12" customFormat="1" ht="30">
      <c r="A59" s="118" t="s">
        <v>36</v>
      </c>
      <c r="B59" s="125"/>
      <c r="C59" s="126"/>
      <c r="D59" s="122">
        <f>D60</f>
        <v>17.63</v>
      </c>
      <c r="E59" s="13">
        <f>D59/G59</f>
        <v>0.14</v>
      </c>
      <c r="F59" s="123">
        <f>E59/12</f>
        <v>0.01</v>
      </c>
      <c r="G59" s="9">
        <v>130.1</v>
      </c>
    </row>
    <row r="60" spans="1:8" s="12" customFormat="1" ht="15">
      <c r="A60" s="124" t="s">
        <v>171</v>
      </c>
      <c r="B60" s="125" t="s">
        <v>15</v>
      </c>
      <c r="C60" s="105"/>
      <c r="D60" s="138">
        <f>744.13*G60/H60</f>
        <v>17.63</v>
      </c>
      <c r="E60" s="13"/>
      <c r="F60" s="123"/>
      <c r="G60" s="9">
        <v>130.1</v>
      </c>
      <c r="H60" s="12">
        <v>5492</v>
      </c>
    </row>
    <row r="61" spans="1:8" s="60" customFormat="1" ht="15">
      <c r="A61" s="73" t="s">
        <v>157</v>
      </c>
      <c r="B61" s="72" t="s">
        <v>51</v>
      </c>
      <c r="C61" s="48"/>
      <c r="D61" s="88">
        <v>0</v>
      </c>
      <c r="E61" s="45"/>
      <c r="F61" s="46"/>
      <c r="G61" s="37">
        <v>130.1</v>
      </c>
      <c r="H61" s="60">
        <v>5492</v>
      </c>
    </row>
    <row r="62" spans="1:8" s="12" customFormat="1" ht="15">
      <c r="A62" s="124" t="s">
        <v>119</v>
      </c>
      <c r="B62" s="129" t="s">
        <v>15</v>
      </c>
      <c r="C62" s="105"/>
      <c r="D62" s="138">
        <v>0</v>
      </c>
      <c r="E62" s="13"/>
      <c r="F62" s="123"/>
      <c r="G62" s="9">
        <v>130.1</v>
      </c>
      <c r="H62" s="168">
        <v>5492</v>
      </c>
    </row>
    <row r="63" spans="1:8" s="12" customFormat="1" ht="25.5">
      <c r="A63" s="124" t="s">
        <v>120</v>
      </c>
      <c r="B63" s="129" t="s">
        <v>15</v>
      </c>
      <c r="C63" s="105"/>
      <c r="D63" s="138">
        <v>0</v>
      </c>
      <c r="E63" s="126"/>
      <c r="F63" s="128"/>
      <c r="G63" s="9">
        <v>130.1</v>
      </c>
      <c r="H63" s="168">
        <v>5492</v>
      </c>
    </row>
    <row r="64" spans="1:8" s="174" customFormat="1" ht="18.75">
      <c r="A64" s="175" t="s">
        <v>162</v>
      </c>
      <c r="B64" s="38" t="s">
        <v>7</v>
      </c>
      <c r="C64" s="15"/>
      <c r="D64" s="90">
        <f>(5911.9+4016.01)*G64/H64</f>
        <v>235.18</v>
      </c>
      <c r="E64" s="15">
        <f>D64/G64</f>
        <v>1.81</v>
      </c>
      <c r="F64" s="56">
        <f>E64/12</f>
        <v>0.15</v>
      </c>
      <c r="G64" s="9">
        <v>130.1</v>
      </c>
      <c r="H64" s="174">
        <v>5492</v>
      </c>
    </row>
    <row r="65" spans="1:8" s="174" customFormat="1" ht="18.75">
      <c r="A65" s="175" t="s">
        <v>163</v>
      </c>
      <c r="B65" s="38" t="s">
        <v>7</v>
      </c>
      <c r="C65" s="15"/>
      <c r="D65" s="180">
        <f>(4016.01+9061.15+9116.03)*G65/H65</f>
        <v>525.73</v>
      </c>
      <c r="E65" s="15">
        <f>D65/G65</f>
        <v>4.04</v>
      </c>
      <c r="F65" s="56">
        <f>E65/12</f>
        <v>0.34</v>
      </c>
      <c r="G65" s="9">
        <v>130.1</v>
      </c>
      <c r="H65" s="174">
        <v>5492</v>
      </c>
    </row>
    <row r="66" spans="1:8" s="174" customFormat="1" ht="18.75">
      <c r="A66" s="175" t="s">
        <v>164</v>
      </c>
      <c r="B66" s="38" t="s">
        <v>7</v>
      </c>
      <c r="C66" s="15"/>
      <c r="D66" s="90">
        <f>25302.15*G66/H66</f>
        <v>599.38</v>
      </c>
      <c r="E66" s="15">
        <f>D66/G66</f>
        <v>4.61</v>
      </c>
      <c r="F66" s="56">
        <f>E66/12</f>
        <v>0.38</v>
      </c>
      <c r="G66" s="9">
        <v>130.1</v>
      </c>
      <c r="H66" s="174">
        <v>5492</v>
      </c>
    </row>
    <row r="67" spans="1:8" s="174" customFormat="1" ht="18.75">
      <c r="A67" s="175" t="s">
        <v>165</v>
      </c>
      <c r="B67" s="38" t="s">
        <v>7</v>
      </c>
      <c r="C67" s="15"/>
      <c r="D67" s="90">
        <f>14271.77*G67/H67</f>
        <v>338.08</v>
      </c>
      <c r="E67" s="15">
        <f>D67/G67</f>
        <v>2.6</v>
      </c>
      <c r="F67" s="56">
        <f>E67/12</f>
        <v>0.22</v>
      </c>
      <c r="G67" s="9">
        <v>130.1</v>
      </c>
      <c r="H67" s="174">
        <v>5492</v>
      </c>
    </row>
    <row r="68" spans="1:7" s="9" customFormat="1" ht="19.5" thickBot="1">
      <c r="A68" s="78" t="s">
        <v>28</v>
      </c>
      <c r="B68" s="79"/>
      <c r="C68" s="106"/>
      <c r="D68" s="179">
        <f>D67+D66+D65+D64+D59+D49+D34+D33+D32+D31+D30+D29+D28+D27+D15</f>
        <v>15568.23</v>
      </c>
      <c r="E68" s="179">
        <f>E67+E66+E65+E64+E59+E49+E34+E33+E32+E31+E30+E29+E28+E27+E15</f>
        <v>119.66</v>
      </c>
      <c r="F68" s="179">
        <f>F67+F66+F65+F64+F59+F49+F34+F33+F32+F31+F30+F29+F28+F27+F15</f>
        <v>9.99</v>
      </c>
      <c r="G68" s="9">
        <v>130.1</v>
      </c>
    </row>
    <row r="69" spans="1:7" s="19" customFormat="1" ht="15.75" thickBot="1">
      <c r="A69" s="18"/>
      <c r="D69" s="91"/>
      <c r="G69" s="9">
        <v>130.1</v>
      </c>
    </row>
    <row r="70" spans="1:9" s="161" customFormat="1" ht="38.25" thickBot="1">
      <c r="A70" s="145" t="s">
        <v>148</v>
      </c>
      <c r="B70" s="158"/>
      <c r="C70" s="159"/>
      <c r="D70" s="160">
        <v>0</v>
      </c>
      <c r="E70" s="160">
        <v>0</v>
      </c>
      <c r="F70" s="160">
        <v>0</v>
      </c>
      <c r="G70" s="9">
        <v>130.1</v>
      </c>
      <c r="I70" s="107"/>
    </row>
    <row r="71" spans="1:7" s="31" customFormat="1" ht="15" customHeight="1" thickBot="1">
      <c r="A71" s="32"/>
      <c r="B71" s="33"/>
      <c r="C71" s="34"/>
      <c r="D71" s="92"/>
      <c r="E71" s="92"/>
      <c r="F71" s="92"/>
      <c r="G71" s="9"/>
    </row>
    <row r="72" spans="1:6" s="154" customFormat="1" ht="20.25" thickBot="1">
      <c r="A72" s="151" t="s">
        <v>58</v>
      </c>
      <c r="B72" s="152"/>
      <c r="C72" s="153"/>
      <c r="D72" s="157">
        <f>D68+D70</f>
        <v>15568.23</v>
      </c>
      <c r="E72" s="157">
        <f>E68+E70</f>
        <v>119.66</v>
      </c>
      <c r="F72" s="157">
        <f>F68+F70</f>
        <v>9.99</v>
      </c>
    </row>
    <row r="73" spans="1:7" s="31" customFormat="1" ht="15">
      <c r="A73" s="32"/>
      <c r="B73" s="33"/>
      <c r="C73" s="34"/>
      <c r="D73" s="34"/>
      <c r="E73" s="34"/>
      <c r="F73" s="35"/>
      <c r="G73" s="9"/>
    </row>
    <row r="74" spans="1:7" s="31" customFormat="1" ht="15">
      <c r="A74" s="32"/>
      <c r="B74" s="33"/>
      <c r="C74" s="34"/>
      <c r="D74" s="34"/>
      <c r="E74" s="34"/>
      <c r="F74" s="35"/>
      <c r="G74" s="9"/>
    </row>
    <row r="75" spans="1:6" s="17" customFormat="1" ht="19.5">
      <c r="A75" s="21"/>
      <c r="B75" s="22"/>
      <c r="C75" s="23"/>
      <c r="D75" s="23"/>
      <c r="E75" s="23"/>
      <c r="F75" s="24"/>
    </row>
    <row r="76" spans="1:4" s="19" customFormat="1" ht="14.25">
      <c r="A76" s="231" t="s">
        <v>26</v>
      </c>
      <c r="B76" s="231"/>
      <c r="C76" s="231"/>
      <c r="D76" s="231"/>
    </row>
    <row r="77" s="19" customFormat="1" ht="12.75">
      <c r="F77" s="20"/>
    </row>
    <row r="78" spans="1:6" s="19" customFormat="1" ht="12.75">
      <c r="A78" s="18" t="s">
        <v>27</v>
      </c>
      <c r="F78" s="20"/>
    </row>
    <row r="79" s="19" customFormat="1" ht="12.75">
      <c r="F79" s="20"/>
    </row>
    <row r="80" s="19" customFormat="1" ht="12.75">
      <c r="F80" s="20"/>
    </row>
    <row r="81" s="19" customFormat="1" ht="12.75">
      <c r="F81" s="20"/>
    </row>
    <row r="82" s="19" customFormat="1" ht="12.75">
      <c r="F82" s="20"/>
    </row>
    <row r="83" s="19" customFormat="1" ht="12.75">
      <c r="F83" s="20"/>
    </row>
    <row r="84" s="19" customFormat="1" ht="12.75">
      <c r="F84" s="20"/>
    </row>
    <row r="85" s="19" customFormat="1" ht="12.75">
      <c r="F85" s="20"/>
    </row>
    <row r="86" s="19" customFormat="1" ht="12.75">
      <c r="F86" s="20"/>
    </row>
    <row r="87" s="19" customFormat="1" ht="12.75">
      <c r="F87" s="20"/>
    </row>
    <row r="88" s="19" customFormat="1" ht="12.75">
      <c r="F88" s="20"/>
    </row>
    <row r="89" s="19" customFormat="1" ht="12.75">
      <c r="F89" s="20"/>
    </row>
    <row r="90" s="19" customFormat="1" ht="12.75">
      <c r="F90" s="20"/>
    </row>
    <row r="91" s="19" customFormat="1" ht="12.75">
      <c r="F91" s="20"/>
    </row>
    <row r="92" s="19" customFormat="1" ht="12.75">
      <c r="F92" s="20"/>
    </row>
    <row r="93" s="19" customFormat="1" ht="12.75">
      <c r="F93" s="20"/>
    </row>
    <row r="94" s="19" customFormat="1" ht="12.75">
      <c r="F94" s="20"/>
    </row>
    <row r="95" s="19" customFormat="1" ht="12.75">
      <c r="F95" s="20"/>
    </row>
    <row r="96" s="19" customFormat="1" ht="12.75">
      <c r="F96" s="20"/>
    </row>
  </sheetData>
  <sheetProtection/>
  <mergeCells count="13">
    <mergeCell ref="A76:D76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69"/>
  <sheetViews>
    <sheetView zoomScalePageLayoutView="0" workbookViewId="0" topLeftCell="A22">
      <selection activeCell="D33" sqref="D3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5" customWidth="1"/>
    <col min="7" max="12" width="15.375" style="1" customWidth="1"/>
    <col min="13" max="16384" width="9.125" style="1" customWidth="1"/>
  </cols>
  <sheetData>
    <row r="1" spans="1:6" ht="16.5" customHeight="1">
      <c r="A1" s="232" t="s">
        <v>144</v>
      </c>
      <c r="B1" s="233"/>
      <c r="C1" s="233"/>
      <c r="D1" s="233"/>
      <c r="E1" s="233"/>
      <c r="F1" s="233"/>
    </row>
    <row r="2" spans="2:6" ht="12.75" customHeight="1">
      <c r="B2" s="234"/>
      <c r="C2" s="234"/>
      <c r="D2" s="234"/>
      <c r="E2" s="233"/>
      <c r="F2" s="233"/>
    </row>
    <row r="3" spans="1:6" ht="19.5" customHeight="1">
      <c r="A3" s="42" t="s">
        <v>166</v>
      </c>
      <c r="B3" s="234" t="s">
        <v>0</v>
      </c>
      <c r="C3" s="234"/>
      <c r="D3" s="234"/>
      <c r="E3" s="233"/>
      <c r="F3" s="233"/>
    </row>
    <row r="4" spans="2:6" ht="14.25" customHeight="1">
      <c r="B4" s="234" t="s">
        <v>145</v>
      </c>
      <c r="C4" s="234"/>
      <c r="D4" s="234"/>
      <c r="E4" s="233"/>
      <c r="F4" s="233"/>
    </row>
    <row r="5" spans="1:7" ht="35.25" customHeight="1">
      <c r="A5" s="235" t="s">
        <v>137</v>
      </c>
      <c r="B5" s="235"/>
      <c r="C5" s="235"/>
      <c r="D5" s="235"/>
      <c r="E5" s="235"/>
      <c r="F5" s="235"/>
      <c r="G5" s="2"/>
    </row>
    <row r="6" spans="1:7" ht="23.25" customHeight="1">
      <c r="A6" s="236" t="s">
        <v>167</v>
      </c>
      <c r="B6" s="236"/>
      <c r="C6" s="236"/>
      <c r="D6" s="236"/>
      <c r="E6" s="236"/>
      <c r="F6" s="236"/>
      <c r="G6" s="2"/>
    </row>
    <row r="7" spans="1:6" s="3" customFormat="1" ht="22.5" customHeight="1">
      <c r="A7" s="221" t="s">
        <v>1</v>
      </c>
      <c r="B7" s="221"/>
      <c r="C7" s="221"/>
      <c r="D7" s="221"/>
      <c r="E7" s="222"/>
      <c r="F7" s="222"/>
    </row>
    <row r="8" spans="1:8" s="4" customFormat="1" ht="18.75" customHeight="1">
      <c r="A8" s="221" t="s">
        <v>75</v>
      </c>
      <c r="B8" s="221"/>
      <c r="C8" s="221"/>
      <c r="D8" s="221"/>
      <c r="E8" s="222"/>
      <c r="F8" s="222"/>
      <c r="G8" s="222"/>
      <c r="H8" s="222"/>
    </row>
    <row r="9" spans="1:8" s="5" customFormat="1" ht="17.25" customHeight="1">
      <c r="A9" s="223" t="s">
        <v>56</v>
      </c>
      <c r="B9" s="223"/>
      <c r="C9" s="223"/>
      <c r="D9" s="223"/>
      <c r="E9" s="224"/>
      <c r="F9" s="224"/>
      <c r="G9" s="224"/>
      <c r="H9" s="224"/>
    </row>
    <row r="10" spans="1:8" s="5" customFormat="1" ht="17.25" customHeight="1">
      <c r="A10" s="237" t="s">
        <v>76</v>
      </c>
      <c r="B10" s="237"/>
      <c r="C10" s="237"/>
      <c r="D10" s="237"/>
      <c r="E10" s="237"/>
      <c r="F10" s="237"/>
      <c r="G10" s="237"/>
      <c r="H10" s="237"/>
    </row>
    <row r="11" spans="1:6" s="4" customFormat="1" ht="30" customHeight="1" thickBot="1">
      <c r="A11" s="225" t="s">
        <v>68</v>
      </c>
      <c r="B11" s="225"/>
      <c r="C11" s="225"/>
      <c r="D11" s="225"/>
      <c r="E11" s="226"/>
      <c r="F11" s="226"/>
    </row>
    <row r="12" spans="1:6" s="9" customFormat="1" ht="139.5" customHeight="1" thickBot="1">
      <c r="A12" s="6" t="s">
        <v>2</v>
      </c>
      <c r="B12" s="7" t="s">
        <v>3</v>
      </c>
      <c r="C12" s="8" t="s">
        <v>126</v>
      </c>
      <c r="D12" s="8" t="s">
        <v>29</v>
      </c>
      <c r="E12" s="8" t="s">
        <v>4</v>
      </c>
      <c r="F12" s="108" t="s">
        <v>5</v>
      </c>
    </row>
    <row r="13" spans="1:6" s="12" customFormat="1" ht="12.75">
      <c r="A13" s="10">
        <v>1</v>
      </c>
      <c r="B13" s="11">
        <v>2</v>
      </c>
      <c r="C13" s="11">
        <v>3</v>
      </c>
      <c r="D13" s="28">
        <v>4</v>
      </c>
      <c r="E13" s="29">
        <v>5</v>
      </c>
      <c r="F13" s="30">
        <v>6</v>
      </c>
    </row>
    <row r="14" spans="1:6" s="12" customFormat="1" ht="49.5" customHeight="1">
      <c r="A14" s="227" t="s">
        <v>6</v>
      </c>
      <c r="B14" s="228"/>
      <c r="C14" s="228"/>
      <c r="D14" s="228"/>
      <c r="E14" s="229"/>
      <c r="F14" s="230"/>
    </row>
    <row r="15" spans="1:8" s="9" customFormat="1" ht="18.75">
      <c r="A15" s="109" t="s">
        <v>84</v>
      </c>
      <c r="B15" s="110" t="s">
        <v>7</v>
      </c>
      <c r="C15" s="13">
        <v>4188.2</v>
      </c>
      <c r="D15" s="111">
        <f>E15*G15</f>
        <v>12653.77</v>
      </c>
      <c r="E15" s="13">
        <f>F15*12</f>
        <v>43.32</v>
      </c>
      <c r="F15" s="47">
        <f>F26</f>
        <v>3.61</v>
      </c>
      <c r="G15" s="9">
        <v>292.1</v>
      </c>
      <c r="H15" s="9">
        <v>5492</v>
      </c>
    </row>
    <row r="16" spans="1:6" s="9" customFormat="1" ht="25.5" customHeight="1">
      <c r="A16" s="113" t="s">
        <v>59</v>
      </c>
      <c r="B16" s="114" t="s">
        <v>60</v>
      </c>
      <c r="C16" s="13"/>
      <c r="D16" s="111"/>
      <c r="E16" s="13"/>
      <c r="F16" s="112"/>
    </row>
    <row r="17" spans="1:6" s="9" customFormat="1" ht="25.5" customHeight="1">
      <c r="A17" s="113" t="s">
        <v>61</v>
      </c>
      <c r="B17" s="114" t="s">
        <v>60</v>
      </c>
      <c r="C17" s="13"/>
      <c r="D17" s="111"/>
      <c r="E17" s="13"/>
      <c r="F17" s="112"/>
    </row>
    <row r="18" spans="1:6" s="9" customFormat="1" ht="120" customHeight="1">
      <c r="A18" s="113" t="s">
        <v>92</v>
      </c>
      <c r="B18" s="114" t="s">
        <v>20</v>
      </c>
      <c r="C18" s="13"/>
      <c r="D18" s="111"/>
      <c r="E18" s="13"/>
      <c r="F18" s="112"/>
    </row>
    <row r="19" spans="1:6" s="9" customFormat="1" ht="18.75">
      <c r="A19" s="64" t="s">
        <v>93</v>
      </c>
      <c r="B19" s="65" t="s">
        <v>60</v>
      </c>
      <c r="C19" s="13"/>
      <c r="D19" s="85"/>
      <c r="E19" s="45"/>
      <c r="F19" s="47"/>
    </row>
    <row r="20" spans="1:6" s="9" customFormat="1" ht="18.75">
      <c r="A20" s="64" t="s">
        <v>94</v>
      </c>
      <c r="B20" s="65" t="s">
        <v>60</v>
      </c>
      <c r="C20" s="13"/>
      <c r="D20" s="85"/>
      <c r="E20" s="45"/>
      <c r="F20" s="47"/>
    </row>
    <row r="21" spans="1:6" s="9" customFormat="1" ht="25.5">
      <c r="A21" s="113" t="s">
        <v>95</v>
      </c>
      <c r="B21" s="114" t="s">
        <v>10</v>
      </c>
      <c r="C21" s="13"/>
      <c r="D21" s="111"/>
      <c r="E21" s="13"/>
      <c r="F21" s="112"/>
    </row>
    <row r="22" spans="1:6" s="9" customFormat="1" ht="18.75">
      <c r="A22" s="113" t="s">
        <v>96</v>
      </c>
      <c r="B22" s="114" t="s">
        <v>12</v>
      </c>
      <c r="C22" s="13"/>
      <c r="D22" s="111"/>
      <c r="E22" s="13"/>
      <c r="F22" s="112"/>
    </row>
    <row r="23" spans="1:6" s="9" customFormat="1" ht="18.75">
      <c r="A23" s="113" t="s">
        <v>159</v>
      </c>
      <c r="B23" s="114" t="s">
        <v>60</v>
      </c>
      <c r="C23" s="13"/>
      <c r="D23" s="111"/>
      <c r="E23" s="13"/>
      <c r="F23" s="112"/>
    </row>
    <row r="24" spans="1:6" s="9" customFormat="1" ht="18.75">
      <c r="A24" s="113" t="s">
        <v>161</v>
      </c>
      <c r="B24" s="114" t="s">
        <v>60</v>
      </c>
      <c r="C24" s="13"/>
      <c r="D24" s="111"/>
      <c r="E24" s="13"/>
      <c r="F24" s="112"/>
    </row>
    <row r="25" spans="1:6" s="9" customFormat="1" ht="18.75">
      <c r="A25" s="113" t="s">
        <v>97</v>
      </c>
      <c r="B25" s="114" t="s">
        <v>15</v>
      </c>
      <c r="C25" s="13"/>
      <c r="D25" s="111"/>
      <c r="E25" s="13"/>
      <c r="F25" s="112"/>
    </row>
    <row r="26" spans="1:6" s="9" customFormat="1" ht="18.75">
      <c r="A26" s="115" t="s">
        <v>81</v>
      </c>
      <c r="B26" s="114"/>
      <c r="C26" s="13"/>
      <c r="D26" s="111"/>
      <c r="E26" s="13"/>
      <c r="F26" s="112">
        <v>3.61</v>
      </c>
    </row>
    <row r="27" spans="1:8" s="14" customFormat="1" ht="18.75">
      <c r="A27" s="118" t="s">
        <v>11</v>
      </c>
      <c r="B27" s="110" t="s">
        <v>12</v>
      </c>
      <c r="C27" s="13" t="s">
        <v>142</v>
      </c>
      <c r="D27" s="111">
        <f>E27*G27</f>
        <v>3154.68</v>
      </c>
      <c r="E27" s="13">
        <f>F27*12</f>
        <v>10.8</v>
      </c>
      <c r="F27" s="55">
        <v>0.9</v>
      </c>
      <c r="G27" s="9">
        <v>292.1</v>
      </c>
      <c r="H27" s="14">
        <v>5492</v>
      </c>
    </row>
    <row r="28" spans="1:8" s="9" customFormat="1" ht="18.75">
      <c r="A28" s="118" t="s">
        <v>13</v>
      </c>
      <c r="B28" s="110" t="s">
        <v>14</v>
      </c>
      <c r="C28" s="13" t="s">
        <v>142</v>
      </c>
      <c r="D28" s="111">
        <f>E28*G28</f>
        <v>10270.24</v>
      </c>
      <c r="E28" s="13">
        <f>F28*12</f>
        <v>35.16</v>
      </c>
      <c r="F28" s="55">
        <v>2.93</v>
      </c>
      <c r="G28" s="9">
        <v>292.1</v>
      </c>
      <c r="H28" s="9">
        <v>5492</v>
      </c>
    </row>
    <row r="29" spans="1:8" s="12" customFormat="1" ht="35.25" customHeight="1">
      <c r="A29" s="118" t="s">
        <v>113</v>
      </c>
      <c r="B29" s="110" t="s">
        <v>7</v>
      </c>
      <c r="C29" s="106" t="s">
        <v>128</v>
      </c>
      <c r="D29" s="211">
        <f>2439.99*G29/H29</f>
        <v>129.77</v>
      </c>
      <c r="E29" s="13">
        <f>D29/G29</f>
        <v>0.44</v>
      </c>
      <c r="F29" s="40">
        <f>E29/12</f>
        <v>0.04</v>
      </c>
      <c r="G29" s="9">
        <v>292.1</v>
      </c>
      <c r="H29" s="12">
        <v>5492</v>
      </c>
    </row>
    <row r="30" spans="1:8" s="9" customFormat="1" ht="21" customHeight="1">
      <c r="A30" s="118" t="s">
        <v>22</v>
      </c>
      <c r="B30" s="110" t="s">
        <v>23</v>
      </c>
      <c r="C30" s="41" t="s">
        <v>147</v>
      </c>
      <c r="D30" s="111">
        <f>E30*G30</f>
        <v>280.42</v>
      </c>
      <c r="E30" s="13">
        <f>F30*12</f>
        <v>0.96</v>
      </c>
      <c r="F30" s="40">
        <v>0.08</v>
      </c>
      <c r="G30" s="9">
        <v>292.1</v>
      </c>
      <c r="H30" s="9">
        <v>5492</v>
      </c>
    </row>
    <row r="31" spans="1:8" s="9" customFormat="1" ht="18" customHeight="1">
      <c r="A31" s="118" t="s">
        <v>24</v>
      </c>
      <c r="B31" s="120" t="s">
        <v>25</v>
      </c>
      <c r="C31" s="56" t="s">
        <v>147</v>
      </c>
      <c r="D31" s="111">
        <f>E31*G31</f>
        <v>175.26</v>
      </c>
      <c r="E31" s="13">
        <f>12*F31</f>
        <v>0.6</v>
      </c>
      <c r="F31" s="41">
        <v>0.05</v>
      </c>
      <c r="G31" s="9">
        <v>292.1</v>
      </c>
      <c r="H31" s="9">
        <v>5492</v>
      </c>
    </row>
    <row r="32" spans="1:7" s="12" customFormat="1" ht="30">
      <c r="A32" s="118" t="s">
        <v>36</v>
      </c>
      <c r="B32" s="125"/>
      <c r="C32" s="126"/>
      <c r="D32" s="122">
        <f>D33</f>
        <v>39.58</v>
      </c>
      <c r="E32" s="13">
        <f>D32/G32</f>
        <v>0.14</v>
      </c>
      <c r="F32" s="123">
        <f>E32/12</f>
        <v>0.01</v>
      </c>
      <c r="G32" s="9">
        <v>292.1</v>
      </c>
    </row>
    <row r="33" spans="1:8" s="12" customFormat="1" ht="15">
      <c r="A33" s="124" t="s">
        <v>171</v>
      </c>
      <c r="B33" s="125" t="s">
        <v>15</v>
      </c>
      <c r="C33" s="105"/>
      <c r="D33" s="138">
        <f>744.13*G33/H33</f>
        <v>39.58</v>
      </c>
      <c r="E33" s="13"/>
      <c r="F33" s="123"/>
      <c r="G33" s="9">
        <v>292.1</v>
      </c>
      <c r="H33" s="12">
        <v>5492</v>
      </c>
    </row>
    <row r="34" spans="1:8" s="60" customFormat="1" ht="15">
      <c r="A34" s="73" t="s">
        <v>157</v>
      </c>
      <c r="B34" s="72" t="s">
        <v>51</v>
      </c>
      <c r="C34" s="48"/>
      <c r="D34" s="88">
        <v>0</v>
      </c>
      <c r="E34" s="45"/>
      <c r="F34" s="46"/>
      <c r="G34" s="37">
        <v>292.1</v>
      </c>
      <c r="H34" s="60">
        <v>5492</v>
      </c>
    </row>
    <row r="35" spans="1:8" s="12" customFormat="1" ht="15">
      <c r="A35" s="124" t="s">
        <v>119</v>
      </c>
      <c r="B35" s="129" t="s">
        <v>15</v>
      </c>
      <c r="C35" s="105"/>
      <c r="D35" s="138">
        <v>0</v>
      </c>
      <c r="E35" s="13"/>
      <c r="F35" s="123"/>
      <c r="G35" s="9">
        <v>292.1</v>
      </c>
      <c r="H35" s="168">
        <v>5492</v>
      </c>
    </row>
    <row r="36" spans="1:8" s="12" customFormat="1" ht="25.5">
      <c r="A36" s="124" t="s">
        <v>120</v>
      </c>
      <c r="B36" s="129" t="s">
        <v>15</v>
      </c>
      <c r="C36" s="105"/>
      <c r="D36" s="138">
        <v>0</v>
      </c>
      <c r="E36" s="126"/>
      <c r="F36" s="128"/>
      <c r="G36" s="9">
        <v>292.1</v>
      </c>
      <c r="H36" s="168">
        <v>5492</v>
      </c>
    </row>
    <row r="37" spans="1:8" s="174" customFormat="1" ht="18.75">
      <c r="A37" s="175" t="s">
        <v>162</v>
      </c>
      <c r="B37" s="38" t="s">
        <v>7</v>
      </c>
      <c r="C37" s="15"/>
      <c r="D37" s="90">
        <f>(5911.9+4016.01)*G37/H37</f>
        <v>528.03</v>
      </c>
      <c r="E37" s="15">
        <f>D37/G37</f>
        <v>1.81</v>
      </c>
      <c r="F37" s="56">
        <f>E37/12</f>
        <v>0.15</v>
      </c>
      <c r="G37" s="9">
        <v>292.1</v>
      </c>
      <c r="H37" s="174">
        <v>5492</v>
      </c>
    </row>
    <row r="38" spans="1:8" s="174" customFormat="1" ht="18.75">
      <c r="A38" s="175" t="s">
        <v>163</v>
      </c>
      <c r="B38" s="38" t="s">
        <v>7</v>
      </c>
      <c r="C38" s="15"/>
      <c r="D38" s="180">
        <f>(4016.01+9061.15+9116.03)*G38/H38</f>
        <v>1180.38</v>
      </c>
      <c r="E38" s="15">
        <f>D38/G38</f>
        <v>4.04</v>
      </c>
      <c r="F38" s="56">
        <f>E38/12</f>
        <v>0.34</v>
      </c>
      <c r="G38" s="9">
        <v>292.1</v>
      </c>
      <c r="H38" s="174">
        <v>5492</v>
      </c>
    </row>
    <row r="39" spans="1:8" s="174" customFormat="1" ht="18.75">
      <c r="A39" s="175" t="s">
        <v>164</v>
      </c>
      <c r="B39" s="38" t="s">
        <v>7</v>
      </c>
      <c r="C39" s="15"/>
      <c r="D39" s="90">
        <f>25302.15*G39/H39</f>
        <v>1345.73</v>
      </c>
      <c r="E39" s="15">
        <f>D39/G39</f>
        <v>4.61</v>
      </c>
      <c r="F39" s="56">
        <f>E39/12</f>
        <v>0.38</v>
      </c>
      <c r="G39" s="9">
        <v>292.1</v>
      </c>
      <c r="H39" s="174">
        <v>5492</v>
      </c>
    </row>
    <row r="40" spans="1:8" s="174" customFormat="1" ht="18.75">
      <c r="A40" s="175" t="s">
        <v>165</v>
      </c>
      <c r="B40" s="38" t="s">
        <v>7</v>
      </c>
      <c r="C40" s="15"/>
      <c r="D40" s="90">
        <f>14271.77*G40/H40</f>
        <v>759.06</v>
      </c>
      <c r="E40" s="15">
        <f>D40/G40</f>
        <v>2.6</v>
      </c>
      <c r="F40" s="56">
        <f>E40/12</f>
        <v>0.22</v>
      </c>
      <c r="G40" s="9">
        <v>292.1</v>
      </c>
      <c r="H40" s="174">
        <v>5492</v>
      </c>
    </row>
    <row r="41" spans="1:7" s="9" customFormat="1" ht="19.5" thickBot="1">
      <c r="A41" s="78" t="s">
        <v>28</v>
      </c>
      <c r="B41" s="79"/>
      <c r="C41" s="106"/>
      <c r="D41" s="179">
        <f>D40+D39+D38+D37+D32+D31+D30+D29+D28+D27+D15</f>
        <v>30516.92</v>
      </c>
      <c r="E41" s="179">
        <f>E40+E39+E38+E37+E32+E31+E30+E29+E28+E27+E15</f>
        <v>104.48</v>
      </c>
      <c r="F41" s="179">
        <f>F40+F39+F38+F37+F32+F31+F30+F29+F28+F27+F15</f>
        <v>8.71</v>
      </c>
      <c r="G41" s="9">
        <v>292.1</v>
      </c>
    </row>
    <row r="42" spans="1:7" s="19" customFormat="1" ht="15.75" thickBot="1">
      <c r="A42" s="18"/>
      <c r="D42" s="91"/>
      <c r="G42" s="9">
        <v>292.1</v>
      </c>
    </row>
    <row r="43" spans="1:9" s="161" customFormat="1" ht="38.25" thickBot="1">
      <c r="A43" s="145" t="s">
        <v>148</v>
      </c>
      <c r="B43" s="158"/>
      <c r="C43" s="159"/>
      <c r="D43" s="160">
        <v>0</v>
      </c>
      <c r="E43" s="160">
        <v>0</v>
      </c>
      <c r="F43" s="160">
        <v>0</v>
      </c>
      <c r="G43" s="9">
        <v>292.1</v>
      </c>
      <c r="I43" s="107"/>
    </row>
    <row r="44" spans="1:7" s="31" customFormat="1" ht="15" customHeight="1" thickBot="1">
      <c r="A44" s="32"/>
      <c r="B44" s="33"/>
      <c r="C44" s="34"/>
      <c r="D44" s="92"/>
      <c r="E44" s="92"/>
      <c r="F44" s="92"/>
      <c r="G44" s="9"/>
    </row>
    <row r="45" spans="1:6" s="154" customFormat="1" ht="20.25" thickBot="1">
      <c r="A45" s="151" t="s">
        <v>58</v>
      </c>
      <c r="B45" s="152"/>
      <c r="C45" s="153"/>
      <c r="D45" s="157">
        <f>D41+D43</f>
        <v>30516.92</v>
      </c>
      <c r="E45" s="157">
        <f>E41+E43</f>
        <v>104.48</v>
      </c>
      <c r="F45" s="157">
        <f>F41+F43</f>
        <v>8.71</v>
      </c>
    </row>
    <row r="46" spans="1:7" s="31" customFormat="1" ht="15">
      <c r="A46" s="32"/>
      <c r="B46" s="33"/>
      <c r="C46" s="34"/>
      <c r="D46" s="34"/>
      <c r="E46" s="34"/>
      <c r="F46" s="35"/>
      <c r="G46" s="9"/>
    </row>
    <row r="47" spans="1:7" s="31" customFormat="1" ht="15">
      <c r="A47" s="32"/>
      <c r="B47" s="33"/>
      <c r="C47" s="34"/>
      <c r="D47" s="34"/>
      <c r="E47" s="34"/>
      <c r="F47" s="35"/>
      <c r="G47" s="9"/>
    </row>
    <row r="48" spans="1:6" s="17" customFormat="1" ht="19.5">
      <c r="A48" s="21"/>
      <c r="B48" s="22"/>
      <c r="C48" s="23"/>
      <c r="D48" s="23"/>
      <c r="E48" s="23"/>
      <c r="F48" s="24"/>
    </row>
    <row r="49" spans="1:4" s="19" customFormat="1" ht="14.25">
      <c r="A49" s="231" t="s">
        <v>26</v>
      </c>
      <c r="B49" s="231"/>
      <c r="C49" s="231"/>
      <c r="D49" s="231"/>
    </row>
    <row r="50" s="19" customFormat="1" ht="12.75">
      <c r="F50" s="20"/>
    </row>
    <row r="51" spans="1:6" s="19" customFormat="1" ht="12.75">
      <c r="A51" s="18" t="s">
        <v>27</v>
      </c>
      <c r="F51" s="20"/>
    </row>
    <row r="52" s="19" customFormat="1" ht="12.75">
      <c r="F52" s="20"/>
    </row>
    <row r="53" s="19" customFormat="1" ht="12.75">
      <c r="F53" s="20"/>
    </row>
    <row r="54" s="19" customFormat="1" ht="12.75">
      <c r="F54" s="20"/>
    </row>
    <row r="55" s="19" customFormat="1" ht="12.75">
      <c r="F55" s="20"/>
    </row>
    <row r="56" s="19" customFormat="1" ht="12.75">
      <c r="F56" s="20"/>
    </row>
    <row r="57" s="19" customFormat="1" ht="12.75">
      <c r="F57" s="20"/>
    </row>
    <row r="58" s="19" customFormat="1" ht="12.75">
      <c r="F58" s="20"/>
    </row>
    <row r="59" s="19" customFormat="1" ht="12.75">
      <c r="F59" s="20"/>
    </row>
    <row r="60" s="19" customFormat="1" ht="12.75">
      <c r="F60" s="20"/>
    </row>
    <row r="61" s="19" customFormat="1" ht="12.75">
      <c r="F61" s="20"/>
    </row>
    <row r="62" s="19" customFormat="1" ht="12.75">
      <c r="F62" s="20"/>
    </row>
    <row r="63" s="19" customFormat="1" ht="12.75">
      <c r="F63" s="20"/>
    </row>
    <row r="64" s="19" customFormat="1" ht="12.75">
      <c r="F64" s="20"/>
    </row>
    <row r="65" s="19" customFormat="1" ht="12.75">
      <c r="F65" s="20"/>
    </row>
    <row r="66" s="19" customFormat="1" ht="12.75">
      <c r="F66" s="20"/>
    </row>
    <row r="67" s="19" customFormat="1" ht="12.75">
      <c r="F67" s="20"/>
    </row>
    <row r="68" s="19" customFormat="1" ht="12.75">
      <c r="F68" s="20"/>
    </row>
    <row r="69" s="19" customFormat="1" ht="12.75">
      <c r="F69" s="20"/>
    </row>
  </sheetData>
  <sheetProtection/>
  <mergeCells count="13">
    <mergeCell ref="A49:D49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80"/>
  <sheetViews>
    <sheetView zoomScalePageLayoutView="0" workbookViewId="0" topLeftCell="A34">
      <selection activeCell="D44" sqref="D4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5" customWidth="1"/>
    <col min="7" max="12" width="15.375" style="1" customWidth="1"/>
    <col min="13" max="16384" width="9.125" style="1" customWidth="1"/>
  </cols>
  <sheetData>
    <row r="1" spans="1:6" ht="16.5" customHeight="1">
      <c r="A1" s="232" t="s">
        <v>144</v>
      </c>
      <c r="B1" s="233"/>
      <c r="C1" s="233"/>
      <c r="D1" s="233"/>
      <c r="E1" s="233"/>
      <c r="F1" s="233"/>
    </row>
    <row r="2" spans="2:6" ht="12.75" customHeight="1">
      <c r="B2" s="234"/>
      <c r="C2" s="234"/>
      <c r="D2" s="234"/>
      <c r="E2" s="233"/>
      <c r="F2" s="233"/>
    </row>
    <row r="3" spans="1:6" ht="19.5" customHeight="1">
      <c r="A3" s="42" t="s">
        <v>166</v>
      </c>
      <c r="B3" s="234" t="s">
        <v>0</v>
      </c>
      <c r="C3" s="234"/>
      <c r="D3" s="234"/>
      <c r="E3" s="233"/>
      <c r="F3" s="233"/>
    </row>
    <row r="4" spans="2:6" ht="14.25" customHeight="1">
      <c r="B4" s="234" t="s">
        <v>145</v>
      </c>
      <c r="C4" s="234"/>
      <c r="D4" s="234"/>
      <c r="E4" s="233"/>
      <c r="F4" s="233"/>
    </row>
    <row r="5" spans="1:7" ht="35.25" customHeight="1">
      <c r="A5" s="235" t="s">
        <v>137</v>
      </c>
      <c r="B5" s="235"/>
      <c r="C5" s="235"/>
      <c r="D5" s="235"/>
      <c r="E5" s="235"/>
      <c r="F5" s="235"/>
      <c r="G5" s="2"/>
    </row>
    <row r="6" spans="1:7" ht="23.25" customHeight="1">
      <c r="A6" s="236" t="s">
        <v>167</v>
      </c>
      <c r="B6" s="236"/>
      <c r="C6" s="236"/>
      <c r="D6" s="236"/>
      <c r="E6" s="236"/>
      <c r="F6" s="236"/>
      <c r="G6" s="2"/>
    </row>
    <row r="7" spans="1:6" s="3" customFormat="1" ht="22.5" customHeight="1">
      <c r="A7" s="221" t="s">
        <v>1</v>
      </c>
      <c r="B7" s="221"/>
      <c r="C7" s="221"/>
      <c r="D7" s="221"/>
      <c r="E7" s="222"/>
      <c r="F7" s="222"/>
    </row>
    <row r="8" spans="1:8" s="4" customFormat="1" ht="18.75" customHeight="1">
      <c r="A8" s="221" t="s">
        <v>77</v>
      </c>
      <c r="B8" s="221"/>
      <c r="C8" s="221"/>
      <c r="D8" s="221"/>
      <c r="E8" s="222"/>
      <c r="F8" s="222"/>
      <c r="G8" s="222"/>
      <c r="H8" s="222"/>
    </row>
    <row r="9" spans="1:8" s="5" customFormat="1" ht="17.25" customHeight="1">
      <c r="A9" s="223" t="s">
        <v>56</v>
      </c>
      <c r="B9" s="223"/>
      <c r="C9" s="223"/>
      <c r="D9" s="223"/>
      <c r="E9" s="224"/>
      <c r="F9" s="224"/>
      <c r="G9" s="224"/>
      <c r="H9" s="224"/>
    </row>
    <row r="10" spans="1:8" s="5" customFormat="1" ht="17.25" customHeight="1">
      <c r="A10" s="237" t="s">
        <v>86</v>
      </c>
      <c r="B10" s="237"/>
      <c r="C10" s="237"/>
      <c r="D10" s="237"/>
      <c r="E10" s="237"/>
      <c r="F10" s="237"/>
      <c r="G10" s="237"/>
      <c r="H10" s="237"/>
    </row>
    <row r="11" spans="1:6" s="4" customFormat="1" ht="30" customHeight="1" thickBot="1">
      <c r="A11" s="225" t="s">
        <v>68</v>
      </c>
      <c r="B11" s="225"/>
      <c r="C11" s="225"/>
      <c r="D11" s="225"/>
      <c r="E11" s="226"/>
      <c r="F11" s="226"/>
    </row>
    <row r="12" spans="1:6" s="9" customFormat="1" ht="139.5" customHeight="1" thickBot="1">
      <c r="A12" s="6" t="s">
        <v>2</v>
      </c>
      <c r="B12" s="7" t="s">
        <v>3</v>
      </c>
      <c r="C12" s="8" t="s">
        <v>126</v>
      </c>
      <c r="D12" s="8" t="s">
        <v>29</v>
      </c>
      <c r="E12" s="8" t="s">
        <v>4</v>
      </c>
      <c r="F12" s="108" t="s">
        <v>5</v>
      </c>
    </row>
    <row r="13" spans="1:6" s="12" customFormat="1" ht="12.75">
      <c r="A13" s="10">
        <v>1</v>
      </c>
      <c r="B13" s="11">
        <v>2</v>
      </c>
      <c r="C13" s="11">
        <v>3</v>
      </c>
      <c r="D13" s="28">
        <v>4</v>
      </c>
      <c r="E13" s="29">
        <v>5</v>
      </c>
      <c r="F13" s="30">
        <v>6</v>
      </c>
    </row>
    <row r="14" spans="1:6" s="12" customFormat="1" ht="49.5" customHeight="1">
      <c r="A14" s="227" t="s">
        <v>6</v>
      </c>
      <c r="B14" s="228"/>
      <c r="C14" s="228"/>
      <c r="D14" s="228"/>
      <c r="E14" s="229"/>
      <c r="F14" s="230"/>
    </row>
    <row r="15" spans="1:8" s="9" customFormat="1" ht="18.75">
      <c r="A15" s="109" t="s">
        <v>84</v>
      </c>
      <c r="B15" s="110" t="s">
        <v>7</v>
      </c>
      <c r="C15" s="13">
        <v>4188.2</v>
      </c>
      <c r="D15" s="111">
        <f>E15*G15</f>
        <v>16266.66</v>
      </c>
      <c r="E15" s="13">
        <f>F15*12</f>
        <v>43.32</v>
      </c>
      <c r="F15" s="47">
        <f>F26</f>
        <v>3.61</v>
      </c>
      <c r="G15" s="9">
        <v>375.5</v>
      </c>
      <c r="H15" s="9">
        <v>5492</v>
      </c>
    </row>
    <row r="16" spans="1:6" s="9" customFormat="1" ht="25.5" customHeight="1">
      <c r="A16" s="113" t="s">
        <v>59</v>
      </c>
      <c r="B16" s="114" t="s">
        <v>60</v>
      </c>
      <c r="C16" s="13"/>
      <c r="D16" s="111"/>
      <c r="E16" s="13"/>
      <c r="F16" s="112"/>
    </row>
    <row r="17" spans="1:6" s="9" customFormat="1" ht="25.5" customHeight="1">
      <c r="A17" s="113" t="s">
        <v>61</v>
      </c>
      <c r="B17" s="114" t="s">
        <v>60</v>
      </c>
      <c r="C17" s="13"/>
      <c r="D17" s="111"/>
      <c r="E17" s="13"/>
      <c r="F17" s="112"/>
    </row>
    <row r="18" spans="1:6" s="9" customFormat="1" ht="120" customHeight="1">
      <c r="A18" s="113" t="s">
        <v>92</v>
      </c>
      <c r="B18" s="114" t="s">
        <v>20</v>
      </c>
      <c r="C18" s="13"/>
      <c r="D18" s="111"/>
      <c r="E18" s="13"/>
      <c r="F18" s="112"/>
    </row>
    <row r="19" spans="1:6" s="9" customFormat="1" ht="18.75">
      <c r="A19" s="64" t="s">
        <v>93</v>
      </c>
      <c r="B19" s="65" t="s">
        <v>60</v>
      </c>
      <c r="C19" s="13"/>
      <c r="D19" s="85"/>
      <c r="E19" s="45"/>
      <c r="F19" s="47"/>
    </row>
    <row r="20" spans="1:6" s="9" customFormat="1" ht="18.75">
      <c r="A20" s="64" t="s">
        <v>94</v>
      </c>
      <c r="B20" s="65" t="s">
        <v>60</v>
      </c>
      <c r="C20" s="13"/>
      <c r="D20" s="85"/>
      <c r="E20" s="45"/>
      <c r="F20" s="47"/>
    </row>
    <row r="21" spans="1:6" s="9" customFormat="1" ht="25.5">
      <c r="A21" s="113" t="s">
        <v>95</v>
      </c>
      <c r="B21" s="114" t="s">
        <v>10</v>
      </c>
      <c r="C21" s="13"/>
      <c r="D21" s="111"/>
      <c r="E21" s="13"/>
      <c r="F21" s="112"/>
    </row>
    <row r="22" spans="1:6" s="9" customFormat="1" ht="18.75">
      <c r="A22" s="113" t="s">
        <v>96</v>
      </c>
      <c r="B22" s="114" t="s">
        <v>12</v>
      </c>
      <c r="C22" s="13"/>
      <c r="D22" s="111"/>
      <c r="E22" s="13"/>
      <c r="F22" s="112"/>
    </row>
    <row r="23" spans="1:6" s="9" customFormat="1" ht="18.75">
      <c r="A23" s="113" t="s">
        <v>159</v>
      </c>
      <c r="B23" s="114" t="s">
        <v>60</v>
      </c>
      <c r="C23" s="13"/>
      <c r="D23" s="111"/>
      <c r="E23" s="13"/>
      <c r="F23" s="112"/>
    </row>
    <row r="24" spans="1:6" s="9" customFormat="1" ht="18.75">
      <c r="A24" s="113" t="s">
        <v>161</v>
      </c>
      <c r="B24" s="114" t="s">
        <v>60</v>
      </c>
      <c r="C24" s="13"/>
      <c r="D24" s="111"/>
      <c r="E24" s="13"/>
      <c r="F24" s="112"/>
    </row>
    <row r="25" spans="1:6" s="9" customFormat="1" ht="18.75">
      <c r="A25" s="113" t="s">
        <v>97</v>
      </c>
      <c r="B25" s="114" t="s">
        <v>15</v>
      </c>
      <c r="C25" s="13"/>
      <c r="D25" s="111"/>
      <c r="E25" s="13"/>
      <c r="F25" s="112"/>
    </row>
    <row r="26" spans="1:6" s="9" customFormat="1" ht="18.75">
      <c r="A26" s="115" t="s">
        <v>81</v>
      </c>
      <c r="B26" s="114"/>
      <c r="C26" s="13"/>
      <c r="D26" s="111"/>
      <c r="E26" s="13"/>
      <c r="F26" s="112">
        <v>3.61</v>
      </c>
    </row>
    <row r="27" spans="1:8" s="14" customFormat="1" ht="18.75">
      <c r="A27" s="118" t="s">
        <v>11</v>
      </c>
      <c r="B27" s="110" t="s">
        <v>12</v>
      </c>
      <c r="C27" s="13" t="s">
        <v>142</v>
      </c>
      <c r="D27" s="111">
        <f>E27*G27</f>
        <v>4055.4</v>
      </c>
      <c r="E27" s="13">
        <f>F27*12</f>
        <v>10.8</v>
      </c>
      <c r="F27" s="55">
        <v>0.9</v>
      </c>
      <c r="G27" s="9">
        <v>375.5</v>
      </c>
      <c r="H27" s="14">
        <v>5492</v>
      </c>
    </row>
    <row r="28" spans="1:8" s="9" customFormat="1" ht="18.75">
      <c r="A28" s="118" t="s">
        <v>13</v>
      </c>
      <c r="B28" s="110" t="s">
        <v>14</v>
      </c>
      <c r="C28" s="13" t="s">
        <v>142</v>
      </c>
      <c r="D28" s="111">
        <f>E28*G28</f>
        <v>13202.58</v>
      </c>
      <c r="E28" s="13">
        <f>F28*12</f>
        <v>35.16</v>
      </c>
      <c r="F28" s="55">
        <v>2.93</v>
      </c>
      <c r="G28" s="9">
        <v>375.5</v>
      </c>
      <c r="H28" s="9">
        <v>5492</v>
      </c>
    </row>
    <row r="29" spans="1:8" s="12" customFormat="1" ht="35.25" customHeight="1">
      <c r="A29" s="118" t="s">
        <v>113</v>
      </c>
      <c r="B29" s="110" t="s">
        <v>7</v>
      </c>
      <c r="C29" s="106" t="s">
        <v>128</v>
      </c>
      <c r="D29" s="211">
        <f>2439.99*G29/H29</f>
        <v>166.83</v>
      </c>
      <c r="E29" s="13">
        <f>D29/G29</f>
        <v>0.44</v>
      </c>
      <c r="F29" s="40">
        <f>E29/12</f>
        <v>0.04</v>
      </c>
      <c r="G29" s="9">
        <v>375.5</v>
      </c>
      <c r="H29" s="12">
        <v>5492</v>
      </c>
    </row>
    <row r="30" spans="1:8" s="9" customFormat="1" ht="21" customHeight="1">
      <c r="A30" s="118" t="s">
        <v>22</v>
      </c>
      <c r="B30" s="110" t="s">
        <v>23</v>
      </c>
      <c r="C30" s="41" t="s">
        <v>147</v>
      </c>
      <c r="D30" s="111">
        <f>E30*G30</f>
        <v>360.48</v>
      </c>
      <c r="E30" s="13">
        <f>F30*12</f>
        <v>0.96</v>
      </c>
      <c r="F30" s="40">
        <v>0.08</v>
      </c>
      <c r="G30" s="9">
        <v>375.5</v>
      </c>
      <c r="H30" s="9">
        <v>5492</v>
      </c>
    </row>
    <row r="31" spans="1:8" s="9" customFormat="1" ht="18" customHeight="1">
      <c r="A31" s="118" t="s">
        <v>24</v>
      </c>
      <c r="B31" s="120" t="s">
        <v>25</v>
      </c>
      <c r="C31" s="56" t="s">
        <v>147</v>
      </c>
      <c r="D31" s="111">
        <f>E31*G31</f>
        <v>225.3</v>
      </c>
      <c r="E31" s="13">
        <f>12*F31</f>
        <v>0.6</v>
      </c>
      <c r="F31" s="57">
        <v>0.05</v>
      </c>
      <c r="G31" s="9">
        <v>375.5</v>
      </c>
      <c r="H31" s="9">
        <v>5492</v>
      </c>
    </row>
    <row r="32" spans="1:8" s="14" customFormat="1" ht="30">
      <c r="A32" s="118" t="s">
        <v>21</v>
      </c>
      <c r="B32" s="110"/>
      <c r="C32" s="106" t="s">
        <v>139</v>
      </c>
      <c r="D32" s="111">
        <f>3535*G32/H32</f>
        <v>255.27</v>
      </c>
      <c r="E32" s="13">
        <f>D32/G32</f>
        <v>0.68</v>
      </c>
      <c r="F32" s="40">
        <f>E32/12</f>
        <v>0.06</v>
      </c>
      <c r="G32" s="9">
        <v>375.5</v>
      </c>
      <c r="H32" s="14">
        <v>5199.9</v>
      </c>
    </row>
    <row r="33" spans="1:7" s="14" customFormat="1" ht="30">
      <c r="A33" s="118" t="s">
        <v>35</v>
      </c>
      <c r="B33" s="110"/>
      <c r="C33" s="13"/>
      <c r="D33" s="122">
        <f>D34+D35+D36+D37+D38+D40+D42+D39+D41</f>
        <v>1521.36</v>
      </c>
      <c r="E33" s="13">
        <f>D33/G33</f>
        <v>4.05</v>
      </c>
      <c r="F33" s="123">
        <f>E33/12</f>
        <v>0.34</v>
      </c>
      <c r="G33" s="9">
        <v>375.5</v>
      </c>
    </row>
    <row r="34" spans="1:8" s="12" customFormat="1" ht="15">
      <c r="A34" s="124" t="s">
        <v>31</v>
      </c>
      <c r="B34" s="125" t="s">
        <v>47</v>
      </c>
      <c r="C34" s="126"/>
      <c r="D34" s="89">
        <f>3137.99*G34/H34</f>
        <v>226.6</v>
      </c>
      <c r="E34" s="126"/>
      <c r="F34" s="128"/>
      <c r="G34" s="9">
        <v>375.5</v>
      </c>
      <c r="H34" s="12">
        <v>5199.9</v>
      </c>
    </row>
    <row r="35" spans="1:8" s="12" customFormat="1" ht="25.5">
      <c r="A35" s="124" t="s">
        <v>32</v>
      </c>
      <c r="B35" s="125" t="s">
        <v>38</v>
      </c>
      <c r="C35" s="126"/>
      <c r="D35" s="89">
        <f>2092.02*G35/H35</f>
        <v>151.07</v>
      </c>
      <c r="E35" s="126"/>
      <c r="F35" s="128"/>
      <c r="G35" s="9">
        <v>375.5</v>
      </c>
      <c r="H35" s="12">
        <v>5199.9</v>
      </c>
    </row>
    <row r="36" spans="1:8" s="12" customFormat="1" ht="15">
      <c r="A36" s="124" t="s">
        <v>52</v>
      </c>
      <c r="B36" s="125" t="s">
        <v>51</v>
      </c>
      <c r="C36" s="126"/>
      <c r="D36" s="89">
        <f>2195.49*G36/H36</f>
        <v>158.54</v>
      </c>
      <c r="E36" s="126"/>
      <c r="F36" s="128"/>
      <c r="G36" s="9">
        <v>375.5</v>
      </c>
      <c r="H36" s="12">
        <v>5199.9</v>
      </c>
    </row>
    <row r="37" spans="1:8" s="12" customFormat="1" ht="15">
      <c r="A37" s="124" t="s">
        <v>69</v>
      </c>
      <c r="B37" s="129" t="s">
        <v>51</v>
      </c>
      <c r="C37" s="126"/>
      <c r="D37" s="87">
        <v>0</v>
      </c>
      <c r="E37" s="126"/>
      <c r="F37" s="128"/>
      <c r="G37" s="9">
        <v>375.5</v>
      </c>
      <c r="H37" s="12">
        <v>5199.9</v>
      </c>
    </row>
    <row r="38" spans="1:8" s="12" customFormat="1" ht="24.75" customHeight="1">
      <c r="A38" s="124" t="s">
        <v>116</v>
      </c>
      <c r="B38" s="125" t="s">
        <v>15</v>
      </c>
      <c r="C38" s="105"/>
      <c r="D38" s="88">
        <v>0</v>
      </c>
      <c r="E38" s="126"/>
      <c r="F38" s="128"/>
      <c r="G38" s="9">
        <v>375.5</v>
      </c>
      <c r="H38" s="12">
        <v>5199.9</v>
      </c>
    </row>
    <row r="39" spans="1:8" s="12" customFormat="1" ht="15">
      <c r="A39" s="124" t="s">
        <v>117</v>
      </c>
      <c r="B39" s="129" t="s">
        <v>51</v>
      </c>
      <c r="C39" s="126"/>
      <c r="D39" s="87">
        <f>E39*G39</f>
        <v>0</v>
      </c>
      <c r="E39" s="126"/>
      <c r="F39" s="139"/>
      <c r="G39" s="9">
        <v>375.5</v>
      </c>
      <c r="H39" s="12">
        <v>5199.9</v>
      </c>
    </row>
    <row r="40" spans="1:8" s="12" customFormat="1" ht="21" customHeight="1">
      <c r="A40" s="124" t="s">
        <v>44</v>
      </c>
      <c r="B40" s="125" t="s">
        <v>7</v>
      </c>
      <c r="C40" s="140"/>
      <c r="D40" s="89">
        <f>7440.48*G40/H40</f>
        <v>537.3</v>
      </c>
      <c r="E40" s="126"/>
      <c r="F40" s="128"/>
      <c r="G40" s="9">
        <v>375.5</v>
      </c>
      <c r="H40" s="12">
        <v>5199.9</v>
      </c>
    </row>
    <row r="41" spans="1:8" s="12" customFormat="1" ht="30.75" customHeight="1">
      <c r="A41" s="124" t="s">
        <v>141</v>
      </c>
      <c r="B41" s="129" t="s">
        <v>15</v>
      </c>
      <c r="C41" s="140"/>
      <c r="D41" s="87">
        <f>6201.8*G41/H41</f>
        <v>447.85</v>
      </c>
      <c r="E41" s="126"/>
      <c r="F41" s="128"/>
      <c r="G41" s="9">
        <v>375.5</v>
      </c>
      <c r="H41" s="12">
        <v>5199.9</v>
      </c>
    </row>
    <row r="42" spans="1:8" s="36" customFormat="1" ht="27.75" customHeight="1">
      <c r="A42" s="124" t="s">
        <v>115</v>
      </c>
      <c r="B42" s="129" t="s">
        <v>51</v>
      </c>
      <c r="C42" s="131"/>
      <c r="D42" s="101">
        <f>0*G42/H42</f>
        <v>0</v>
      </c>
      <c r="E42" s="131"/>
      <c r="F42" s="133"/>
      <c r="G42" s="9">
        <v>375.5</v>
      </c>
      <c r="H42" s="36">
        <v>5199.9</v>
      </c>
    </row>
    <row r="43" spans="1:7" s="12" customFormat="1" ht="30">
      <c r="A43" s="118" t="s">
        <v>36</v>
      </c>
      <c r="B43" s="125"/>
      <c r="C43" s="126"/>
      <c r="D43" s="122">
        <f>D44</f>
        <v>50.88</v>
      </c>
      <c r="E43" s="13">
        <f>D43/G43</f>
        <v>0.14</v>
      </c>
      <c r="F43" s="123">
        <f>E43/12</f>
        <v>0.01</v>
      </c>
      <c r="G43" s="9">
        <v>375.5</v>
      </c>
    </row>
    <row r="44" spans="1:8" s="12" customFormat="1" ht="15">
      <c r="A44" s="124" t="s">
        <v>171</v>
      </c>
      <c r="B44" s="125" t="s">
        <v>15</v>
      </c>
      <c r="C44" s="105"/>
      <c r="D44" s="138">
        <f>744.13*G44/H44</f>
        <v>50.88</v>
      </c>
      <c r="E44" s="13"/>
      <c r="F44" s="123"/>
      <c r="G44" s="9">
        <v>375.5</v>
      </c>
      <c r="H44" s="12">
        <v>5492</v>
      </c>
    </row>
    <row r="45" spans="1:8" s="60" customFormat="1" ht="15">
      <c r="A45" s="73" t="s">
        <v>157</v>
      </c>
      <c r="B45" s="72" t="s">
        <v>51</v>
      </c>
      <c r="C45" s="48"/>
      <c r="D45" s="88">
        <v>0</v>
      </c>
      <c r="E45" s="45"/>
      <c r="F45" s="46"/>
      <c r="G45" s="37">
        <v>375.5</v>
      </c>
      <c r="H45" s="60">
        <v>5492</v>
      </c>
    </row>
    <row r="46" spans="1:8" s="12" customFormat="1" ht="15">
      <c r="A46" s="124" t="s">
        <v>119</v>
      </c>
      <c r="B46" s="129" t="s">
        <v>15</v>
      </c>
      <c r="C46" s="105"/>
      <c r="D46" s="138">
        <v>0</v>
      </c>
      <c r="E46" s="13"/>
      <c r="F46" s="123"/>
      <c r="G46" s="9">
        <v>375.5</v>
      </c>
      <c r="H46" s="168">
        <v>5492</v>
      </c>
    </row>
    <row r="47" spans="1:8" s="12" customFormat="1" ht="25.5">
      <c r="A47" s="124" t="s">
        <v>120</v>
      </c>
      <c r="B47" s="129" t="s">
        <v>15</v>
      </c>
      <c r="C47" s="105"/>
      <c r="D47" s="138">
        <v>0</v>
      </c>
      <c r="E47" s="126"/>
      <c r="F47" s="128"/>
      <c r="G47" s="9">
        <v>375.5</v>
      </c>
      <c r="H47" s="168">
        <v>5492</v>
      </c>
    </row>
    <row r="48" spans="1:8" s="174" customFormat="1" ht="18.75">
      <c r="A48" s="175" t="s">
        <v>162</v>
      </c>
      <c r="B48" s="38" t="s">
        <v>7</v>
      </c>
      <c r="C48" s="15"/>
      <c r="D48" s="90">
        <f>(5911.9+4016.01)*G48/H48</f>
        <v>678.79</v>
      </c>
      <c r="E48" s="15">
        <f>D48/G48</f>
        <v>1.81</v>
      </c>
      <c r="F48" s="56">
        <f>E48/12</f>
        <v>0.15</v>
      </c>
      <c r="G48" s="9">
        <v>375.5</v>
      </c>
      <c r="H48" s="174">
        <v>5492</v>
      </c>
    </row>
    <row r="49" spans="1:8" s="174" customFormat="1" ht="18.75">
      <c r="A49" s="175" t="s">
        <v>163</v>
      </c>
      <c r="B49" s="38" t="s">
        <v>7</v>
      </c>
      <c r="C49" s="15"/>
      <c r="D49" s="180">
        <f>(4016.01+9061.15+9116.03)*G49/H49</f>
        <v>1517.4</v>
      </c>
      <c r="E49" s="15">
        <f>D49/G49</f>
        <v>4.04</v>
      </c>
      <c r="F49" s="56">
        <f>E49/12</f>
        <v>0.34</v>
      </c>
      <c r="G49" s="9">
        <v>375.5</v>
      </c>
      <c r="H49" s="174">
        <v>5492</v>
      </c>
    </row>
    <row r="50" spans="1:8" s="174" customFormat="1" ht="18.75">
      <c r="A50" s="175" t="s">
        <v>164</v>
      </c>
      <c r="B50" s="38" t="s">
        <v>7</v>
      </c>
      <c r="C50" s="15"/>
      <c r="D50" s="90">
        <f>25302.15*G50/H50</f>
        <v>1729.96</v>
      </c>
      <c r="E50" s="15">
        <f>D50/G50</f>
        <v>4.61</v>
      </c>
      <c r="F50" s="56">
        <f>E50/12</f>
        <v>0.38</v>
      </c>
      <c r="G50" s="9">
        <v>375.5</v>
      </c>
      <c r="H50" s="174">
        <v>5492</v>
      </c>
    </row>
    <row r="51" spans="1:8" s="174" customFormat="1" ht="18.75">
      <c r="A51" s="175" t="s">
        <v>165</v>
      </c>
      <c r="B51" s="38" t="s">
        <v>7</v>
      </c>
      <c r="C51" s="15"/>
      <c r="D51" s="90">
        <f>14271.77*G51/H51</f>
        <v>975.79</v>
      </c>
      <c r="E51" s="15">
        <f>D51/G51</f>
        <v>2.6</v>
      </c>
      <c r="F51" s="56">
        <f>E51/12</f>
        <v>0.22</v>
      </c>
      <c r="G51" s="9">
        <v>375.5</v>
      </c>
      <c r="H51" s="174">
        <v>5492</v>
      </c>
    </row>
    <row r="52" spans="1:7" s="9" customFormat="1" ht="19.5" thickBot="1">
      <c r="A52" s="78" t="s">
        <v>28</v>
      </c>
      <c r="B52" s="79"/>
      <c r="C52" s="106"/>
      <c r="D52" s="179">
        <f>D51+D50+D49+D48+D43+D33+D32+D31+D30+D29+D28+D27+D15</f>
        <v>41006.7</v>
      </c>
      <c r="E52" s="179">
        <f>E51+E50+E49+E48+E43+E33+E32+E31+E30+E29+E28+E27+E15</f>
        <v>109.21</v>
      </c>
      <c r="F52" s="179">
        <f>F51+F50+F49+F48+F43+F33+F32+F31+F30+F29+F28+F27+F15</f>
        <v>9.11</v>
      </c>
      <c r="G52" s="9">
        <v>375.5</v>
      </c>
    </row>
    <row r="53" spans="1:7" s="19" customFormat="1" ht="15.75" thickBot="1">
      <c r="A53" s="18"/>
      <c r="D53" s="91"/>
      <c r="G53" s="9">
        <v>375.5</v>
      </c>
    </row>
    <row r="54" spans="1:9" s="161" customFormat="1" ht="38.25" thickBot="1">
      <c r="A54" s="145" t="s">
        <v>148</v>
      </c>
      <c r="B54" s="158"/>
      <c r="C54" s="159"/>
      <c r="D54" s="160">
        <v>0</v>
      </c>
      <c r="E54" s="160">
        <v>0</v>
      </c>
      <c r="F54" s="160">
        <v>0</v>
      </c>
      <c r="G54" s="9">
        <v>375.5</v>
      </c>
      <c r="I54" s="107"/>
    </row>
    <row r="55" spans="1:7" s="31" customFormat="1" ht="15" customHeight="1" thickBot="1">
      <c r="A55" s="32"/>
      <c r="B55" s="33"/>
      <c r="C55" s="34"/>
      <c r="D55" s="92"/>
      <c r="E55" s="92"/>
      <c r="F55" s="92"/>
      <c r="G55" s="9"/>
    </row>
    <row r="56" spans="1:6" s="154" customFormat="1" ht="20.25" thickBot="1">
      <c r="A56" s="151" t="s">
        <v>58</v>
      </c>
      <c r="B56" s="152"/>
      <c r="C56" s="153"/>
      <c r="D56" s="157">
        <f>D52+D54</f>
        <v>41006.7</v>
      </c>
      <c r="E56" s="157">
        <f>E52+E54</f>
        <v>109.21</v>
      </c>
      <c r="F56" s="157">
        <f>F52+F54</f>
        <v>9.11</v>
      </c>
    </row>
    <row r="57" spans="1:7" s="31" customFormat="1" ht="15">
      <c r="A57" s="32"/>
      <c r="B57" s="33"/>
      <c r="C57" s="34"/>
      <c r="D57" s="34"/>
      <c r="E57" s="34"/>
      <c r="F57" s="35"/>
      <c r="G57" s="9"/>
    </row>
    <row r="58" spans="1:7" s="31" customFormat="1" ht="15">
      <c r="A58" s="32"/>
      <c r="B58" s="33"/>
      <c r="C58" s="34"/>
      <c r="D58" s="34"/>
      <c r="E58" s="34"/>
      <c r="F58" s="35"/>
      <c r="G58" s="9"/>
    </row>
    <row r="59" spans="1:6" s="17" customFormat="1" ht="19.5">
      <c r="A59" s="21"/>
      <c r="B59" s="22"/>
      <c r="C59" s="23"/>
      <c r="D59" s="23"/>
      <c r="E59" s="23"/>
      <c r="F59" s="24"/>
    </row>
    <row r="60" spans="1:4" s="19" customFormat="1" ht="14.25">
      <c r="A60" s="231" t="s">
        <v>26</v>
      </c>
      <c r="B60" s="231"/>
      <c r="C60" s="231"/>
      <c r="D60" s="231"/>
    </row>
    <row r="61" s="19" customFormat="1" ht="12.75">
      <c r="F61" s="20"/>
    </row>
    <row r="62" spans="1:6" s="19" customFormat="1" ht="12.75">
      <c r="A62" s="18" t="s">
        <v>27</v>
      </c>
      <c r="F62" s="20"/>
    </row>
    <row r="63" s="19" customFormat="1" ht="12.75">
      <c r="F63" s="20"/>
    </row>
    <row r="64" s="19" customFormat="1" ht="12.75">
      <c r="F64" s="20"/>
    </row>
    <row r="65" s="19" customFormat="1" ht="12.75">
      <c r="F65" s="20"/>
    </row>
    <row r="66" s="19" customFormat="1" ht="12.75">
      <c r="F66" s="20"/>
    </row>
    <row r="67" s="19" customFormat="1" ht="12.75">
      <c r="F67" s="20"/>
    </row>
    <row r="68" s="19" customFormat="1" ht="12.75">
      <c r="F68" s="20"/>
    </row>
    <row r="69" s="19" customFormat="1" ht="12.75">
      <c r="F69" s="20"/>
    </row>
    <row r="70" s="19" customFormat="1" ht="12.75">
      <c r="F70" s="20"/>
    </row>
    <row r="71" s="19" customFormat="1" ht="12.75">
      <c r="F71" s="20"/>
    </row>
    <row r="72" s="19" customFormat="1" ht="12.75">
      <c r="F72" s="20"/>
    </row>
    <row r="73" s="19" customFormat="1" ht="12.75">
      <c r="F73" s="20"/>
    </row>
    <row r="74" s="19" customFormat="1" ht="12.75">
      <c r="F74" s="20"/>
    </row>
    <row r="75" s="19" customFormat="1" ht="12.75">
      <c r="F75" s="20"/>
    </row>
    <row r="76" s="19" customFormat="1" ht="12.75">
      <c r="F76" s="20"/>
    </row>
    <row r="77" s="19" customFormat="1" ht="12.75">
      <c r="F77" s="20"/>
    </row>
    <row r="78" s="19" customFormat="1" ht="12.75">
      <c r="F78" s="20"/>
    </row>
    <row r="79" s="19" customFormat="1" ht="12.75">
      <c r="F79" s="20"/>
    </row>
    <row r="80" s="19" customFormat="1" ht="12.75">
      <c r="F80" s="20"/>
    </row>
  </sheetData>
  <sheetProtection/>
  <mergeCells count="13">
    <mergeCell ref="A60:D60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96"/>
  <sheetViews>
    <sheetView zoomScalePageLayoutView="0" workbookViewId="0" topLeftCell="A52">
      <selection activeCell="D60" sqref="D6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5" customWidth="1"/>
    <col min="7" max="12" width="15.375" style="1" customWidth="1"/>
    <col min="13" max="16384" width="9.125" style="1" customWidth="1"/>
  </cols>
  <sheetData>
    <row r="1" spans="1:6" ht="16.5" customHeight="1">
      <c r="A1" s="232" t="s">
        <v>144</v>
      </c>
      <c r="B1" s="233"/>
      <c r="C1" s="233"/>
      <c r="D1" s="233"/>
      <c r="E1" s="233"/>
      <c r="F1" s="233"/>
    </row>
    <row r="2" spans="2:6" ht="12.75" customHeight="1">
      <c r="B2" s="234"/>
      <c r="C2" s="234"/>
      <c r="D2" s="234"/>
      <c r="E2" s="233"/>
      <c r="F2" s="233"/>
    </row>
    <row r="3" spans="1:6" ht="19.5" customHeight="1">
      <c r="A3" s="42" t="s">
        <v>166</v>
      </c>
      <c r="B3" s="234" t="s">
        <v>0</v>
      </c>
      <c r="C3" s="234"/>
      <c r="D3" s="234"/>
      <c r="E3" s="233"/>
      <c r="F3" s="233"/>
    </row>
    <row r="4" spans="2:6" ht="14.25" customHeight="1">
      <c r="B4" s="234" t="s">
        <v>145</v>
      </c>
      <c r="C4" s="234"/>
      <c r="D4" s="234"/>
      <c r="E4" s="233"/>
      <c r="F4" s="233"/>
    </row>
    <row r="5" spans="1:7" ht="35.25" customHeight="1">
      <c r="A5" s="235" t="s">
        <v>137</v>
      </c>
      <c r="B5" s="235"/>
      <c r="C5" s="235"/>
      <c r="D5" s="235"/>
      <c r="E5" s="235"/>
      <c r="F5" s="235"/>
      <c r="G5" s="2"/>
    </row>
    <row r="6" spans="1:7" ht="23.25" customHeight="1">
      <c r="A6" s="236" t="s">
        <v>167</v>
      </c>
      <c r="B6" s="236"/>
      <c r="C6" s="236"/>
      <c r="D6" s="236"/>
      <c r="E6" s="236"/>
      <c r="F6" s="236"/>
      <c r="G6" s="2"/>
    </row>
    <row r="7" spans="1:6" s="3" customFormat="1" ht="22.5" customHeight="1">
      <c r="A7" s="221" t="s">
        <v>1</v>
      </c>
      <c r="B7" s="221"/>
      <c r="C7" s="221"/>
      <c r="D7" s="221"/>
      <c r="E7" s="222"/>
      <c r="F7" s="222"/>
    </row>
    <row r="8" spans="1:8" s="4" customFormat="1" ht="18.75" customHeight="1">
      <c r="A8" s="221" t="s">
        <v>79</v>
      </c>
      <c r="B8" s="221"/>
      <c r="C8" s="221"/>
      <c r="D8" s="221"/>
      <c r="E8" s="222"/>
      <c r="F8" s="222"/>
      <c r="G8" s="222"/>
      <c r="H8" s="222"/>
    </row>
    <row r="9" spans="1:8" s="5" customFormat="1" ht="17.25" customHeight="1">
      <c r="A9" s="223" t="s">
        <v>56</v>
      </c>
      <c r="B9" s="223"/>
      <c r="C9" s="223"/>
      <c r="D9" s="223"/>
      <c r="E9" s="224"/>
      <c r="F9" s="224"/>
      <c r="G9" s="224"/>
      <c r="H9" s="224"/>
    </row>
    <row r="10" spans="1:8" s="5" customFormat="1" ht="17.25" customHeight="1">
      <c r="A10" s="237" t="s">
        <v>78</v>
      </c>
      <c r="B10" s="237"/>
      <c r="C10" s="237"/>
      <c r="D10" s="237"/>
      <c r="E10" s="237"/>
      <c r="F10" s="237"/>
      <c r="G10" s="237"/>
      <c r="H10" s="237"/>
    </row>
    <row r="11" spans="1:6" s="4" customFormat="1" ht="30" customHeight="1" thickBot="1">
      <c r="A11" s="225" t="s">
        <v>68</v>
      </c>
      <c r="B11" s="225"/>
      <c r="C11" s="225"/>
      <c r="D11" s="225"/>
      <c r="E11" s="226"/>
      <c r="F11" s="226"/>
    </row>
    <row r="12" spans="1:6" s="9" customFormat="1" ht="139.5" customHeight="1" thickBot="1">
      <c r="A12" s="6" t="s">
        <v>2</v>
      </c>
      <c r="B12" s="7" t="s">
        <v>3</v>
      </c>
      <c r="C12" s="8" t="s">
        <v>126</v>
      </c>
      <c r="D12" s="8" t="s">
        <v>29</v>
      </c>
      <c r="E12" s="8" t="s">
        <v>4</v>
      </c>
      <c r="F12" s="108" t="s">
        <v>5</v>
      </c>
    </row>
    <row r="13" spans="1:6" s="12" customFormat="1" ht="12.75">
      <c r="A13" s="10">
        <v>1</v>
      </c>
      <c r="B13" s="11">
        <v>2</v>
      </c>
      <c r="C13" s="11">
        <v>3</v>
      </c>
      <c r="D13" s="28">
        <v>4</v>
      </c>
      <c r="E13" s="29">
        <v>5</v>
      </c>
      <c r="F13" s="30">
        <v>6</v>
      </c>
    </row>
    <row r="14" spans="1:6" s="12" customFormat="1" ht="49.5" customHeight="1">
      <c r="A14" s="227" t="s">
        <v>6</v>
      </c>
      <c r="B14" s="228"/>
      <c r="C14" s="228"/>
      <c r="D14" s="228"/>
      <c r="E14" s="229"/>
      <c r="F14" s="230"/>
    </row>
    <row r="15" spans="1:8" s="9" customFormat="1" ht="18.75">
      <c r="A15" s="67" t="s">
        <v>84</v>
      </c>
      <c r="B15" s="38" t="s">
        <v>7</v>
      </c>
      <c r="C15" s="45">
        <v>4188.2</v>
      </c>
      <c r="D15" s="85">
        <f>E15*G15</f>
        <v>2447.58</v>
      </c>
      <c r="E15" s="45">
        <f>F15*12</f>
        <v>43.32</v>
      </c>
      <c r="F15" s="47">
        <f>F26</f>
        <v>3.61</v>
      </c>
      <c r="G15" s="9">
        <v>56.5</v>
      </c>
      <c r="H15" s="9">
        <v>5492</v>
      </c>
    </row>
    <row r="16" spans="1:6" s="9" customFormat="1" ht="25.5" customHeight="1">
      <c r="A16" s="64" t="s">
        <v>59</v>
      </c>
      <c r="B16" s="65" t="s">
        <v>60</v>
      </c>
      <c r="C16" s="45"/>
      <c r="D16" s="85"/>
      <c r="E16" s="45"/>
      <c r="F16" s="47"/>
    </row>
    <row r="17" spans="1:6" s="9" customFormat="1" ht="25.5" customHeight="1">
      <c r="A17" s="64" t="s">
        <v>61</v>
      </c>
      <c r="B17" s="65" t="s">
        <v>60</v>
      </c>
      <c r="C17" s="45"/>
      <c r="D17" s="85"/>
      <c r="E17" s="45"/>
      <c r="F17" s="47"/>
    </row>
    <row r="18" spans="1:6" s="9" customFormat="1" ht="120" customHeight="1">
      <c r="A18" s="64" t="s">
        <v>92</v>
      </c>
      <c r="B18" s="65" t="s">
        <v>20</v>
      </c>
      <c r="C18" s="45"/>
      <c r="D18" s="85"/>
      <c r="E18" s="45"/>
      <c r="F18" s="47"/>
    </row>
    <row r="19" spans="1:6" s="9" customFormat="1" ht="18.75">
      <c r="A19" s="64" t="s">
        <v>93</v>
      </c>
      <c r="B19" s="65" t="s">
        <v>60</v>
      </c>
      <c r="C19" s="45"/>
      <c r="D19" s="85"/>
      <c r="E19" s="45"/>
      <c r="F19" s="47"/>
    </row>
    <row r="20" spans="1:6" s="9" customFormat="1" ht="18.75">
      <c r="A20" s="64" t="s">
        <v>94</v>
      </c>
      <c r="B20" s="65" t="s">
        <v>60</v>
      </c>
      <c r="C20" s="45"/>
      <c r="D20" s="85"/>
      <c r="E20" s="45"/>
      <c r="F20" s="47"/>
    </row>
    <row r="21" spans="1:6" s="9" customFormat="1" ht="25.5">
      <c r="A21" s="64" t="s">
        <v>95</v>
      </c>
      <c r="B21" s="65" t="s">
        <v>10</v>
      </c>
      <c r="C21" s="45"/>
      <c r="D21" s="85"/>
      <c r="E21" s="45"/>
      <c r="F21" s="47"/>
    </row>
    <row r="22" spans="1:6" s="9" customFormat="1" ht="18.75">
      <c r="A22" s="64" t="s">
        <v>96</v>
      </c>
      <c r="B22" s="65" t="s">
        <v>12</v>
      </c>
      <c r="C22" s="45"/>
      <c r="D22" s="85"/>
      <c r="E22" s="45"/>
      <c r="F22" s="47"/>
    </row>
    <row r="23" spans="1:6" s="9" customFormat="1" ht="18.75">
      <c r="A23" s="64" t="s">
        <v>159</v>
      </c>
      <c r="B23" s="65" t="s">
        <v>60</v>
      </c>
      <c r="C23" s="45"/>
      <c r="D23" s="85"/>
      <c r="E23" s="45"/>
      <c r="F23" s="47"/>
    </row>
    <row r="24" spans="1:6" s="9" customFormat="1" ht="18.75">
      <c r="A24" s="64" t="s">
        <v>161</v>
      </c>
      <c r="B24" s="65" t="s">
        <v>60</v>
      </c>
      <c r="C24" s="45"/>
      <c r="D24" s="85"/>
      <c r="E24" s="45"/>
      <c r="F24" s="47"/>
    </row>
    <row r="25" spans="1:6" s="9" customFormat="1" ht="18.75">
      <c r="A25" s="64" t="s">
        <v>97</v>
      </c>
      <c r="B25" s="65" t="s">
        <v>15</v>
      </c>
      <c r="C25" s="45"/>
      <c r="D25" s="85"/>
      <c r="E25" s="45"/>
      <c r="F25" s="47"/>
    </row>
    <row r="26" spans="1:6" s="9" customFormat="1" ht="18.75">
      <c r="A26" s="66" t="s">
        <v>81</v>
      </c>
      <c r="B26" s="65"/>
      <c r="C26" s="45"/>
      <c r="D26" s="85"/>
      <c r="E26" s="45"/>
      <c r="F26" s="47">
        <v>3.61</v>
      </c>
    </row>
    <row r="27" spans="1:8" s="14" customFormat="1" ht="18.75">
      <c r="A27" s="39" t="s">
        <v>11</v>
      </c>
      <c r="B27" s="38" t="s">
        <v>12</v>
      </c>
      <c r="C27" s="45" t="s">
        <v>142</v>
      </c>
      <c r="D27" s="85">
        <f>E27*G27</f>
        <v>610.2</v>
      </c>
      <c r="E27" s="45">
        <f>F27*12</f>
        <v>10.8</v>
      </c>
      <c r="F27" s="55">
        <v>0.9</v>
      </c>
      <c r="G27" s="9">
        <v>56.5</v>
      </c>
      <c r="H27" s="14">
        <v>5492</v>
      </c>
    </row>
    <row r="28" spans="1:8" s="9" customFormat="1" ht="18.75">
      <c r="A28" s="39" t="s">
        <v>13</v>
      </c>
      <c r="B28" s="38" t="s">
        <v>14</v>
      </c>
      <c r="C28" s="45" t="s">
        <v>142</v>
      </c>
      <c r="D28" s="85">
        <f>E28*G28</f>
        <v>1986.54</v>
      </c>
      <c r="E28" s="45">
        <f>F28*12</f>
        <v>35.16</v>
      </c>
      <c r="F28" s="55">
        <v>2.93</v>
      </c>
      <c r="G28" s="9">
        <v>56.5</v>
      </c>
      <c r="H28" s="9">
        <v>5492</v>
      </c>
    </row>
    <row r="29" spans="1:8" s="12" customFormat="1" ht="35.25" customHeight="1">
      <c r="A29" s="39" t="s">
        <v>113</v>
      </c>
      <c r="B29" s="38" t="s">
        <v>7</v>
      </c>
      <c r="C29" s="41" t="s">
        <v>128</v>
      </c>
      <c r="D29" s="211">
        <f>2439.99*G29/H29</f>
        <v>25.1</v>
      </c>
      <c r="E29" s="45">
        <f>D29/G29</f>
        <v>0.44</v>
      </c>
      <c r="F29" s="40">
        <f>E29/12</f>
        <v>0.04</v>
      </c>
      <c r="G29" s="9">
        <v>56.5</v>
      </c>
      <c r="H29" s="12">
        <v>5492</v>
      </c>
    </row>
    <row r="30" spans="1:8" s="12" customFormat="1" ht="36" customHeight="1">
      <c r="A30" s="39" t="s">
        <v>114</v>
      </c>
      <c r="B30" s="38" t="s">
        <v>7</v>
      </c>
      <c r="C30" s="41" t="s">
        <v>128</v>
      </c>
      <c r="D30" s="211">
        <f>15405.72*G30/H30</f>
        <v>180.42</v>
      </c>
      <c r="E30" s="45">
        <f>D30/G30</f>
        <v>3.19</v>
      </c>
      <c r="F30" s="40">
        <f>E30/12</f>
        <v>0.27</v>
      </c>
      <c r="G30" s="9">
        <v>56.5</v>
      </c>
      <c r="H30" s="12">
        <v>4824.4</v>
      </c>
    </row>
    <row r="31" spans="1:8" s="9" customFormat="1" ht="21" customHeight="1">
      <c r="A31" s="39" t="s">
        <v>22</v>
      </c>
      <c r="B31" s="38" t="s">
        <v>23</v>
      </c>
      <c r="C31" s="41" t="s">
        <v>147</v>
      </c>
      <c r="D31" s="85">
        <f>E31*G31</f>
        <v>54.24</v>
      </c>
      <c r="E31" s="45">
        <f>F31*12</f>
        <v>0.96</v>
      </c>
      <c r="F31" s="40">
        <v>0.08</v>
      </c>
      <c r="G31" s="9">
        <v>56.5</v>
      </c>
      <c r="H31" s="9">
        <v>5492</v>
      </c>
    </row>
    <row r="32" spans="1:8" s="9" customFormat="1" ht="18" customHeight="1">
      <c r="A32" s="39" t="s">
        <v>24</v>
      </c>
      <c r="B32" s="69" t="s">
        <v>25</v>
      </c>
      <c r="C32" s="56" t="s">
        <v>147</v>
      </c>
      <c r="D32" s="85">
        <f>E32*G32</f>
        <v>33.9</v>
      </c>
      <c r="E32" s="45">
        <f>12*F32</f>
        <v>0.6</v>
      </c>
      <c r="F32" s="57">
        <v>0.05</v>
      </c>
      <c r="G32" s="9">
        <v>56.5</v>
      </c>
      <c r="H32" s="9">
        <v>5492</v>
      </c>
    </row>
    <row r="33" spans="1:8" s="14" customFormat="1" ht="30">
      <c r="A33" s="39" t="s">
        <v>21</v>
      </c>
      <c r="B33" s="38"/>
      <c r="C33" s="41" t="s">
        <v>139</v>
      </c>
      <c r="D33" s="85">
        <f>3535*G33/H33</f>
        <v>38.41</v>
      </c>
      <c r="E33" s="45">
        <f>D33/G33</f>
        <v>0.68</v>
      </c>
      <c r="F33" s="40">
        <f>E33/12</f>
        <v>0.06</v>
      </c>
      <c r="G33" s="9">
        <v>56.5</v>
      </c>
      <c r="H33" s="14">
        <v>5199.9</v>
      </c>
    </row>
    <row r="34" spans="1:7" s="14" customFormat="1" ht="15">
      <c r="A34" s="39" t="s">
        <v>30</v>
      </c>
      <c r="B34" s="38"/>
      <c r="C34" s="45"/>
      <c r="D34" s="86">
        <f>SUM(D36:D48)</f>
        <v>410.46</v>
      </c>
      <c r="E34" s="45">
        <f>D34/G34</f>
        <v>7.26</v>
      </c>
      <c r="F34" s="46">
        <f>E34/12</f>
        <v>0.61</v>
      </c>
      <c r="G34" s="9">
        <v>56.5</v>
      </c>
    </row>
    <row r="35" spans="1:7" s="12" customFormat="1" ht="15.75" customHeight="1" hidden="1">
      <c r="A35" s="70" t="s">
        <v>48</v>
      </c>
      <c r="B35" s="71" t="s">
        <v>15</v>
      </c>
      <c r="C35" s="49"/>
      <c r="D35" s="87"/>
      <c r="E35" s="49"/>
      <c r="F35" s="50"/>
      <c r="G35" s="9">
        <v>56.5</v>
      </c>
    </row>
    <row r="36" spans="1:8" s="12" customFormat="1" ht="20.25" customHeight="1">
      <c r="A36" s="70" t="s">
        <v>89</v>
      </c>
      <c r="B36" s="71" t="s">
        <v>15</v>
      </c>
      <c r="C36" s="49"/>
      <c r="D36" s="89">
        <f>1132.99*G36/H36</f>
        <v>13.27</v>
      </c>
      <c r="E36" s="49"/>
      <c r="F36" s="50"/>
      <c r="G36" s="9">
        <v>56.5</v>
      </c>
      <c r="H36" s="12">
        <v>4824.4</v>
      </c>
    </row>
    <row r="37" spans="1:8" s="12" customFormat="1" ht="15">
      <c r="A37" s="70" t="s">
        <v>16</v>
      </c>
      <c r="B37" s="71" t="s">
        <v>20</v>
      </c>
      <c r="C37" s="49"/>
      <c r="D37" s="89">
        <f>2195.57*G37/H37</f>
        <v>25.71</v>
      </c>
      <c r="E37" s="49"/>
      <c r="F37" s="50"/>
      <c r="G37" s="9">
        <v>56.5</v>
      </c>
      <c r="H37" s="12">
        <v>4824.4</v>
      </c>
    </row>
    <row r="38" spans="1:8" s="12" customFormat="1" ht="15">
      <c r="A38" s="70" t="s">
        <v>82</v>
      </c>
      <c r="B38" s="72" t="s">
        <v>15</v>
      </c>
      <c r="C38" s="49"/>
      <c r="D38" s="89">
        <f>3912.29*G38/H38</f>
        <v>45.82</v>
      </c>
      <c r="E38" s="49"/>
      <c r="F38" s="50"/>
      <c r="G38" s="9">
        <v>56.5</v>
      </c>
      <c r="H38" s="12">
        <v>4824.4</v>
      </c>
    </row>
    <row r="39" spans="1:8" s="12" customFormat="1" ht="15">
      <c r="A39" s="124" t="s">
        <v>170</v>
      </c>
      <c r="B39" s="71" t="s">
        <v>15</v>
      </c>
      <c r="C39" s="49"/>
      <c r="D39" s="130">
        <f>(1005.3*5)*G39/H39</f>
        <v>58.87</v>
      </c>
      <c r="E39" s="49"/>
      <c r="F39" s="50"/>
      <c r="G39" s="9">
        <v>56.5</v>
      </c>
      <c r="H39" s="12">
        <v>4824.4</v>
      </c>
    </row>
    <row r="40" spans="1:8" s="12" customFormat="1" ht="15">
      <c r="A40" s="70" t="s">
        <v>42</v>
      </c>
      <c r="B40" s="71" t="s">
        <v>15</v>
      </c>
      <c r="C40" s="49"/>
      <c r="D40" s="89">
        <f>2091.96*G40/H40</f>
        <v>24.5</v>
      </c>
      <c r="E40" s="49"/>
      <c r="F40" s="50"/>
      <c r="G40" s="9">
        <v>56.5</v>
      </c>
      <c r="H40" s="12">
        <v>4824.4</v>
      </c>
    </row>
    <row r="41" spans="1:8" s="12" customFormat="1" ht="15">
      <c r="A41" s="70" t="s">
        <v>43</v>
      </c>
      <c r="B41" s="72" t="s">
        <v>20</v>
      </c>
      <c r="C41" s="49"/>
      <c r="D41" s="87">
        <v>0</v>
      </c>
      <c r="E41" s="49"/>
      <c r="F41" s="50"/>
      <c r="G41" s="9">
        <v>56.5</v>
      </c>
      <c r="H41" s="12">
        <v>4824.4</v>
      </c>
    </row>
    <row r="42" spans="1:8" s="12" customFormat="1" ht="25.5">
      <c r="A42" s="70" t="s">
        <v>19</v>
      </c>
      <c r="B42" s="71" t="s">
        <v>15</v>
      </c>
      <c r="C42" s="49"/>
      <c r="D42" s="89">
        <f>4250.64*G42/H42</f>
        <v>49.78</v>
      </c>
      <c r="E42" s="49"/>
      <c r="F42" s="50"/>
      <c r="G42" s="9">
        <v>56.5</v>
      </c>
      <c r="H42" s="12">
        <v>4824.4</v>
      </c>
    </row>
    <row r="43" spans="1:8" s="12" customFormat="1" ht="20.25" customHeight="1">
      <c r="A43" s="70" t="s">
        <v>160</v>
      </c>
      <c r="B43" s="71" t="s">
        <v>15</v>
      </c>
      <c r="C43" s="49"/>
      <c r="D43" s="87">
        <f>1611.06*G43/H43</f>
        <v>18.87</v>
      </c>
      <c r="E43" s="49"/>
      <c r="F43" s="50"/>
      <c r="G43" s="9">
        <v>56.5</v>
      </c>
      <c r="H43" s="12">
        <v>4824.4</v>
      </c>
    </row>
    <row r="44" spans="1:8" s="12" customFormat="1" ht="25.5">
      <c r="A44" s="70" t="s">
        <v>90</v>
      </c>
      <c r="B44" s="71" t="s">
        <v>15</v>
      </c>
      <c r="C44" s="49"/>
      <c r="D44" s="212">
        <f>14827.09*G44/H44</f>
        <v>173.64</v>
      </c>
      <c r="E44" s="49"/>
      <c r="F44" s="50"/>
      <c r="G44" s="9">
        <v>56.5</v>
      </c>
      <c r="H44" s="12">
        <v>4824.4</v>
      </c>
    </row>
    <row r="45" spans="1:8" s="36" customFormat="1" ht="25.5">
      <c r="A45" s="70" t="s">
        <v>134</v>
      </c>
      <c r="B45" s="72" t="s">
        <v>136</v>
      </c>
      <c r="C45" s="53"/>
      <c r="D45" s="101">
        <v>0</v>
      </c>
      <c r="E45" s="53"/>
      <c r="F45" s="54"/>
      <c r="G45" s="9">
        <v>56.5</v>
      </c>
      <c r="H45" s="36">
        <v>4824.4</v>
      </c>
    </row>
    <row r="46" spans="1:8" s="36" customFormat="1" ht="25.5">
      <c r="A46" s="70" t="s">
        <v>135</v>
      </c>
      <c r="B46" s="72" t="s">
        <v>51</v>
      </c>
      <c r="C46" s="83"/>
      <c r="D46" s="102">
        <v>0</v>
      </c>
      <c r="E46" s="83"/>
      <c r="F46" s="84"/>
      <c r="G46" s="9">
        <v>56.5</v>
      </c>
      <c r="H46" s="36">
        <v>4824.4</v>
      </c>
    </row>
    <row r="47" spans="1:8" s="187" customFormat="1" ht="18" customHeight="1">
      <c r="A47" s="73" t="s">
        <v>155</v>
      </c>
      <c r="B47" s="74" t="s">
        <v>51</v>
      </c>
      <c r="C47" s="48"/>
      <c r="D47" s="88">
        <v>0</v>
      </c>
      <c r="E47" s="83"/>
      <c r="F47" s="84"/>
      <c r="G47" s="37">
        <v>56.5</v>
      </c>
      <c r="H47" s="187">
        <v>4824.4</v>
      </c>
    </row>
    <row r="48" spans="1:8" s="187" customFormat="1" ht="15">
      <c r="A48" s="73" t="s">
        <v>156</v>
      </c>
      <c r="B48" s="74" t="s">
        <v>51</v>
      </c>
      <c r="C48" s="48"/>
      <c r="D48" s="88">
        <v>0</v>
      </c>
      <c r="E48" s="83"/>
      <c r="F48" s="84"/>
      <c r="G48" s="37">
        <v>56.5</v>
      </c>
      <c r="H48" s="187">
        <v>4824.4</v>
      </c>
    </row>
    <row r="49" spans="1:7" s="14" customFormat="1" ht="30">
      <c r="A49" s="39" t="s">
        <v>35</v>
      </c>
      <c r="B49" s="38"/>
      <c r="C49" s="45"/>
      <c r="D49" s="86">
        <f>D50+D51+D52+D53+D54+D56+D58+D55+D57</f>
        <v>228.93</v>
      </c>
      <c r="E49" s="45">
        <f>D49/G49</f>
        <v>4.05</v>
      </c>
      <c r="F49" s="46">
        <f>E49/12</f>
        <v>0.34</v>
      </c>
      <c r="G49" s="9">
        <v>56.5</v>
      </c>
    </row>
    <row r="50" spans="1:8" s="12" customFormat="1" ht="15">
      <c r="A50" s="70" t="s">
        <v>31</v>
      </c>
      <c r="B50" s="71" t="s">
        <v>47</v>
      </c>
      <c r="C50" s="49"/>
      <c r="D50" s="89">
        <f>3137.99*G50/H50</f>
        <v>34.1</v>
      </c>
      <c r="E50" s="49"/>
      <c r="F50" s="50"/>
      <c r="G50" s="9">
        <v>56.5</v>
      </c>
      <c r="H50" s="12">
        <v>5199.9</v>
      </c>
    </row>
    <row r="51" spans="1:8" s="12" customFormat="1" ht="25.5">
      <c r="A51" s="70" t="s">
        <v>32</v>
      </c>
      <c r="B51" s="71" t="s">
        <v>38</v>
      </c>
      <c r="C51" s="49"/>
      <c r="D51" s="89">
        <f>2092.02*G51/H51</f>
        <v>22.73</v>
      </c>
      <c r="E51" s="49"/>
      <c r="F51" s="50"/>
      <c r="G51" s="9">
        <v>56.5</v>
      </c>
      <c r="H51" s="12">
        <v>5199.9</v>
      </c>
    </row>
    <row r="52" spans="1:8" s="12" customFormat="1" ht="15">
      <c r="A52" s="70" t="s">
        <v>52</v>
      </c>
      <c r="B52" s="71" t="s">
        <v>51</v>
      </c>
      <c r="C52" s="49"/>
      <c r="D52" s="89">
        <f>2195.49*G52/H52</f>
        <v>23.86</v>
      </c>
      <c r="E52" s="49"/>
      <c r="F52" s="50"/>
      <c r="G52" s="9">
        <v>56.5</v>
      </c>
      <c r="H52" s="12">
        <v>5199.9</v>
      </c>
    </row>
    <row r="53" spans="1:8" s="12" customFormat="1" ht="15">
      <c r="A53" s="70" t="s">
        <v>69</v>
      </c>
      <c r="B53" s="72" t="s">
        <v>51</v>
      </c>
      <c r="C53" s="49"/>
      <c r="D53" s="87">
        <v>0</v>
      </c>
      <c r="E53" s="49"/>
      <c r="F53" s="50"/>
      <c r="G53" s="9">
        <v>56.5</v>
      </c>
      <c r="H53" s="12">
        <v>5199.9</v>
      </c>
    </row>
    <row r="54" spans="1:8" s="12" customFormat="1" ht="24.75" customHeight="1">
      <c r="A54" s="70" t="s">
        <v>116</v>
      </c>
      <c r="B54" s="71" t="s">
        <v>15</v>
      </c>
      <c r="C54" s="48"/>
      <c r="D54" s="88">
        <v>0</v>
      </c>
      <c r="E54" s="49"/>
      <c r="F54" s="50"/>
      <c r="G54" s="9">
        <v>56.5</v>
      </c>
      <c r="H54" s="12">
        <v>5199.9</v>
      </c>
    </row>
    <row r="55" spans="1:8" s="12" customFormat="1" ht="15">
      <c r="A55" s="70" t="s">
        <v>117</v>
      </c>
      <c r="B55" s="72" t="s">
        <v>51</v>
      </c>
      <c r="C55" s="49"/>
      <c r="D55" s="87">
        <f>E55*G55</f>
        <v>0</v>
      </c>
      <c r="E55" s="49"/>
      <c r="F55" s="52"/>
      <c r="G55" s="9">
        <v>56.5</v>
      </c>
      <c r="H55" s="12">
        <v>5199.9</v>
      </c>
    </row>
    <row r="56" spans="1:8" s="12" customFormat="1" ht="21" customHeight="1">
      <c r="A56" s="70" t="s">
        <v>44</v>
      </c>
      <c r="B56" s="71" t="s">
        <v>7</v>
      </c>
      <c r="C56" s="51"/>
      <c r="D56" s="89">
        <f>7440.48*G56/H56</f>
        <v>80.85</v>
      </c>
      <c r="E56" s="49"/>
      <c r="F56" s="50"/>
      <c r="G56" s="9">
        <v>56.5</v>
      </c>
      <c r="H56" s="12">
        <v>5199.9</v>
      </c>
    </row>
    <row r="57" spans="1:8" s="12" customFormat="1" ht="30.75" customHeight="1">
      <c r="A57" s="70" t="s">
        <v>141</v>
      </c>
      <c r="B57" s="72" t="s">
        <v>15</v>
      </c>
      <c r="C57" s="51"/>
      <c r="D57" s="87">
        <f>6201.8*G57/H57</f>
        <v>67.39</v>
      </c>
      <c r="E57" s="49"/>
      <c r="F57" s="50"/>
      <c r="G57" s="9">
        <v>56.5</v>
      </c>
      <c r="H57" s="12">
        <v>5199.9</v>
      </c>
    </row>
    <row r="58" spans="1:8" s="36" customFormat="1" ht="27.75" customHeight="1">
      <c r="A58" s="70" t="s">
        <v>115</v>
      </c>
      <c r="B58" s="72" t="s">
        <v>51</v>
      </c>
      <c r="C58" s="53"/>
      <c r="D58" s="101">
        <f>0*G58/H58</f>
        <v>0</v>
      </c>
      <c r="E58" s="53"/>
      <c r="F58" s="54"/>
      <c r="G58" s="9">
        <v>56.5</v>
      </c>
      <c r="H58" s="36">
        <v>5199.9</v>
      </c>
    </row>
    <row r="59" spans="1:7" s="12" customFormat="1" ht="30">
      <c r="A59" s="39" t="s">
        <v>36</v>
      </c>
      <c r="B59" s="71"/>
      <c r="C59" s="49"/>
      <c r="D59" s="86">
        <f>D60</f>
        <v>7.66</v>
      </c>
      <c r="E59" s="45">
        <f>D59/G59</f>
        <v>0.14</v>
      </c>
      <c r="F59" s="46">
        <f>E59/12</f>
        <v>0.01</v>
      </c>
      <c r="G59" s="9">
        <v>56.5</v>
      </c>
    </row>
    <row r="60" spans="1:8" s="12" customFormat="1" ht="15">
      <c r="A60" s="124" t="s">
        <v>171</v>
      </c>
      <c r="B60" s="125" t="s">
        <v>15</v>
      </c>
      <c r="C60" s="105"/>
      <c r="D60" s="138">
        <f>744.13*G60/H60</f>
        <v>7.66</v>
      </c>
      <c r="E60" s="45"/>
      <c r="F60" s="46"/>
      <c r="G60" s="9">
        <v>56.5</v>
      </c>
      <c r="H60" s="12">
        <v>5492</v>
      </c>
    </row>
    <row r="61" spans="1:8" s="60" customFormat="1" ht="15">
      <c r="A61" s="73" t="s">
        <v>157</v>
      </c>
      <c r="B61" s="72" t="s">
        <v>51</v>
      </c>
      <c r="C61" s="48"/>
      <c r="D61" s="88">
        <v>0</v>
      </c>
      <c r="E61" s="45"/>
      <c r="F61" s="46"/>
      <c r="G61" s="37">
        <v>56.5</v>
      </c>
      <c r="H61" s="60">
        <v>5492</v>
      </c>
    </row>
    <row r="62" spans="1:8" s="12" customFormat="1" ht="15">
      <c r="A62" s="70" t="s">
        <v>119</v>
      </c>
      <c r="B62" s="72" t="s">
        <v>15</v>
      </c>
      <c r="C62" s="48"/>
      <c r="D62" s="88">
        <v>0</v>
      </c>
      <c r="E62" s="45"/>
      <c r="F62" s="46"/>
      <c r="G62" s="9">
        <v>56.5</v>
      </c>
      <c r="H62" s="168">
        <v>5492</v>
      </c>
    </row>
    <row r="63" spans="1:8" s="12" customFormat="1" ht="25.5">
      <c r="A63" s="70" t="s">
        <v>120</v>
      </c>
      <c r="B63" s="72" t="s">
        <v>15</v>
      </c>
      <c r="C63" s="48"/>
      <c r="D63" s="88">
        <v>0</v>
      </c>
      <c r="E63" s="49"/>
      <c r="F63" s="50"/>
      <c r="G63" s="9">
        <v>56.5</v>
      </c>
      <c r="H63" s="168">
        <v>5492</v>
      </c>
    </row>
    <row r="64" spans="1:8" s="174" customFormat="1" ht="18.75">
      <c r="A64" s="175" t="s">
        <v>162</v>
      </c>
      <c r="B64" s="38" t="s">
        <v>7</v>
      </c>
      <c r="C64" s="56"/>
      <c r="D64" s="180">
        <f>(5911.9+4016.01)*G64/H64</f>
        <v>102.14</v>
      </c>
      <c r="E64" s="56">
        <f>D64/G64</f>
        <v>1.81</v>
      </c>
      <c r="F64" s="56">
        <f>E64/12</f>
        <v>0.15</v>
      </c>
      <c r="G64" s="9">
        <v>56.5</v>
      </c>
      <c r="H64" s="174">
        <v>5492</v>
      </c>
    </row>
    <row r="65" spans="1:8" s="174" customFormat="1" ht="18.75">
      <c r="A65" s="175" t="s">
        <v>163</v>
      </c>
      <c r="B65" s="38" t="s">
        <v>7</v>
      </c>
      <c r="C65" s="56"/>
      <c r="D65" s="180">
        <f>(4016.01+9061.15+9116.03)*G65/H65</f>
        <v>228.32</v>
      </c>
      <c r="E65" s="56">
        <f>D65/G65</f>
        <v>4.04</v>
      </c>
      <c r="F65" s="56">
        <f>E65/12</f>
        <v>0.34</v>
      </c>
      <c r="G65" s="9">
        <v>56.5</v>
      </c>
      <c r="H65" s="174">
        <v>5492</v>
      </c>
    </row>
    <row r="66" spans="1:8" s="174" customFormat="1" ht="18.75">
      <c r="A66" s="175" t="s">
        <v>164</v>
      </c>
      <c r="B66" s="38" t="s">
        <v>7</v>
      </c>
      <c r="C66" s="56"/>
      <c r="D66" s="180">
        <f>25302.15*G66/H66</f>
        <v>260.3</v>
      </c>
      <c r="E66" s="56">
        <f>D66/G66</f>
        <v>4.61</v>
      </c>
      <c r="F66" s="56">
        <f>E66/12</f>
        <v>0.38</v>
      </c>
      <c r="G66" s="9">
        <v>56.5</v>
      </c>
      <c r="H66" s="174">
        <v>5492</v>
      </c>
    </row>
    <row r="67" spans="1:8" s="174" customFormat="1" ht="18.75">
      <c r="A67" s="175" t="s">
        <v>165</v>
      </c>
      <c r="B67" s="38" t="s">
        <v>7</v>
      </c>
      <c r="C67" s="56"/>
      <c r="D67" s="180">
        <f>14271.77*G67/H67</f>
        <v>146.82</v>
      </c>
      <c r="E67" s="56">
        <f>D67/G67</f>
        <v>2.6</v>
      </c>
      <c r="F67" s="56">
        <f>E67/12</f>
        <v>0.22</v>
      </c>
      <c r="G67" s="9">
        <v>56.5</v>
      </c>
      <c r="H67" s="174">
        <v>5492</v>
      </c>
    </row>
    <row r="68" spans="1:7" s="9" customFormat="1" ht="19.5" thickBot="1">
      <c r="A68" s="191" t="s">
        <v>28</v>
      </c>
      <c r="B68" s="188"/>
      <c r="C68" s="41"/>
      <c r="D68" s="181">
        <f>D67+D66+D65+D64+D59+D49+D34+D33+D32+D31+D30+D29+D28+D27+D15</f>
        <v>6761.02</v>
      </c>
      <c r="E68" s="181">
        <f>E67+E66+E65+E64+E59+E49+E34+E33+E32+E31+E30+E29+E28+E27+E15</f>
        <v>119.66</v>
      </c>
      <c r="F68" s="181">
        <f>F67+F66+F65+F64+F59+F49+F34+F33+F32+F31+F30+F29+F28+F27+F15</f>
        <v>9.99</v>
      </c>
      <c r="G68" s="9">
        <v>56.5</v>
      </c>
    </row>
    <row r="69" spans="1:7" s="19" customFormat="1" ht="15.75" thickBot="1">
      <c r="A69" s="192"/>
      <c r="B69" s="183"/>
      <c r="C69" s="183"/>
      <c r="D69" s="182"/>
      <c r="E69" s="183"/>
      <c r="F69" s="183"/>
      <c r="G69" s="9">
        <v>56.5</v>
      </c>
    </row>
    <row r="70" spans="1:9" s="161" customFormat="1" ht="38.25" thickBot="1">
      <c r="A70" s="193" t="s">
        <v>148</v>
      </c>
      <c r="B70" s="189"/>
      <c r="C70" s="190"/>
      <c r="D70" s="184">
        <v>0</v>
      </c>
      <c r="E70" s="184">
        <v>0</v>
      </c>
      <c r="F70" s="184">
        <v>0</v>
      </c>
      <c r="G70" s="9">
        <v>56.5</v>
      </c>
      <c r="I70" s="107"/>
    </row>
    <row r="71" spans="1:7" s="31" customFormat="1" ht="15" customHeight="1" thickBot="1">
      <c r="A71" s="75"/>
      <c r="B71" s="76"/>
      <c r="C71" s="77"/>
      <c r="D71" s="100"/>
      <c r="E71" s="100"/>
      <c r="F71" s="100"/>
      <c r="G71" s="9"/>
    </row>
    <row r="72" spans="1:6" s="154" customFormat="1" ht="20.25" thickBot="1">
      <c r="A72" s="194" t="s">
        <v>58</v>
      </c>
      <c r="B72" s="195"/>
      <c r="C72" s="196"/>
      <c r="D72" s="186">
        <f>D68+D70</f>
        <v>6761.02</v>
      </c>
      <c r="E72" s="186">
        <f>E68+E70</f>
        <v>119.66</v>
      </c>
      <c r="F72" s="186">
        <f>F68+F70</f>
        <v>9.99</v>
      </c>
    </row>
    <row r="73" spans="1:7" s="31" customFormat="1" ht="15">
      <c r="A73" s="75"/>
      <c r="B73" s="76"/>
      <c r="C73" s="77"/>
      <c r="D73" s="77"/>
      <c r="E73" s="77"/>
      <c r="F73" s="77"/>
      <c r="G73" s="9"/>
    </row>
    <row r="74" spans="1:7" s="31" customFormat="1" ht="15">
      <c r="A74" s="75"/>
      <c r="B74" s="76"/>
      <c r="C74" s="77"/>
      <c r="D74" s="77"/>
      <c r="E74" s="77"/>
      <c r="F74" s="77"/>
      <c r="G74" s="9"/>
    </row>
    <row r="75" spans="1:6" s="17" customFormat="1" ht="19.5">
      <c r="A75" s="197"/>
      <c r="B75" s="198"/>
      <c r="C75" s="199"/>
      <c r="D75" s="199"/>
      <c r="E75" s="199"/>
      <c r="F75" s="199"/>
    </row>
    <row r="76" spans="1:6" s="19" customFormat="1" ht="14.25">
      <c r="A76" s="238" t="s">
        <v>26</v>
      </c>
      <c r="B76" s="238"/>
      <c r="C76" s="238"/>
      <c r="D76" s="238"/>
      <c r="E76" s="183"/>
      <c r="F76" s="183"/>
    </row>
    <row r="77" spans="1:6" s="19" customFormat="1" ht="12.75">
      <c r="A77" s="183"/>
      <c r="B77" s="183"/>
      <c r="C77" s="183"/>
      <c r="D77" s="183"/>
      <c r="E77" s="183"/>
      <c r="F77" s="183"/>
    </row>
    <row r="78" spans="1:6" s="19" customFormat="1" ht="12.75">
      <c r="A78" s="192" t="s">
        <v>27</v>
      </c>
      <c r="B78" s="183"/>
      <c r="C78" s="183"/>
      <c r="D78" s="183"/>
      <c r="E78" s="183"/>
      <c r="F78" s="183"/>
    </row>
    <row r="79" s="19" customFormat="1" ht="12.75">
      <c r="F79" s="20"/>
    </row>
    <row r="80" s="19" customFormat="1" ht="12.75">
      <c r="F80" s="20"/>
    </row>
    <row r="81" s="19" customFormat="1" ht="12.75">
      <c r="F81" s="20"/>
    </row>
    <row r="82" s="19" customFormat="1" ht="12.75">
      <c r="F82" s="20"/>
    </row>
    <row r="83" s="19" customFormat="1" ht="12.75">
      <c r="F83" s="20"/>
    </row>
    <row r="84" s="19" customFormat="1" ht="12.75">
      <c r="F84" s="20"/>
    </row>
    <row r="85" s="19" customFormat="1" ht="12.75">
      <c r="F85" s="20"/>
    </row>
    <row r="86" s="19" customFormat="1" ht="12.75">
      <c r="F86" s="20"/>
    </row>
    <row r="87" s="19" customFormat="1" ht="12.75">
      <c r="F87" s="20"/>
    </row>
    <row r="88" s="19" customFormat="1" ht="12.75">
      <c r="F88" s="20"/>
    </row>
    <row r="89" s="19" customFormat="1" ht="12.75">
      <c r="F89" s="20"/>
    </row>
    <row r="90" s="19" customFormat="1" ht="12.75">
      <c r="F90" s="20"/>
    </row>
    <row r="91" s="19" customFormat="1" ht="12.75">
      <c r="F91" s="20"/>
    </row>
    <row r="92" s="19" customFormat="1" ht="12.75">
      <c r="F92" s="20"/>
    </row>
    <row r="93" s="19" customFormat="1" ht="12.75">
      <c r="F93" s="20"/>
    </row>
    <row r="94" s="19" customFormat="1" ht="12.75">
      <c r="F94" s="20"/>
    </row>
    <row r="95" s="19" customFormat="1" ht="12.75">
      <c r="F95" s="20"/>
    </row>
    <row r="96" s="19" customFormat="1" ht="12.75">
      <c r="F96" s="20"/>
    </row>
  </sheetData>
  <sheetProtection/>
  <mergeCells count="13">
    <mergeCell ref="A76:D76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96"/>
  <sheetViews>
    <sheetView zoomScalePageLayoutView="0" workbookViewId="0" topLeftCell="A55">
      <selection activeCell="D60" sqref="D6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8.75390625" style="1" customWidth="1"/>
    <col min="5" max="5" width="13.875" style="1" customWidth="1"/>
    <col min="6" max="6" width="20.875" style="25" customWidth="1"/>
    <col min="7" max="12" width="15.375" style="1" customWidth="1"/>
    <col min="13" max="16384" width="9.125" style="1" customWidth="1"/>
  </cols>
  <sheetData>
    <row r="1" spans="1:6" ht="16.5" customHeight="1">
      <c r="A1" s="232" t="s">
        <v>144</v>
      </c>
      <c r="B1" s="233"/>
      <c r="C1" s="233"/>
      <c r="D1" s="233"/>
      <c r="E1" s="233"/>
      <c r="F1" s="233"/>
    </row>
    <row r="2" spans="2:6" ht="12.75" customHeight="1">
      <c r="B2" s="234"/>
      <c r="C2" s="234"/>
      <c r="D2" s="234"/>
      <c r="E2" s="233"/>
      <c r="F2" s="233"/>
    </row>
    <row r="3" spans="1:6" ht="19.5" customHeight="1">
      <c r="A3" s="42" t="s">
        <v>166</v>
      </c>
      <c r="B3" s="234" t="s">
        <v>0</v>
      </c>
      <c r="C3" s="234"/>
      <c r="D3" s="234"/>
      <c r="E3" s="233"/>
      <c r="F3" s="233"/>
    </row>
    <row r="4" spans="2:6" ht="14.25" customHeight="1">
      <c r="B4" s="234" t="s">
        <v>145</v>
      </c>
      <c r="C4" s="234"/>
      <c r="D4" s="234"/>
      <c r="E4" s="233"/>
      <c r="F4" s="233"/>
    </row>
    <row r="5" spans="1:7" ht="35.25" customHeight="1">
      <c r="A5" s="235" t="s">
        <v>137</v>
      </c>
      <c r="B5" s="235"/>
      <c r="C5" s="235"/>
      <c r="D5" s="235"/>
      <c r="E5" s="235"/>
      <c r="F5" s="235"/>
      <c r="G5" s="2"/>
    </row>
    <row r="6" spans="1:7" ht="23.25" customHeight="1">
      <c r="A6" s="236" t="s">
        <v>167</v>
      </c>
      <c r="B6" s="236"/>
      <c r="C6" s="236"/>
      <c r="D6" s="236"/>
      <c r="E6" s="236"/>
      <c r="F6" s="236"/>
      <c r="G6" s="2"/>
    </row>
    <row r="7" spans="1:6" s="3" customFormat="1" ht="22.5" customHeight="1">
      <c r="A7" s="221" t="s">
        <v>1</v>
      </c>
      <c r="B7" s="221"/>
      <c r="C7" s="221"/>
      <c r="D7" s="221"/>
      <c r="E7" s="222"/>
      <c r="F7" s="222"/>
    </row>
    <row r="8" spans="1:8" s="4" customFormat="1" ht="18.75" customHeight="1">
      <c r="A8" s="221" t="s">
        <v>87</v>
      </c>
      <c r="B8" s="221"/>
      <c r="C8" s="221"/>
      <c r="D8" s="221"/>
      <c r="E8" s="222"/>
      <c r="F8" s="222"/>
      <c r="G8" s="222"/>
      <c r="H8" s="222"/>
    </row>
    <row r="9" spans="1:8" s="5" customFormat="1" ht="17.25" customHeight="1">
      <c r="A9" s="223" t="s">
        <v>56</v>
      </c>
      <c r="B9" s="223"/>
      <c r="C9" s="223"/>
      <c r="D9" s="223"/>
      <c r="E9" s="224"/>
      <c r="F9" s="224"/>
      <c r="G9" s="224"/>
      <c r="H9" s="224"/>
    </row>
    <row r="10" spans="1:8" s="5" customFormat="1" ht="17.25" customHeight="1">
      <c r="A10" s="237" t="s">
        <v>88</v>
      </c>
      <c r="B10" s="237"/>
      <c r="C10" s="237"/>
      <c r="D10" s="237"/>
      <c r="E10" s="237"/>
      <c r="F10" s="237"/>
      <c r="G10" s="237"/>
      <c r="H10" s="237"/>
    </row>
    <row r="11" spans="1:6" s="4" customFormat="1" ht="30" customHeight="1" thickBot="1">
      <c r="A11" s="225" t="s">
        <v>68</v>
      </c>
      <c r="B11" s="225"/>
      <c r="C11" s="225"/>
      <c r="D11" s="225"/>
      <c r="E11" s="226"/>
      <c r="F11" s="226"/>
    </row>
    <row r="12" spans="1:6" s="9" customFormat="1" ht="139.5" customHeight="1" thickBot="1">
      <c r="A12" s="6" t="s">
        <v>2</v>
      </c>
      <c r="B12" s="7" t="s">
        <v>3</v>
      </c>
      <c r="C12" s="8" t="s">
        <v>126</v>
      </c>
      <c r="D12" s="8" t="s">
        <v>29</v>
      </c>
      <c r="E12" s="8" t="s">
        <v>4</v>
      </c>
      <c r="F12" s="108" t="s">
        <v>5</v>
      </c>
    </row>
    <row r="13" spans="1:6" s="12" customFormat="1" ht="12.75">
      <c r="A13" s="10">
        <v>1</v>
      </c>
      <c r="B13" s="11">
        <v>2</v>
      </c>
      <c r="C13" s="11">
        <v>3</v>
      </c>
      <c r="D13" s="28">
        <v>4</v>
      </c>
      <c r="E13" s="29">
        <v>5</v>
      </c>
      <c r="F13" s="30">
        <v>6</v>
      </c>
    </row>
    <row r="14" spans="1:6" s="12" customFormat="1" ht="49.5" customHeight="1">
      <c r="A14" s="227" t="s">
        <v>6</v>
      </c>
      <c r="B14" s="228"/>
      <c r="C14" s="228"/>
      <c r="D14" s="228"/>
      <c r="E14" s="229"/>
      <c r="F14" s="230"/>
    </row>
    <row r="15" spans="1:8" s="9" customFormat="1" ht="18.75">
      <c r="A15" s="109" t="s">
        <v>84</v>
      </c>
      <c r="B15" s="38" t="s">
        <v>7</v>
      </c>
      <c r="C15" s="45">
        <v>4188.2</v>
      </c>
      <c r="D15" s="85">
        <f>E15*G15</f>
        <v>9175.18</v>
      </c>
      <c r="E15" s="45">
        <f>F15*12</f>
        <v>43.32</v>
      </c>
      <c r="F15" s="47">
        <f>F26</f>
        <v>3.61</v>
      </c>
      <c r="G15" s="9">
        <v>211.8</v>
      </c>
      <c r="H15" s="9">
        <v>5492</v>
      </c>
    </row>
    <row r="16" spans="1:6" s="9" customFormat="1" ht="25.5" customHeight="1">
      <c r="A16" s="113" t="s">
        <v>59</v>
      </c>
      <c r="B16" s="65" t="s">
        <v>60</v>
      </c>
      <c r="C16" s="45"/>
      <c r="D16" s="85"/>
      <c r="E16" s="45"/>
      <c r="F16" s="47"/>
    </row>
    <row r="17" spans="1:6" s="9" customFormat="1" ht="25.5" customHeight="1">
      <c r="A17" s="113" t="s">
        <v>61</v>
      </c>
      <c r="B17" s="65" t="s">
        <v>60</v>
      </c>
      <c r="C17" s="45"/>
      <c r="D17" s="85"/>
      <c r="E17" s="45"/>
      <c r="F17" s="47"/>
    </row>
    <row r="18" spans="1:6" s="9" customFormat="1" ht="120" customHeight="1">
      <c r="A18" s="113" t="s">
        <v>92</v>
      </c>
      <c r="B18" s="65" t="s">
        <v>20</v>
      </c>
      <c r="C18" s="45"/>
      <c r="D18" s="85"/>
      <c r="E18" s="45"/>
      <c r="F18" s="47"/>
    </row>
    <row r="19" spans="1:6" s="9" customFormat="1" ht="18.75">
      <c r="A19" s="64" t="s">
        <v>93</v>
      </c>
      <c r="B19" s="65" t="s">
        <v>60</v>
      </c>
      <c r="C19" s="45"/>
      <c r="D19" s="85"/>
      <c r="E19" s="45"/>
      <c r="F19" s="47"/>
    </row>
    <row r="20" spans="1:6" s="9" customFormat="1" ht="18.75">
      <c r="A20" s="64" t="s">
        <v>94</v>
      </c>
      <c r="B20" s="65" t="s">
        <v>60</v>
      </c>
      <c r="C20" s="45"/>
      <c r="D20" s="85"/>
      <c r="E20" s="45"/>
      <c r="F20" s="47"/>
    </row>
    <row r="21" spans="1:6" s="9" customFormat="1" ht="25.5">
      <c r="A21" s="113" t="s">
        <v>95</v>
      </c>
      <c r="B21" s="65" t="s">
        <v>10</v>
      </c>
      <c r="C21" s="45"/>
      <c r="D21" s="85"/>
      <c r="E21" s="45"/>
      <c r="F21" s="47"/>
    </row>
    <row r="22" spans="1:6" s="9" customFormat="1" ht="18.75">
      <c r="A22" s="113" t="s">
        <v>96</v>
      </c>
      <c r="B22" s="65" t="s">
        <v>12</v>
      </c>
      <c r="C22" s="45"/>
      <c r="D22" s="85"/>
      <c r="E22" s="45"/>
      <c r="F22" s="47"/>
    </row>
    <row r="23" spans="1:6" s="9" customFormat="1" ht="18.75">
      <c r="A23" s="113" t="s">
        <v>159</v>
      </c>
      <c r="B23" s="65" t="s">
        <v>60</v>
      </c>
      <c r="C23" s="45"/>
      <c r="D23" s="85"/>
      <c r="E23" s="45"/>
      <c r="F23" s="47"/>
    </row>
    <row r="24" spans="1:6" s="9" customFormat="1" ht="18.75">
      <c r="A24" s="113" t="s">
        <v>161</v>
      </c>
      <c r="B24" s="65" t="s">
        <v>60</v>
      </c>
      <c r="C24" s="45"/>
      <c r="D24" s="85"/>
      <c r="E24" s="45"/>
      <c r="F24" s="47"/>
    </row>
    <row r="25" spans="1:6" s="9" customFormat="1" ht="18.75">
      <c r="A25" s="113" t="s">
        <v>97</v>
      </c>
      <c r="B25" s="65" t="s">
        <v>15</v>
      </c>
      <c r="C25" s="45"/>
      <c r="D25" s="85"/>
      <c r="E25" s="45"/>
      <c r="F25" s="47"/>
    </row>
    <row r="26" spans="1:6" s="9" customFormat="1" ht="18.75">
      <c r="A26" s="115" t="s">
        <v>81</v>
      </c>
      <c r="B26" s="65"/>
      <c r="C26" s="45"/>
      <c r="D26" s="85"/>
      <c r="E26" s="45"/>
      <c r="F26" s="47">
        <v>3.61</v>
      </c>
    </row>
    <row r="27" spans="1:8" s="14" customFormat="1" ht="18.75">
      <c r="A27" s="118" t="s">
        <v>11</v>
      </c>
      <c r="B27" s="38" t="s">
        <v>12</v>
      </c>
      <c r="C27" s="45" t="s">
        <v>142</v>
      </c>
      <c r="D27" s="85">
        <f>E27*G27</f>
        <v>2287.44</v>
      </c>
      <c r="E27" s="45">
        <f>F27*12</f>
        <v>10.8</v>
      </c>
      <c r="F27" s="55">
        <v>0.9</v>
      </c>
      <c r="G27" s="9">
        <v>211.8</v>
      </c>
      <c r="H27" s="14">
        <v>5492</v>
      </c>
    </row>
    <row r="28" spans="1:8" s="9" customFormat="1" ht="18.75">
      <c r="A28" s="118" t="s">
        <v>13</v>
      </c>
      <c r="B28" s="38" t="s">
        <v>14</v>
      </c>
      <c r="C28" s="45" t="s">
        <v>142</v>
      </c>
      <c r="D28" s="85">
        <f>E28*G28</f>
        <v>7446.89</v>
      </c>
      <c r="E28" s="45">
        <f>F28*12</f>
        <v>35.16</v>
      </c>
      <c r="F28" s="55">
        <v>2.93</v>
      </c>
      <c r="G28" s="9">
        <v>211.8</v>
      </c>
      <c r="H28" s="9">
        <v>5492</v>
      </c>
    </row>
    <row r="29" spans="1:8" s="12" customFormat="1" ht="35.25" customHeight="1">
      <c r="A29" s="118" t="s">
        <v>113</v>
      </c>
      <c r="B29" s="38" t="s">
        <v>7</v>
      </c>
      <c r="C29" s="41" t="s">
        <v>128</v>
      </c>
      <c r="D29" s="211">
        <f>2439.99*G29/H29</f>
        <v>94.1</v>
      </c>
      <c r="E29" s="45">
        <f>D29/G29</f>
        <v>0.44</v>
      </c>
      <c r="F29" s="40">
        <f>E29/12</f>
        <v>0.04</v>
      </c>
      <c r="G29" s="9">
        <v>211.8</v>
      </c>
      <c r="H29" s="12">
        <v>5492</v>
      </c>
    </row>
    <row r="30" spans="1:8" s="12" customFormat="1" ht="36" customHeight="1">
      <c r="A30" s="118" t="s">
        <v>114</v>
      </c>
      <c r="B30" s="38" t="s">
        <v>7</v>
      </c>
      <c r="C30" s="41" t="s">
        <v>128</v>
      </c>
      <c r="D30" s="211">
        <f>15405.72*G30/H30</f>
        <v>676.34</v>
      </c>
      <c r="E30" s="45">
        <f>D30/G30</f>
        <v>3.19</v>
      </c>
      <c r="F30" s="40">
        <f>E30/12</f>
        <v>0.27</v>
      </c>
      <c r="G30" s="9">
        <v>211.8</v>
      </c>
      <c r="H30" s="12">
        <v>4824.4</v>
      </c>
    </row>
    <row r="31" spans="1:8" s="9" customFormat="1" ht="21" customHeight="1">
      <c r="A31" s="118" t="s">
        <v>22</v>
      </c>
      <c r="B31" s="38" t="s">
        <v>23</v>
      </c>
      <c r="C31" s="41" t="s">
        <v>147</v>
      </c>
      <c r="D31" s="85">
        <f>E31*G31</f>
        <v>203.33</v>
      </c>
      <c r="E31" s="45">
        <f>F31*12</f>
        <v>0.96</v>
      </c>
      <c r="F31" s="40">
        <v>0.08</v>
      </c>
      <c r="G31" s="9">
        <v>211.8</v>
      </c>
      <c r="H31" s="9">
        <v>5492</v>
      </c>
    </row>
    <row r="32" spans="1:8" s="9" customFormat="1" ht="18" customHeight="1">
      <c r="A32" s="118" t="s">
        <v>24</v>
      </c>
      <c r="B32" s="69" t="s">
        <v>25</v>
      </c>
      <c r="C32" s="56" t="s">
        <v>147</v>
      </c>
      <c r="D32" s="85">
        <f>E32*G32</f>
        <v>127.08</v>
      </c>
      <c r="E32" s="45">
        <f>12*F32</f>
        <v>0.6</v>
      </c>
      <c r="F32" s="57">
        <v>0.05</v>
      </c>
      <c r="G32" s="9">
        <v>211.8</v>
      </c>
      <c r="H32" s="9">
        <v>5492</v>
      </c>
    </row>
    <row r="33" spans="1:8" s="14" customFormat="1" ht="30">
      <c r="A33" s="118" t="s">
        <v>21</v>
      </c>
      <c r="B33" s="38"/>
      <c r="C33" s="41" t="s">
        <v>139</v>
      </c>
      <c r="D33" s="85">
        <f>3535*G33/H33</f>
        <v>143.99</v>
      </c>
      <c r="E33" s="45">
        <f>D33/G33</f>
        <v>0.68</v>
      </c>
      <c r="F33" s="40">
        <f>E33/12</f>
        <v>0.06</v>
      </c>
      <c r="G33" s="9">
        <v>211.8</v>
      </c>
      <c r="H33" s="14">
        <v>5199.9</v>
      </c>
    </row>
    <row r="34" spans="1:7" s="14" customFormat="1" ht="15">
      <c r="A34" s="118" t="s">
        <v>30</v>
      </c>
      <c r="B34" s="38"/>
      <c r="C34" s="45"/>
      <c r="D34" s="86">
        <f>SUM(D36:D48)</f>
        <v>1538.68</v>
      </c>
      <c r="E34" s="45">
        <f>D34/G34</f>
        <v>7.26</v>
      </c>
      <c r="F34" s="46">
        <f>E34/12</f>
        <v>0.61</v>
      </c>
      <c r="G34" s="9">
        <v>211.8</v>
      </c>
    </row>
    <row r="35" spans="1:7" s="12" customFormat="1" ht="15.75" customHeight="1" hidden="1">
      <c r="A35" s="124" t="s">
        <v>48</v>
      </c>
      <c r="B35" s="71" t="s">
        <v>15</v>
      </c>
      <c r="C35" s="49"/>
      <c r="D35" s="87"/>
      <c r="E35" s="49"/>
      <c r="F35" s="50"/>
      <c r="G35" s="9">
        <v>211.8</v>
      </c>
    </row>
    <row r="36" spans="1:8" s="12" customFormat="1" ht="20.25" customHeight="1">
      <c r="A36" s="124" t="s">
        <v>89</v>
      </c>
      <c r="B36" s="71" t="s">
        <v>15</v>
      </c>
      <c r="C36" s="49"/>
      <c r="D36" s="89">
        <f>1132.99*G36/H36</f>
        <v>49.74</v>
      </c>
      <c r="E36" s="49"/>
      <c r="F36" s="50"/>
      <c r="G36" s="9">
        <v>211.8</v>
      </c>
      <c r="H36" s="12">
        <v>4824.4</v>
      </c>
    </row>
    <row r="37" spans="1:8" s="12" customFormat="1" ht="15">
      <c r="A37" s="124" t="s">
        <v>16</v>
      </c>
      <c r="B37" s="71" t="s">
        <v>20</v>
      </c>
      <c r="C37" s="49"/>
      <c r="D37" s="89">
        <f>2195.57*G37/H37</f>
        <v>96.39</v>
      </c>
      <c r="E37" s="49"/>
      <c r="F37" s="50"/>
      <c r="G37" s="9">
        <v>211.8</v>
      </c>
      <c r="H37" s="12">
        <v>4824.4</v>
      </c>
    </row>
    <row r="38" spans="1:8" s="12" customFormat="1" ht="15">
      <c r="A38" s="124" t="s">
        <v>82</v>
      </c>
      <c r="B38" s="72" t="s">
        <v>15</v>
      </c>
      <c r="C38" s="49"/>
      <c r="D38" s="89">
        <f>3912.29*G38/H38</f>
        <v>171.76</v>
      </c>
      <c r="E38" s="49"/>
      <c r="F38" s="50"/>
      <c r="G38" s="9">
        <v>211.8</v>
      </c>
      <c r="H38" s="12">
        <v>4824.4</v>
      </c>
    </row>
    <row r="39" spans="1:8" s="12" customFormat="1" ht="15">
      <c r="A39" s="124" t="s">
        <v>170</v>
      </c>
      <c r="B39" s="71" t="s">
        <v>15</v>
      </c>
      <c r="C39" s="49"/>
      <c r="D39" s="130">
        <f>(1005.3*5)*G39/H39</f>
        <v>220.67</v>
      </c>
      <c r="E39" s="49"/>
      <c r="F39" s="50"/>
      <c r="G39" s="9">
        <v>211.8</v>
      </c>
      <c r="H39" s="12">
        <v>4824.4</v>
      </c>
    </row>
    <row r="40" spans="1:8" s="12" customFormat="1" ht="15">
      <c r="A40" s="124" t="s">
        <v>42</v>
      </c>
      <c r="B40" s="71" t="s">
        <v>15</v>
      </c>
      <c r="C40" s="49"/>
      <c r="D40" s="89">
        <f>2091.96*G40/H40</f>
        <v>91.84</v>
      </c>
      <c r="E40" s="49"/>
      <c r="F40" s="50"/>
      <c r="G40" s="9">
        <v>211.8</v>
      </c>
      <c r="H40" s="12">
        <v>4824.4</v>
      </c>
    </row>
    <row r="41" spans="1:8" s="12" customFormat="1" ht="15">
      <c r="A41" s="124" t="s">
        <v>43</v>
      </c>
      <c r="B41" s="72" t="s">
        <v>20</v>
      </c>
      <c r="C41" s="49"/>
      <c r="D41" s="87">
        <v>0</v>
      </c>
      <c r="E41" s="49"/>
      <c r="F41" s="50"/>
      <c r="G41" s="9">
        <v>211.8</v>
      </c>
      <c r="H41" s="12">
        <v>4824.4</v>
      </c>
    </row>
    <row r="42" spans="1:8" s="12" customFormat="1" ht="25.5">
      <c r="A42" s="124" t="s">
        <v>19</v>
      </c>
      <c r="B42" s="71" t="s">
        <v>15</v>
      </c>
      <c r="C42" s="49"/>
      <c r="D42" s="89">
        <f>4250.64*G42/H42</f>
        <v>186.61</v>
      </c>
      <c r="E42" s="49"/>
      <c r="F42" s="50"/>
      <c r="G42" s="9">
        <v>211.8</v>
      </c>
      <c r="H42" s="12">
        <v>4824.4</v>
      </c>
    </row>
    <row r="43" spans="1:8" s="12" customFormat="1" ht="20.25" customHeight="1">
      <c r="A43" s="124" t="s">
        <v>160</v>
      </c>
      <c r="B43" s="71" t="s">
        <v>15</v>
      </c>
      <c r="C43" s="49"/>
      <c r="D43" s="87">
        <f>1611.06*G43/H43</f>
        <v>70.73</v>
      </c>
      <c r="E43" s="49"/>
      <c r="F43" s="50"/>
      <c r="G43" s="9">
        <v>211.8</v>
      </c>
      <c r="H43" s="12">
        <v>4824.4</v>
      </c>
    </row>
    <row r="44" spans="1:8" s="12" customFormat="1" ht="25.5">
      <c r="A44" s="124" t="s">
        <v>90</v>
      </c>
      <c r="B44" s="71" t="s">
        <v>15</v>
      </c>
      <c r="C44" s="49"/>
      <c r="D44" s="212">
        <f>14827.09*G44/H44</f>
        <v>650.94</v>
      </c>
      <c r="E44" s="49"/>
      <c r="F44" s="50"/>
      <c r="G44" s="9">
        <v>211.8</v>
      </c>
      <c r="H44" s="12">
        <v>4824.4</v>
      </c>
    </row>
    <row r="45" spans="1:8" s="36" customFormat="1" ht="25.5">
      <c r="A45" s="124" t="s">
        <v>134</v>
      </c>
      <c r="B45" s="72" t="s">
        <v>136</v>
      </c>
      <c r="C45" s="53"/>
      <c r="D45" s="101">
        <v>0</v>
      </c>
      <c r="E45" s="53"/>
      <c r="F45" s="54"/>
      <c r="G45" s="9">
        <v>211.8</v>
      </c>
      <c r="H45" s="36">
        <v>4824.4</v>
      </c>
    </row>
    <row r="46" spans="1:8" s="36" customFormat="1" ht="25.5">
      <c r="A46" s="124" t="s">
        <v>135</v>
      </c>
      <c r="B46" s="72" t="s">
        <v>51</v>
      </c>
      <c r="C46" s="83"/>
      <c r="D46" s="102">
        <v>0</v>
      </c>
      <c r="E46" s="83"/>
      <c r="F46" s="84"/>
      <c r="G46" s="9">
        <v>211.8</v>
      </c>
      <c r="H46" s="36">
        <v>4824.4</v>
      </c>
    </row>
    <row r="47" spans="1:8" s="187" customFormat="1" ht="18" customHeight="1">
      <c r="A47" s="73" t="s">
        <v>155</v>
      </c>
      <c r="B47" s="74" t="s">
        <v>51</v>
      </c>
      <c r="C47" s="48"/>
      <c r="D47" s="88">
        <v>0</v>
      </c>
      <c r="E47" s="83"/>
      <c r="F47" s="84"/>
      <c r="G47" s="37">
        <v>211.8</v>
      </c>
      <c r="H47" s="187">
        <v>4824.4</v>
      </c>
    </row>
    <row r="48" spans="1:8" s="187" customFormat="1" ht="15">
      <c r="A48" s="73" t="s">
        <v>156</v>
      </c>
      <c r="B48" s="74" t="s">
        <v>51</v>
      </c>
      <c r="C48" s="48"/>
      <c r="D48" s="88">
        <v>0</v>
      </c>
      <c r="E48" s="83"/>
      <c r="F48" s="84"/>
      <c r="G48" s="37">
        <v>211.8</v>
      </c>
      <c r="H48" s="187">
        <v>4824.4</v>
      </c>
    </row>
    <row r="49" spans="1:7" s="14" customFormat="1" ht="30">
      <c r="A49" s="118" t="s">
        <v>35</v>
      </c>
      <c r="B49" s="38"/>
      <c r="C49" s="45"/>
      <c r="D49" s="86">
        <f>D50+D51+D52+D53+D54+D56+D58+D55+D57</f>
        <v>858.13</v>
      </c>
      <c r="E49" s="45">
        <f>D49/G49</f>
        <v>4.05</v>
      </c>
      <c r="F49" s="46">
        <f>E49/12</f>
        <v>0.34</v>
      </c>
      <c r="G49" s="9">
        <v>211.8</v>
      </c>
    </row>
    <row r="50" spans="1:8" s="12" customFormat="1" ht="15">
      <c r="A50" s="124" t="s">
        <v>31</v>
      </c>
      <c r="B50" s="71" t="s">
        <v>47</v>
      </c>
      <c r="C50" s="49"/>
      <c r="D50" s="89">
        <f>3137.99*G50/H50</f>
        <v>127.82</v>
      </c>
      <c r="E50" s="49"/>
      <c r="F50" s="50"/>
      <c r="G50" s="9">
        <v>211.8</v>
      </c>
      <c r="H50" s="12">
        <v>5199.9</v>
      </c>
    </row>
    <row r="51" spans="1:8" s="12" customFormat="1" ht="25.5">
      <c r="A51" s="124" t="s">
        <v>32</v>
      </c>
      <c r="B51" s="71" t="s">
        <v>38</v>
      </c>
      <c r="C51" s="49"/>
      <c r="D51" s="89">
        <f>2092.02*G51/H51</f>
        <v>85.21</v>
      </c>
      <c r="E51" s="49"/>
      <c r="F51" s="50"/>
      <c r="G51" s="9">
        <v>211.8</v>
      </c>
      <c r="H51" s="12">
        <v>5199.9</v>
      </c>
    </row>
    <row r="52" spans="1:8" s="12" customFormat="1" ht="15">
      <c r="A52" s="124" t="s">
        <v>52</v>
      </c>
      <c r="B52" s="71" t="s">
        <v>51</v>
      </c>
      <c r="C52" s="49"/>
      <c r="D52" s="89">
        <f>2195.49*G52/H52</f>
        <v>89.43</v>
      </c>
      <c r="E52" s="49"/>
      <c r="F52" s="50"/>
      <c r="G52" s="9">
        <v>211.8</v>
      </c>
      <c r="H52" s="12">
        <v>5199.9</v>
      </c>
    </row>
    <row r="53" spans="1:8" s="12" customFormat="1" ht="15">
      <c r="A53" s="124" t="s">
        <v>69</v>
      </c>
      <c r="B53" s="72" t="s">
        <v>51</v>
      </c>
      <c r="C53" s="49"/>
      <c r="D53" s="87">
        <v>0</v>
      </c>
      <c r="E53" s="49"/>
      <c r="F53" s="50"/>
      <c r="G53" s="9">
        <v>211.8</v>
      </c>
      <c r="H53" s="12">
        <v>5199.9</v>
      </c>
    </row>
    <row r="54" spans="1:8" s="12" customFormat="1" ht="24.75" customHeight="1">
      <c r="A54" s="124" t="s">
        <v>116</v>
      </c>
      <c r="B54" s="71" t="s">
        <v>15</v>
      </c>
      <c r="C54" s="48"/>
      <c r="D54" s="88">
        <v>0</v>
      </c>
      <c r="E54" s="49"/>
      <c r="F54" s="50"/>
      <c r="G54" s="9">
        <v>211.8</v>
      </c>
      <c r="H54" s="12">
        <v>5199.9</v>
      </c>
    </row>
    <row r="55" spans="1:8" s="12" customFormat="1" ht="15">
      <c r="A55" s="124" t="s">
        <v>117</v>
      </c>
      <c r="B55" s="72" t="s">
        <v>51</v>
      </c>
      <c r="C55" s="49"/>
      <c r="D55" s="87">
        <f>E55*G55</f>
        <v>0</v>
      </c>
      <c r="E55" s="49"/>
      <c r="F55" s="52"/>
      <c r="G55" s="9">
        <v>211.8</v>
      </c>
      <c r="H55" s="12">
        <v>5199.9</v>
      </c>
    </row>
    <row r="56" spans="1:8" s="12" customFormat="1" ht="21" customHeight="1">
      <c r="A56" s="124" t="s">
        <v>44</v>
      </c>
      <c r="B56" s="71" t="s">
        <v>7</v>
      </c>
      <c r="C56" s="51"/>
      <c r="D56" s="89">
        <f>7440.48*G56/H56</f>
        <v>303.06</v>
      </c>
      <c r="E56" s="49"/>
      <c r="F56" s="50"/>
      <c r="G56" s="9">
        <v>211.8</v>
      </c>
      <c r="H56" s="12">
        <v>5199.9</v>
      </c>
    </row>
    <row r="57" spans="1:8" s="12" customFormat="1" ht="30.75" customHeight="1">
      <c r="A57" s="124" t="s">
        <v>141</v>
      </c>
      <c r="B57" s="72" t="s">
        <v>15</v>
      </c>
      <c r="C57" s="51"/>
      <c r="D57" s="87">
        <f>6201.8*G57/H57</f>
        <v>252.61</v>
      </c>
      <c r="E57" s="49"/>
      <c r="F57" s="50"/>
      <c r="G57" s="9">
        <v>211.8</v>
      </c>
      <c r="H57" s="12">
        <v>5199.9</v>
      </c>
    </row>
    <row r="58" spans="1:8" s="36" customFormat="1" ht="27.75" customHeight="1">
      <c r="A58" s="124" t="s">
        <v>115</v>
      </c>
      <c r="B58" s="72" t="s">
        <v>51</v>
      </c>
      <c r="C58" s="53"/>
      <c r="D58" s="101">
        <f>0*G58/H58</f>
        <v>0</v>
      </c>
      <c r="E58" s="53"/>
      <c r="F58" s="54"/>
      <c r="G58" s="9">
        <v>211.8</v>
      </c>
      <c r="H58" s="36">
        <v>5199.9</v>
      </c>
    </row>
    <row r="59" spans="1:7" s="12" customFormat="1" ht="30">
      <c r="A59" s="118" t="s">
        <v>36</v>
      </c>
      <c r="B59" s="71"/>
      <c r="C59" s="49"/>
      <c r="D59" s="86">
        <f>D60</f>
        <v>28.7</v>
      </c>
      <c r="E59" s="45">
        <f>D59/G59</f>
        <v>0.14</v>
      </c>
      <c r="F59" s="46">
        <f>E59/12</f>
        <v>0.01</v>
      </c>
      <c r="G59" s="9">
        <v>211.8</v>
      </c>
    </row>
    <row r="60" spans="1:8" s="12" customFormat="1" ht="15">
      <c r="A60" s="124" t="s">
        <v>171</v>
      </c>
      <c r="B60" s="125" t="s">
        <v>15</v>
      </c>
      <c r="C60" s="105"/>
      <c r="D60" s="138">
        <f>744.13*G60/H60</f>
        <v>28.7</v>
      </c>
      <c r="E60" s="45"/>
      <c r="F60" s="46"/>
      <c r="G60" s="9">
        <v>211.8</v>
      </c>
      <c r="H60" s="12">
        <v>5492</v>
      </c>
    </row>
    <row r="61" spans="1:8" s="60" customFormat="1" ht="15">
      <c r="A61" s="73" t="s">
        <v>157</v>
      </c>
      <c r="B61" s="72" t="s">
        <v>51</v>
      </c>
      <c r="C61" s="48"/>
      <c r="D61" s="88">
        <v>0</v>
      </c>
      <c r="E61" s="45"/>
      <c r="F61" s="46"/>
      <c r="G61" s="37">
        <v>211.8</v>
      </c>
      <c r="H61" s="60">
        <v>5492</v>
      </c>
    </row>
    <row r="62" spans="1:8" s="12" customFormat="1" ht="15">
      <c r="A62" s="124" t="s">
        <v>119</v>
      </c>
      <c r="B62" s="72" t="s">
        <v>15</v>
      </c>
      <c r="C62" s="48"/>
      <c r="D62" s="88">
        <v>0</v>
      </c>
      <c r="E62" s="45"/>
      <c r="F62" s="46"/>
      <c r="G62" s="9">
        <v>211.8</v>
      </c>
      <c r="H62" s="168">
        <v>5492</v>
      </c>
    </row>
    <row r="63" spans="1:8" s="12" customFormat="1" ht="25.5">
      <c r="A63" s="124" t="s">
        <v>120</v>
      </c>
      <c r="B63" s="72" t="s">
        <v>15</v>
      </c>
      <c r="C63" s="48"/>
      <c r="D63" s="88">
        <v>0</v>
      </c>
      <c r="E63" s="49"/>
      <c r="F63" s="50"/>
      <c r="G63" s="9">
        <v>211.8</v>
      </c>
      <c r="H63" s="168">
        <v>5492</v>
      </c>
    </row>
    <row r="64" spans="1:8" s="174" customFormat="1" ht="18.75">
      <c r="A64" s="175" t="s">
        <v>162</v>
      </c>
      <c r="B64" s="38" t="s">
        <v>7</v>
      </c>
      <c r="C64" s="56"/>
      <c r="D64" s="180">
        <f>(5911.9+4016.01)*G64/H64</f>
        <v>382.87</v>
      </c>
      <c r="E64" s="56">
        <f>D64/G64</f>
        <v>1.81</v>
      </c>
      <c r="F64" s="56">
        <f>E64/12</f>
        <v>0.15</v>
      </c>
      <c r="G64" s="9">
        <v>211.8</v>
      </c>
      <c r="H64" s="174">
        <v>5492</v>
      </c>
    </row>
    <row r="65" spans="1:8" s="174" customFormat="1" ht="18.75">
      <c r="A65" s="175" t="s">
        <v>163</v>
      </c>
      <c r="B65" s="38" t="s">
        <v>7</v>
      </c>
      <c r="C65" s="56"/>
      <c r="D65" s="180">
        <f>(4016.01+9061.15+9116.03)*G65/H65</f>
        <v>855.88</v>
      </c>
      <c r="E65" s="56">
        <f>D65/G65</f>
        <v>4.04</v>
      </c>
      <c r="F65" s="56">
        <f>E65/12</f>
        <v>0.34</v>
      </c>
      <c r="G65" s="9">
        <v>211.8</v>
      </c>
      <c r="H65" s="174">
        <v>5492</v>
      </c>
    </row>
    <row r="66" spans="1:8" s="174" customFormat="1" ht="18.75">
      <c r="A66" s="175" t="s">
        <v>164</v>
      </c>
      <c r="B66" s="38" t="s">
        <v>7</v>
      </c>
      <c r="C66" s="56"/>
      <c r="D66" s="180">
        <f>25302.15*G66/H66</f>
        <v>975.78</v>
      </c>
      <c r="E66" s="56">
        <f>D66/G66</f>
        <v>4.61</v>
      </c>
      <c r="F66" s="56">
        <f>E66/12</f>
        <v>0.38</v>
      </c>
      <c r="G66" s="9">
        <v>211.8</v>
      </c>
      <c r="H66" s="174">
        <v>5492</v>
      </c>
    </row>
    <row r="67" spans="1:8" s="174" customFormat="1" ht="18.75">
      <c r="A67" s="175" t="s">
        <v>165</v>
      </c>
      <c r="B67" s="38" t="s">
        <v>7</v>
      </c>
      <c r="C67" s="56"/>
      <c r="D67" s="180">
        <f>14271.77*G67/H67</f>
        <v>550.39</v>
      </c>
      <c r="E67" s="56">
        <f>D67/G67</f>
        <v>2.6</v>
      </c>
      <c r="F67" s="56">
        <f>E67/12</f>
        <v>0.22</v>
      </c>
      <c r="G67" s="9">
        <v>211.8</v>
      </c>
      <c r="H67" s="174">
        <v>5492</v>
      </c>
    </row>
    <row r="68" spans="1:7" s="9" customFormat="1" ht="19.5" thickBot="1">
      <c r="A68" s="78" t="s">
        <v>28</v>
      </c>
      <c r="B68" s="188"/>
      <c r="C68" s="41"/>
      <c r="D68" s="181">
        <f>D67+D66+D65+D64+D59+D49+D34+D33+D32+D31+D30+D29+D28+D27+D15</f>
        <v>25344.78</v>
      </c>
      <c r="E68" s="181">
        <f>E67+E66+E65+E64+E59+E49+E34+E33+E32+E31+E30+E29+E28+E27+E15</f>
        <v>119.66</v>
      </c>
      <c r="F68" s="181">
        <f>F67+F66+F65+F64+F59+F49+F34+F33+F32+F31+F30+F29+F28+F27+F15</f>
        <v>9.99</v>
      </c>
      <c r="G68" s="9">
        <v>211.8</v>
      </c>
    </row>
    <row r="69" spans="1:7" s="19" customFormat="1" ht="15.75" thickBot="1">
      <c r="A69" s="18"/>
      <c r="B69" s="183"/>
      <c r="C69" s="183"/>
      <c r="D69" s="182"/>
      <c r="E69" s="183"/>
      <c r="F69" s="183"/>
      <c r="G69" s="9">
        <v>211.8</v>
      </c>
    </row>
    <row r="70" spans="1:9" s="161" customFormat="1" ht="38.25" thickBot="1">
      <c r="A70" s="145" t="s">
        <v>148</v>
      </c>
      <c r="B70" s="189"/>
      <c r="C70" s="190"/>
      <c r="D70" s="184">
        <v>0</v>
      </c>
      <c r="E70" s="184">
        <v>0</v>
      </c>
      <c r="F70" s="184">
        <v>0</v>
      </c>
      <c r="G70" s="9">
        <v>211.8</v>
      </c>
      <c r="I70" s="107"/>
    </row>
    <row r="71" spans="1:7" s="31" customFormat="1" ht="15" customHeight="1" thickBot="1">
      <c r="A71" s="32"/>
      <c r="B71" s="33"/>
      <c r="C71" s="34"/>
      <c r="D71" s="92"/>
      <c r="E71" s="92"/>
      <c r="F71" s="92"/>
      <c r="G71" s="9"/>
    </row>
    <row r="72" spans="1:6" s="154" customFormat="1" ht="20.25" thickBot="1">
      <c r="A72" s="151" t="s">
        <v>58</v>
      </c>
      <c r="B72" s="152"/>
      <c r="C72" s="153"/>
      <c r="D72" s="157">
        <f>D68+D70</f>
        <v>25344.78</v>
      </c>
      <c r="E72" s="157">
        <f>E68+E70</f>
        <v>119.66</v>
      </c>
      <c r="F72" s="157">
        <f>F68+F70</f>
        <v>9.99</v>
      </c>
    </row>
    <row r="73" spans="1:7" s="31" customFormat="1" ht="15">
      <c r="A73" s="32"/>
      <c r="B73" s="33"/>
      <c r="C73" s="34"/>
      <c r="D73" s="34"/>
      <c r="E73" s="34"/>
      <c r="F73" s="35"/>
      <c r="G73" s="9"/>
    </row>
    <row r="74" spans="1:7" s="31" customFormat="1" ht="15">
      <c r="A74" s="32"/>
      <c r="B74" s="33"/>
      <c r="C74" s="34"/>
      <c r="D74" s="34"/>
      <c r="E74" s="34"/>
      <c r="F74" s="35"/>
      <c r="G74" s="9"/>
    </row>
    <row r="75" spans="1:6" s="17" customFormat="1" ht="19.5">
      <c r="A75" s="21"/>
      <c r="B75" s="22"/>
      <c r="C75" s="23"/>
      <c r="D75" s="23"/>
      <c r="E75" s="23"/>
      <c r="F75" s="24"/>
    </row>
    <row r="76" spans="1:4" s="19" customFormat="1" ht="14.25">
      <c r="A76" s="231" t="s">
        <v>26</v>
      </c>
      <c r="B76" s="231"/>
      <c r="C76" s="231"/>
      <c r="D76" s="231"/>
    </row>
    <row r="77" s="19" customFormat="1" ht="12.75">
      <c r="F77" s="20"/>
    </row>
    <row r="78" spans="1:6" s="19" customFormat="1" ht="12.75">
      <c r="A78" s="18" t="s">
        <v>27</v>
      </c>
      <c r="F78" s="20"/>
    </row>
    <row r="79" s="19" customFormat="1" ht="12.75">
      <c r="F79" s="20"/>
    </row>
    <row r="80" s="19" customFormat="1" ht="12.75">
      <c r="F80" s="20"/>
    </row>
    <row r="81" s="19" customFormat="1" ht="12.75">
      <c r="F81" s="20"/>
    </row>
    <row r="82" s="19" customFormat="1" ht="12.75">
      <c r="F82" s="20"/>
    </row>
    <row r="83" s="19" customFormat="1" ht="12.75">
      <c r="F83" s="20"/>
    </row>
    <row r="84" s="19" customFormat="1" ht="12.75">
      <c r="F84" s="20"/>
    </row>
    <row r="85" s="19" customFormat="1" ht="12.75">
      <c r="F85" s="20"/>
    </row>
    <row r="86" s="19" customFormat="1" ht="12.75">
      <c r="F86" s="20"/>
    </row>
    <row r="87" s="19" customFormat="1" ht="12.75">
      <c r="F87" s="20"/>
    </row>
    <row r="88" s="19" customFormat="1" ht="12.75">
      <c r="F88" s="20"/>
    </row>
    <row r="89" s="19" customFormat="1" ht="12.75">
      <c r="F89" s="20"/>
    </row>
    <row r="90" s="19" customFormat="1" ht="12.75">
      <c r="F90" s="20"/>
    </row>
    <row r="91" s="19" customFormat="1" ht="12.75">
      <c r="F91" s="20"/>
    </row>
    <row r="92" s="19" customFormat="1" ht="12.75">
      <c r="F92" s="20"/>
    </row>
    <row r="93" s="19" customFormat="1" ht="12.75">
      <c r="F93" s="20"/>
    </row>
    <row r="94" s="19" customFormat="1" ht="12.75">
      <c r="F94" s="20"/>
    </row>
    <row r="95" s="19" customFormat="1" ht="12.75">
      <c r="F95" s="20"/>
    </row>
    <row r="96" s="19" customFormat="1" ht="12.75">
      <c r="F96" s="20"/>
    </row>
  </sheetData>
  <sheetProtection/>
  <mergeCells count="13">
    <mergeCell ref="A76:D76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2017-04-20T13:32:03Z</cp:lastPrinted>
  <dcterms:created xsi:type="dcterms:W3CDTF">2010-04-02T14:46:04Z</dcterms:created>
  <dcterms:modified xsi:type="dcterms:W3CDTF">2017-04-20T13:40:36Z</dcterms:modified>
  <cp:category/>
  <cp:version/>
  <cp:contentType/>
  <cp:contentStatus/>
</cp:coreProperties>
</file>