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firstSheet="2" activeTab="3"/>
  </bookViews>
  <sheets>
    <sheet name="проект 1 " sheetId="1" r:id="rId1"/>
    <sheet name="по заявлению" sheetId="2" r:id="rId2"/>
    <sheet name="тариф дома" sheetId="3" r:id="rId3"/>
    <sheet name="по голосованию" sheetId="4" r:id="rId4"/>
    <sheet name="для встроенных" sheetId="5" r:id="rId5"/>
    <sheet name="УФС" sheetId="6" r:id="rId6"/>
    <sheet name="центр соц выплат" sheetId="7" r:id="rId7"/>
    <sheet name="соц.защита" sheetId="8" r:id="rId8"/>
    <sheet name="следств.комитет" sheetId="9" r:id="rId9"/>
    <sheet name="ЗАГС" sheetId="10" r:id="rId10"/>
  </sheets>
  <definedNames>
    <definedName name="_xlnm.Print_Area" localSheetId="4">'для встроенных'!$A$1:$H$133</definedName>
    <definedName name="_xlnm.Print_Area" localSheetId="9">'ЗАГС'!$A$1:$H$87</definedName>
    <definedName name="_xlnm.Print_Area" localSheetId="3">'по голосованию'!$A$1:$H$134</definedName>
    <definedName name="_xlnm.Print_Area" localSheetId="1">'по заявлению'!$A$1:$H$144</definedName>
    <definedName name="_xlnm.Print_Area" localSheetId="0">'проект 1 '!$A$1:$H$152</definedName>
    <definedName name="_xlnm.Print_Area" localSheetId="8">'следств.комитет'!$A$1:$H$87</definedName>
    <definedName name="_xlnm.Print_Area" localSheetId="7">'соц.защита'!$A$1:$H$87</definedName>
    <definedName name="_xlnm.Print_Area" localSheetId="2">'тариф дома'!$A$1:$H$135</definedName>
    <definedName name="_xlnm.Print_Area" localSheetId="5">'УФС'!$A$1:$H$87</definedName>
    <definedName name="_xlnm.Print_Area" localSheetId="6">'центр соц выплат'!$A$1:$H$87</definedName>
  </definedNames>
  <calcPr fullCalcOnLoad="1" fullPrecision="0"/>
</workbook>
</file>

<file path=xl/sharedStrings.xml><?xml version="1.0" encoding="utf-8"?>
<sst xmlns="http://schemas.openxmlformats.org/spreadsheetml/2006/main" count="1582" uniqueCount="170">
  <si>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</si>
  <si>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</si>
  <si>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</si>
  <si>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</si>
  <si>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</si>
  <si>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</si>
  <si>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</si>
  <si>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</si>
  <si>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</si>
  <si>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</si>
  <si>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</si>
  <si>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</si>
  <si>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</si>
  <si>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</si>
  <si>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</si>
  <si>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</si>
  <si>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</si>
  <si>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</si>
  <si>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</si>
  <si>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</si>
  <si>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</si>
  <si>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</si>
  <si>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</si>
  <si>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</si>
  <si>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</si>
  <si>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</si>
  <si>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</si>
  <si>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</si>
  <si>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</si>
  <si>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</si>
  <si>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</si>
  <si>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</si>
  <si>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</si>
  <si>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</si>
  <si>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</si>
  <si>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</si>
  <si>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</si>
  <si>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</si>
  <si>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</si>
  <si>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</si>
  <si>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</si>
  <si>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</si>
  <si>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</si>
  <si>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</si>
  <si>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</si>
  <si>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</si>
  <si>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</si>
  <si>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</si>
  <si>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</si>
  <si>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</si>
  <si>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</si>
  <si>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</si>
  <si>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</si>
  <si>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</si>
  <si>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</si>
  <si>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</si>
  <si>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</si>
  <si>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</si>
  <si>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</si>
  <si>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</si>
  <si>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</si>
  <si>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</si>
  <si>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</si>
  <si>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</si>
  <si>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</si>
  <si>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</si>
  <si>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</si>
  <si>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</si>
  <si>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</si>
  <si>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</si>
  <si>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</si>
  <si>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</si>
  <si>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</si>
  <si>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</si>
  <si>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</si>
  <si>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</si>
  <si>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</si>
  <si>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</si>
  <si>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</si>
  <si>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</si>
  <si>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</si>
  <si>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</si>
  <si>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</si>
  <si>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</si>
  <si>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</si>
  <si>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</si>
  <si>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</si>
  <si>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стеновых панельных швов</t>
  </si>
  <si>
    <t>ремонт системы водоотведения</t>
  </si>
  <si>
    <t>ремонт системы электроснабжения</t>
  </si>
  <si>
    <t>очистка от снега и наледи козырьков подъездов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</si>
  <si>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</si>
  <si>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</si>
  <si>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</si>
  <si>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</si>
  <si>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</si>
  <si>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</si>
  <si>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</si>
  <si>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монтаж установки с целью защиты бойлера от закипания</t>
  </si>
  <si>
    <t>Расчет размера платы за содержание и ремонт общего имущества в многоквартирном доме</t>
  </si>
  <si>
    <t>смена запорной арматуры (отопление)</t>
  </si>
  <si>
    <t>ремонт изоляции трубопроводов</t>
  </si>
  <si>
    <t>ВСЕГО: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</si>
  <si>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</si>
  <si>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</si>
  <si>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</si>
  <si>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</si>
  <si>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</si>
  <si>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</si>
  <si>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 мусора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</si>
  <si>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</si>
  <si>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</si>
  <si>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Проект</t>
  </si>
  <si>
    <t>по адресу: ул.Ленинского Комсомола, д.59 (Sобщ.=6435,7 м2;  Sзем.уч.=2840,59 м2)</t>
  </si>
  <si>
    <t>окос травы</t>
  </si>
  <si>
    <t>2-3 раза</t>
  </si>
  <si>
    <t>Санобработка  мусорокамер (согласно СанПиН 2.1.2.2645-10 утвержденного Постановлением Главного госуд.сан.врача от 10.06.2010 г. № 64)</t>
  </si>
  <si>
    <t>подключение системы отопления с регулировкой</t>
  </si>
  <si>
    <t>1 раз в 3 года</t>
  </si>
  <si>
    <t>Сбор, вывоз и утилизация ТБО, руб/м2</t>
  </si>
  <si>
    <t>закрытие приямка металлическим листом - 3 м2</t>
  </si>
  <si>
    <t>ремонт освещения подходов к машинному отделению лифтов</t>
  </si>
  <si>
    <t>по адресу: ул.Ленинского Комсомола, д.59 (Sобщ.= 52,02 м2)</t>
  </si>
  <si>
    <t>ф-л ОГУ "Центр социальных выплат"</t>
  </si>
  <si>
    <t>по адресу: ул.Ленинского Комсомола, д.59 (Sобщ.= 38,91 м2)</t>
  </si>
  <si>
    <t>Следственный комитет</t>
  </si>
  <si>
    <t>по адресу: ул.Ленинского Комсомола, д.59 (Sобщ.= 522,6 м2)</t>
  </si>
  <si>
    <t>Отдел ЗАГС</t>
  </si>
  <si>
    <t>заполнение электронных паспортов</t>
  </si>
  <si>
    <t>учет работ по капремонту</t>
  </si>
  <si>
    <t>1 раз в год (апрель- сентябрь)</t>
  </si>
  <si>
    <t>пылеудаление и дезинфекция вентканалов без пробивки</t>
  </si>
  <si>
    <t>гидравлическое испытание элеваторных узлов и запорной арматуры</t>
  </si>
  <si>
    <t>очистка  водосточных воронок</t>
  </si>
  <si>
    <t>Управление многоквартирным домом, всего в т.ч.</t>
  </si>
  <si>
    <t>по адресу: ул.Ленинского Комсомола, д.59 (Sобщ.= 21 м2)</t>
  </si>
  <si>
    <t>по адресу: ул.Ленинского Комсомола, д.59 (Sобщ.= 61,87 м2)</t>
  </si>
  <si>
    <t>Перечень работ и услуг по содержанию общего имущества в многоквартирном доме</t>
  </si>
  <si>
    <t>УФС гос.регистрации, кадастра и картографии</t>
  </si>
  <si>
    <t>МКСЗН, О и П</t>
  </si>
  <si>
    <t>ремонт панельных швов 200 п.м.</t>
  </si>
  <si>
    <t>ремонт мягкой кровли в 2 слоя 843 м2</t>
  </si>
  <si>
    <t>смена задвижек на ГВС диам.50 мм - 1 шт.</t>
  </si>
  <si>
    <t>смена задвижек на отопление диам.80 мм - 3 шт.</t>
  </si>
  <si>
    <t>замена шаровых кранов на эл.узле СТС диам.15 мм - 2 шт.</t>
  </si>
  <si>
    <t>смена шарового крана диам.32 мм - 3 шт. для промывки</t>
  </si>
  <si>
    <t>замена шаровых кранов на узле ГВС диам.15 мм - 4 шт.</t>
  </si>
  <si>
    <t>установка фильтра на ввод ХВС диам.50 мм - 1 шт.</t>
  </si>
  <si>
    <t>установка обратного клапана на ХВС(ввод) диам.50 мм - 1 шт.</t>
  </si>
  <si>
    <t>изоляция трубопроводов в тех. подвале под 1 подъездом - 26 п.м.</t>
  </si>
  <si>
    <t>установка шарового крана Р1,р4 (на элеватор) д.15мм-2шт.</t>
  </si>
  <si>
    <t>установка шарового крана на ГВС д.15мм-2шт.</t>
  </si>
  <si>
    <t>подсыпка техподвала щебнем</t>
  </si>
  <si>
    <t>уборка мусора в техподвале 1,5 м3</t>
  </si>
  <si>
    <t>установка КИП эл. Узла 2 манометра, 2 термометра</t>
  </si>
  <si>
    <t>Работы заявочного характера, в т.ч работы по предписанию надзорных органов</t>
  </si>
  <si>
    <t>2015 -2016 гг.</t>
  </si>
  <si>
    <t>выполнение работ экологом</t>
  </si>
  <si>
    <t>электроизмерения (замеры сопротивления изоляции)</t>
  </si>
  <si>
    <t>замена контейнеров ТБО 1 шт.</t>
  </si>
  <si>
    <t>Установка аварийного освещения кабины лифта (предписание Ростехнадзора  по Костромской области № 9.2.-0232 пл- П/0051-2014 от 18.07.2014 г.)</t>
  </si>
  <si>
    <t>(стоимость услуг увеличена на 10,5 % в соответствии с уровнем инфляции 2014 г)</t>
  </si>
  <si>
    <t>по адресу: ул.Ленинского Комсомола, д.59 (S жилые + нежилые = 6435,9 м2;  Sзем.уч.=2840,59 м2)</t>
  </si>
  <si>
    <t>ревизия задвижек на ГВС диам.50 мм - 1 шт.</t>
  </si>
  <si>
    <t>ревизия  задвижек на отопление диам.80 мм - 3 шт.</t>
  </si>
  <si>
    <t>ремонт панельных швов 50 п.м.</t>
  </si>
  <si>
    <t>ремонт мягкой кровли в 1 слой 50 м2</t>
  </si>
  <si>
    <t>ремонт вентшахт выходов на кровлю</t>
  </si>
  <si>
    <t xml:space="preserve">Уменьшение тарифа за счет сэкономленных средств прошлых периодов </t>
  </si>
  <si>
    <t>ремонт панельных швов 100 п.м.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</si>
</sst>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3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/>
    </xf>
    <xf numFmtId="0" fontId="18" fillId="24" borderId="16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16" xfId="0" applyNumberFormat="1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2" fontId="25" fillId="24" borderId="29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/>
    </xf>
    <xf numFmtId="0" fontId="0" fillId="24" borderId="14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2" fontId="25" fillId="25" borderId="12" xfId="0" applyNumberFormat="1" applyFont="1" applyFill="1" applyBorder="1" applyAlignment="1">
      <alignment horizontal="center" vertical="center" wrapText="1"/>
    </xf>
    <xf numFmtId="2" fontId="18" fillId="26" borderId="30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18" fillId="26" borderId="32" xfId="0" applyNumberFormat="1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0" fillId="26" borderId="33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32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25" fillId="26" borderId="12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2" fontId="18" fillId="26" borderId="34" xfId="0" applyNumberFormat="1" applyFont="1" applyFill="1" applyBorder="1" applyAlignment="1">
      <alignment horizontal="center" vertical="center" wrapText="1"/>
    </xf>
    <xf numFmtId="2" fontId="25" fillId="26" borderId="32" xfId="0" applyNumberFormat="1" applyFont="1" applyFill="1" applyBorder="1" applyAlignment="1">
      <alignment horizontal="center" vertical="center" wrapText="1"/>
    </xf>
    <xf numFmtId="2" fontId="25" fillId="26" borderId="15" xfId="0" applyNumberFormat="1" applyFont="1" applyFill="1" applyBorder="1" applyAlignment="1">
      <alignment horizontal="center" vertical="center" wrapText="1"/>
    </xf>
    <xf numFmtId="2" fontId="25" fillId="26" borderId="31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center" vertical="center" wrapText="1"/>
    </xf>
    <xf numFmtId="2" fontId="25" fillId="25" borderId="31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25" fillId="25" borderId="0" xfId="0" applyFont="1" applyFill="1" applyAlignment="1">
      <alignment horizontal="center" vertical="center" wrapText="1"/>
    </xf>
    <xf numFmtId="2" fontId="25" fillId="25" borderId="0" xfId="0" applyNumberFormat="1" applyFont="1" applyFill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left" vertical="center"/>
    </xf>
    <xf numFmtId="0" fontId="0" fillId="24" borderId="12" xfId="0" applyFill="1" applyBorder="1" applyAlignment="1">
      <alignment horizontal="center" vertical="center"/>
    </xf>
    <xf numFmtId="0" fontId="0" fillId="26" borderId="14" xfId="0" applyFont="1" applyFill="1" applyBorder="1" applyAlignment="1">
      <alignment horizontal="left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25" fillId="26" borderId="0" xfId="0" applyFont="1" applyFill="1" applyAlignment="1">
      <alignment horizontal="center" vertical="center" wrapText="1"/>
    </xf>
    <xf numFmtId="2" fontId="25" fillId="26" borderId="0" xfId="0" applyNumberFormat="1" applyFont="1" applyFill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left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left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horizontal="left" vertical="center" wrapText="1"/>
    </xf>
    <xf numFmtId="0" fontId="0" fillId="26" borderId="12" xfId="0" applyFill="1" applyBorder="1" applyAlignment="1">
      <alignment horizontal="center" vertical="center" wrapText="1"/>
    </xf>
    <xf numFmtId="0" fontId="0" fillId="26" borderId="27" xfId="0" applyFont="1" applyFill="1" applyBorder="1" applyAlignment="1">
      <alignment horizontal="left" vertical="center" wrapText="1"/>
    </xf>
    <xf numFmtId="0" fontId="0" fillId="26" borderId="23" xfId="0" applyFont="1" applyFill="1" applyBorder="1" applyAlignment="1">
      <alignment horizontal="center" vertical="center" wrapText="1"/>
    </xf>
    <xf numFmtId="0" fontId="0" fillId="26" borderId="25" xfId="0" applyFont="1" applyFill="1" applyBorder="1" applyAlignment="1">
      <alignment horizontal="left" vertical="center" wrapText="1"/>
    </xf>
    <xf numFmtId="0" fontId="0" fillId="26" borderId="26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left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2" fontId="0" fillId="26" borderId="30" xfId="0" applyNumberFormat="1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left" vertical="center" wrapText="1"/>
    </xf>
    <xf numFmtId="0" fontId="25" fillId="26" borderId="14" xfId="0" applyFont="1" applyFill="1" applyBorder="1" applyAlignment="1">
      <alignment horizontal="left" vertical="center" wrapText="1"/>
    </xf>
    <xf numFmtId="0" fontId="19" fillId="26" borderId="28" xfId="0" applyFont="1" applyFill="1" applyBorder="1" applyAlignment="1">
      <alignment horizontal="left" vertical="center" wrapText="1"/>
    </xf>
    <xf numFmtId="0" fontId="18" fillId="26" borderId="16" xfId="0" applyFont="1" applyFill="1" applyBorder="1" applyAlignment="1">
      <alignment horizontal="center" vertical="center"/>
    </xf>
    <xf numFmtId="2" fontId="25" fillId="26" borderId="29" xfId="0" applyNumberFormat="1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left" vertical="center" wrapText="1"/>
    </xf>
    <xf numFmtId="0" fontId="18" fillId="26" borderId="16" xfId="0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19" fillId="26" borderId="10" xfId="0" applyNumberFormat="1" applyFont="1" applyFill="1" applyBorder="1" applyAlignment="1">
      <alignment horizontal="center"/>
    </xf>
    <xf numFmtId="0" fontId="19" fillId="24" borderId="1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2" fontId="19" fillId="24" borderId="12" xfId="0" applyNumberFormat="1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left" vertical="center"/>
    </xf>
    <xf numFmtId="2" fontId="18" fillId="24" borderId="12" xfId="0" applyNumberFormat="1" applyFont="1" applyFill="1" applyBorder="1" applyAlignment="1">
      <alignment horizontal="center" vertical="center"/>
    </xf>
    <xf numFmtId="2" fontId="0" fillId="26" borderId="29" xfId="0" applyNumberFormat="1" applyFont="1" applyFill="1" applyBorder="1" applyAlignment="1">
      <alignment horizontal="center" vertical="center" wrapText="1"/>
    </xf>
    <xf numFmtId="2" fontId="18" fillId="26" borderId="35" xfId="0" applyNumberFormat="1" applyFont="1" applyFill="1" applyBorder="1" applyAlignment="1">
      <alignment horizontal="center" vertical="center" wrapText="1"/>
    </xf>
    <xf numFmtId="2" fontId="0" fillId="26" borderId="35" xfId="0" applyNumberFormat="1" applyFont="1" applyFill="1" applyBorder="1" applyAlignment="1">
      <alignment horizontal="center" vertical="center" wrapText="1"/>
    </xf>
    <xf numFmtId="2" fontId="0" fillId="26" borderId="36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7" xfId="0" applyNumberFormat="1" applyFont="1" applyFill="1" applyBorder="1" applyAlignment="1">
      <alignment horizontal="center" vertical="center" wrapText="1"/>
    </xf>
    <xf numFmtId="0" fontId="0" fillId="26" borderId="37" xfId="0" applyFill="1" applyBorder="1" applyAlignment="1">
      <alignment horizontal="center" vertical="center" wrapText="1"/>
    </xf>
    <xf numFmtId="0" fontId="19" fillId="26" borderId="38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0" fontId="0" fillId="26" borderId="40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2" fontId="19" fillId="26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zoomScale="75" zoomScaleNormal="75" zoomScalePageLayoutView="0" workbookViewId="0" topLeftCell="A50">
      <selection activeCell="N106" sqref="N106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4.87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5" hidden="1" customWidth="1"/>
    <col min="12" max="14" width="15.375" style="8" customWidth="1"/>
    <col min="15" max="16384" width="9.125" style="8" customWidth="1"/>
  </cols>
  <sheetData>
    <row r="1" spans="1:8" ht="16.5" customHeight="1">
      <c r="A1" s="156" t="s">
        <v>0</v>
      </c>
      <c r="B1" s="157"/>
      <c r="C1" s="157"/>
      <c r="D1" s="157"/>
      <c r="E1" s="157"/>
      <c r="F1" s="157"/>
      <c r="G1" s="157"/>
      <c r="H1" s="157"/>
    </row>
    <row r="2" spans="1:8" ht="24.75" customHeight="1">
      <c r="A2" s="78" t="s">
        <v>156</v>
      </c>
      <c r="B2" s="158" t="s">
        <v>1</v>
      </c>
      <c r="C2" s="158"/>
      <c r="D2" s="158"/>
      <c r="E2" s="158"/>
      <c r="F2" s="158"/>
      <c r="G2" s="157"/>
      <c r="H2" s="157"/>
    </row>
    <row r="3" spans="2:8" ht="14.25" customHeight="1">
      <c r="B3" s="158" t="s">
        <v>2</v>
      </c>
      <c r="C3" s="158"/>
      <c r="D3" s="158"/>
      <c r="E3" s="158"/>
      <c r="F3" s="158"/>
      <c r="G3" s="157"/>
      <c r="H3" s="157"/>
    </row>
    <row r="4" spans="2:8" ht="14.25" customHeight="1">
      <c r="B4" s="158" t="s">
        <v>40</v>
      </c>
      <c r="C4" s="158"/>
      <c r="D4" s="158"/>
      <c r="E4" s="158"/>
      <c r="F4" s="158"/>
      <c r="G4" s="157"/>
      <c r="H4" s="157"/>
    </row>
    <row r="5" spans="1:8" s="75" customFormat="1" ht="39.75" customHeight="1">
      <c r="A5" s="159" t="s">
        <v>112</v>
      </c>
      <c r="B5" s="160"/>
      <c r="C5" s="160"/>
      <c r="D5" s="160"/>
      <c r="E5" s="160"/>
      <c r="F5" s="160"/>
      <c r="G5" s="160"/>
      <c r="H5" s="160"/>
    </row>
    <row r="6" spans="1:8" s="75" customFormat="1" ht="33" customHeight="1">
      <c r="A6" s="161"/>
      <c r="B6" s="162"/>
      <c r="C6" s="162"/>
      <c r="D6" s="162"/>
      <c r="E6" s="162"/>
      <c r="F6" s="162"/>
      <c r="G6" s="162"/>
      <c r="H6" s="162"/>
    </row>
    <row r="7" spans="2:9" ht="35.25" customHeight="1" hidden="1">
      <c r="B7" s="1"/>
      <c r="C7" s="1"/>
      <c r="D7" s="1"/>
      <c r="E7" s="1"/>
      <c r="F7" s="1"/>
      <c r="G7" s="1"/>
      <c r="H7" s="1"/>
      <c r="I7" s="1"/>
    </row>
    <row r="8" spans="1:11" s="13" customFormat="1" ht="22.5" customHeight="1">
      <c r="A8" s="163" t="s">
        <v>3</v>
      </c>
      <c r="B8" s="163"/>
      <c r="C8" s="163"/>
      <c r="D8" s="163"/>
      <c r="E8" s="164"/>
      <c r="F8" s="164"/>
      <c r="G8" s="164"/>
      <c r="H8" s="164"/>
      <c r="K8" s="66"/>
    </row>
    <row r="9" spans="1:8" s="14" customFormat="1" ht="18.75" customHeight="1">
      <c r="A9" s="163" t="s">
        <v>113</v>
      </c>
      <c r="B9" s="163"/>
      <c r="C9" s="163"/>
      <c r="D9" s="163"/>
      <c r="E9" s="164"/>
      <c r="F9" s="164"/>
      <c r="G9" s="164"/>
      <c r="H9" s="164"/>
    </row>
    <row r="10" spans="1:8" s="15" customFormat="1" ht="17.25" customHeight="1">
      <c r="A10" s="165" t="s">
        <v>33</v>
      </c>
      <c r="B10" s="165"/>
      <c r="C10" s="165"/>
      <c r="D10" s="165"/>
      <c r="E10" s="166"/>
      <c r="F10" s="166"/>
      <c r="G10" s="166"/>
      <c r="H10" s="166"/>
    </row>
    <row r="11" spans="1:8" s="14" customFormat="1" ht="30" customHeight="1" thickBot="1">
      <c r="A11" s="167" t="s">
        <v>99</v>
      </c>
      <c r="B11" s="167"/>
      <c r="C11" s="167"/>
      <c r="D11" s="167"/>
      <c r="E11" s="168"/>
      <c r="F11" s="168"/>
      <c r="G11" s="168"/>
      <c r="H11" s="168"/>
    </row>
    <row r="12" spans="1:11" s="19" customFormat="1" ht="139.5" customHeight="1" thickBot="1">
      <c r="A12" s="16" t="s">
        <v>4</v>
      </c>
      <c r="B12" s="17" t="s">
        <v>5</v>
      </c>
      <c r="C12" s="18" t="s">
        <v>6</v>
      </c>
      <c r="D12" s="18" t="s">
        <v>41</v>
      </c>
      <c r="E12" s="18" t="s">
        <v>6</v>
      </c>
      <c r="F12" s="2" t="s">
        <v>7</v>
      </c>
      <c r="G12" s="18" t="s">
        <v>6</v>
      </c>
      <c r="H12" s="2" t="s">
        <v>7</v>
      </c>
      <c r="K12" s="67"/>
    </row>
    <row r="13" spans="1:11" s="25" customFormat="1" ht="12.75">
      <c r="A13" s="20">
        <v>1</v>
      </c>
      <c r="B13" s="21">
        <v>2</v>
      </c>
      <c r="C13" s="21">
        <v>3</v>
      </c>
      <c r="D13" s="22"/>
      <c r="E13" s="21">
        <v>3</v>
      </c>
      <c r="F13" s="3">
        <v>4</v>
      </c>
      <c r="G13" s="23">
        <v>3</v>
      </c>
      <c r="H13" s="24">
        <v>4</v>
      </c>
      <c r="K13" s="68"/>
    </row>
    <row r="14" spans="1:11" s="25" customFormat="1" ht="49.5" customHeight="1">
      <c r="A14" s="169" t="s">
        <v>8</v>
      </c>
      <c r="B14" s="170"/>
      <c r="C14" s="170"/>
      <c r="D14" s="170"/>
      <c r="E14" s="170"/>
      <c r="F14" s="170"/>
      <c r="G14" s="171"/>
      <c r="H14" s="172"/>
      <c r="K14" s="68"/>
    </row>
    <row r="15" spans="1:11" s="19" customFormat="1" ht="15">
      <c r="A15" s="26" t="s">
        <v>134</v>
      </c>
      <c r="B15" s="27" t="s">
        <v>9</v>
      </c>
      <c r="C15" s="28">
        <f>F15*12</f>
        <v>0</v>
      </c>
      <c r="D15" s="83">
        <f>G15*I15</f>
        <v>272160.94</v>
      </c>
      <c r="E15" s="84">
        <f>H15*12</f>
        <v>38.16</v>
      </c>
      <c r="F15" s="85"/>
      <c r="G15" s="84">
        <f>H15*12</f>
        <v>38.16</v>
      </c>
      <c r="H15" s="84">
        <f>H20+H24</f>
        <v>3.18</v>
      </c>
      <c r="I15" s="19">
        <v>7132.1</v>
      </c>
      <c r="J15" s="19">
        <v>1.07</v>
      </c>
      <c r="K15" s="67">
        <v>2.24</v>
      </c>
    </row>
    <row r="16" spans="1:11" s="19" customFormat="1" ht="27" customHeight="1">
      <c r="A16" s="50" t="s">
        <v>103</v>
      </c>
      <c r="B16" s="36" t="s">
        <v>104</v>
      </c>
      <c r="C16" s="28"/>
      <c r="D16" s="83"/>
      <c r="E16" s="84"/>
      <c r="F16" s="85"/>
      <c r="G16" s="84"/>
      <c r="H16" s="84"/>
      <c r="K16" s="67"/>
    </row>
    <row r="17" spans="1:11" s="19" customFormat="1" ht="18.75" customHeight="1">
      <c r="A17" s="50" t="s">
        <v>105</v>
      </c>
      <c r="B17" s="36" t="s">
        <v>104</v>
      </c>
      <c r="C17" s="28"/>
      <c r="D17" s="83"/>
      <c r="E17" s="84"/>
      <c r="F17" s="85"/>
      <c r="G17" s="84"/>
      <c r="H17" s="84"/>
      <c r="K17" s="67"/>
    </row>
    <row r="18" spans="1:11" s="19" customFormat="1" ht="21" customHeight="1">
      <c r="A18" s="50" t="s">
        <v>106</v>
      </c>
      <c r="B18" s="36" t="s">
        <v>107</v>
      </c>
      <c r="C18" s="28"/>
      <c r="D18" s="83"/>
      <c r="E18" s="84"/>
      <c r="F18" s="85"/>
      <c r="G18" s="84"/>
      <c r="H18" s="84"/>
      <c r="K18" s="67"/>
    </row>
    <row r="19" spans="1:11" s="19" customFormat="1" ht="20.25" customHeight="1">
      <c r="A19" s="50" t="s">
        <v>108</v>
      </c>
      <c r="B19" s="95" t="s">
        <v>104</v>
      </c>
      <c r="C19" s="28"/>
      <c r="D19" s="83"/>
      <c r="E19" s="84"/>
      <c r="F19" s="85"/>
      <c r="G19" s="84"/>
      <c r="H19" s="84"/>
      <c r="K19" s="67"/>
    </row>
    <row r="20" spans="1:11" s="19" customFormat="1" ht="20.25" customHeight="1">
      <c r="A20" s="26" t="s">
        <v>39</v>
      </c>
      <c r="B20" s="96"/>
      <c r="C20" s="28"/>
      <c r="D20" s="83"/>
      <c r="E20" s="84"/>
      <c r="F20" s="85"/>
      <c r="G20" s="84"/>
      <c r="H20" s="84">
        <v>2.83</v>
      </c>
      <c r="K20" s="67"/>
    </row>
    <row r="21" spans="1:11" s="19" customFormat="1" ht="20.25" customHeight="1">
      <c r="A21" s="94" t="s">
        <v>128</v>
      </c>
      <c r="B21" s="96" t="s">
        <v>104</v>
      </c>
      <c r="C21" s="28"/>
      <c r="D21" s="83"/>
      <c r="E21" s="84"/>
      <c r="F21" s="85"/>
      <c r="G21" s="84"/>
      <c r="H21" s="81">
        <v>0.12</v>
      </c>
      <c r="K21" s="67"/>
    </row>
    <row r="22" spans="1:11" s="19" customFormat="1" ht="20.25" customHeight="1">
      <c r="A22" s="94" t="s">
        <v>129</v>
      </c>
      <c r="B22" s="96" t="s">
        <v>104</v>
      </c>
      <c r="C22" s="28"/>
      <c r="D22" s="83"/>
      <c r="E22" s="84"/>
      <c r="F22" s="85"/>
      <c r="G22" s="84"/>
      <c r="H22" s="81">
        <v>0.11</v>
      </c>
      <c r="K22" s="67"/>
    </row>
    <row r="23" spans="1:11" s="19" customFormat="1" ht="20.25" customHeight="1">
      <c r="A23" s="94" t="s">
        <v>157</v>
      </c>
      <c r="B23" s="96" t="s">
        <v>104</v>
      </c>
      <c r="C23" s="28"/>
      <c r="D23" s="83"/>
      <c r="E23" s="84"/>
      <c r="F23" s="85"/>
      <c r="G23" s="84"/>
      <c r="H23" s="81">
        <v>0.12</v>
      </c>
      <c r="K23" s="67"/>
    </row>
    <row r="24" spans="1:11" s="19" customFormat="1" ht="20.25" customHeight="1">
      <c r="A24" s="26" t="s">
        <v>39</v>
      </c>
      <c r="B24" s="96"/>
      <c r="C24" s="28"/>
      <c r="D24" s="83"/>
      <c r="E24" s="84"/>
      <c r="F24" s="85"/>
      <c r="G24" s="84"/>
      <c r="H24" s="84">
        <f>H21+H22+H23</f>
        <v>0.35</v>
      </c>
      <c r="K24" s="67"/>
    </row>
    <row r="25" spans="1:11" s="19" customFormat="1" ht="30">
      <c r="A25" s="26" t="s">
        <v>10</v>
      </c>
      <c r="B25" s="29" t="s">
        <v>11</v>
      </c>
      <c r="C25" s="28">
        <f>F25*12</f>
        <v>0</v>
      </c>
      <c r="D25" s="83">
        <f>G25*I25</f>
        <v>124337.72</v>
      </c>
      <c r="E25" s="84">
        <f>H25*12</f>
        <v>19.32</v>
      </c>
      <c r="F25" s="85"/>
      <c r="G25" s="84">
        <f>H25*12</f>
        <v>19.32</v>
      </c>
      <c r="H25" s="97">
        <v>1.61</v>
      </c>
      <c r="I25" s="19">
        <v>6435.7</v>
      </c>
      <c r="J25" s="19">
        <v>1.07</v>
      </c>
      <c r="K25" s="67">
        <v>1.27</v>
      </c>
    </row>
    <row r="26" spans="1:11" s="19" customFormat="1" ht="15">
      <c r="A26" s="50" t="s">
        <v>91</v>
      </c>
      <c r="B26" s="36" t="s">
        <v>11</v>
      </c>
      <c r="C26" s="28"/>
      <c r="D26" s="83"/>
      <c r="E26" s="84"/>
      <c r="F26" s="85"/>
      <c r="G26" s="84"/>
      <c r="H26" s="84"/>
      <c r="K26" s="67"/>
    </row>
    <row r="27" spans="1:11" s="19" customFormat="1" ht="15">
      <c r="A27" s="50" t="s">
        <v>92</v>
      </c>
      <c r="B27" s="36" t="s">
        <v>11</v>
      </c>
      <c r="C27" s="28"/>
      <c r="D27" s="83"/>
      <c r="E27" s="84"/>
      <c r="F27" s="85"/>
      <c r="G27" s="84"/>
      <c r="H27" s="84"/>
      <c r="K27" s="67"/>
    </row>
    <row r="28" spans="1:11" s="19" customFormat="1" ht="15">
      <c r="A28" s="79" t="s">
        <v>114</v>
      </c>
      <c r="B28" s="80" t="s">
        <v>115</v>
      </c>
      <c r="C28" s="28"/>
      <c r="D28" s="83"/>
      <c r="E28" s="84"/>
      <c r="F28" s="85"/>
      <c r="G28" s="84"/>
      <c r="H28" s="84"/>
      <c r="K28" s="67"/>
    </row>
    <row r="29" spans="1:11" s="19" customFormat="1" ht="15">
      <c r="A29" s="50" t="s">
        <v>93</v>
      </c>
      <c r="B29" s="36" t="s">
        <v>11</v>
      </c>
      <c r="C29" s="28"/>
      <c r="D29" s="83"/>
      <c r="E29" s="84"/>
      <c r="F29" s="85"/>
      <c r="G29" s="84"/>
      <c r="H29" s="84"/>
      <c r="K29" s="67"/>
    </row>
    <row r="30" spans="1:11" s="19" customFormat="1" ht="25.5">
      <c r="A30" s="50" t="s">
        <v>94</v>
      </c>
      <c r="B30" s="36" t="s">
        <v>12</v>
      </c>
      <c r="C30" s="28"/>
      <c r="D30" s="83"/>
      <c r="E30" s="84"/>
      <c r="F30" s="85"/>
      <c r="G30" s="84"/>
      <c r="H30" s="84"/>
      <c r="K30" s="67"/>
    </row>
    <row r="31" spans="1:11" s="19" customFormat="1" ht="15">
      <c r="A31" s="50" t="s">
        <v>95</v>
      </c>
      <c r="B31" s="36" t="s">
        <v>11</v>
      </c>
      <c r="C31" s="28"/>
      <c r="D31" s="83"/>
      <c r="E31" s="84"/>
      <c r="F31" s="85"/>
      <c r="G31" s="84"/>
      <c r="H31" s="84"/>
      <c r="K31" s="67"/>
    </row>
    <row r="32" spans="1:11" s="19" customFormat="1" ht="15">
      <c r="A32" s="61" t="s">
        <v>109</v>
      </c>
      <c r="B32" s="62" t="s">
        <v>11</v>
      </c>
      <c r="C32" s="28"/>
      <c r="D32" s="83"/>
      <c r="E32" s="84"/>
      <c r="F32" s="85"/>
      <c r="G32" s="84"/>
      <c r="H32" s="84"/>
      <c r="K32" s="67"/>
    </row>
    <row r="33" spans="1:11" s="19" customFormat="1" ht="26.25" thickBot="1">
      <c r="A33" s="51" t="s">
        <v>96</v>
      </c>
      <c r="B33" s="52" t="s">
        <v>97</v>
      </c>
      <c r="C33" s="28"/>
      <c r="D33" s="83"/>
      <c r="E33" s="84"/>
      <c r="F33" s="85"/>
      <c r="G33" s="84"/>
      <c r="H33" s="84"/>
      <c r="K33" s="67"/>
    </row>
    <row r="34" spans="1:11" s="31" customFormat="1" ht="20.25" customHeight="1">
      <c r="A34" s="30" t="s">
        <v>13</v>
      </c>
      <c r="B34" s="27" t="s">
        <v>14</v>
      </c>
      <c r="C34" s="28">
        <f>F34*12</f>
        <v>0</v>
      </c>
      <c r="D34" s="83">
        <f>G34*I34</f>
        <v>64188.9</v>
      </c>
      <c r="E34" s="84">
        <f aca="true" t="shared" si="0" ref="E34:E42">H34*12</f>
        <v>9</v>
      </c>
      <c r="F34" s="86"/>
      <c r="G34" s="84">
        <f>H34*12</f>
        <v>9</v>
      </c>
      <c r="H34" s="97">
        <v>0.75</v>
      </c>
      <c r="I34" s="19">
        <v>7132.1</v>
      </c>
      <c r="J34" s="19">
        <v>1.07</v>
      </c>
      <c r="K34" s="67">
        <v>0.6</v>
      </c>
    </row>
    <row r="35" spans="1:11" s="19" customFormat="1" ht="18.75" customHeight="1">
      <c r="A35" s="30" t="s">
        <v>15</v>
      </c>
      <c r="B35" s="27" t="s">
        <v>16</v>
      </c>
      <c r="C35" s="28">
        <f>F35*12</f>
        <v>0</v>
      </c>
      <c r="D35" s="83">
        <f>G35*I35</f>
        <v>209683.74</v>
      </c>
      <c r="E35" s="84">
        <f t="shared" si="0"/>
        <v>29.4</v>
      </c>
      <c r="F35" s="86"/>
      <c r="G35" s="84">
        <f>H35*12</f>
        <v>29.4</v>
      </c>
      <c r="H35" s="97">
        <v>2.45</v>
      </c>
      <c r="I35" s="19">
        <v>7132.1</v>
      </c>
      <c r="J35" s="19">
        <v>1.07</v>
      </c>
      <c r="K35" s="67">
        <v>1.94</v>
      </c>
    </row>
    <row r="36" spans="1:11" s="19" customFormat="1" ht="18" customHeight="1">
      <c r="A36" s="30" t="s">
        <v>34</v>
      </c>
      <c r="B36" s="27" t="s">
        <v>11</v>
      </c>
      <c r="C36" s="28">
        <f>F36*12</f>
        <v>0</v>
      </c>
      <c r="D36" s="83">
        <f>G36*I36</f>
        <v>122020.87</v>
      </c>
      <c r="E36" s="84">
        <f t="shared" si="0"/>
        <v>18.96</v>
      </c>
      <c r="F36" s="86"/>
      <c r="G36" s="84">
        <f>H36*12</f>
        <v>18.96</v>
      </c>
      <c r="H36" s="97">
        <v>1.58</v>
      </c>
      <c r="I36" s="19">
        <v>6435.7</v>
      </c>
      <c r="J36" s="19">
        <v>1.07</v>
      </c>
      <c r="K36" s="67">
        <v>1.25</v>
      </c>
    </row>
    <row r="37" spans="1:11" s="19" customFormat="1" ht="47.25" customHeight="1">
      <c r="A37" s="30" t="s">
        <v>116</v>
      </c>
      <c r="B37" s="27" t="s">
        <v>130</v>
      </c>
      <c r="C37" s="56"/>
      <c r="D37" s="83">
        <f>3407.5*3*1.105</f>
        <v>11295.86</v>
      </c>
      <c r="E37" s="84"/>
      <c r="F37" s="86"/>
      <c r="G37" s="84">
        <f>D37/I37</f>
        <v>1.76</v>
      </c>
      <c r="H37" s="97">
        <f>G37/12</f>
        <v>0.15</v>
      </c>
      <c r="I37" s="19">
        <v>6435.7</v>
      </c>
      <c r="K37" s="67"/>
    </row>
    <row r="38" spans="1:11" s="19" customFormat="1" ht="20.25" customHeight="1">
      <c r="A38" s="30" t="s">
        <v>35</v>
      </c>
      <c r="B38" s="27" t="s">
        <v>11</v>
      </c>
      <c r="C38" s="28">
        <f>F38*12</f>
        <v>0</v>
      </c>
      <c r="D38" s="83">
        <f>G38*I38</f>
        <v>141327.97</v>
      </c>
      <c r="E38" s="84">
        <f t="shared" si="0"/>
        <v>21.96</v>
      </c>
      <c r="F38" s="86"/>
      <c r="G38" s="84">
        <f>12*H38</f>
        <v>21.96</v>
      </c>
      <c r="H38" s="97">
        <v>1.83</v>
      </c>
      <c r="I38" s="19">
        <v>6435.7</v>
      </c>
      <c r="J38" s="19">
        <v>1.07</v>
      </c>
      <c r="K38" s="67">
        <v>1.46</v>
      </c>
    </row>
    <row r="39" spans="1:11" s="19" customFormat="1" ht="28.5">
      <c r="A39" s="30" t="s">
        <v>36</v>
      </c>
      <c r="B39" s="32" t="s">
        <v>37</v>
      </c>
      <c r="C39" s="28">
        <f>F39*12</f>
        <v>0</v>
      </c>
      <c r="D39" s="83">
        <f>G39*I39</f>
        <v>301963.04</v>
      </c>
      <c r="E39" s="84">
        <f t="shared" si="0"/>
        <v>46.92</v>
      </c>
      <c r="F39" s="86"/>
      <c r="G39" s="84">
        <f>H39*12</f>
        <v>46.92</v>
      </c>
      <c r="H39" s="97">
        <v>3.91</v>
      </c>
      <c r="I39" s="19">
        <v>6435.7</v>
      </c>
      <c r="J39" s="19">
        <v>1.07</v>
      </c>
      <c r="K39" s="67">
        <v>3.1</v>
      </c>
    </row>
    <row r="40" spans="1:11" s="19" customFormat="1" ht="45">
      <c r="A40" s="30" t="s">
        <v>160</v>
      </c>
      <c r="B40" s="32" t="s">
        <v>12</v>
      </c>
      <c r="C40" s="28"/>
      <c r="D40" s="83">
        <f>3*7400</f>
        <v>22200</v>
      </c>
      <c r="E40" s="84"/>
      <c r="F40" s="86"/>
      <c r="G40" s="84">
        <f>D40/I40</f>
        <v>3.45</v>
      </c>
      <c r="H40" s="97">
        <f>G40/12</f>
        <v>0.29</v>
      </c>
      <c r="I40" s="19">
        <v>6435.7</v>
      </c>
      <c r="K40" s="67"/>
    </row>
    <row r="41" spans="1:11" s="25" customFormat="1" ht="30">
      <c r="A41" s="30" t="s">
        <v>59</v>
      </c>
      <c r="B41" s="27" t="s">
        <v>9</v>
      </c>
      <c r="C41" s="33"/>
      <c r="D41" s="83">
        <v>2042.21</v>
      </c>
      <c r="E41" s="87">
        <f t="shared" si="0"/>
        <v>0.24</v>
      </c>
      <c r="F41" s="86"/>
      <c r="G41" s="84">
        <f aca="true" t="shared" si="1" ref="G41:G46">D41/I41</f>
        <v>0.29</v>
      </c>
      <c r="H41" s="97">
        <f aca="true" t="shared" si="2" ref="H41:H46">G41/12</f>
        <v>0.02</v>
      </c>
      <c r="I41" s="19">
        <v>7132.1</v>
      </c>
      <c r="J41" s="19">
        <v>1.07</v>
      </c>
      <c r="K41" s="67">
        <v>0.02</v>
      </c>
    </row>
    <row r="42" spans="1:11" s="25" customFormat="1" ht="29.25" customHeight="1">
      <c r="A42" s="30" t="s">
        <v>84</v>
      </c>
      <c r="B42" s="27" t="s">
        <v>9</v>
      </c>
      <c r="C42" s="33"/>
      <c r="D42" s="83">
        <v>2042.21</v>
      </c>
      <c r="E42" s="87">
        <f t="shared" si="0"/>
        <v>0.24</v>
      </c>
      <c r="F42" s="86"/>
      <c r="G42" s="84">
        <f t="shared" si="1"/>
        <v>0.29</v>
      </c>
      <c r="H42" s="97">
        <f t="shared" si="2"/>
        <v>0.02</v>
      </c>
      <c r="I42" s="19">
        <v>7132.1</v>
      </c>
      <c r="J42" s="19">
        <v>1.07</v>
      </c>
      <c r="K42" s="67">
        <v>0.02</v>
      </c>
    </row>
    <row r="43" spans="1:11" s="25" customFormat="1" ht="24" customHeight="1">
      <c r="A43" s="30" t="s">
        <v>60</v>
      </c>
      <c r="B43" s="27" t="s">
        <v>9</v>
      </c>
      <c r="C43" s="33"/>
      <c r="D43" s="83">
        <v>12896.1</v>
      </c>
      <c r="E43" s="87"/>
      <c r="F43" s="86"/>
      <c r="G43" s="84">
        <f t="shared" si="1"/>
        <v>2</v>
      </c>
      <c r="H43" s="97">
        <f t="shared" si="2"/>
        <v>0.17</v>
      </c>
      <c r="I43" s="19">
        <v>6435.7</v>
      </c>
      <c r="J43" s="19">
        <v>1.07</v>
      </c>
      <c r="K43" s="67">
        <v>0.13</v>
      </c>
    </row>
    <row r="44" spans="1:11" s="25" customFormat="1" ht="30" hidden="1">
      <c r="A44" s="30" t="s">
        <v>61</v>
      </c>
      <c r="B44" s="27" t="s">
        <v>12</v>
      </c>
      <c r="C44" s="33"/>
      <c r="D44" s="83">
        <f aca="true" t="shared" si="3" ref="D44:D50">G44*I44</f>
        <v>0</v>
      </c>
      <c r="E44" s="87"/>
      <c r="F44" s="86"/>
      <c r="G44" s="84">
        <f t="shared" si="1"/>
        <v>1.81</v>
      </c>
      <c r="H44" s="84">
        <f t="shared" si="2"/>
        <v>0.15</v>
      </c>
      <c r="I44" s="19">
        <v>6435.7</v>
      </c>
      <c r="J44" s="19">
        <v>1.07</v>
      </c>
      <c r="K44" s="67">
        <v>0</v>
      </c>
    </row>
    <row r="45" spans="1:11" s="25" customFormat="1" ht="30" hidden="1">
      <c r="A45" s="30" t="s">
        <v>62</v>
      </c>
      <c r="B45" s="27" t="s">
        <v>12</v>
      </c>
      <c r="C45" s="33"/>
      <c r="D45" s="83">
        <f t="shared" si="3"/>
        <v>0</v>
      </c>
      <c r="E45" s="87"/>
      <c r="F45" s="86"/>
      <c r="G45" s="84">
        <f t="shared" si="1"/>
        <v>1.81</v>
      </c>
      <c r="H45" s="84">
        <f t="shared" si="2"/>
        <v>0.15</v>
      </c>
      <c r="I45" s="19">
        <v>6435.7</v>
      </c>
      <c r="J45" s="19">
        <v>1.07</v>
      </c>
      <c r="K45" s="67">
        <v>0</v>
      </c>
    </row>
    <row r="46" spans="1:11" s="25" customFormat="1" ht="30" hidden="1">
      <c r="A46" s="30" t="s">
        <v>63</v>
      </c>
      <c r="B46" s="27" t="s">
        <v>12</v>
      </c>
      <c r="C46" s="33"/>
      <c r="D46" s="83">
        <f t="shared" si="3"/>
        <v>0</v>
      </c>
      <c r="E46" s="87"/>
      <c r="F46" s="86"/>
      <c r="G46" s="84">
        <f t="shared" si="1"/>
        <v>1.81</v>
      </c>
      <c r="H46" s="84">
        <f t="shared" si="2"/>
        <v>0.15</v>
      </c>
      <c r="I46" s="19">
        <v>6435.7</v>
      </c>
      <c r="J46" s="19">
        <v>1.07</v>
      </c>
      <c r="K46" s="67">
        <v>0</v>
      </c>
    </row>
    <row r="47" spans="1:11" s="25" customFormat="1" ht="30">
      <c r="A47" s="30" t="s">
        <v>23</v>
      </c>
      <c r="B47" s="27"/>
      <c r="C47" s="33">
        <f>F47*12</f>
        <v>0</v>
      </c>
      <c r="D47" s="83">
        <f t="shared" si="3"/>
        <v>13128.83</v>
      </c>
      <c r="E47" s="87">
        <f>H47*12</f>
        <v>2.04</v>
      </c>
      <c r="F47" s="86"/>
      <c r="G47" s="84">
        <f>H47*12</f>
        <v>2.04</v>
      </c>
      <c r="H47" s="97">
        <v>0.17</v>
      </c>
      <c r="I47" s="19">
        <v>6435.7</v>
      </c>
      <c r="J47" s="19">
        <v>1.07</v>
      </c>
      <c r="K47" s="67">
        <v>0.14</v>
      </c>
    </row>
    <row r="48" spans="1:11" s="19" customFormat="1" ht="18.75" customHeight="1">
      <c r="A48" s="30" t="s">
        <v>25</v>
      </c>
      <c r="B48" s="27" t="s">
        <v>26</v>
      </c>
      <c r="C48" s="33">
        <f>F48*12</f>
        <v>0</v>
      </c>
      <c r="D48" s="83">
        <f t="shared" si="3"/>
        <v>5135.11</v>
      </c>
      <c r="E48" s="87">
        <f>H48*12</f>
        <v>0.72</v>
      </c>
      <c r="F48" s="86"/>
      <c r="G48" s="84">
        <f>H48*12</f>
        <v>0.72</v>
      </c>
      <c r="H48" s="97">
        <v>0.06</v>
      </c>
      <c r="I48" s="19">
        <v>7132.1</v>
      </c>
      <c r="J48" s="19">
        <v>1.07</v>
      </c>
      <c r="K48" s="67">
        <v>0.03</v>
      </c>
    </row>
    <row r="49" spans="1:11" s="19" customFormat="1" ht="17.25" customHeight="1">
      <c r="A49" s="30" t="s">
        <v>27</v>
      </c>
      <c r="B49" s="34" t="s">
        <v>28</v>
      </c>
      <c r="C49" s="35">
        <f>F49*12</f>
        <v>0</v>
      </c>
      <c r="D49" s="83">
        <f t="shared" si="3"/>
        <v>3423.41</v>
      </c>
      <c r="E49" s="88">
        <f>H49*12</f>
        <v>0.48</v>
      </c>
      <c r="F49" s="99"/>
      <c r="G49" s="84">
        <f>12*H49</f>
        <v>0.48</v>
      </c>
      <c r="H49" s="97">
        <v>0.04</v>
      </c>
      <c r="I49" s="19">
        <v>7132.1</v>
      </c>
      <c r="J49" s="19">
        <v>1.07</v>
      </c>
      <c r="K49" s="67">
        <v>0.02</v>
      </c>
    </row>
    <row r="50" spans="1:11" s="31" customFormat="1" ht="30">
      <c r="A50" s="30" t="s">
        <v>24</v>
      </c>
      <c r="B50" s="27" t="s">
        <v>110</v>
      </c>
      <c r="C50" s="33">
        <f>F50*12</f>
        <v>0</v>
      </c>
      <c r="D50" s="83">
        <f t="shared" si="3"/>
        <v>4279.26</v>
      </c>
      <c r="E50" s="87"/>
      <c r="F50" s="86"/>
      <c r="G50" s="84">
        <f>12*H50</f>
        <v>0.6</v>
      </c>
      <c r="H50" s="97">
        <v>0.05</v>
      </c>
      <c r="I50" s="19">
        <v>7132.1</v>
      </c>
      <c r="J50" s="19">
        <v>1.07</v>
      </c>
      <c r="K50" s="67">
        <v>0.03</v>
      </c>
    </row>
    <row r="51" spans="1:11" s="31" customFormat="1" ht="15">
      <c r="A51" s="30" t="s">
        <v>42</v>
      </c>
      <c r="B51" s="27"/>
      <c r="C51" s="28"/>
      <c r="D51" s="84">
        <f>D53+D54+D56+D58+D59+D60+D62+D63+D64+D65+D57+D55+D68+D69</f>
        <v>49642.96</v>
      </c>
      <c r="E51" s="84"/>
      <c r="F51" s="86"/>
      <c r="G51" s="84">
        <f>SUM(G52:G67)</f>
        <v>0</v>
      </c>
      <c r="H51" s="84">
        <f>SUM(H52:H67)</f>
        <v>0</v>
      </c>
      <c r="I51" s="19">
        <v>6435.7</v>
      </c>
      <c r="J51" s="19">
        <v>1.07</v>
      </c>
      <c r="K51" s="67">
        <v>0.29</v>
      </c>
    </row>
    <row r="52" spans="1:11" s="25" customFormat="1" ht="15" hidden="1">
      <c r="A52" s="11"/>
      <c r="B52" s="36"/>
      <c r="C52" s="4"/>
      <c r="D52" s="89"/>
      <c r="E52" s="90"/>
      <c r="F52" s="91"/>
      <c r="G52" s="90"/>
      <c r="H52" s="90"/>
      <c r="I52" s="19">
        <v>6435.7</v>
      </c>
      <c r="J52" s="19"/>
      <c r="K52" s="67"/>
    </row>
    <row r="53" spans="1:11" s="25" customFormat="1" ht="15">
      <c r="A53" s="11" t="s">
        <v>53</v>
      </c>
      <c r="B53" s="36" t="s">
        <v>17</v>
      </c>
      <c r="C53" s="4"/>
      <c r="D53" s="98">
        <v>217.13</v>
      </c>
      <c r="E53" s="90"/>
      <c r="F53" s="91"/>
      <c r="G53" s="90"/>
      <c r="H53" s="90"/>
      <c r="I53" s="19">
        <v>6435.7</v>
      </c>
      <c r="J53" s="19">
        <v>1.07</v>
      </c>
      <c r="K53" s="67">
        <v>0.01</v>
      </c>
    </row>
    <row r="54" spans="1:11" s="25" customFormat="1" ht="15">
      <c r="A54" s="11" t="s">
        <v>18</v>
      </c>
      <c r="B54" s="36" t="s">
        <v>22</v>
      </c>
      <c r="C54" s="4">
        <f>F54*12</f>
        <v>0</v>
      </c>
      <c r="D54" s="98">
        <v>459.48</v>
      </c>
      <c r="E54" s="90">
        <f>H54*12</f>
        <v>0</v>
      </c>
      <c r="F54" s="91"/>
      <c r="G54" s="90"/>
      <c r="H54" s="90"/>
      <c r="I54" s="19">
        <v>6435.7</v>
      </c>
      <c r="J54" s="19">
        <v>1.07</v>
      </c>
      <c r="K54" s="67">
        <v>0.01</v>
      </c>
    </row>
    <row r="55" spans="1:11" s="25" customFormat="1" ht="15">
      <c r="A55" s="11" t="s">
        <v>132</v>
      </c>
      <c r="B55" s="95" t="s">
        <v>17</v>
      </c>
      <c r="C55" s="4"/>
      <c r="D55" s="98">
        <v>818.74</v>
      </c>
      <c r="E55" s="90"/>
      <c r="F55" s="91"/>
      <c r="G55" s="90"/>
      <c r="H55" s="90"/>
      <c r="I55" s="19">
        <v>6435.7</v>
      </c>
      <c r="J55" s="19"/>
      <c r="K55" s="67"/>
    </row>
    <row r="56" spans="1:11" s="25" customFormat="1" ht="25.5">
      <c r="A56" s="104" t="s">
        <v>144</v>
      </c>
      <c r="B56" s="105" t="s">
        <v>12</v>
      </c>
      <c r="C56" s="81"/>
      <c r="D56" s="81">
        <v>1404.3</v>
      </c>
      <c r="E56" s="90">
        <f>H56*12</f>
        <v>0</v>
      </c>
      <c r="F56" s="91"/>
      <c r="G56" s="90"/>
      <c r="H56" s="90"/>
      <c r="I56" s="19">
        <v>6435.7</v>
      </c>
      <c r="J56" s="19">
        <v>1.07</v>
      </c>
      <c r="K56" s="67">
        <v>0.03</v>
      </c>
    </row>
    <row r="57" spans="1:11" s="25" customFormat="1" ht="25.5">
      <c r="A57" s="104" t="s">
        <v>143</v>
      </c>
      <c r="B57" s="105" t="s">
        <v>12</v>
      </c>
      <c r="C57" s="81"/>
      <c r="D57" s="81">
        <v>24424.46</v>
      </c>
      <c r="E57" s="90"/>
      <c r="F57" s="91"/>
      <c r="G57" s="90"/>
      <c r="H57" s="90"/>
      <c r="I57" s="19">
        <v>6435.7</v>
      </c>
      <c r="J57" s="19"/>
      <c r="K57" s="67"/>
    </row>
    <row r="58" spans="1:11" s="25" customFormat="1" ht="15">
      <c r="A58" s="11" t="s">
        <v>71</v>
      </c>
      <c r="B58" s="36" t="s">
        <v>17</v>
      </c>
      <c r="C58" s="4">
        <f>F58*12</f>
        <v>0</v>
      </c>
      <c r="D58" s="98">
        <v>875.61</v>
      </c>
      <c r="E58" s="90">
        <f>H58*12</f>
        <v>0</v>
      </c>
      <c r="F58" s="91"/>
      <c r="G58" s="90"/>
      <c r="H58" s="90"/>
      <c r="I58" s="19">
        <v>6435.7</v>
      </c>
      <c r="J58" s="19">
        <v>1.07</v>
      </c>
      <c r="K58" s="67">
        <v>0.01</v>
      </c>
    </row>
    <row r="59" spans="1:11" s="25" customFormat="1" ht="15">
      <c r="A59" s="11" t="s">
        <v>19</v>
      </c>
      <c r="B59" s="36" t="s">
        <v>17</v>
      </c>
      <c r="C59" s="4">
        <f>F59*12</f>
        <v>0</v>
      </c>
      <c r="D59" s="98">
        <v>3903.72</v>
      </c>
      <c r="E59" s="90">
        <f>H59*12</f>
        <v>0</v>
      </c>
      <c r="F59" s="91"/>
      <c r="G59" s="90"/>
      <c r="H59" s="90"/>
      <c r="I59" s="19">
        <v>6435.7</v>
      </c>
      <c r="J59" s="19">
        <v>1.07</v>
      </c>
      <c r="K59" s="67">
        <v>0.04</v>
      </c>
    </row>
    <row r="60" spans="1:11" s="25" customFormat="1" ht="15">
      <c r="A60" s="11" t="s">
        <v>20</v>
      </c>
      <c r="B60" s="36" t="s">
        <v>17</v>
      </c>
      <c r="C60" s="4">
        <f>F60*12</f>
        <v>0</v>
      </c>
      <c r="D60" s="98">
        <v>918.95</v>
      </c>
      <c r="E60" s="90">
        <f>H60*12</f>
        <v>0</v>
      </c>
      <c r="F60" s="91"/>
      <c r="G60" s="90"/>
      <c r="H60" s="90"/>
      <c r="I60" s="19">
        <v>6435.7</v>
      </c>
      <c r="J60" s="19">
        <v>1.07</v>
      </c>
      <c r="K60" s="67">
        <v>0.01</v>
      </c>
    </row>
    <row r="61" spans="1:11" s="25" customFormat="1" ht="15" hidden="1">
      <c r="A61" s="11" t="s">
        <v>66</v>
      </c>
      <c r="B61" s="36" t="s">
        <v>17</v>
      </c>
      <c r="C61" s="4"/>
      <c r="D61" s="89">
        <f>G61*I61</f>
        <v>0</v>
      </c>
      <c r="E61" s="90"/>
      <c r="F61" s="91"/>
      <c r="G61" s="90"/>
      <c r="H61" s="90"/>
      <c r="I61" s="19">
        <v>6435.7</v>
      </c>
      <c r="J61" s="19">
        <v>1.07</v>
      </c>
      <c r="K61" s="67">
        <v>0</v>
      </c>
    </row>
    <row r="62" spans="1:11" s="25" customFormat="1" ht="15">
      <c r="A62" s="11" t="s">
        <v>66</v>
      </c>
      <c r="B62" s="80" t="s">
        <v>17</v>
      </c>
      <c r="C62" s="4"/>
      <c r="D62" s="98">
        <v>437.79</v>
      </c>
      <c r="E62" s="90"/>
      <c r="F62" s="91"/>
      <c r="G62" s="90"/>
      <c r="H62" s="90"/>
      <c r="I62" s="19"/>
      <c r="J62" s="19"/>
      <c r="K62" s="67"/>
    </row>
    <row r="63" spans="1:11" s="25" customFormat="1" ht="15">
      <c r="A63" s="11" t="s">
        <v>67</v>
      </c>
      <c r="B63" s="36" t="s">
        <v>22</v>
      </c>
      <c r="C63" s="4"/>
      <c r="D63" s="98">
        <v>1751.23</v>
      </c>
      <c r="E63" s="90"/>
      <c r="F63" s="91"/>
      <c r="G63" s="90"/>
      <c r="H63" s="90"/>
      <c r="I63" s="19">
        <v>6435.7</v>
      </c>
      <c r="J63" s="19">
        <v>1.07</v>
      </c>
      <c r="K63" s="67">
        <v>0.02</v>
      </c>
    </row>
    <row r="64" spans="1:11" s="25" customFormat="1" ht="25.5">
      <c r="A64" s="11" t="s">
        <v>21</v>
      </c>
      <c r="B64" s="36" t="s">
        <v>17</v>
      </c>
      <c r="C64" s="4">
        <f>F64*12</f>
        <v>0</v>
      </c>
      <c r="D64" s="98">
        <v>5936.8</v>
      </c>
      <c r="E64" s="90">
        <f>H64*12</f>
        <v>0</v>
      </c>
      <c r="F64" s="91"/>
      <c r="G64" s="90"/>
      <c r="H64" s="90"/>
      <c r="I64" s="19">
        <v>6435.7</v>
      </c>
      <c r="J64" s="19">
        <v>1.07</v>
      </c>
      <c r="K64" s="67">
        <v>0.06</v>
      </c>
    </row>
    <row r="65" spans="1:11" s="25" customFormat="1" ht="15">
      <c r="A65" s="11" t="s">
        <v>117</v>
      </c>
      <c r="B65" s="36" t="s">
        <v>17</v>
      </c>
      <c r="C65" s="4"/>
      <c r="D65" s="98">
        <v>3083</v>
      </c>
      <c r="E65" s="90"/>
      <c r="F65" s="91"/>
      <c r="G65" s="90"/>
      <c r="H65" s="90"/>
      <c r="I65" s="19">
        <v>6435.7</v>
      </c>
      <c r="J65" s="19">
        <v>1.07</v>
      </c>
      <c r="K65" s="67">
        <v>0.01</v>
      </c>
    </row>
    <row r="66" spans="1:11" s="25" customFormat="1" ht="15" hidden="1">
      <c r="A66" s="11"/>
      <c r="B66" s="36"/>
      <c r="C66" s="12"/>
      <c r="D66" s="89"/>
      <c r="E66" s="92"/>
      <c r="F66" s="91"/>
      <c r="G66" s="90"/>
      <c r="H66" s="90"/>
      <c r="I66" s="19">
        <v>6435.7</v>
      </c>
      <c r="J66" s="19"/>
      <c r="K66" s="67"/>
    </row>
    <row r="67" spans="1:11" s="25" customFormat="1" ht="15" hidden="1">
      <c r="A67" s="11"/>
      <c r="B67" s="36"/>
      <c r="C67" s="4"/>
      <c r="D67" s="89"/>
      <c r="E67" s="90"/>
      <c r="F67" s="91"/>
      <c r="G67" s="90"/>
      <c r="H67" s="90"/>
      <c r="I67" s="19">
        <v>6435.7</v>
      </c>
      <c r="J67" s="19"/>
      <c r="K67" s="67"/>
    </row>
    <row r="68" spans="1:11" s="25" customFormat="1" ht="25.5">
      <c r="A68" s="11" t="s">
        <v>154</v>
      </c>
      <c r="B68" s="47" t="s">
        <v>12</v>
      </c>
      <c r="C68" s="12"/>
      <c r="D68" s="103">
        <v>1645.35</v>
      </c>
      <c r="E68" s="92"/>
      <c r="F68" s="91"/>
      <c r="G68" s="92"/>
      <c r="H68" s="92"/>
      <c r="I68" s="19">
        <v>6435.7</v>
      </c>
      <c r="J68" s="19"/>
      <c r="K68" s="67"/>
    </row>
    <row r="69" spans="1:11" s="25" customFormat="1" ht="25.5">
      <c r="A69" s="104" t="s">
        <v>145</v>
      </c>
      <c r="B69" s="110" t="s">
        <v>12</v>
      </c>
      <c r="C69" s="82"/>
      <c r="D69" s="82">
        <v>3766.4</v>
      </c>
      <c r="E69" s="92"/>
      <c r="F69" s="91"/>
      <c r="G69" s="92"/>
      <c r="H69" s="92"/>
      <c r="I69" s="19">
        <v>6435.7</v>
      </c>
      <c r="J69" s="19"/>
      <c r="K69" s="67"/>
    </row>
    <row r="70" spans="1:11" s="31" customFormat="1" ht="30">
      <c r="A70" s="30" t="s">
        <v>49</v>
      </c>
      <c r="B70" s="27"/>
      <c r="C70" s="28"/>
      <c r="D70" s="84">
        <f>D80+D83</f>
        <v>8032.45</v>
      </c>
      <c r="E70" s="84"/>
      <c r="F70" s="86"/>
      <c r="G70" s="84">
        <f>D70/I70</f>
        <v>1.13</v>
      </c>
      <c r="H70" s="84">
        <f>G70/12</f>
        <v>0.09</v>
      </c>
      <c r="I70" s="19">
        <v>7132.1</v>
      </c>
      <c r="J70" s="19">
        <v>1.07</v>
      </c>
      <c r="K70" s="67">
        <v>0.14</v>
      </c>
    </row>
    <row r="71" spans="1:11" s="25" customFormat="1" ht="15" hidden="1">
      <c r="A71" s="11" t="s">
        <v>43</v>
      </c>
      <c r="B71" s="36" t="s">
        <v>72</v>
      </c>
      <c r="C71" s="4"/>
      <c r="D71" s="89">
        <f aca="true" t="shared" si="4" ref="D71:D82">G71*I71</f>
        <v>0</v>
      </c>
      <c r="E71" s="90"/>
      <c r="F71" s="91"/>
      <c r="G71" s="90">
        <f aca="true" t="shared" si="5" ref="G71:G82">H71*12</f>
        <v>0</v>
      </c>
      <c r="H71" s="90">
        <v>0</v>
      </c>
      <c r="I71" s="19">
        <v>7132.1</v>
      </c>
      <c r="J71" s="19">
        <v>1.07</v>
      </c>
      <c r="K71" s="67">
        <v>0</v>
      </c>
    </row>
    <row r="72" spans="1:11" s="25" customFormat="1" ht="25.5" hidden="1">
      <c r="A72" s="11" t="s">
        <v>44</v>
      </c>
      <c r="B72" s="36" t="s">
        <v>54</v>
      </c>
      <c r="C72" s="4"/>
      <c r="D72" s="89">
        <f t="shared" si="4"/>
        <v>0</v>
      </c>
      <c r="E72" s="90"/>
      <c r="F72" s="91"/>
      <c r="G72" s="90">
        <f t="shared" si="5"/>
        <v>0</v>
      </c>
      <c r="H72" s="90">
        <v>0</v>
      </c>
      <c r="I72" s="19">
        <v>7132.1</v>
      </c>
      <c r="J72" s="19">
        <v>1.07</v>
      </c>
      <c r="K72" s="67">
        <v>0</v>
      </c>
    </row>
    <row r="73" spans="1:11" s="55" customFormat="1" ht="15" hidden="1">
      <c r="A73" s="53" t="s">
        <v>98</v>
      </c>
      <c r="B73" s="54" t="s">
        <v>76</v>
      </c>
      <c r="C73" s="4"/>
      <c r="D73" s="89">
        <f t="shared" si="4"/>
        <v>0</v>
      </c>
      <c r="E73" s="90"/>
      <c r="F73" s="91"/>
      <c r="G73" s="90">
        <f t="shared" si="5"/>
        <v>0</v>
      </c>
      <c r="H73" s="90">
        <v>0</v>
      </c>
      <c r="I73" s="19">
        <v>7132.1</v>
      </c>
      <c r="J73" s="19">
        <v>1.07</v>
      </c>
      <c r="K73" s="67">
        <v>0</v>
      </c>
    </row>
    <row r="74" spans="1:11" s="25" customFormat="1" ht="15" hidden="1">
      <c r="A74" s="11" t="s">
        <v>77</v>
      </c>
      <c r="B74" s="36" t="s">
        <v>76</v>
      </c>
      <c r="C74" s="4"/>
      <c r="D74" s="89">
        <f t="shared" si="4"/>
        <v>0</v>
      </c>
      <c r="E74" s="90"/>
      <c r="F74" s="91"/>
      <c r="G74" s="90">
        <f t="shared" si="5"/>
        <v>0</v>
      </c>
      <c r="H74" s="90">
        <v>0</v>
      </c>
      <c r="I74" s="19">
        <v>7132.1</v>
      </c>
      <c r="J74" s="19">
        <v>1.07</v>
      </c>
      <c r="K74" s="67">
        <v>0</v>
      </c>
    </row>
    <row r="75" spans="1:11" s="25" customFormat="1" ht="25.5" hidden="1">
      <c r="A75" s="11" t="s">
        <v>73</v>
      </c>
      <c r="B75" s="36" t="s">
        <v>74</v>
      </c>
      <c r="C75" s="4"/>
      <c r="D75" s="89">
        <f t="shared" si="4"/>
        <v>0</v>
      </c>
      <c r="E75" s="90"/>
      <c r="F75" s="91"/>
      <c r="G75" s="90">
        <f t="shared" si="5"/>
        <v>0</v>
      </c>
      <c r="H75" s="90">
        <v>0</v>
      </c>
      <c r="I75" s="19">
        <v>7132.1</v>
      </c>
      <c r="J75" s="19">
        <v>1.07</v>
      </c>
      <c r="K75" s="67">
        <v>0</v>
      </c>
    </row>
    <row r="76" spans="1:11" s="25" customFormat="1" ht="15" hidden="1">
      <c r="A76" s="11" t="s">
        <v>45</v>
      </c>
      <c r="B76" s="36" t="s">
        <v>75</v>
      </c>
      <c r="C76" s="4"/>
      <c r="D76" s="89">
        <f t="shared" si="4"/>
        <v>0</v>
      </c>
      <c r="E76" s="90"/>
      <c r="F76" s="91"/>
      <c r="G76" s="90">
        <f t="shared" si="5"/>
        <v>0</v>
      </c>
      <c r="H76" s="90">
        <v>0</v>
      </c>
      <c r="I76" s="19">
        <v>7132.1</v>
      </c>
      <c r="J76" s="19">
        <v>1.07</v>
      </c>
      <c r="K76" s="67">
        <v>0</v>
      </c>
    </row>
    <row r="77" spans="1:11" s="25" customFormat="1" ht="15" hidden="1">
      <c r="A77" s="11" t="s">
        <v>57</v>
      </c>
      <c r="B77" s="36" t="s">
        <v>76</v>
      </c>
      <c r="C77" s="4"/>
      <c r="D77" s="89">
        <f t="shared" si="4"/>
        <v>0</v>
      </c>
      <c r="E77" s="90"/>
      <c r="F77" s="91"/>
      <c r="G77" s="90">
        <f t="shared" si="5"/>
        <v>0</v>
      </c>
      <c r="H77" s="90">
        <v>0</v>
      </c>
      <c r="I77" s="19">
        <v>7132.1</v>
      </c>
      <c r="J77" s="19">
        <v>1.07</v>
      </c>
      <c r="K77" s="67">
        <v>0</v>
      </c>
    </row>
    <row r="78" spans="1:11" s="25" customFormat="1" ht="15" hidden="1">
      <c r="A78" s="11" t="s">
        <v>58</v>
      </c>
      <c r="B78" s="36" t="s">
        <v>17</v>
      </c>
      <c r="C78" s="4"/>
      <c r="D78" s="89">
        <f t="shared" si="4"/>
        <v>0</v>
      </c>
      <c r="E78" s="90"/>
      <c r="F78" s="91"/>
      <c r="G78" s="90">
        <f t="shared" si="5"/>
        <v>0</v>
      </c>
      <c r="H78" s="90">
        <v>0</v>
      </c>
      <c r="I78" s="19">
        <v>7132.1</v>
      </c>
      <c r="J78" s="19">
        <v>1.07</v>
      </c>
      <c r="K78" s="67">
        <v>0</v>
      </c>
    </row>
    <row r="79" spans="1:11" s="25" customFormat="1" ht="25.5" hidden="1">
      <c r="A79" s="11" t="s">
        <v>55</v>
      </c>
      <c r="B79" s="36" t="s">
        <v>17</v>
      </c>
      <c r="C79" s="4"/>
      <c r="D79" s="89">
        <f t="shared" si="4"/>
        <v>0</v>
      </c>
      <c r="E79" s="90"/>
      <c r="F79" s="91"/>
      <c r="G79" s="90">
        <f t="shared" si="5"/>
        <v>0</v>
      </c>
      <c r="H79" s="90">
        <v>0</v>
      </c>
      <c r="I79" s="19">
        <v>7132.1</v>
      </c>
      <c r="J79" s="19">
        <v>1.07</v>
      </c>
      <c r="K79" s="67">
        <v>0</v>
      </c>
    </row>
    <row r="80" spans="1:11" s="25" customFormat="1" ht="25.5">
      <c r="A80" s="104" t="s">
        <v>142</v>
      </c>
      <c r="B80" s="105" t="s">
        <v>12</v>
      </c>
      <c r="C80" s="81"/>
      <c r="D80" s="81">
        <v>5223.92</v>
      </c>
      <c r="E80" s="90"/>
      <c r="F80" s="91"/>
      <c r="G80" s="90"/>
      <c r="H80" s="90"/>
      <c r="I80" s="19">
        <v>7132.1</v>
      </c>
      <c r="J80" s="19">
        <v>1.07</v>
      </c>
      <c r="K80" s="67">
        <v>0.03</v>
      </c>
    </row>
    <row r="81" spans="1:11" s="25" customFormat="1" ht="15" hidden="1">
      <c r="A81" s="11" t="s">
        <v>69</v>
      </c>
      <c r="B81" s="36" t="s">
        <v>9</v>
      </c>
      <c r="C81" s="4"/>
      <c r="D81" s="89">
        <f t="shared" si="4"/>
        <v>0</v>
      </c>
      <c r="E81" s="90"/>
      <c r="F81" s="91"/>
      <c r="G81" s="90">
        <f t="shared" si="5"/>
        <v>0</v>
      </c>
      <c r="H81" s="90">
        <v>0</v>
      </c>
      <c r="I81" s="19">
        <v>7132.1</v>
      </c>
      <c r="J81" s="19">
        <v>1.07</v>
      </c>
      <c r="K81" s="67">
        <v>0</v>
      </c>
    </row>
    <row r="82" spans="1:11" s="25" customFormat="1" ht="15" hidden="1">
      <c r="A82" s="11" t="s">
        <v>68</v>
      </c>
      <c r="B82" s="36" t="s">
        <v>9</v>
      </c>
      <c r="C82" s="12"/>
      <c r="D82" s="89">
        <f t="shared" si="4"/>
        <v>0</v>
      </c>
      <c r="E82" s="92"/>
      <c r="F82" s="91"/>
      <c r="G82" s="90">
        <f t="shared" si="5"/>
        <v>0</v>
      </c>
      <c r="H82" s="90">
        <v>0</v>
      </c>
      <c r="I82" s="19">
        <v>7132.1</v>
      </c>
      <c r="J82" s="19">
        <v>1.07</v>
      </c>
      <c r="K82" s="67">
        <v>0</v>
      </c>
    </row>
    <row r="83" spans="1:11" s="25" customFormat="1" ht="25.5">
      <c r="A83" s="104" t="s">
        <v>146</v>
      </c>
      <c r="B83" s="110" t="s">
        <v>12</v>
      </c>
      <c r="C83" s="82"/>
      <c r="D83" s="82">
        <v>2808.53</v>
      </c>
      <c r="E83" s="92"/>
      <c r="F83" s="91"/>
      <c r="G83" s="92"/>
      <c r="H83" s="92"/>
      <c r="I83" s="19">
        <v>7132.1</v>
      </c>
      <c r="J83" s="19"/>
      <c r="K83" s="67"/>
    </row>
    <row r="84" spans="1:11" s="25" customFormat="1" ht="30">
      <c r="A84" s="30" t="s">
        <v>50</v>
      </c>
      <c r="B84" s="36"/>
      <c r="C84" s="4"/>
      <c r="D84" s="84">
        <v>0</v>
      </c>
      <c r="E84" s="90"/>
      <c r="F84" s="91"/>
      <c r="G84" s="84">
        <v>0</v>
      </c>
      <c r="H84" s="84">
        <v>0</v>
      </c>
      <c r="I84" s="19">
        <v>7132.1</v>
      </c>
      <c r="J84" s="19">
        <v>1.07</v>
      </c>
      <c r="K84" s="67">
        <v>0.03</v>
      </c>
    </row>
    <row r="85" spans="1:11" s="25" customFormat="1" ht="15" hidden="1">
      <c r="A85" s="11"/>
      <c r="B85" s="36"/>
      <c r="C85" s="4"/>
      <c r="D85" s="89"/>
      <c r="E85" s="90"/>
      <c r="F85" s="91"/>
      <c r="G85" s="90"/>
      <c r="H85" s="90"/>
      <c r="I85" s="19">
        <v>6435.7</v>
      </c>
      <c r="J85" s="19"/>
      <c r="K85" s="67"/>
    </row>
    <row r="86" spans="1:11" s="25" customFormat="1" ht="15" hidden="1">
      <c r="A86" s="11" t="s">
        <v>70</v>
      </c>
      <c r="B86" s="36" t="s">
        <v>9</v>
      </c>
      <c r="C86" s="4"/>
      <c r="D86" s="89">
        <f>G86*I86</f>
        <v>0</v>
      </c>
      <c r="E86" s="90"/>
      <c r="F86" s="91"/>
      <c r="G86" s="90">
        <f>H86*12</f>
        <v>0</v>
      </c>
      <c r="H86" s="90">
        <v>0</v>
      </c>
      <c r="I86" s="19">
        <v>6435.7</v>
      </c>
      <c r="J86" s="19">
        <v>1.07</v>
      </c>
      <c r="K86" s="67">
        <v>0</v>
      </c>
    </row>
    <row r="87" spans="1:11" s="25" customFormat="1" ht="15">
      <c r="A87" s="30" t="s">
        <v>51</v>
      </c>
      <c r="B87" s="36"/>
      <c r="C87" s="4"/>
      <c r="D87" s="84">
        <f>D89+D90+D96</f>
        <v>47803.2</v>
      </c>
      <c r="E87" s="90"/>
      <c r="F87" s="91"/>
      <c r="G87" s="84">
        <f>SUM(G88:G95)</f>
        <v>0</v>
      </c>
      <c r="H87" s="84">
        <f>SUM(H88:H95)</f>
        <v>0</v>
      </c>
      <c r="I87" s="19">
        <v>6435.7</v>
      </c>
      <c r="J87" s="19">
        <v>1.07</v>
      </c>
      <c r="K87" s="67">
        <v>0.15</v>
      </c>
    </row>
    <row r="88" spans="1:11" s="25" customFormat="1" ht="15" hidden="1">
      <c r="A88" s="11" t="s">
        <v>46</v>
      </c>
      <c r="B88" s="36" t="s">
        <v>9</v>
      </c>
      <c r="C88" s="4"/>
      <c r="D88" s="89">
        <f aca="true" t="shared" si="6" ref="D88:D95">G88*I88</f>
        <v>0</v>
      </c>
      <c r="E88" s="90"/>
      <c r="F88" s="91"/>
      <c r="G88" s="90">
        <f aca="true" t="shared" si="7" ref="G88:G95">H88*12</f>
        <v>0</v>
      </c>
      <c r="H88" s="90">
        <v>0</v>
      </c>
      <c r="I88" s="19">
        <v>6435.7</v>
      </c>
      <c r="J88" s="19">
        <v>1.07</v>
      </c>
      <c r="K88" s="67">
        <v>0</v>
      </c>
    </row>
    <row r="89" spans="1:11" s="25" customFormat="1" ht="15">
      <c r="A89" s="11" t="s">
        <v>85</v>
      </c>
      <c r="B89" s="36" t="s">
        <v>17</v>
      </c>
      <c r="C89" s="4"/>
      <c r="D89" s="98">
        <v>13830.58</v>
      </c>
      <c r="E89" s="90"/>
      <c r="F89" s="91"/>
      <c r="G89" s="90"/>
      <c r="H89" s="90"/>
      <c r="I89" s="19">
        <v>6435.7</v>
      </c>
      <c r="J89" s="19">
        <v>1.07</v>
      </c>
      <c r="K89" s="67">
        <v>0.14</v>
      </c>
    </row>
    <row r="90" spans="1:11" s="25" customFormat="1" ht="15">
      <c r="A90" s="11" t="s">
        <v>47</v>
      </c>
      <c r="B90" s="36" t="s">
        <v>17</v>
      </c>
      <c r="C90" s="4"/>
      <c r="D90" s="98">
        <v>915.28</v>
      </c>
      <c r="E90" s="90"/>
      <c r="F90" s="91"/>
      <c r="G90" s="90"/>
      <c r="H90" s="90"/>
      <c r="I90" s="19">
        <v>7132.1</v>
      </c>
      <c r="J90" s="19">
        <v>1.07</v>
      </c>
      <c r="K90" s="67">
        <v>0.01</v>
      </c>
    </row>
    <row r="91" spans="1:11" s="25" customFormat="1" ht="27.75" customHeight="1" hidden="1">
      <c r="A91" s="11" t="s">
        <v>56</v>
      </c>
      <c r="B91" s="36" t="s">
        <v>12</v>
      </c>
      <c r="C91" s="4"/>
      <c r="D91" s="89">
        <f t="shared" si="6"/>
        <v>0</v>
      </c>
      <c r="E91" s="90"/>
      <c r="F91" s="91"/>
      <c r="G91" s="90">
        <f t="shared" si="7"/>
        <v>0</v>
      </c>
      <c r="H91" s="90">
        <v>0</v>
      </c>
      <c r="I91" s="19">
        <v>7132.1</v>
      </c>
      <c r="J91" s="19">
        <v>1.07</v>
      </c>
      <c r="K91" s="67">
        <v>0</v>
      </c>
    </row>
    <row r="92" spans="1:11" s="25" customFormat="1" ht="25.5" hidden="1">
      <c r="A92" s="11" t="s">
        <v>82</v>
      </c>
      <c r="B92" s="36" t="s">
        <v>12</v>
      </c>
      <c r="C92" s="4"/>
      <c r="D92" s="89">
        <f t="shared" si="6"/>
        <v>0</v>
      </c>
      <c r="E92" s="90"/>
      <c r="F92" s="91"/>
      <c r="G92" s="90">
        <f t="shared" si="7"/>
        <v>0</v>
      </c>
      <c r="H92" s="90">
        <v>0</v>
      </c>
      <c r="I92" s="19">
        <v>7132.1</v>
      </c>
      <c r="J92" s="19">
        <v>1.07</v>
      </c>
      <c r="K92" s="67">
        <v>0</v>
      </c>
    </row>
    <row r="93" spans="1:11" s="25" customFormat="1" ht="25.5" hidden="1">
      <c r="A93" s="11" t="s">
        <v>78</v>
      </c>
      <c r="B93" s="36" t="s">
        <v>12</v>
      </c>
      <c r="C93" s="4"/>
      <c r="D93" s="89">
        <f t="shared" si="6"/>
        <v>0</v>
      </c>
      <c r="E93" s="90"/>
      <c r="F93" s="91"/>
      <c r="G93" s="90">
        <f t="shared" si="7"/>
        <v>0</v>
      </c>
      <c r="H93" s="90">
        <v>0</v>
      </c>
      <c r="I93" s="19">
        <v>7132.1</v>
      </c>
      <c r="J93" s="19">
        <v>1.07</v>
      </c>
      <c r="K93" s="67">
        <v>0</v>
      </c>
    </row>
    <row r="94" spans="1:11" s="25" customFormat="1" ht="25.5" hidden="1">
      <c r="A94" s="11" t="s">
        <v>83</v>
      </c>
      <c r="B94" s="36" t="s">
        <v>12</v>
      </c>
      <c r="C94" s="4"/>
      <c r="D94" s="89">
        <f t="shared" si="6"/>
        <v>0</v>
      </c>
      <c r="E94" s="90"/>
      <c r="F94" s="91"/>
      <c r="G94" s="90">
        <f t="shared" si="7"/>
        <v>0</v>
      </c>
      <c r="H94" s="90">
        <v>0</v>
      </c>
      <c r="I94" s="19">
        <v>7132.1</v>
      </c>
      <c r="J94" s="19">
        <v>1.07</v>
      </c>
      <c r="K94" s="67">
        <v>0</v>
      </c>
    </row>
    <row r="95" spans="1:11" s="25" customFormat="1" ht="25.5" hidden="1">
      <c r="A95" s="11" t="s">
        <v>81</v>
      </c>
      <c r="B95" s="36" t="s">
        <v>12</v>
      </c>
      <c r="C95" s="4"/>
      <c r="D95" s="89">
        <f t="shared" si="6"/>
        <v>0</v>
      </c>
      <c r="E95" s="90"/>
      <c r="F95" s="91"/>
      <c r="G95" s="90">
        <f t="shared" si="7"/>
        <v>0</v>
      </c>
      <c r="H95" s="90">
        <v>0</v>
      </c>
      <c r="I95" s="19">
        <v>7132.1</v>
      </c>
      <c r="J95" s="19">
        <v>1.07</v>
      </c>
      <c r="K95" s="67">
        <v>0</v>
      </c>
    </row>
    <row r="96" spans="1:11" s="25" customFormat="1" ht="15">
      <c r="A96" s="11" t="s">
        <v>158</v>
      </c>
      <c r="B96" s="95" t="s">
        <v>118</v>
      </c>
      <c r="C96" s="4"/>
      <c r="D96" s="103">
        <v>33057.34</v>
      </c>
      <c r="E96" s="90"/>
      <c r="F96" s="91"/>
      <c r="G96" s="92"/>
      <c r="H96" s="92"/>
      <c r="I96" s="19"/>
      <c r="J96" s="19"/>
      <c r="K96" s="67"/>
    </row>
    <row r="97" spans="1:11" s="25" customFormat="1" ht="15">
      <c r="A97" s="30" t="s">
        <v>52</v>
      </c>
      <c r="B97" s="36"/>
      <c r="C97" s="4"/>
      <c r="D97" s="84">
        <f>D98</f>
        <v>1098.16</v>
      </c>
      <c r="E97" s="90"/>
      <c r="F97" s="91"/>
      <c r="G97" s="84"/>
      <c r="H97" s="84"/>
      <c r="I97" s="19">
        <v>7132.1</v>
      </c>
      <c r="J97" s="19">
        <v>1.07</v>
      </c>
      <c r="K97" s="67">
        <v>0.1</v>
      </c>
    </row>
    <row r="98" spans="1:11" s="25" customFormat="1" ht="15">
      <c r="A98" s="11" t="s">
        <v>48</v>
      </c>
      <c r="B98" s="36" t="s">
        <v>17</v>
      </c>
      <c r="C98" s="4"/>
      <c r="D98" s="98">
        <v>1098.16</v>
      </c>
      <c r="E98" s="90"/>
      <c r="F98" s="91"/>
      <c r="G98" s="90"/>
      <c r="H98" s="90"/>
      <c r="I98" s="19">
        <v>7132.1</v>
      </c>
      <c r="J98" s="19">
        <v>1.07</v>
      </c>
      <c r="K98" s="67">
        <v>0.01</v>
      </c>
    </row>
    <row r="99" spans="1:11" s="19" customFormat="1" ht="15">
      <c r="A99" s="30" t="s">
        <v>65</v>
      </c>
      <c r="B99" s="27"/>
      <c r="C99" s="28"/>
      <c r="D99" s="84">
        <f>D100+D101</f>
        <v>42626.76</v>
      </c>
      <c r="E99" s="84"/>
      <c r="F99" s="86"/>
      <c r="G99" s="84">
        <f>G100+G101</f>
        <v>0</v>
      </c>
      <c r="H99" s="84">
        <f>H100+H101</f>
        <v>0</v>
      </c>
      <c r="I99" s="19">
        <v>6435.7</v>
      </c>
      <c r="J99" s="19">
        <v>1.07</v>
      </c>
      <c r="K99" s="67">
        <v>0.02</v>
      </c>
    </row>
    <row r="100" spans="1:11" s="25" customFormat="1" ht="15">
      <c r="A100" s="11" t="s">
        <v>131</v>
      </c>
      <c r="B100" s="80" t="s">
        <v>118</v>
      </c>
      <c r="C100" s="4"/>
      <c r="D100" s="98">
        <v>18431.4</v>
      </c>
      <c r="E100" s="90"/>
      <c r="F100" s="91"/>
      <c r="G100" s="90"/>
      <c r="H100" s="90"/>
      <c r="I100" s="19">
        <v>6435.7</v>
      </c>
      <c r="J100" s="19">
        <v>1.07</v>
      </c>
      <c r="K100" s="67">
        <v>0.02</v>
      </c>
    </row>
    <row r="101" spans="1:11" s="25" customFormat="1" ht="15">
      <c r="A101" s="11" t="s">
        <v>79</v>
      </c>
      <c r="B101" s="95" t="s">
        <v>22</v>
      </c>
      <c r="C101" s="4">
        <f>F101*12</f>
        <v>0</v>
      </c>
      <c r="D101" s="98">
        <v>24195.36</v>
      </c>
      <c r="E101" s="90">
        <f>H101*12</f>
        <v>0</v>
      </c>
      <c r="F101" s="91"/>
      <c r="G101" s="90"/>
      <c r="H101" s="90"/>
      <c r="I101" s="19">
        <v>6435.7</v>
      </c>
      <c r="J101" s="19">
        <v>1.07</v>
      </c>
      <c r="K101" s="67">
        <v>0</v>
      </c>
    </row>
    <row r="102" spans="1:11" s="19" customFormat="1" ht="15">
      <c r="A102" s="30" t="s">
        <v>64</v>
      </c>
      <c r="B102" s="27"/>
      <c r="C102" s="28"/>
      <c r="D102" s="84">
        <f>D103+D104+D105</f>
        <v>14797.17</v>
      </c>
      <c r="E102" s="84"/>
      <c r="F102" s="86"/>
      <c r="G102" s="84">
        <f>G103+G104+G105</f>
        <v>0</v>
      </c>
      <c r="H102" s="84">
        <f>H103+H104+H105</f>
        <v>0</v>
      </c>
      <c r="I102" s="19">
        <v>6435.7</v>
      </c>
      <c r="J102" s="19">
        <v>1.07</v>
      </c>
      <c r="K102" s="67">
        <v>0.16</v>
      </c>
    </row>
    <row r="103" spans="1:11" s="25" customFormat="1" ht="15">
      <c r="A103" s="11" t="s">
        <v>133</v>
      </c>
      <c r="B103" s="36" t="s">
        <v>72</v>
      </c>
      <c r="C103" s="4"/>
      <c r="D103" s="98">
        <v>3661.02</v>
      </c>
      <c r="E103" s="90"/>
      <c r="F103" s="91"/>
      <c r="G103" s="90"/>
      <c r="H103" s="90"/>
      <c r="I103" s="19">
        <v>6435.7</v>
      </c>
      <c r="J103" s="19">
        <v>1.07</v>
      </c>
      <c r="K103" s="67">
        <v>0.04</v>
      </c>
    </row>
    <row r="104" spans="1:11" s="25" customFormat="1" ht="15">
      <c r="A104" s="11" t="s">
        <v>90</v>
      </c>
      <c r="B104" s="36" t="s">
        <v>72</v>
      </c>
      <c r="C104" s="4"/>
      <c r="D104" s="98">
        <v>11136.15</v>
      </c>
      <c r="E104" s="90"/>
      <c r="F104" s="91"/>
      <c r="G104" s="90"/>
      <c r="H104" s="90"/>
      <c r="I104" s="19">
        <v>6435.7</v>
      </c>
      <c r="J104" s="19">
        <v>1.07</v>
      </c>
      <c r="K104" s="67">
        <v>0.12</v>
      </c>
    </row>
    <row r="105" spans="1:11" s="25" customFormat="1" ht="25.5" customHeight="1" hidden="1">
      <c r="A105" s="11" t="s">
        <v>80</v>
      </c>
      <c r="B105" s="36" t="s">
        <v>17</v>
      </c>
      <c r="C105" s="4"/>
      <c r="D105" s="89">
        <f>G105*I105</f>
        <v>0</v>
      </c>
      <c r="E105" s="90"/>
      <c r="F105" s="91"/>
      <c r="G105" s="90">
        <f>H105*12</f>
        <v>0</v>
      </c>
      <c r="H105" s="90">
        <v>0</v>
      </c>
      <c r="I105" s="19">
        <v>6435.7</v>
      </c>
      <c r="J105" s="19">
        <v>1.07</v>
      </c>
      <c r="K105" s="67">
        <v>0</v>
      </c>
    </row>
    <row r="106" spans="1:11" s="19" customFormat="1" ht="38.25" thickBot="1">
      <c r="A106" s="37" t="s">
        <v>155</v>
      </c>
      <c r="B106" s="27" t="s">
        <v>12</v>
      </c>
      <c r="C106" s="35">
        <f>F106*12</f>
        <v>0</v>
      </c>
      <c r="D106" s="88">
        <f>G106*I106</f>
        <v>29346.79</v>
      </c>
      <c r="E106" s="88"/>
      <c r="F106" s="88"/>
      <c r="G106" s="88">
        <f>H106*12</f>
        <v>4.56</v>
      </c>
      <c r="H106" s="88">
        <v>0.38</v>
      </c>
      <c r="I106" s="19">
        <v>6435.7</v>
      </c>
      <c r="J106" s="19">
        <v>1.07</v>
      </c>
      <c r="K106" s="67">
        <v>0.3</v>
      </c>
    </row>
    <row r="107" spans="1:11" s="19" customFormat="1" ht="19.5" hidden="1" thickBot="1">
      <c r="A107" s="37" t="s">
        <v>38</v>
      </c>
      <c r="B107" s="27"/>
      <c r="C107" s="33">
        <f>F107*12</f>
        <v>0</v>
      </c>
      <c r="D107" s="87"/>
      <c r="E107" s="87"/>
      <c r="F107" s="87"/>
      <c r="G107" s="87"/>
      <c r="H107" s="86"/>
      <c r="I107" s="19">
        <v>6435.7</v>
      </c>
      <c r="K107" s="67"/>
    </row>
    <row r="108" spans="1:11" s="46" customFormat="1" ht="15.75" hidden="1" thickBot="1">
      <c r="A108" s="49" t="s">
        <v>86</v>
      </c>
      <c r="B108" s="47"/>
      <c r="C108" s="48"/>
      <c r="D108" s="93"/>
      <c r="E108" s="93"/>
      <c r="F108" s="93"/>
      <c r="G108" s="93"/>
      <c r="H108" s="100"/>
      <c r="I108" s="19">
        <v>6435.7</v>
      </c>
      <c r="K108" s="69"/>
    </row>
    <row r="109" spans="1:11" s="46" customFormat="1" ht="15.75" hidden="1" thickBot="1">
      <c r="A109" s="49" t="s">
        <v>87</v>
      </c>
      <c r="B109" s="47"/>
      <c r="C109" s="48"/>
      <c r="D109" s="93"/>
      <c r="E109" s="93"/>
      <c r="F109" s="93"/>
      <c r="G109" s="93"/>
      <c r="H109" s="100"/>
      <c r="I109" s="19">
        <v>6435.7</v>
      </c>
      <c r="K109" s="69"/>
    </row>
    <row r="110" spans="1:11" s="46" customFormat="1" ht="15" customHeight="1" hidden="1">
      <c r="A110" s="49" t="s">
        <v>100</v>
      </c>
      <c r="B110" s="47"/>
      <c r="C110" s="48"/>
      <c r="D110" s="93"/>
      <c r="E110" s="93"/>
      <c r="F110" s="93"/>
      <c r="G110" s="93"/>
      <c r="H110" s="100"/>
      <c r="I110" s="19">
        <v>6435.7</v>
      </c>
      <c r="K110" s="69"/>
    </row>
    <row r="111" spans="1:11" s="46" customFormat="1" ht="20.25" customHeight="1" hidden="1">
      <c r="A111" s="49" t="s">
        <v>101</v>
      </c>
      <c r="B111" s="47"/>
      <c r="C111" s="48"/>
      <c r="D111" s="93"/>
      <c r="E111" s="93"/>
      <c r="F111" s="93"/>
      <c r="G111" s="93"/>
      <c r="H111" s="100"/>
      <c r="I111" s="19">
        <v>6435.7</v>
      </c>
      <c r="K111" s="69"/>
    </row>
    <row r="112" spans="1:11" s="46" customFormat="1" ht="15.75" hidden="1" thickBot="1">
      <c r="A112" s="49" t="s">
        <v>88</v>
      </c>
      <c r="B112" s="47"/>
      <c r="C112" s="48"/>
      <c r="D112" s="93"/>
      <c r="E112" s="93"/>
      <c r="F112" s="93"/>
      <c r="G112" s="93"/>
      <c r="H112" s="100"/>
      <c r="I112" s="19">
        <v>6435.7</v>
      </c>
      <c r="K112" s="69"/>
    </row>
    <row r="113" spans="1:11" s="46" customFormat="1" ht="15.75" hidden="1" thickBot="1">
      <c r="A113" s="49" t="s">
        <v>89</v>
      </c>
      <c r="B113" s="47"/>
      <c r="C113" s="48"/>
      <c r="D113" s="93">
        <f>G113*I113</f>
        <v>0</v>
      </c>
      <c r="E113" s="93"/>
      <c r="F113" s="93"/>
      <c r="G113" s="93">
        <f>12*H113</f>
        <v>0</v>
      </c>
      <c r="H113" s="100">
        <v>0</v>
      </c>
      <c r="I113" s="19">
        <v>6435.7</v>
      </c>
      <c r="K113" s="69"/>
    </row>
    <row r="114" spans="1:11" s="46" customFormat="1" ht="19.5" thickBot="1">
      <c r="A114" s="63" t="s">
        <v>119</v>
      </c>
      <c r="B114" s="64" t="s">
        <v>11</v>
      </c>
      <c r="C114" s="73"/>
      <c r="D114" s="88">
        <f>G114*I114</f>
        <v>126173.05</v>
      </c>
      <c r="E114" s="88"/>
      <c r="F114" s="88"/>
      <c r="G114" s="88">
        <f>12*H114</f>
        <v>20.76</v>
      </c>
      <c r="H114" s="88">
        <v>1.73</v>
      </c>
      <c r="I114" s="19">
        <f>6435.7-358</f>
        <v>6077.7</v>
      </c>
      <c r="K114" s="69"/>
    </row>
    <row r="115" spans="1:11" s="19" customFormat="1" ht="19.5" thickBot="1">
      <c r="A115" s="38" t="s">
        <v>39</v>
      </c>
      <c r="B115" s="18"/>
      <c r="C115" s="39" t="e">
        <f>F115*12</f>
        <v>#REF!</v>
      </c>
      <c r="D115" s="5">
        <f>D114+D106+D102+D99+D97+D87+D84+D70+D51+D50+D49+D48+D47+D43+D42+D41+D40+D39+D38+D37+D36+D35+D34+D25+D15</f>
        <v>1631646.71</v>
      </c>
      <c r="E115" s="5" t="e">
        <f>E15+E25+E34+E35+E36+E38+E39+E41+E42+E43+E44+E45+E46+E47+E48+E49+E50+E51+E70+E84+E87+E97+E99+E102+E106+E107+E114+#REF!</f>
        <v>#REF!</v>
      </c>
      <c r="F115" s="5" t="e">
        <f>F15+F25+F34+F35+F36+F38+F39+F41+F42+F43+F44+F45+F46+F47+F48+F49+F50+F51+F70+F84+F87+F97+F99+F102+F106+F107+F114+#REF!</f>
        <v>#REF!</v>
      </c>
      <c r="G115" s="5"/>
      <c r="H115" s="5"/>
      <c r="I115" s="19">
        <v>6435.7</v>
      </c>
      <c r="K115" s="67"/>
    </row>
    <row r="116" spans="1:11" s="42" customFormat="1" ht="20.25" hidden="1" thickBot="1">
      <c r="A116" s="9" t="s">
        <v>29</v>
      </c>
      <c r="B116" s="40" t="s">
        <v>11</v>
      </c>
      <c r="C116" s="40" t="s">
        <v>30</v>
      </c>
      <c r="D116" s="41"/>
      <c r="E116" s="40" t="s">
        <v>30</v>
      </c>
      <c r="F116" s="10"/>
      <c r="G116" s="40" t="s">
        <v>30</v>
      </c>
      <c r="H116" s="10"/>
      <c r="K116" s="70"/>
    </row>
    <row r="117" spans="1:11" s="42" customFormat="1" ht="19.5">
      <c r="A117" s="76"/>
      <c r="B117" s="77"/>
      <c r="C117" s="77"/>
      <c r="D117" s="77"/>
      <c r="E117" s="77"/>
      <c r="F117" s="77"/>
      <c r="G117" s="77"/>
      <c r="H117" s="77"/>
      <c r="K117" s="70"/>
    </row>
    <row r="118" spans="1:11" s="6" customFormat="1" ht="12.75">
      <c r="A118" s="43"/>
      <c r="K118" s="71"/>
    </row>
    <row r="119" spans="1:11" s="6" customFormat="1" ht="12.75">
      <c r="A119" s="43"/>
      <c r="K119" s="71"/>
    </row>
    <row r="120" spans="1:11" s="6" customFormat="1" ht="12.75">
      <c r="A120" s="43"/>
      <c r="K120" s="71"/>
    </row>
    <row r="121" spans="1:11" s="6" customFormat="1" ht="13.5" thickBot="1">
      <c r="A121" s="43"/>
      <c r="K121" s="71"/>
    </row>
    <row r="122" spans="1:11" s="19" customFormat="1" ht="30.75" thickBot="1">
      <c r="A122" s="74" t="s">
        <v>111</v>
      </c>
      <c r="B122" s="18"/>
      <c r="C122" s="39">
        <f>F122*12</f>
        <v>0</v>
      </c>
      <c r="D122" s="39">
        <f>D123+D124+D125+D126+D127+D128+D129+D130+D131+D132+D133+D134</f>
        <v>1356782.23</v>
      </c>
      <c r="E122" s="39">
        <f>E123+E124+E125+E126+E127+E128+E129+E130+E131+E132+E133+E134</f>
        <v>0</v>
      </c>
      <c r="F122" s="39">
        <f>F123+F124+F125+F126+F127+F128+F129+F130+F131+F132+F133+F134</f>
        <v>0</v>
      </c>
      <c r="G122" s="39">
        <f>G123+G124+G125+G126+G127+G128+G129+G130+G131+G132+G133+G134</f>
        <v>210.61</v>
      </c>
      <c r="H122" s="39">
        <f>H123+H124+H125+H126+H127+H128+H129+H130+H131+H132+H133+H134</f>
        <v>17.57</v>
      </c>
      <c r="I122" s="19">
        <v>6435.7</v>
      </c>
      <c r="K122" s="67"/>
    </row>
    <row r="123" spans="1:11" s="108" customFormat="1" ht="15">
      <c r="A123" s="104" t="s">
        <v>140</v>
      </c>
      <c r="B123" s="105"/>
      <c r="C123" s="81"/>
      <c r="D123" s="81">
        <v>135019.22</v>
      </c>
      <c r="E123" s="82"/>
      <c r="F123" s="82"/>
      <c r="G123" s="81">
        <f>D123/I123</f>
        <v>20.98</v>
      </c>
      <c r="H123" s="106">
        <f>G123/12</f>
        <v>1.75</v>
      </c>
      <c r="I123" s="107">
        <v>6435.7</v>
      </c>
      <c r="K123" s="109"/>
    </row>
    <row r="124" spans="1:11" s="108" customFormat="1" ht="15">
      <c r="A124" s="104" t="s">
        <v>141</v>
      </c>
      <c r="B124" s="105"/>
      <c r="C124" s="81"/>
      <c r="D124" s="81">
        <v>1149205.05</v>
      </c>
      <c r="E124" s="82"/>
      <c r="F124" s="82"/>
      <c r="G124" s="81">
        <f aca="true" t="shared" si="8" ref="G124:G134">D124/I124</f>
        <v>178.57</v>
      </c>
      <c r="H124" s="106">
        <f aca="true" t="shared" si="9" ref="H124:H134">G124/12</f>
        <v>14.88</v>
      </c>
      <c r="I124" s="107">
        <v>6435.7</v>
      </c>
      <c r="K124" s="109"/>
    </row>
    <row r="125" spans="1:11" s="108" customFormat="1" ht="15" customHeight="1">
      <c r="A125" s="104" t="s">
        <v>120</v>
      </c>
      <c r="B125" s="110"/>
      <c r="C125" s="82"/>
      <c r="D125" s="82">
        <v>11186.57</v>
      </c>
      <c r="E125" s="82"/>
      <c r="F125" s="82"/>
      <c r="G125" s="81">
        <f t="shared" si="8"/>
        <v>1.74</v>
      </c>
      <c r="H125" s="106">
        <f t="shared" si="9"/>
        <v>0.15</v>
      </c>
      <c r="I125" s="107">
        <v>6435.7</v>
      </c>
      <c r="K125" s="109"/>
    </row>
    <row r="126" spans="1:11" s="108" customFormat="1" ht="15" customHeight="1">
      <c r="A126" s="104" t="s">
        <v>150</v>
      </c>
      <c r="B126" s="110"/>
      <c r="C126" s="82"/>
      <c r="D126" s="82">
        <v>1444.96</v>
      </c>
      <c r="E126" s="82"/>
      <c r="F126" s="82"/>
      <c r="G126" s="81">
        <f t="shared" si="8"/>
        <v>0.22</v>
      </c>
      <c r="H126" s="106">
        <f t="shared" si="9"/>
        <v>0.02</v>
      </c>
      <c r="I126" s="107">
        <v>6435.7</v>
      </c>
      <c r="K126" s="109"/>
    </row>
    <row r="127" spans="1:11" s="108" customFormat="1" ht="15" customHeight="1">
      <c r="A127" s="104" t="s">
        <v>147</v>
      </c>
      <c r="B127" s="110"/>
      <c r="C127" s="82"/>
      <c r="D127" s="82">
        <v>9414.57</v>
      </c>
      <c r="E127" s="82"/>
      <c r="F127" s="82"/>
      <c r="G127" s="81">
        <f t="shared" si="8"/>
        <v>1.32</v>
      </c>
      <c r="H127" s="106">
        <f t="shared" si="9"/>
        <v>0.11</v>
      </c>
      <c r="I127" s="107">
        <v>7132.1</v>
      </c>
      <c r="K127" s="109"/>
    </row>
    <row r="128" spans="1:11" s="108" customFormat="1" ht="15" customHeight="1">
      <c r="A128" s="104" t="s">
        <v>148</v>
      </c>
      <c r="B128" s="110"/>
      <c r="C128" s="82"/>
      <c r="D128" s="82">
        <v>3961.87</v>
      </c>
      <c r="E128" s="82"/>
      <c r="F128" s="82"/>
      <c r="G128" s="81">
        <f t="shared" si="8"/>
        <v>0.56</v>
      </c>
      <c r="H128" s="106">
        <f t="shared" si="9"/>
        <v>0.05</v>
      </c>
      <c r="I128" s="107">
        <v>7132.1</v>
      </c>
      <c r="K128" s="109"/>
    </row>
    <row r="129" spans="1:11" s="108" customFormat="1" ht="15" customHeight="1">
      <c r="A129" s="104" t="s">
        <v>149</v>
      </c>
      <c r="B129" s="110"/>
      <c r="C129" s="82"/>
      <c r="D129" s="82">
        <v>5738.14</v>
      </c>
      <c r="E129" s="82"/>
      <c r="F129" s="82"/>
      <c r="G129" s="81">
        <f t="shared" si="8"/>
        <v>0.89</v>
      </c>
      <c r="H129" s="106">
        <f t="shared" si="9"/>
        <v>0.07</v>
      </c>
      <c r="I129" s="107">
        <v>6435.7</v>
      </c>
      <c r="K129" s="109"/>
    </row>
    <row r="130" spans="1:11" s="108" customFormat="1" ht="15" customHeight="1">
      <c r="A130" s="104" t="s">
        <v>151</v>
      </c>
      <c r="B130" s="110"/>
      <c r="C130" s="82"/>
      <c r="D130" s="82">
        <v>722.42</v>
      </c>
      <c r="E130" s="82"/>
      <c r="F130" s="82"/>
      <c r="G130" s="81">
        <f t="shared" si="8"/>
        <v>0.1</v>
      </c>
      <c r="H130" s="106">
        <f t="shared" si="9"/>
        <v>0.01</v>
      </c>
      <c r="I130" s="107">
        <v>7132.1</v>
      </c>
      <c r="K130" s="109"/>
    </row>
    <row r="131" spans="1:11" s="108" customFormat="1" ht="15" customHeight="1">
      <c r="A131" s="104" t="s">
        <v>152</v>
      </c>
      <c r="B131" s="110"/>
      <c r="C131" s="82"/>
      <c r="D131" s="82">
        <v>10541.9</v>
      </c>
      <c r="E131" s="82"/>
      <c r="F131" s="82"/>
      <c r="G131" s="81">
        <f t="shared" si="8"/>
        <v>1.64</v>
      </c>
      <c r="H131" s="106">
        <f t="shared" si="9"/>
        <v>0.14</v>
      </c>
      <c r="I131" s="107">
        <v>6435.7</v>
      </c>
      <c r="K131" s="109"/>
    </row>
    <row r="132" spans="1:11" s="108" customFormat="1" ht="15" customHeight="1">
      <c r="A132" s="104" t="s">
        <v>153</v>
      </c>
      <c r="B132" s="110"/>
      <c r="C132" s="82"/>
      <c r="D132" s="82">
        <v>8263.83</v>
      </c>
      <c r="E132" s="82"/>
      <c r="F132" s="82"/>
      <c r="G132" s="81">
        <f t="shared" si="8"/>
        <v>1.28</v>
      </c>
      <c r="H132" s="106">
        <f t="shared" si="9"/>
        <v>0.11</v>
      </c>
      <c r="I132" s="107">
        <v>6435.7</v>
      </c>
      <c r="K132" s="109"/>
    </row>
    <row r="133" spans="1:11" s="108" customFormat="1" ht="15" customHeight="1">
      <c r="A133" s="104" t="s">
        <v>121</v>
      </c>
      <c r="B133" s="110"/>
      <c r="C133" s="82"/>
      <c r="D133" s="82">
        <v>12996.2</v>
      </c>
      <c r="E133" s="82"/>
      <c r="F133" s="82"/>
      <c r="G133" s="81">
        <f t="shared" si="8"/>
        <v>2.02</v>
      </c>
      <c r="H133" s="106">
        <f t="shared" si="9"/>
        <v>0.17</v>
      </c>
      <c r="I133" s="107">
        <v>6435.7</v>
      </c>
      <c r="K133" s="109"/>
    </row>
    <row r="134" spans="1:11" s="6" customFormat="1" ht="15">
      <c r="A134" s="111" t="s">
        <v>159</v>
      </c>
      <c r="B134" s="112"/>
      <c r="C134" s="112"/>
      <c r="D134" s="112">
        <f>1*8287.5</f>
        <v>8287.5</v>
      </c>
      <c r="E134" s="112"/>
      <c r="F134" s="112"/>
      <c r="G134" s="81">
        <f t="shared" si="8"/>
        <v>1.29</v>
      </c>
      <c r="H134" s="106">
        <f t="shared" si="9"/>
        <v>0.11</v>
      </c>
      <c r="I134" s="107">
        <v>6435.7</v>
      </c>
      <c r="K134" s="71"/>
    </row>
    <row r="135" spans="1:11" s="6" customFormat="1" ht="12.75">
      <c r="A135" s="43"/>
      <c r="K135" s="71"/>
    </row>
    <row r="136" spans="1:11" s="6" customFormat="1" ht="12.75">
      <c r="A136" s="43"/>
      <c r="K136" s="71"/>
    </row>
    <row r="137" spans="1:11" s="6" customFormat="1" ht="13.5" thickBot="1">
      <c r="A137" s="43"/>
      <c r="K137" s="71"/>
    </row>
    <row r="138" spans="1:11" s="59" customFormat="1" ht="15.75" thickBot="1">
      <c r="A138" s="57" t="s">
        <v>102</v>
      </c>
      <c r="B138" s="58"/>
      <c r="C138" s="58"/>
      <c r="D138" s="60">
        <f>D115+D122</f>
        <v>2988428.94</v>
      </c>
      <c r="E138" s="60" t="e">
        <f>E115+#REF!+E122</f>
        <v>#REF!</v>
      </c>
      <c r="F138" s="60" t="e">
        <f>F115+#REF!+F122</f>
        <v>#REF!</v>
      </c>
      <c r="G138" s="60"/>
      <c r="H138" s="60"/>
      <c r="K138" s="72"/>
    </row>
    <row r="139" spans="1:11" s="6" customFormat="1" ht="12.75">
      <c r="A139" s="43"/>
      <c r="K139" s="71"/>
    </row>
    <row r="140" spans="1:11" s="6" customFormat="1" ht="12.75">
      <c r="A140" s="43"/>
      <c r="K140" s="71"/>
    </row>
    <row r="141" spans="1:11" s="6" customFormat="1" ht="12.75">
      <c r="A141" s="43"/>
      <c r="K141" s="71"/>
    </row>
    <row r="142" spans="1:11" s="6" customFormat="1" ht="12.75">
      <c r="A142" s="43"/>
      <c r="K142" s="71"/>
    </row>
    <row r="143" spans="1:11" s="6" customFormat="1" ht="12.75">
      <c r="A143" s="43"/>
      <c r="K143" s="71"/>
    </row>
    <row r="144" spans="1:11" s="6" customFormat="1" ht="12.75">
      <c r="A144" s="43"/>
      <c r="K144" s="71"/>
    </row>
    <row r="145" spans="1:11" s="6" customFormat="1" ht="12.75">
      <c r="A145" s="43"/>
      <c r="K145" s="71"/>
    </row>
    <row r="146" spans="1:11" s="6" customFormat="1" ht="12.75">
      <c r="A146" s="43"/>
      <c r="K146" s="71"/>
    </row>
    <row r="147" spans="1:11" s="6" customFormat="1" ht="12.75">
      <c r="A147" s="43"/>
      <c r="K147" s="71"/>
    </row>
    <row r="148" spans="1:11" s="42" customFormat="1" ht="19.5">
      <c r="A148" s="44"/>
      <c r="B148" s="45"/>
      <c r="C148" s="7"/>
      <c r="D148" s="7"/>
      <c r="E148" s="7"/>
      <c r="F148" s="7"/>
      <c r="G148" s="7"/>
      <c r="H148" s="7"/>
      <c r="K148" s="70"/>
    </row>
    <row r="149" spans="1:11" s="6" customFormat="1" ht="14.25">
      <c r="A149" s="173" t="s">
        <v>31</v>
      </c>
      <c r="B149" s="173"/>
      <c r="C149" s="173"/>
      <c r="D149" s="173"/>
      <c r="E149" s="173"/>
      <c r="F149" s="173"/>
      <c r="K149" s="71"/>
    </row>
    <row r="150" s="6" customFormat="1" ht="12.75">
      <c r="K150" s="71"/>
    </row>
    <row r="151" spans="1:11" s="6" customFormat="1" ht="12.75">
      <c r="A151" s="43" t="s">
        <v>32</v>
      </c>
      <c r="K151" s="71"/>
    </row>
    <row r="152" s="6" customFormat="1" ht="12.75">
      <c r="K152" s="71"/>
    </row>
    <row r="153" s="6" customFormat="1" ht="12.75">
      <c r="K153" s="71"/>
    </row>
    <row r="154" s="6" customFormat="1" ht="12.75">
      <c r="K154" s="71"/>
    </row>
    <row r="155" s="6" customFormat="1" ht="12.75">
      <c r="K155" s="71"/>
    </row>
    <row r="156" s="6" customFormat="1" ht="12.75">
      <c r="K156" s="71"/>
    </row>
    <row r="157" s="6" customFormat="1" ht="12.75">
      <c r="K157" s="71"/>
    </row>
    <row r="158" s="6" customFormat="1" ht="12.75">
      <c r="K158" s="71"/>
    </row>
    <row r="159" s="6" customFormat="1" ht="12.75">
      <c r="K159" s="71"/>
    </row>
    <row r="160" s="6" customFormat="1" ht="12.75">
      <c r="K160" s="71"/>
    </row>
    <row r="161" s="6" customFormat="1" ht="12.75">
      <c r="K161" s="71"/>
    </row>
    <row r="162" s="6" customFormat="1" ht="12.75">
      <c r="K162" s="71"/>
    </row>
    <row r="163" s="6" customFormat="1" ht="12.75">
      <c r="K163" s="71"/>
    </row>
    <row r="164" s="6" customFormat="1" ht="12.75">
      <c r="K164" s="71"/>
    </row>
    <row r="165" s="6" customFormat="1" ht="12.75">
      <c r="K165" s="71"/>
    </row>
    <row r="166" s="6" customFormat="1" ht="12.75">
      <c r="K166" s="71"/>
    </row>
    <row r="167" s="6" customFormat="1" ht="12.75">
      <c r="K167" s="71"/>
    </row>
    <row r="168" s="6" customFormat="1" ht="12.75">
      <c r="K168" s="71"/>
    </row>
    <row r="169" s="6" customFormat="1" ht="12.75">
      <c r="K169" s="71"/>
    </row>
  </sheetData>
  <sheetProtection/>
  <mergeCells count="12">
    <mergeCell ref="A8:H8"/>
    <mergeCell ref="A9:H9"/>
    <mergeCell ref="A10:H10"/>
    <mergeCell ref="A11:H11"/>
    <mergeCell ref="A14:H14"/>
    <mergeCell ref="A149:F149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4"/>
  <sheetViews>
    <sheetView zoomScale="75" zoomScaleNormal="75" zoomScalePageLayoutView="0" workbookViewId="0" topLeftCell="A27">
      <selection activeCell="A1" sqref="A1:H87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4.87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5" hidden="1" customWidth="1"/>
    <col min="12" max="14" width="15.375" style="8" customWidth="1"/>
    <col min="15" max="16384" width="9.125" style="8" customWidth="1"/>
  </cols>
  <sheetData>
    <row r="1" spans="1:8" ht="16.5" customHeight="1">
      <c r="A1" s="156" t="s">
        <v>0</v>
      </c>
      <c r="B1" s="157"/>
      <c r="C1" s="157"/>
      <c r="D1" s="157"/>
      <c r="E1" s="157"/>
      <c r="F1" s="157"/>
      <c r="G1" s="157"/>
      <c r="H1" s="157"/>
    </row>
    <row r="2" spans="1:8" ht="24.75" customHeight="1">
      <c r="A2" s="78" t="s">
        <v>156</v>
      </c>
      <c r="B2" s="158" t="s">
        <v>1</v>
      </c>
      <c r="C2" s="158"/>
      <c r="D2" s="158"/>
      <c r="E2" s="158"/>
      <c r="F2" s="158"/>
      <c r="G2" s="157"/>
      <c r="H2" s="157"/>
    </row>
    <row r="3" spans="2:8" ht="14.25" customHeight="1">
      <c r="B3" s="158" t="s">
        <v>2</v>
      </c>
      <c r="C3" s="158"/>
      <c r="D3" s="158"/>
      <c r="E3" s="158"/>
      <c r="F3" s="158"/>
      <c r="G3" s="157"/>
      <c r="H3" s="157"/>
    </row>
    <row r="4" spans="2:8" ht="14.25" customHeight="1">
      <c r="B4" s="158" t="s">
        <v>40</v>
      </c>
      <c r="C4" s="158"/>
      <c r="D4" s="158"/>
      <c r="E4" s="158"/>
      <c r="F4" s="158"/>
      <c r="G4" s="157"/>
      <c r="H4" s="157"/>
    </row>
    <row r="5" spans="1:8" s="75" customFormat="1" ht="39.75" customHeight="1">
      <c r="A5" s="159"/>
      <c r="B5" s="160"/>
      <c r="C5" s="160"/>
      <c r="D5" s="160"/>
      <c r="E5" s="160"/>
      <c r="F5" s="160"/>
      <c r="G5" s="160"/>
      <c r="H5" s="160"/>
    </row>
    <row r="6" spans="1:8" s="75" customFormat="1" ht="33" customHeight="1">
      <c r="A6" s="161" t="s">
        <v>161</v>
      </c>
      <c r="B6" s="162"/>
      <c r="C6" s="162"/>
      <c r="D6" s="162"/>
      <c r="E6" s="162"/>
      <c r="F6" s="162"/>
      <c r="G6" s="162"/>
      <c r="H6" s="162"/>
    </row>
    <row r="7" spans="2:9" ht="35.25" customHeight="1" hidden="1">
      <c r="B7" s="1"/>
      <c r="C7" s="1"/>
      <c r="D7" s="1"/>
      <c r="E7" s="1"/>
      <c r="F7" s="1"/>
      <c r="G7" s="1"/>
      <c r="H7" s="1"/>
      <c r="I7" s="1"/>
    </row>
    <row r="8" spans="1:11" s="13" customFormat="1" ht="22.5" customHeight="1">
      <c r="A8" s="163" t="s">
        <v>3</v>
      </c>
      <c r="B8" s="163"/>
      <c r="C8" s="163"/>
      <c r="D8" s="163"/>
      <c r="E8" s="164"/>
      <c r="F8" s="164"/>
      <c r="G8" s="164"/>
      <c r="H8" s="164"/>
      <c r="K8" s="66"/>
    </row>
    <row r="9" spans="1:8" s="14" customFormat="1" ht="18.75" customHeight="1">
      <c r="A9" s="163" t="s">
        <v>126</v>
      </c>
      <c r="B9" s="163"/>
      <c r="C9" s="163"/>
      <c r="D9" s="163"/>
      <c r="E9" s="164"/>
      <c r="F9" s="164"/>
      <c r="G9" s="164"/>
      <c r="H9" s="164"/>
    </row>
    <row r="10" spans="1:8" s="15" customFormat="1" ht="17.25" customHeight="1">
      <c r="A10" s="165" t="s">
        <v>33</v>
      </c>
      <c r="B10" s="165"/>
      <c r="C10" s="165"/>
      <c r="D10" s="165"/>
      <c r="E10" s="166"/>
      <c r="F10" s="166"/>
      <c r="G10" s="166"/>
      <c r="H10" s="166"/>
    </row>
    <row r="11" spans="1:8" s="15" customFormat="1" ht="17.25" customHeight="1">
      <c r="A11" s="174" t="s">
        <v>127</v>
      </c>
      <c r="B11" s="174"/>
      <c r="C11" s="174"/>
      <c r="D11" s="174"/>
      <c r="E11" s="174"/>
      <c r="F11" s="174"/>
      <c r="G11" s="174"/>
      <c r="H11" s="174"/>
    </row>
    <row r="12" spans="1:8" s="14" customFormat="1" ht="30" customHeight="1" thickBot="1">
      <c r="A12" s="167" t="s">
        <v>99</v>
      </c>
      <c r="B12" s="167"/>
      <c r="C12" s="167"/>
      <c r="D12" s="167"/>
      <c r="E12" s="168"/>
      <c r="F12" s="168"/>
      <c r="G12" s="168"/>
      <c r="H12" s="168"/>
    </row>
    <row r="13" spans="1:11" s="19" customFormat="1" ht="139.5" customHeight="1" thickBot="1">
      <c r="A13" s="16" t="s">
        <v>4</v>
      </c>
      <c r="B13" s="17" t="s">
        <v>5</v>
      </c>
      <c r="C13" s="18" t="s">
        <v>6</v>
      </c>
      <c r="D13" s="18" t="s">
        <v>41</v>
      </c>
      <c r="E13" s="18" t="s">
        <v>6</v>
      </c>
      <c r="F13" s="2" t="s">
        <v>7</v>
      </c>
      <c r="G13" s="18" t="s">
        <v>6</v>
      </c>
      <c r="H13" s="2" t="s">
        <v>7</v>
      </c>
      <c r="K13" s="67"/>
    </row>
    <row r="14" spans="1:11" s="25" customFormat="1" ht="12.75">
      <c r="A14" s="20">
        <v>1</v>
      </c>
      <c r="B14" s="21">
        <v>2</v>
      </c>
      <c r="C14" s="21">
        <v>3</v>
      </c>
      <c r="D14" s="22"/>
      <c r="E14" s="21">
        <v>3</v>
      </c>
      <c r="F14" s="3">
        <v>4</v>
      </c>
      <c r="G14" s="23">
        <v>3</v>
      </c>
      <c r="H14" s="24">
        <v>4</v>
      </c>
      <c r="K14" s="68"/>
    </row>
    <row r="15" spans="1:11" s="25" customFormat="1" ht="49.5" customHeight="1">
      <c r="A15" s="169" t="s">
        <v>8</v>
      </c>
      <c r="B15" s="170"/>
      <c r="C15" s="170"/>
      <c r="D15" s="170"/>
      <c r="E15" s="170"/>
      <c r="F15" s="170"/>
      <c r="G15" s="171"/>
      <c r="H15" s="172"/>
      <c r="K15" s="68"/>
    </row>
    <row r="16" spans="1:12" s="19" customFormat="1" ht="15">
      <c r="A16" s="26" t="s">
        <v>134</v>
      </c>
      <c r="B16" s="27" t="s">
        <v>9</v>
      </c>
      <c r="C16" s="28">
        <f>F16*12</f>
        <v>0</v>
      </c>
      <c r="D16" s="83">
        <f>G16*I16</f>
        <v>18500.04</v>
      </c>
      <c r="E16" s="84">
        <f>H16*12</f>
        <v>35.4</v>
      </c>
      <c r="F16" s="85"/>
      <c r="G16" s="84">
        <f>H16*12</f>
        <v>35.4</v>
      </c>
      <c r="H16" s="84">
        <f>H21+H23</f>
        <v>2.95</v>
      </c>
      <c r="I16" s="19">
        <v>522.6</v>
      </c>
      <c r="J16" s="19">
        <v>1.07</v>
      </c>
      <c r="K16" s="67">
        <v>2.24</v>
      </c>
      <c r="L16" s="19">
        <v>7132.1</v>
      </c>
    </row>
    <row r="17" spans="1:11" s="19" customFormat="1" ht="27" customHeight="1">
      <c r="A17" s="50" t="s">
        <v>103</v>
      </c>
      <c r="B17" s="36" t="s">
        <v>104</v>
      </c>
      <c r="C17" s="28"/>
      <c r="D17" s="83"/>
      <c r="E17" s="84"/>
      <c r="F17" s="85"/>
      <c r="G17" s="84"/>
      <c r="H17" s="84"/>
      <c r="K17" s="67"/>
    </row>
    <row r="18" spans="1:11" s="19" customFormat="1" ht="18.75" customHeight="1">
      <c r="A18" s="50" t="s">
        <v>105</v>
      </c>
      <c r="B18" s="36" t="s">
        <v>104</v>
      </c>
      <c r="C18" s="28"/>
      <c r="D18" s="83"/>
      <c r="E18" s="84"/>
      <c r="F18" s="85"/>
      <c r="G18" s="84"/>
      <c r="H18" s="84"/>
      <c r="K18" s="67"/>
    </row>
    <row r="19" spans="1:11" s="19" customFormat="1" ht="21" customHeight="1">
      <c r="A19" s="123" t="s">
        <v>106</v>
      </c>
      <c r="B19" s="124" t="s">
        <v>107</v>
      </c>
      <c r="C19" s="84"/>
      <c r="D19" s="83"/>
      <c r="E19" s="84"/>
      <c r="F19" s="85"/>
      <c r="G19" s="84"/>
      <c r="H19" s="84"/>
      <c r="K19" s="67"/>
    </row>
    <row r="20" spans="1:11" s="19" customFormat="1" ht="20.25" customHeight="1">
      <c r="A20" s="123" t="s">
        <v>108</v>
      </c>
      <c r="B20" s="135" t="s">
        <v>104</v>
      </c>
      <c r="C20" s="84"/>
      <c r="D20" s="83"/>
      <c r="E20" s="84"/>
      <c r="F20" s="85"/>
      <c r="G20" s="84"/>
      <c r="H20" s="84"/>
      <c r="K20" s="67"/>
    </row>
    <row r="21" spans="1:11" s="19" customFormat="1" ht="20.25" customHeight="1">
      <c r="A21" s="119" t="s">
        <v>39</v>
      </c>
      <c r="B21" s="120"/>
      <c r="C21" s="84"/>
      <c r="D21" s="83"/>
      <c r="E21" s="84"/>
      <c r="F21" s="85"/>
      <c r="G21" s="84"/>
      <c r="H21" s="84">
        <v>2.83</v>
      </c>
      <c r="K21" s="67"/>
    </row>
    <row r="22" spans="1:11" s="19" customFormat="1" ht="20.25" customHeight="1">
      <c r="A22" s="121" t="s">
        <v>128</v>
      </c>
      <c r="B22" s="120" t="s">
        <v>104</v>
      </c>
      <c r="C22" s="84"/>
      <c r="D22" s="83"/>
      <c r="E22" s="84"/>
      <c r="F22" s="85"/>
      <c r="G22" s="84"/>
      <c r="H22" s="101">
        <v>0.12</v>
      </c>
      <c r="K22" s="67"/>
    </row>
    <row r="23" spans="1:11" s="19" customFormat="1" ht="20.25" customHeight="1">
      <c r="A23" s="119" t="s">
        <v>39</v>
      </c>
      <c r="B23" s="120"/>
      <c r="C23" s="84"/>
      <c r="D23" s="83"/>
      <c r="E23" s="84"/>
      <c r="F23" s="85"/>
      <c r="G23" s="84"/>
      <c r="H23" s="84">
        <f>H22</f>
        <v>0.12</v>
      </c>
      <c r="K23" s="67"/>
    </row>
    <row r="24" spans="1:12" s="31" customFormat="1" ht="20.25" customHeight="1">
      <c r="A24" s="131" t="s">
        <v>13</v>
      </c>
      <c r="B24" s="132" t="s">
        <v>14</v>
      </c>
      <c r="C24" s="84">
        <f>F24*12</f>
        <v>0</v>
      </c>
      <c r="D24" s="83">
        <f>G24*I24</f>
        <v>4703.4</v>
      </c>
      <c r="E24" s="84">
        <f>H24*12</f>
        <v>9</v>
      </c>
      <c r="F24" s="86"/>
      <c r="G24" s="84">
        <f>H24*12</f>
        <v>9</v>
      </c>
      <c r="H24" s="84">
        <v>0.75</v>
      </c>
      <c r="I24" s="19">
        <v>522.6</v>
      </c>
      <c r="J24" s="19">
        <v>1.07</v>
      </c>
      <c r="K24" s="67">
        <v>0.6</v>
      </c>
      <c r="L24" s="31">
        <v>7132.1</v>
      </c>
    </row>
    <row r="25" spans="1:12" s="19" customFormat="1" ht="18.75" customHeight="1">
      <c r="A25" s="131" t="s">
        <v>15</v>
      </c>
      <c r="B25" s="132" t="s">
        <v>16</v>
      </c>
      <c r="C25" s="84">
        <f>F25*12</f>
        <v>0</v>
      </c>
      <c r="D25" s="83">
        <f>G25*I25</f>
        <v>15364.44</v>
      </c>
      <c r="E25" s="84">
        <f>H25*12</f>
        <v>29.4</v>
      </c>
      <c r="F25" s="86"/>
      <c r="G25" s="84">
        <f>H25*12</f>
        <v>29.4</v>
      </c>
      <c r="H25" s="84">
        <v>2.45</v>
      </c>
      <c r="I25" s="19">
        <v>522.6</v>
      </c>
      <c r="J25" s="19">
        <v>1.07</v>
      </c>
      <c r="K25" s="67">
        <v>1.94</v>
      </c>
      <c r="L25" s="19">
        <v>7132.1</v>
      </c>
    </row>
    <row r="26" spans="1:12" s="25" customFormat="1" ht="30">
      <c r="A26" s="131" t="s">
        <v>59</v>
      </c>
      <c r="B26" s="132" t="s">
        <v>9</v>
      </c>
      <c r="C26" s="87"/>
      <c r="D26" s="83">
        <f>2042.21*I26/L26</f>
        <v>149.64</v>
      </c>
      <c r="E26" s="87">
        <f>H26*12</f>
        <v>0.24</v>
      </c>
      <c r="F26" s="86"/>
      <c r="G26" s="84">
        <f>D26/I26</f>
        <v>0.29</v>
      </c>
      <c r="H26" s="84">
        <f>G26/12</f>
        <v>0.02</v>
      </c>
      <c r="I26" s="19">
        <v>522.6</v>
      </c>
      <c r="J26" s="19">
        <v>1.07</v>
      </c>
      <c r="K26" s="67">
        <v>0.02</v>
      </c>
      <c r="L26" s="25">
        <v>7132.1</v>
      </c>
    </row>
    <row r="27" spans="1:12" s="25" customFormat="1" ht="29.25" customHeight="1">
      <c r="A27" s="131" t="s">
        <v>84</v>
      </c>
      <c r="B27" s="132" t="s">
        <v>9</v>
      </c>
      <c r="C27" s="87"/>
      <c r="D27" s="83">
        <f>2042.21*I27/L27</f>
        <v>149.64</v>
      </c>
      <c r="E27" s="87">
        <f>H27*12</f>
        <v>0.24</v>
      </c>
      <c r="F27" s="86"/>
      <c r="G27" s="84">
        <f>D27/I27</f>
        <v>0.29</v>
      </c>
      <c r="H27" s="84">
        <f>G27/12</f>
        <v>0.02</v>
      </c>
      <c r="I27" s="19">
        <v>522.6</v>
      </c>
      <c r="J27" s="19">
        <v>1.07</v>
      </c>
      <c r="K27" s="67">
        <v>0.02</v>
      </c>
      <c r="L27" s="25">
        <v>7132.1</v>
      </c>
    </row>
    <row r="28" spans="1:11" s="25" customFormat="1" ht="30" hidden="1">
      <c r="A28" s="131" t="s">
        <v>61</v>
      </c>
      <c r="B28" s="132" t="s">
        <v>12</v>
      </c>
      <c r="C28" s="87"/>
      <c r="D28" s="83">
        <f aca="true" t="shared" si="0" ref="D28:D33">G28*I28</f>
        <v>0</v>
      </c>
      <c r="E28" s="87"/>
      <c r="F28" s="86"/>
      <c r="G28" s="84">
        <f>D28/I28</f>
        <v>1.81</v>
      </c>
      <c r="H28" s="84">
        <f>G28/12</f>
        <v>0.15</v>
      </c>
      <c r="I28" s="19">
        <v>522.6</v>
      </c>
      <c r="J28" s="19">
        <v>1.07</v>
      </c>
      <c r="K28" s="67">
        <v>0</v>
      </c>
    </row>
    <row r="29" spans="1:11" s="25" customFormat="1" ht="30" hidden="1">
      <c r="A29" s="131" t="s">
        <v>62</v>
      </c>
      <c r="B29" s="132" t="s">
        <v>12</v>
      </c>
      <c r="C29" s="87"/>
      <c r="D29" s="83">
        <f t="shared" si="0"/>
        <v>0</v>
      </c>
      <c r="E29" s="87"/>
      <c r="F29" s="86"/>
      <c r="G29" s="84">
        <f>D29/I29</f>
        <v>1.81</v>
      </c>
      <c r="H29" s="84">
        <f>G29/12</f>
        <v>0.15</v>
      </c>
      <c r="I29" s="19">
        <v>522.6</v>
      </c>
      <c r="J29" s="19">
        <v>1.07</v>
      </c>
      <c r="K29" s="67">
        <v>0</v>
      </c>
    </row>
    <row r="30" spans="1:11" s="25" customFormat="1" ht="30" hidden="1">
      <c r="A30" s="131" t="s">
        <v>63</v>
      </c>
      <c r="B30" s="132" t="s">
        <v>12</v>
      </c>
      <c r="C30" s="87"/>
      <c r="D30" s="83">
        <f t="shared" si="0"/>
        <v>0</v>
      </c>
      <c r="E30" s="87"/>
      <c r="F30" s="86"/>
      <c r="G30" s="84">
        <f>D30/I30</f>
        <v>1.81</v>
      </c>
      <c r="H30" s="84">
        <f>G30/12</f>
        <v>0.15</v>
      </c>
      <c r="I30" s="19">
        <v>522.6</v>
      </c>
      <c r="J30" s="19">
        <v>1.07</v>
      </c>
      <c r="K30" s="67">
        <v>0</v>
      </c>
    </row>
    <row r="31" spans="1:12" s="19" customFormat="1" ht="18.75" customHeight="1">
      <c r="A31" s="131" t="s">
        <v>25</v>
      </c>
      <c r="B31" s="132" t="s">
        <v>26</v>
      </c>
      <c r="C31" s="87">
        <f>F31*12</f>
        <v>0</v>
      </c>
      <c r="D31" s="83">
        <f t="shared" si="0"/>
        <v>376.27</v>
      </c>
      <c r="E31" s="87">
        <f>H31*12</f>
        <v>0.72</v>
      </c>
      <c r="F31" s="86"/>
      <c r="G31" s="84">
        <f>H31*12</f>
        <v>0.72</v>
      </c>
      <c r="H31" s="84">
        <v>0.06</v>
      </c>
      <c r="I31" s="19">
        <v>522.6</v>
      </c>
      <c r="J31" s="19">
        <v>1.07</v>
      </c>
      <c r="K31" s="67">
        <v>0.03</v>
      </c>
      <c r="L31" s="19">
        <v>7132.1</v>
      </c>
    </row>
    <row r="32" spans="1:12" s="19" customFormat="1" ht="17.25" customHeight="1">
      <c r="A32" s="131" t="s">
        <v>27</v>
      </c>
      <c r="B32" s="134" t="s">
        <v>28</v>
      </c>
      <c r="C32" s="88">
        <f>F32*12</f>
        <v>0</v>
      </c>
      <c r="D32" s="83">
        <f t="shared" si="0"/>
        <v>250.85</v>
      </c>
      <c r="E32" s="88">
        <f>H32*12</f>
        <v>0.48</v>
      </c>
      <c r="F32" s="99"/>
      <c r="G32" s="84">
        <f>12*H32</f>
        <v>0.48</v>
      </c>
      <c r="H32" s="84">
        <v>0.04</v>
      </c>
      <c r="I32" s="19">
        <v>522.6</v>
      </c>
      <c r="J32" s="19">
        <v>1.07</v>
      </c>
      <c r="K32" s="67">
        <v>0.02</v>
      </c>
      <c r="L32" s="19">
        <v>7132.1</v>
      </c>
    </row>
    <row r="33" spans="1:12" s="31" customFormat="1" ht="30">
      <c r="A33" s="131" t="s">
        <v>24</v>
      </c>
      <c r="B33" s="132" t="s">
        <v>110</v>
      </c>
      <c r="C33" s="87">
        <f>F33*12</f>
        <v>0</v>
      </c>
      <c r="D33" s="83">
        <f t="shared" si="0"/>
        <v>313.56</v>
      </c>
      <c r="E33" s="87"/>
      <c r="F33" s="86"/>
      <c r="G33" s="84">
        <f>12*H33</f>
        <v>0.6</v>
      </c>
      <c r="H33" s="84">
        <v>0.05</v>
      </c>
      <c r="I33" s="19">
        <v>522.6</v>
      </c>
      <c r="J33" s="19">
        <v>1.07</v>
      </c>
      <c r="K33" s="67">
        <v>0.03</v>
      </c>
      <c r="L33" s="31">
        <v>7132.1</v>
      </c>
    </row>
    <row r="34" spans="1:12" s="31" customFormat="1" ht="30">
      <c r="A34" s="131" t="s">
        <v>49</v>
      </c>
      <c r="B34" s="132"/>
      <c r="C34" s="84"/>
      <c r="D34" s="84">
        <f>D44+D47</f>
        <v>251.43</v>
      </c>
      <c r="E34" s="84"/>
      <c r="F34" s="86"/>
      <c r="G34" s="84">
        <f>D34/I34</f>
        <v>0.48</v>
      </c>
      <c r="H34" s="84">
        <f>G34/12</f>
        <v>0.04</v>
      </c>
      <c r="I34" s="19">
        <v>522.6</v>
      </c>
      <c r="J34" s="19">
        <v>1.07</v>
      </c>
      <c r="K34" s="67">
        <v>0.14</v>
      </c>
      <c r="L34" s="31">
        <v>7132.1</v>
      </c>
    </row>
    <row r="35" spans="1:13" s="25" customFormat="1" ht="15" hidden="1">
      <c r="A35" s="113" t="s">
        <v>43</v>
      </c>
      <c r="B35" s="124" t="s">
        <v>72</v>
      </c>
      <c r="C35" s="90"/>
      <c r="D35" s="89">
        <f aca="true" t="shared" si="1" ref="D35:D46">G35*I35</f>
        <v>0</v>
      </c>
      <c r="E35" s="90"/>
      <c r="F35" s="91"/>
      <c r="G35" s="90">
        <f aca="true" t="shared" si="2" ref="G35:G46">H35*12</f>
        <v>0</v>
      </c>
      <c r="H35" s="90">
        <v>0</v>
      </c>
      <c r="I35" s="19">
        <v>522.6</v>
      </c>
      <c r="J35" s="19">
        <v>1.07</v>
      </c>
      <c r="K35" s="67">
        <v>0</v>
      </c>
      <c r="M35" s="31"/>
    </row>
    <row r="36" spans="1:13" s="25" customFormat="1" ht="25.5" hidden="1">
      <c r="A36" s="113" t="s">
        <v>44</v>
      </c>
      <c r="B36" s="124" t="s">
        <v>54</v>
      </c>
      <c r="C36" s="90"/>
      <c r="D36" s="89">
        <f t="shared" si="1"/>
        <v>0</v>
      </c>
      <c r="E36" s="90"/>
      <c r="F36" s="91"/>
      <c r="G36" s="90">
        <f t="shared" si="2"/>
        <v>0</v>
      </c>
      <c r="H36" s="90">
        <v>0</v>
      </c>
      <c r="I36" s="19">
        <v>522.6</v>
      </c>
      <c r="J36" s="19">
        <v>1.07</v>
      </c>
      <c r="K36" s="67">
        <v>0</v>
      </c>
      <c r="M36" s="31"/>
    </row>
    <row r="37" spans="1:13" s="55" customFormat="1" ht="15" hidden="1">
      <c r="A37" s="113" t="s">
        <v>98</v>
      </c>
      <c r="B37" s="124" t="s">
        <v>76</v>
      </c>
      <c r="C37" s="90"/>
      <c r="D37" s="89">
        <f t="shared" si="1"/>
        <v>0</v>
      </c>
      <c r="E37" s="90"/>
      <c r="F37" s="91"/>
      <c r="G37" s="90">
        <f t="shared" si="2"/>
        <v>0</v>
      </c>
      <c r="H37" s="90">
        <v>0</v>
      </c>
      <c r="I37" s="19">
        <v>522.6</v>
      </c>
      <c r="J37" s="19">
        <v>1.07</v>
      </c>
      <c r="K37" s="67">
        <v>0</v>
      </c>
      <c r="M37" s="31"/>
    </row>
    <row r="38" spans="1:13" s="25" customFormat="1" ht="15" hidden="1">
      <c r="A38" s="113" t="s">
        <v>77</v>
      </c>
      <c r="B38" s="124" t="s">
        <v>76</v>
      </c>
      <c r="C38" s="90"/>
      <c r="D38" s="89">
        <f t="shared" si="1"/>
        <v>0</v>
      </c>
      <c r="E38" s="90"/>
      <c r="F38" s="91"/>
      <c r="G38" s="90">
        <f t="shared" si="2"/>
        <v>0</v>
      </c>
      <c r="H38" s="90">
        <v>0</v>
      </c>
      <c r="I38" s="19">
        <v>522.6</v>
      </c>
      <c r="J38" s="19">
        <v>1.07</v>
      </c>
      <c r="K38" s="67">
        <v>0</v>
      </c>
      <c r="M38" s="31"/>
    </row>
    <row r="39" spans="1:13" s="25" customFormat="1" ht="25.5" hidden="1">
      <c r="A39" s="113" t="s">
        <v>73</v>
      </c>
      <c r="B39" s="124" t="s">
        <v>74</v>
      </c>
      <c r="C39" s="90"/>
      <c r="D39" s="89">
        <f t="shared" si="1"/>
        <v>0</v>
      </c>
      <c r="E39" s="90"/>
      <c r="F39" s="91"/>
      <c r="G39" s="90">
        <f t="shared" si="2"/>
        <v>0</v>
      </c>
      <c r="H39" s="90">
        <v>0</v>
      </c>
      <c r="I39" s="19">
        <v>522.6</v>
      </c>
      <c r="J39" s="19">
        <v>1.07</v>
      </c>
      <c r="K39" s="67">
        <v>0</v>
      </c>
      <c r="M39" s="31"/>
    </row>
    <row r="40" spans="1:13" s="25" customFormat="1" ht="15" hidden="1">
      <c r="A40" s="113" t="s">
        <v>45</v>
      </c>
      <c r="B40" s="124" t="s">
        <v>75</v>
      </c>
      <c r="C40" s="90"/>
      <c r="D40" s="89">
        <f t="shared" si="1"/>
        <v>0</v>
      </c>
      <c r="E40" s="90"/>
      <c r="F40" s="91"/>
      <c r="G40" s="90">
        <f t="shared" si="2"/>
        <v>0</v>
      </c>
      <c r="H40" s="90">
        <v>0</v>
      </c>
      <c r="I40" s="19">
        <v>522.6</v>
      </c>
      <c r="J40" s="19">
        <v>1.07</v>
      </c>
      <c r="K40" s="67">
        <v>0</v>
      </c>
      <c r="M40" s="31"/>
    </row>
    <row r="41" spans="1:13" s="25" customFormat="1" ht="15" hidden="1">
      <c r="A41" s="113" t="s">
        <v>57</v>
      </c>
      <c r="B41" s="124" t="s">
        <v>76</v>
      </c>
      <c r="C41" s="90"/>
      <c r="D41" s="89">
        <f t="shared" si="1"/>
        <v>0</v>
      </c>
      <c r="E41" s="90"/>
      <c r="F41" s="91"/>
      <c r="G41" s="90">
        <f t="shared" si="2"/>
        <v>0</v>
      </c>
      <c r="H41" s="90">
        <v>0</v>
      </c>
      <c r="I41" s="19">
        <v>522.6</v>
      </c>
      <c r="J41" s="19">
        <v>1.07</v>
      </c>
      <c r="K41" s="67">
        <v>0</v>
      </c>
      <c r="M41" s="31"/>
    </row>
    <row r="42" spans="1:13" s="25" customFormat="1" ht="15" hidden="1">
      <c r="A42" s="113" t="s">
        <v>58</v>
      </c>
      <c r="B42" s="124" t="s">
        <v>17</v>
      </c>
      <c r="C42" s="90"/>
      <c r="D42" s="89">
        <f t="shared" si="1"/>
        <v>0</v>
      </c>
      <c r="E42" s="90"/>
      <c r="F42" s="91"/>
      <c r="G42" s="90">
        <f t="shared" si="2"/>
        <v>0</v>
      </c>
      <c r="H42" s="90">
        <v>0</v>
      </c>
      <c r="I42" s="19">
        <v>522.6</v>
      </c>
      <c r="J42" s="19">
        <v>1.07</v>
      </c>
      <c r="K42" s="67">
        <v>0</v>
      </c>
      <c r="M42" s="31"/>
    </row>
    <row r="43" spans="1:13" s="25" customFormat="1" ht="25.5" hidden="1">
      <c r="A43" s="113" t="s">
        <v>55</v>
      </c>
      <c r="B43" s="124" t="s">
        <v>17</v>
      </c>
      <c r="C43" s="90"/>
      <c r="D43" s="89">
        <f t="shared" si="1"/>
        <v>0</v>
      </c>
      <c r="E43" s="90"/>
      <c r="F43" s="91"/>
      <c r="G43" s="90">
        <f t="shared" si="2"/>
        <v>0</v>
      </c>
      <c r="H43" s="90">
        <v>0</v>
      </c>
      <c r="I43" s="19">
        <v>522.6</v>
      </c>
      <c r="J43" s="19">
        <v>1.07</v>
      </c>
      <c r="K43" s="67">
        <v>0</v>
      </c>
      <c r="M43" s="31"/>
    </row>
    <row r="44" spans="1:13" s="25" customFormat="1" ht="15">
      <c r="A44" s="113" t="s">
        <v>163</v>
      </c>
      <c r="B44" s="114" t="s">
        <v>17</v>
      </c>
      <c r="C44" s="101"/>
      <c r="D44" s="101">
        <f>622.83*I44/L44</f>
        <v>45.64</v>
      </c>
      <c r="E44" s="90"/>
      <c r="F44" s="91"/>
      <c r="G44" s="90"/>
      <c r="H44" s="90"/>
      <c r="I44" s="19">
        <v>522.6</v>
      </c>
      <c r="J44" s="19">
        <v>1.07</v>
      </c>
      <c r="K44" s="67">
        <v>0.03</v>
      </c>
      <c r="L44" s="25">
        <v>7132.1</v>
      </c>
      <c r="M44" s="31"/>
    </row>
    <row r="45" spans="1:13" s="25" customFormat="1" ht="15" hidden="1">
      <c r="A45" s="113" t="s">
        <v>69</v>
      </c>
      <c r="B45" s="124" t="s">
        <v>9</v>
      </c>
      <c r="C45" s="90"/>
      <c r="D45" s="89">
        <f t="shared" si="1"/>
        <v>0</v>
      </c>
      <c r="E45" s="90"/>
      <c r="F45" s="91"/>
      <c r="G45" s="90">
        <f t="shared" si="2"/>
        <v>0</v>
      </c>
      <c r="H45" s="90">
        <v>0</v>
      </c>
      <c r="I45" s="19">
        <v>522.6</v>
      </c>
      <c r="J45" s="19">
        <v>1.07</v>
      </c>
      <c r="K45" s="67">
        <v>0</v>
      </c>
      <c r="M45" s="31"/>
    </row>
    <row r="46" spans="1:13" s="25" customFormat="1" ht="15" hidden="1">
      <c r="A46" s="113" t="s">
        <v>68</v>
      </c>
      <c r="B46" s="124" t="s">
        <v>9</v>
      </c>
      <c r="C46" s="92"/>
      <c r="D46" s="89">
        <f t="shared" si="1"/>
        <v>0</v>
      </c>
      <c r="E46" s="92"/>
      <c r="F46" s="91"/>
      <c r="G46" s="90">
        <f t="shared" si="2"/>
        <v>0</v>
      </c>
      <c r="H46" s="90">
        <v>0</v>
      </c>
      <c r="I46" s="19">
        <v>522.6</v>
      </c>
      <c r="J46" s="19">
        <v>1.07</v>
      </c>
      <c r="K46" s="67">
        <v>0</v>
      </c>
      <c r="M46" s="31"/>
    </row>
    <row r="47" spans="1:13" s="25" customFormat="1" ht="25.5">
      <c r="A47" s="113" t="s">
        <v>146</v>
      </c>
      <c r="B47" s="118" t="s">
        <v>12</v>
      </c>
      <c r="C47" s="93"/>
      <c r="D47" s="93">
        <f>2808.53*I47/L47</f>
        <v>205.79</v>
      </c>
      <c r="E47" s="92"/>
      <c r="F47" s="91"/>
      <c r="G47" s="92"/>
      <c r="H47" s="92"/>
      <c r="I47" s="19">
        <v>522.6</v>
      </c>
      <c r="J47" s="19"/>
      <c r="K47" s="67"/>
      <c r="L47" s="25">
        <v>7132.1</v>
      </c>
      <c r="M47" s="31"/>
    </row>
    <row r="48" spans="1:13" s="25" customFormat="1" ht="30">
      <c r="A48" s="131" t="s">
        <v>50</v>
      </c>
      <c r="B48" s="124"/>
      <c r="C48" s="90"/>
      <c r="D48" s="84">
        <v>0</v>
      </c>
      <c r="E48" s="90"/>
      <c r="F48" s="91"/>
      <c r="G48" s="84">
        <v>0</v>
      </c>
      <c r="H48" s="84">
        <v>0</v>
      </c>
      <c r="I48" s="19">
        <v>522.6</v>
      </c>
      <c r="J48" s="19">
        <v>1.07</v>
      </c>
      <c r="K48" s="67">
        <v>0.03</v>
      </c>
      <c r="L48" s="25">
        <v>7132.1</v>
      </c>
      <c r="M48" s="31"/>
    </row>
    <row r="49" spans="1:13" s="25" customFormat="1" ht="15" hidden="1">
      <c r="A49" s="113"/>
      <c r="B49" s="124"/>
      <c r="C49" s="90"/>
      <c r="D49" s="89"/>
      <c r="E49" s="90"/>
      <c r="F49" s="91"/>
      <c r="G49" s="90"/>
      <c r="H49" s="90"/>
      <c r="I49" s="19">
        <v>522.6</v>
      </c>
      <c r="J49" s="19"/>
      <c r="K49" s="67"/>
      <c r="M49" s="31"/>
    </row>
    <row r="50" spans="1:13" s="25" customFormat="1" ht="15" hidden="1">
      <c r="A50" s="113" t="s">
        <v>70</v>
      </c>
      <c r="B50" s="124" t="s">
        <v>9</v>
      </c>
      <c r="C50" s="90"/>
      <c r="D50" s="89">
        <f>G50*I50</f>
        <v>0</v>
      </c>
      <c r="E50" s="90"/>
      <c r="F50" s="91"/>
      <c r="G50" s="90">
        <f>H50*12</f>
        <v>0</v>
      </c>
      <c r="H50" s="90">
        <v>0</v>
      </c>
      <c r="I50" s="19">
        <v>522.6</v>
      </c>
      <c r="J50" s="19">
        <v>1.07</v>
      </c>
      <c r="K50" s="67">
        <v>0</v>
      </c>
      <c r="M50" s="31"/>
    </row>
    <row r="51" spans="1:13" s="25" customFormat="1" ht="15">
      <c r="A51" s="131" t="s">
        <v>51</v>
      </c>
      <c r="B51" s="124"/>
      <c r="C51" s="90"/>
      <c r="D51" s="84">
        <f>D53</f>
        <v>67.07</v>
      </c>
      <c r="E51" s="90"/>
      <c r="F51" s="91"/>
      <c r="G51" s="84">
        <f>D51/I51</f>
        <v>0.13</v>
      </c>
      <c r="H51" s="84">
        <f>G51/12</f>
        <v>0.01</v>
      </c>
      <c r="I51" s="19">
        <v>522.6</v>
      </c>
      <c r="J51" s="19">
        <v>1.07</v>
      </c>
      <c r="K51" s="67">
        <v>0.15</v>
      </c>
      <c r="M51" s="31"/>
    </row>
    <row r="52" spans="1:13" s="25" customFormat="1" ht="15" hidden="1">
      <c r="A52" s="113" t="s">
        <v>46</v>
      </c>
      <c r="B52" s="124" t="s">
        <v>9</v>
      </c>
      <c r="C52" s="90"/>
      <c r="D52" s="89">
        <f aca="true" t="shared" si="3" ref="D52:D58">G52*I52</f>
        <v>0</v>
      </c>
      <c r="E52" s="90"/>
      <c r="F52" s="91"/>
      <c r="G52" s="90">
        <f aca="true" t="shared" si="4" ref="G52:G58">H52*12</f>
        <v>0</v>
      </c>
      <c r="H52" s="90">
        <v>0</v>
      </c>
      <c r="I52" s="19">
        <v>522.6</v>
      </c>
      <c r="J52" s="19">
        <v>1.07</v>
      </c>
      <c r="K52" s="67">
        <v>0</v>
      </c>
      <c r="M52" s="31"/>
    </row>
    <row r="53" spans="1:13" s="25" customFormat="1" ht="15">
      <c r="A53" s="113" t="s">
        <v>47</v>
      </c>
      <c r="B53" s="124" t="s">
        <v>17</v>
      </c>
      <c r="C53" s="90"/>
      <c r="D53" s="89">
        <f>915.28*I53/L53</f>
        <v>67.07</v>
      </c>
      <c r="E53" s="90"/>
      <c r="F53" s="91"/>
      <c r="G53" s="90"/>
      <c r="H53" s="90"/>
      <c r="I53" s="19">
        <v>522.6</v>
      </c>
      <c r="J53" s="19">
        <v>1.07</v>
      </c>
      <c r="K53" s="67">
        <v>0.01</v>
      </c>
      <c r="L53" s="25">
        <v>7132.1</v>
      </c>
      <c r="M53" s="31"/>
    </row>
    <row r="54" spans="1:13" s="25" customFormat="1" ht="27.75" customHeight="1" hidden="1">
      <c r="A54" s="113" t="s">
        <v>56</v>
      </c>
      <c r="B54" s="124" t="s">
        <v>12</v>
      </c>
      <c r="C54" s="90"/>
      <c r="D54" s="89">
        <f t="shared" si="3"/>
        <v>0</v>
      </c>
      <c r="E54" s="90"/>
      <c r="F54" s="91"/>
      <c r="G54" s="90">
        <f t="shared" si="4"/>
        <v>0</v>
      </c>
      <c r="H54" s="90">
        <v>0</v>
      </c>
      <c r="I54" s="19">
        <v>522.6</v>
      </c>
      <c r="J54" s="19">
        <v>1.07</v>
      </c>
      <c r="K54" s="67">
        <v>0</v>
      </c>
      <c r="M54" s="31"/>
    </row>
    <row r="55" spans="1:13" s="25" customFormat="1" ht="25.5" hidden="1">
      <c r="A55" s="113" t="s">
        <v>82</v>
      </c>
      <c r="B55" s="124" t="s">
        <v>12</v>
      </c>
      <c r="C55" s="90"/>
      <c r="D55" s="89">
        <f t="shared" si="3"/>
        <v>0</v>
      </c>
      <c r="E55" s="90"/>
      <c r="F55" s="91"/>
      <c r="G55" s="90">
        <f t="shared" si="4"/>
        <v>0</v>
      </c>
      <c r="H55" s="90">
        <v>0</v>
      </c>
      <c r="I55" s="19">
        <v>522.6</v>
      </c>
      <c r="J55" s="19">
        <v>1.07</v>
      </c>
      <c r="K55" s="67">
        <v>0</v>
      </c>
      <c r="M55" s="31"/>
    </row>
    <row r="56" spans="1:13" s="25" customFormat="1" ht="25.5" hidden="1">
      <c r="A56" s="113" t="s">
        <v>78</v>
      </c>
      <c r="B56" s="124" t="s">
        <v>12</v>
      </c>
      <c r="C56" s="90"/>
      <c r="D56" s="89">
        <f t="shared" si="3"/>
        <v>0</v>
      </c>
      <c r="E56" s="90"/>
      <c r="F56" s="91"/>
      <c r="G56" s="90">
        <f t="shared" si="4"/>
        <v>0</v>
      </c>
      <c r="H56" s="90">
        <v>0</v>
      </c>
      <c r="I56" s="19">
        <v>522.6</v>
      </c>
      <c r="J56" s="19">
        <v>1.07</v>
      </c>
      <c r="K56" s="67">
        <v>0</v>
      </c>
      <c r="M56" s="31"/>
    </row>
    <row r="57" spans="1:13" s="25" customFormat="1" ht="25.5" hidden="1">
      <c r="A57" s="113" t="s">
        <v>83</v>
      </c>
      <c r="B57" s="124" t="s">
        <v>12</v>
      </c>
      <c r="C57" s="90"/>
      <c r="D57" s="89">
        <f t="shared" si="3"/>
        <v>0</v>
      </c>
      <c r="E57" s="90"/>
      <c r="F57" s="91"/>
      <c r="G57" s="90">
        <f t="shared" si="4"/>
        <v>0</v>
      </c>
      <c r="H57" s="90">
        <v>0</v>
      </c>
      <c r="I57" s="19">
        <v>522.6</v>
      </c>
      <c r="J57" s="19">
        <v>1.07</v>
      </c>
      <c r="K57" s="67">
        <v>0</v>
      </c>
      <c r="M57" s="31"/>
    </row>
    <row r="58" spans="1:13" s="25" customFormat="1" ht="25.5" hidden="1">
      <c r="A58" s="113" t="s">
        <v>81</v>
      </c>
      <c r="B58" s="124" t="s">
        <v>12</v>
      </c>
      <c r="C58" s="90"/>
      <c r="D58" s="89">
        <f t="shared" si="3"/>
        <v>0</v>
      </c>
      <c r="E58" s="90"/>
      <c r="F58" s="91"/>
      <c r="G58" s="90">
        <f t="shared" si="4"/>
        <v>0</v>
      </c>
      <c r="H58" s="90">
        <v>0</v>
      </c>
      <c r="I58" s="19">
        <v>522.6</v>
      </c>
      <c r="J58" s="19">
        <v>1.07</v>
      </c>
      <c r="K58" s="67">
        <v>0</v>
      </c>
      <c r="M58" s="31"/>
    </row>
    <row r="59" spans="1:13" s="25" customFormat="1" ht="15">
      <c r="A59" s="131" t="s">
        <v>52</v>
      </c>
      <c r="B59" s="124"/>
      <c r="C59" s="90"/>
      <c r="D59" s="84">
        <v>0</v>
      </c>
      <c r="E59" s="90"/>
      <c r="F59" s="91"/>
      <c r="G59" s="84">
        <f>D59/I59</f>
        <v>0</v>
      </c>
      <c r="H59" s="84">
        <f>G59/12</f>
        <v>0</v>
      </c>
      <c r="I59" s="19">
        <v>522.6</v>
      </c>
      <c r="J59" s="19">
        <v>1.07</v>
      </c>
      <c r="K59" s="67">
        <v>0.1</v>
      </c>
      <c r="L59" s="25">
        <v>7132.1</v>
      </c>
      <c r="M59" s="31"/>
    </row>
    <row r="60" spans="1:13" s="25" customFormat="1" ht="38.25" thickBot="1">
      <c r="A60" s="137" t="s">
        <v>155</v>
      </c>
      <c r="B60" s="132" t="s">
        <v>12</v>
      </c>
      <c r="C60" s="152"/>
      <c r="D60" s="153">
        <f>G60*I60</f>
        <v>689.83</v>
      </c>
      <c r="E60" s="154"/>
      <c r="F60" s="155"/>
      <c r="G60" s="153">
        <f>12*H60</f>
        <v>1.32</v>
      </c>
      <c r="H60" s="87">
        <v>0.11</v>
      </c>
      <c r="I60" s="19">
        <v>522.6</v>
      </c>
      <c r="J60" s="19"/>
      <c r="K60" s="67"/>
      <c r="M60" s="31"/>
    </row>
    <row r="61" spans="1:11" s="19" customFormat="1" ht="19.5" thickBot="1">
      <c r="A61" s="142" t="s">
        <v>39</v>
      </c>
      <c r="B61" s="143"/>
      <c r="C61" s="144">
        <f>F61*12</f>
        <v>0</v>
      </c>
      <c r="D61" s="145">
        <f>D59+D51+D48+D34+D33+D32+D31+D27+D26+D25+D24+D16+D60</f>
        <v>40816.17</v>
      </c>
      <c r="E61" s="145">
        <f>E59+E51+E48+E34+E33+E32+E31+E27+E26+E25+E24+E16+E60</f>
        <v>75.48</v>
      </c>
      <c r="F61" s="145">
        <f>F59+F51+F48+F34+F33+F32+F31+F27+F26+F25+F24+F16+F60</f>
        <v>0</v>
      </c>
      <c r="G61" s="145">
        <f>G59+G51+G48+G34+G33+G32+G31+G27+G26+G25+G24+G16+G60</f>
        <v>78.11</v>
      </c>
      <c r="H61" s="145">
        <f>H59+H51+H48+H34+H33+H32+H31+H27+H26+H25+H24+H16+H60</f>
        <v>6.5</v>
      </c>
      <c r="I61" s="19">
        <v>522.6</v>
      </c>
      <c r="K61" s="67"/>
    </row>
    <row r="62" spans="1:11" s="42" customFormat="1" ht="20.25" hidden="1" thickBot="1">
      <c r="A62" s="9" t="s">
        <v>29</v>
      </c>
      <c r="B62" s="40" t="s">
        <v>11</v>
      </c>
      <c r="C62" s="40" t="s">
        <v>30</v>
      </c>
      <c r="D62" s="41"/>
      <c r="E62" s="40" t="s">
        <v>30</v>
      </c>
      <c r="F62" s="10"/>
      <c r="G62" s="40" t="s">
        <v>30</v>
      </c>
      <c r="H62" s="10"/>
      <c r="K62" s="70"/>
    </row>
    <row r="63" spans="1:11" s="42" customFormat="1" ht="19.5">
      <c r="A63" s="76"/>
      <c r="B63" s="77"/>
      <c r="C63" s="77"/>
      <c r="D63" s="77"/>
      <c r="E63" s="77"/>
      <c r="F63" s="77"/>
      <c r="G63" s="77"/>
      <c r="H63" s="77"/>
      <c r="K63" s="70"/>
    </row>
    <row r="64" spans="1:11" s="6" customFormat="1" ht="12.75">
      <c r="A64" s="43"/>
      <c r="K64" s="71"/>
    </row>
    <row r="65" spans="1:11" s="6" customFormat="1" ht="12.75">
      <c r="A65" s="43"/>
      <c r="K65" s="71"/>
    </row>
    <row r="66" spans="1:11" s="6" customFormat="1" ht="12.75">
      <c r="A66" s="43"/>
      <c r="K66" s="71"/>
    </row>
    <row r="67" spans="1:11" s="6" customFormat="1" ht="13.5" thickBot="1">
      <c r="A67" s="43"/>
      <c r="K67" s="71"/>
    </row>
    <row r="68" spans="1:11" s="19" customFormat="1" ht="30.75" thickBot="1">
      <c r="A68" s="74" t="s">
        <v>111</v>
      </c>
      <c r="B68" s="18"/>
      <c r="C68" s="39">
        <f>F68*12</f>
        <v>0</v>
      </c>
      <c r="D68" s="39">
        <f>D69</f>
        <v>689.85</v>
      </c>
      <c r="E68" s="39">
        <f>E69</f>
        <v>0</v>
      </c>
      <c r="F68" s="39">
        <f>F69</f>
        <v>0</v>
      </c>
      <c r="G68" s="39">
        <f>G69</f>
        <v>1.32</v>
      </c>
      <c r="H68" s="39">
        <f>H69</f>
        <v>0.11</v>
      </c>
      <c r="I68" s="19">
        <v>522.6</v>
      </c>
      <c r="K68" s="67"/>
    </row>
    <row r="69" spans="1:12" s="116" customFormat="1" ht="15" customHeight="1">
      <c r="A69" s="113" t="s">
        <v>147</v>
      </c>
      <c r="B69" s="118"/>
      <c r="C69" s="93"/>
      <c r="D69" s="93">
        <f>9414.57*I69/L69</f>
        <v>689.85</v>
      </c>
      <c r="E69" s="93"/>
      <c r="F69" s="93"/>
      <c r="G69" s="101">
        <f>D69/I69</f>
        <v>1.32</v>
      </c>
      <c r="H69" s="102">
        <f>G69/12</f>
        <v>0.11</v>
      </c>
      <c r="I69" s="19">
        <v>522.6</v>
      </c>
      <c r="K69" s="117"/>
      <c r="L69" s="116">
        <v>7132.1</v>
      </c>
    </row>
    <row r="70" spans="1:11" s="6" customFormat="1" ht="12.75">
      <c r="A70" s="43"/>
      <c r="K70" s="71"/>
    </row>
    <row r="71" spans="1:11" s="6" customFormat="1" ht="12.75">
      <c r="A71" s="43"/>
      <c r="K71" s="71"/>
    </row>
    <row r="72" spans="1:11" s="6" customFormat="1" ht="13.5" thickBot="1">
      <c r="A72" s="43"/>
      <c r="K72" s="71"/>
    </row>
    <row r="73" spans="1:11" s="59" customFormat="1" ht="15.75" thickBot="1">
      <c r="A73" s="57" t="s">
        <v>102</v>
      </c>
      <c r="B73" s="58"/>
      <c r="C73" s="58"/>
      <c r="D73" s="60">
        <f>D61+D68</f>
        <v>41506.02</v>
      </c>
      <c r="E73" s="60">
        <f>E61+E68</f>
        <v>75.48</v>
      </c>
      <c r="F73" s="60">
        <f>F61+F68</f>
        <v>0</v>
      </c>
      <c r="G73" s="60">
        <f>G61+G68</f>
        <v>79.43</v>
      </c>
      <c r="H73" s="60">
        <f>H61+H68</f>
        <v>6.61</v>
      </c>
      <c r="K73" s="72"/>
    </row>
    <row r="74" spans="1:11" s="6" customFormat="1" ht="12.75">
      <c r="A74" s="43"/>
      <c r="K74" s="71"/>
    </row>
    <row r="75" spans="1:11" s="6" customFormat="1" ht="12.75">
      <c r="A75" s="43"/>
      <c r="K75" s="71"/>
    </row>
    <row r="76" spans="1:11" s="6" customFormat="1" ht="12.75">
      <c r="A76" s="43"/>
      <c r="K76" s="71"/>
    </row>
    <row r="77" spans="1:11" s="6" customFormat="1" ht="12.75">
      <c r="A77" s="43"/>
      <c r="K77" s="71"/>
    </row>
    <row r="78" spans="1:11" s="6" customFormat="1" ht="12.75">
      <c r="A78" s="43"/>
      <c r="K78" s="71"/>
    </row>
    <row r="79" spans="1:11" s="6" customFormat="1" ht="12.75">
      <c r="A79" s="43"/>
      <c r="K79" s="71"/>
    </row>
    <row r="80" spans="1:11" s="6" customFormat="1" ht="12.75">
      <c r="A80" s="43"/>
      <c r="K80" s="71"/>
    </row>
    <row r="81" spans="1:11" s="6" customFormat="1" ht="12.75">
      <c r="A81" s="43"/>
      <c r="K81" s="71"/>
    </row>
    <row r="82" spans="1:11" s="6" customFormat="1" ht="12.75">
      <c r="A82" s="43"/>
      <c r="K82" s="71"/>
    </row>
    <row r="83" spans="1:11" s="42" customFormat="1" ht="19.5">
      <c r="A83" s="44"/>
      <c r="B83" s="45"/>
      <c r="C83" s="7"/>
      <c r="D83" s="7"/>
      <c r="E83" s="7"/>
      <c r="F83" s="7"/>
      <c r="G83" s="7"/>
      <c r="H83" s="7"/>
      <c r="K83" s="70"/>
    </row>
    <row r="84" spans="1:11" s="6" customFormat="1" ht="14.25">
      <c r="A84" s="173" t="s">
        <v>31</v>
      </c>
      <c r="B84" s="173"/>
      <c r="C84" s="173"/>
      <c r="D84" s="173"/>
      <c r="E84" s="173"/>
      <c r="F84" s="173"/>
      <c r="K84" s="71"/>
    </row>
    <row r="85" s="6" customFormat="1" ht="12.75">
      <c r="K85" s="71"/>
    </row>
    <row r="86" spans="1:11" s="6" customFormat="1" ht="12.75">
      <c r="A86" s="43" t="s">
        <v>32</v>
      </c>
      <c r="K86" s="71"/>
    </row>
    <row r="87" s="6" customFormat="1" ht="12.75">
      <c r="K87" s="71"/>
    </row>
    <row r="88" s="6" customFormat="1" ht="12.75">
      <c r="K88" s="71"/>
    </row>
    <row r="89" s="6" customFormat="1" ht="12.75">
      <c r="K89" s="71"/>
    </row>
    <row r="90" s="6" customFormat="1" ht="12.75">
      <c r="K90" s="71"/>
    </row>
    <row r="91" s="6" customFormat="1" ht="12.75">
      <c r="K91" s="71"/>
    </row>
    <row r="92" s="6" customFormat="1" ht="12.75">
      <c r="K92" s="71"/>
    </row>
    <row r="93" s="6" customFormat="1" ht="12.75">
      <c r="K93" s="71"/>
    </row>
    <row r="94" s="6" customFormat="1" ht="12.75">
      <c r="K94" s="71"/>
    </row>
    <row r="95" s="6" customFormat="1" ht="12.75">
      <c r="K95" s="71"/>
    </row>
    <row r="96" s="6" customFormat="1" ht="12.75">
      <c r="K96" s="71"/>
    </row>
    <row r="97" s="6" customFormat="1" ht="12.75">
      <c r="K97" s="71"/>
    </row>
    <row r="98" s="6" customFormat="1" ht="12.75">
      <c r="K98" s="71"/>
    </row>
    <row r="99" s="6" customFormat="1" ht="12.75">
      <c r="K99" s="71"/>
    </row>
    <row r="100" s="6" customFormat="1" ht="12.75">
      <c r="K100" s="71"/>
    </row>
    <row r="101" s="6" customFormat="1" ht="12.75">
      <c r="K101" s="71"/>
    </row>
    <row r="102" s="6" customFormat="1" ht="12.75">
      <c r="K102" s="71"/>
    </row>
    <row r="103" s="6" customFormat="1" ht="12.75">
      <c r="K103" s="71"/>
    </row>
    <row r="104" s="6" customFormat="1" ht="12.75">
      <c r="K104" s="71"/>
    </row>
  </sheetData>
  <sheetProtection/>
  <mergeCells count="13">
    <mergeCell ref="A1:H1"/>
    <mergeCell ref="B2:H2"/>
    <mergeCell ref="B3:H3"/>
    <mergeCell ref="B4:H4"/>
    <mergeCell ref="A5:H5"/>
    <mergeCell ref="A6:H6"/>
    <mergeCell ref="A84:F84"/>
    <mergeCell ref="A8:H8"/>
    <mergeCell ref="A9:H9"/>
    <mergeCell ref="A10:H10"/>
    <mergeCell ref="A11:H11"/>
    <mergeCell ref="A12:H12"/>
    <mergeCell ref="A15:H1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zoomScale="75" zoomScaleNormal="75" zoomScalePageLayoutView="0" workbookViewId="0" topLeftCell="A53">
      <selection activeCell="I15" sqref="I15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4.87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5" hidden="1" customWidth="1"/>
    <col min="12" max="14" width="15.375" style="8" customWidth="1"/>
    <col min="15" max="16384" width="9.125" style="8" customWidth="1"/>
  </cols>
  <sheetData>
    <row r="1" spans="1:8" ht="16.5" customHeight="1">
      <c r="A1" s="156" t="s">
        <v>0</v>
      </c>
      <c r="B1" s="157"/>
      <c r="C1" s="157"/>
      <c r="D1" s="157"/>
      <c r="E1" s="157"/>
      <c r="F1" s="157"/>
      <c r="G1" s="157"/>
      <c r="H1" s="157"/>
    </row>
    <row r="2" spans="1:8" ht="24.75" customHeight="1">
      <c r="A2" s="78" t="s">
        <v>156</v>
      </c>
      <c r="B2" s="158" t="s">
        <v>1</v>
      </c>
      <c r="C2" s="158"/>
      <c r="D2" s="158"/>
      <c r="E2" s="158"/>
      <c r="F2" s="158"/>
      <c r="G2" s="157"/>
      <c r="H2" s="157"/>
    </row>
    <row r="3" spans="2:8" ht="14.25" customHeight="1">
      <c r="B3" s="158" t="s">
        <v>2</v>
      </c>
      <c r="C3" s="158"/>
      <c r="D3" s="158"/>
      <c r="E3" s="158"/>
      <c r="F3" s="158"/>
      <c r="G3" s="157"/>
      <c r="H3" s="157"/>
    </row>
    <row r="4" spans="2:8" ht="14.25" customHeight="1">
      <c r="B4" s="158" t="s">
        <v>40</v>
      </c>
      <c r="C4" s="158"/>
      <c r="D4" s="158"/>
      <c r="E4" s="158"/>
      <c r="F4" s="158"/>
      <c r="G4" s="157"/>
      <c r="H4" s="157"/>
    </row>
    <row r="5" spans="1:8" s="75" customFormat="1" ht="39.75" customHeight="1">
      <c r="A5" s="159"/>
      <c r="B5" s="160"/>
      <c r="C5" s="160"/>
      <c r="D5" s="160"/>
      <c r="E5" s="160"/>
      <c r="F5" s="160"/>
      <c r="G5" s="160"/>
      <c r="H5" s="160"/>
    </row>
    <row r="6" spans="1:8" s="75" customFormat="1" ht="33" customHeight="1">
      <c r="A6" s="161"/>
      <c r="B6" s="162"/>
      <c r="C6" s="162"/>
      <c r="D6" s="162"/>
      <c r="E6" s="162"/>
      <c r="F6" s="162"/>
      <c r="G6" s="162"/>
      <c r="H6" s="162"/>
    </row>
    <row r="7" spans="2:9" ht="35.25" customHeight="1" hidden="1">
      <c r="B7" s="1"/>
      <c r="C7" s="1"/>
      <c r="D7" s="1"/>
      <c r="E7" s="1"/>
      <c r="F7" s="1"/>
      <c r="G7" s="1"/>
      <c r="H7" s="1"/>
      <c r="I7" s="1"/>
    </row>
    <row r="8" spans="1:11" s="13" customFormat="1" ht="22.5" customHeight="1">
      <c r="A8" s="163" t="s">
        <v>3</v>
      </c>
      <c r="B8" s="163"/>
      <c r="C8" s="163"/>
      <c r="D8" s="163"/>
      <c r="E8" s="164"/>
      <c r="F8" s="164"/>
      <c r="G8" s="164"/>
      <c r="H8" s="164"/>
      <c r="K8" s="66"/>
    </row>
    <row r="9" spans="1:8" s="14" customFormat="1" ht="18.75" customHeight="1">
      <c r="A9" s="163" t="s">
        <v>162</v>
      </c>
      <c r="B9" s="163"/>
      <c r="C9" s="163"/>
      <c r="D9" s="163"/>
      <c r="E9" s="164"/>
      <c r="F9" s="164"/>
      <c r="G9" s="164"/>
      <c r="H9" s="164"/>
    </row>
    <row r="10" spans="1:8" s="15" customFormat="1" ht="17.25" customHeight="1">
      <c r="A10" s="165" t="s">
        <v>33</v>
      </c>
      <c r="B10" s="165"/>
      <c r="C10" s="165"/>
      <c r="D10" s="165"/>
      <c r="E10" s="166"/>
      <c r="F10" s="166"/>
      <c r="G10" s="166"/>
      <c r="H10" s="166"/>
    </row>
    <row r="11" spans="1:8" s="14" customFormat="1" ht="30" customHeight="1" thickBot="1">
      <c r="A11" s="167" t="s">
        <v>99</v>
      </c>
      <c r="B11" s="167"/>
      <c r="C11" s="167"/>
      <c r="D11" s="167"/>
      <c r="E11" s="168"/>
      <c r="F11" s="168"/>
      <c r="G11" s="168"/>
      <c r="H11" s="168"/>
    </row>
    <row r="12" spans="1:11" s="19" customFormat="1" ht="139.5" customHeight="1" thickBot="1">
      <c r="A12" s="16" t="s">
        <v>4</v>
      </c>
      <c r="B12" s="17" t="s">
        <v>5</v>
      </c>
      <c r="C12" s="18" t="s">
        <v>6</v>
      </c>
      <c r="D12" s="18" t="s">
        <v>41</v>
      </c>
      <c r="E12" s="18" t="s">
        <v>6</v>
      </c>
      <c r="F12" s="2" t="s">
        <v>7</v>
      </c>
      <c r="G12" s="18" t="s">
        <v>6</v>
      </c>
      <c r="H12" s="2" t="s">
        <v>7</v>
      </c>
      <c r="K12" s="67"/>
    </row>
    <row r="13" spans="1:11" s="25" customFormat="1" ht="12.75">
      <c r="A13" s="20">
        <v>1</v>
      </c>
      <c r="B13" s="21">
        <v>2</v>
      </c>
      <c r="C13" s="21">
        <v>3</v>
      </c>
      <c r="D13" s="22"/>
      <c r="E13" s="21">
        <v>3</v>
      </c>
      <c r="F13" s="3">
        <v>4</v>
      </c>
      <c r="G13" s="23">
        <v>3</v>
      </c>
      <c r="H13" s="24">
        <v>4</v>
      </c>
      <c r="K13" s="68"/>
    </row>
    <row r="14" spans="1:11" s="25" customFormat="1" ht="49.5" customHeight="1">
      <c r="A14" s="169" t="s">
        <v>8</v>
      </c>
      <c r="B14" s="170"/>
      <c r="C14" s="170"/>
      <c r="D14" s="170"/>
      <c r="E14" s="170"/>
      <c r="F14" s="170"/>
      <c r="G14" s="171"/>
      <c r="H14" s="172"/>
      <c r="K14" s="68"/>
    </row>
    <row r="15" spans="1:11" s="19" customFormat="1" ht="15">
      <c r="A15" s="26" t="s">
        <v>134</v>
      </c>
      <c r="B15" s="27" t="s">
        <v>9</v>
      </c>
      <c r="C15" s="28">
        <f>F15*12</f>
        <v>0</v>
      </c>
      <c r="D15" s="83">
        <f>G15*I15</f>
        <v>261890.71</v>
      </c>
      <c r="E15" s="84">
        <f>H15*12</f>
        <v>36.72</v>
      </c>
      <c r="F15" s="85"/>
      <c r="G15" s="84">
        <f>H15*12</f>
        <v>36.72</v>
      </c>
      <c r="H15" s="84">
        <f>H20+H24</f>
        <v>3.06</v>
      </c>
      <c r="I15" s="19">
        <v>7132.1</v>
      </c>
      <c r="J15" s="19">
        <v>1.07</v>
      </c>
      <c r="K15" s="67">
        <v>2.24</v>
      </c>
    </row>
    <row r="16" spans="1:11" s="19" customFormat="1" ht="27" customHeight="1">
      <c r="A16" s="50" t="s">
        <v>103</v>
      </c>
      <c r="B16" s="36" t="s">
        <v>104</v>
      </c>
      <c r="C16" s="28"/>
      <c r="D16" s="83"/>
      <c r="E16" s="84"/>
      <c r="F16" s="85"/>
      <c r="G16" s="84"/>
      <c r="H16" s="84"/>
      <c r="K16" s="67"/>
    </row>
    <row r="17" spans="1:11" s="19" customFormat="1" ht="18.75" customHeight="1">
      <c r="A17" s="50" t="s">
        <v>105</v>
      </c>
      <c r="B17" s="36" t="s">
        <v>104</v>
      </c>
      <c r="C17" s="28"/>
      <c r="D17" s="83"/>
      <c r="E17" s="84"/>
      <c r="F17" s="85"/>
      <c r="G17" s="84"/>
      <c r="H17" s="84"/>
      <c r="K17" s="67"/>
    </row>
    <row r="18" spans="1:11" s="19" customFormat="1" ht="21" customHeight="1">
      <c r="A18" s="50" t="s">
        <v>106</v>
      </c>
      <c r="B18" s="36" t="s">
        <v>107</v>
      </c>
      <c r="C18" s="28"/>
      <c r="D18" s="83"/>
      <c r="E18" s="84"/>
      <c r="F18" s="85"/>
      <c r="G18" s="84"/>
      <c r="H18" s="84"/>
      <c r="K18" s="67"/>
    </row>
    <row r="19" spans="1:11" s="19" customFormat="1" ht="20.25" customHeight="1">
      <c r="A19" s="50" t="s">
        <v>108</v>
      </c>
      <c r="B19" s="95" t="s">
        <v>104</v>
      </c>
      <c r="C19" s="28"/>
      <c r="D19" s="83"/>
      <c r="E19" s="84"/>
      <c r="F19" s="85"/>
      <c r="G19" s="84"/>
      <c r="H19" s="84"/>
      <c r="K19" s="67"/>
    </row>
    <row r="20" spans="1:11" s="19" customFormat="1" ht="20.25" customHeight="1">
      <c r="A20" s="26" t="s">
        <v>39</v>
      </c>
      <c r="B20" s="96"/>
      <c r="C20" s="28"/>
      <c r="D20" s="83"/>
      <c r="E20" s="84"/>
      <c r="F20" s="85"/>
      <c r="G20" s="84"/>
      <c r="H20" s="84">
        <v>2.83</v>
      </c>
      <c r="K20" s="67"/>
    </row>
    <row r="21" spans="1:11" s="19" customFormat="1" ht="20.25" customHeight="1">
      <c r="A21" s="94" t="s">
        <v>128</v>
      </c>
      <c r="B21" s="96" t="s">
        <v>104</v>
      </c>
      <c r="C21" s="28"/>
      <c r="D21" s="83"/>
      <c r="E21" s="84"/>
      <c r="F21" s="85"/>
      <c r="G21" s="84"/>
      <c r="H21" s="81">
        <v>0.12</v>
      </c>
      <c r="K21" s="67"/>
    </row>
    <row r="22" spans="1:11" s="19" customFormat="1" ht="20.25" customHeight="1">
      <c r="A22" s="94" t="s">
        <v>129</v>
      </c>
      <c r="B22" s="96" t="s">
        <v>104</v>
      </c>
      <c r="C22" s="28"/>
      <c r="D22" s="83"/>
      <c r="E22" s="84"/>
      <c r="F22" s="85"/>
      <c r="G22" s="84"/>
      <c r="H22" s="81">
        <v>0.11</v>
      </c>
      <c r="K22" s="67"/>
    </row>
    <row r="23" spans="1:11" s="19" customFormat="1" ht="20.25" customHeight="1">
      <c r="A23" s="94" t="s">
        <v>157</v>
      </c>
      <c r="B23" s="96" t="s">
        <v>104</v>
      </c>
      <c r="C23" s="28"/>
      <c r="D23" s="83"/>
      <c r="E23" s="84"/>
      <c r="F23" s="85"/>
      <c r="G23" s="84"/>
      <c r="H23" s="81">
        <v>0</v>
      </c>
      <c r="K23" s="67"/>
    </row>
    <row r="24" spans="1:11" s="19" customFormat="1" ht="20.25" customHeight="1">
      <c r="A24" s="26" t="s">
        <v>39</v>
      </c>
      <c r="B24" s="96"/>
      <c r="C24" s="28"/>
      <c r="D24" s="83"/>
      <c r="E24" s="84"/>
      <c r="F24" s="85"/>
      <c r="G24" s="84"/>
      <c r="H24" s="84">
        <f>H21+H22+H23</f>
        <v>0.23</v>
      </c>
      <c r="K24" s="67"/>
    </row>
    <row r="25" spans="1:11" s="19" customFormat="1" ht="30">
      <c r="A25" s="26" t="s">
        <v>10</v>
      </c>
      <c r="B25" s="29" t="s">
        <v>11</v>
      </c>
      <c r="C25" s="28">
        <f>F25*12</f>
        <v>0</v>
      </c>
      <c r="D25" s="83">
        <f>G25*I25</f>
        <v>124337.72</v>
      </c>
      <c r="E25" s="84">
        <f>H25*12</f>
        <v>19.32</v>
      </c>
      <c r="F25" s="85"/>
      <c r="G25" s="84">
        <f>H25*12</f>
        <v>19.32</v>
      </c>
      <c r="H25" s="97">
        <v>1.61</v>
      </c>
      <c r="I25" s="19">
        <v>6435.7</v>
      </c>
      <c r="J25" s="19">
        <v>1.07</v>
      </c>
      <c r="K25" s="67">
        <v>1.27</v>
      </c>
    </row>
    <row r="26" spans="1:11" s="19" customFormat="1" ht="15">
      <c r="A26" s="50" t="s">
        <v>91</v>
      </c>
      <c r="B26" s="36" t="s">
        <v>11</v>
      </c>
      <c r="C26" s="28"/>
      <c r="D26" s="83"/>
      <c r="E26" s="84"/>
      <c r="F26" s="85"/>
      <c r="G26" s="84"/>
      <c r="H26" s="84"/>
      <c r="K26" s="67"/>
    </row>
    <row r="27" spans="1:11" s="19" customFormat="1" ht="15">
      <c r="A27" s="50" t="s">
        <v>92</v>
      </c>
      <c r="B27" s="36" t="s">
        <v>11</v>
      </c>
      <c r="C27" s="28"/>
      <c r="D27" s="83"/>
      <c r="E27" s="84"/>
      <c r="F27" s="85"/>
      <c r="G27" s="84"/>
      <c r="H27" s="84"/>
      <c r="K27" s="67"/>
    </row>
    <row r="28" spans="1:11" s="19" customFormat="1" ht="15">
      <c r="A28" s="79" t="s">
        <v>114</v>
      </c>
      <c r="B28" s="80" t="s">
        <v>115</v>
      </c>
      <c r="C28" s="28"/>
      <c r="D28" s="83"/>
      <c r="E28" s="84"/>
      <c r="F28" s="85"/>
      <c r="G28" s="84"/>
      <c r="H28" s="84"/>
      <c r="K28" s="67"/>
    </row>
    <row r="29" spans="1:11" s="19" customFormat="1" ht="15">
      <c r="A29" s="50" t="s">
        <v>93</v>
      </c>
      <c r="B29" s="36" t="s">
        <v>11</v>
      </c>
      <c r="C29" s="28"/>
      <c r="D29" s="83"/>
      <c r="E29" s="84"/>
      <c r="F29" s="85"/>
      <c r="G29" s="84"/>
      <c r="H29" s="84"/>
      <c r="K29" s="67"/>
    </row>
    <row r="30" spans="1:11" s="19" customFormat="1" ht="25.5">
      <c r="A30" s="50" t="s">
        <v>94</v>
      </c>
      <c r="B30" s="36" t="s">
        <v>12</v>
      </c>
      <c r="C30" s="28"/>
      <c r="D30" s="83"/>
      <c r="E30" s="84"/>
      <c r="F30" s="85"/>
      <c r="G30" s="84"/>
      <c r="H30" s="84"/>
      <c r="K30" s="67"/>
    </row>
    <row r="31" spans="1:11" s="19" customFormat="1" ht="15">
      <c r="A31" s="50" t="s">
        <v>95</v>
      </c>
      <c r="B31" s="36" t="s">
        <v>11</v>
      </c>
      <c r="C31" s="28"/>
      <c r="D31" s="83"/>
      <c r="E31" s="84"/>
      <c r="F31" s="85"/>
      <c r="G31" s="84"/>
      <c r="H31" s="84"/>
      <c r="K31" s="67"/>
    </row>
    <row r="32" spans="1:11" s="19" customFormat="1" ht="15">
      <c r="A32" s="61" t="s">
        <v>109</v>
      </c>
      <c r="B32" s="62" t="s">
        <v>11</v>
      </c>
      <c r="C32" s="28"/>
      <c r="D32" s="83"/>
      <c r="E32" s="84"/>
      <c r="F32" s="85"/>
      <c r="G32" s="84"/>
      <c r="H32" s="84"/>
      <c r="K32" s="67"/>
    </row>
    <row r="33" spans="1:11" s="19" customFormat="1" ht="26.25" thickBot="1">
      <c r="A33" s="51" t="s">
        <v>96</v>
      </c>
      <c r="B33" s="52" t="s">
        <v>97</v>
      </c>
      <c r="C33" s="28"/>
      <c r="D33" s="83"/>
      <c r="E33" s="84"/>
      <c r="F33" s="85"/>
      <c r="G33" s="84"/>
      <c r="H33" s="84"/>
      <c r="K33" s="67"/>
    </row>
    <row r="34" spans="1:11" s="31" customFormat="1" ht="20.25" customHeight="1">
      <c r="A34" s="30" t="s">
        <v>13</v>
      </c>
      <c r="B34" s="27" t="s">
        <v>14</v>
      </c>
      <c r="C34" s="28">
        <f>F34*12</f>
        <v>0</v>
      </c>
      <c r="D34" s="83">
        <f>G34*I34</f>
        <v>64188.9</v>
      </c>
      <c r="E34" s="84">
        <f aca="true" t="shared" si="0" ref="E34:E42">H34*12</f>
        <v>9</v>
      </c>
      <c r="F34" s="86"/>
      <c r="G34" s="84">
        <f>H34*12</f>
        <v>9</v>
      </c>
      <c r="H34" s="97">
        <v>0.75</v>
      </c>
      <c r="I34" s="19">
        <v>7132.1</v>
      </c>
      <c r="J34" s="19">
        <v>1.07</v>
      </c>
      <c r="K34" s="67">
        <v>0.6</v>
      </c>
    </row>
    <row r="35" spans="1:11" s="19" customFormat="1" ht="18.75" customHeight="1">
      <c r="A35" s="30" t="s">
        <v>15</v>
      </c>
      <c r="B35" s="27" t="s">
        <v>16</v>
      </c>
      <c r="C35" s="28">
        <f>F35*12</f>
        <v>0</v>
      </c>
      <c r="D35" s="83">
        <f>G35*I35</f>
        <v>209683.74</v>
      </c>
      <c r="E35" s="84">
        <f t="shared" si="0"/>
        <v>29.4</v>
      </c>
      <c r="F35" s="86"/>
      <c r="G35" s="84">
        <f>H35*12</f>
        <v>29.4</v>
      </c>
      <c r="H35" s="97">
        <v>2.45</v>
      </c>
      <c r="I35" s="19">
        <v>7132.1</v>
      </c>
      <c r="J35" s="19">
        <v>1.07</v>
      </c>
      <c r="K35" s="67">
        <v>1.94</v>
      </c>
    </row>
    <row r="36" spans="1:11" s="19" customFormat="1" ht="18" customHeight="1">
      <c r="A36" s="30" t="s">
        <v>34</v>
      </c>
      <c r="B36" s="27" t="s">
        <v>11</v>
      </c>
      <c r="C36" s="28">
        <f>F36*12</f>
        <v>0</v>
      </c>
      <c r="D36" s="83">
        <f>G36*I36</f>
        <v>122020.87</v>
      </c>
      <c r="E36" s="84">
        <f t="shared" si="0"/>
        <v>18.96</v>
      </c>
      <c r="F36" s="86"/>
      <c r="G36" s="84">
        <f>H36*12</f>
        <v>18.96</v>
      </c>
      <c r="H36" s="97">
        <v>1.58</v>
      </c>
      <c r="I36" s="19">
        <v>6435.7</v>
      </c>
      <c r="J36" s="19">
        <v>1.07</v>
      </c>
      <c r="K36" s="67">
        <v>1.25</v>
      </c>
    </row>
    <row r="37" spans="1:11" s="19" customFormat="1" ht="47.25" customHeight="1">
      <c r="A37" s="30" t="s">
        <v>116</v>
      </c>
      <c r="B37" s="27" t="s">
        <v>130</v>
      </c>
      <c r="C37" s="56"/>
      <c r="D37" s="83">
        <f>3407.5*3*1.105</f>
        <v>11295.86</v>
      </c>
      <c r="E37" s="84"/>
      <c r="F37" s="86"/>
      <c r="G37" s="84">
        <f>D37/I37</f>
        <v>1.76</v>
      </c>
      <c r="H37" s="97">
        <f>G37/12</f>
        <v>0.15</v>
      </c>
      <c r="I37" s="19">
        <v>6435.7</v>
      </c>
      <c r="K37" s="67"/>
    </row>
    <row r="38" spans="1:11" s="19" customFormat="1" ht="20.25" customHeight="1">
      <c r="A38" s="30" t="s">
        <v>35</v>
      </c>
      <c r="B38" s="27" t="s">
        <v>11</v>
      </c>
      <c r="C38" s="28">
        <f>F38*12</f>
        <v>0</v>
      </c>
      <c r="D38" s="83">
        <f>G38*I38</f>
        <v>141327.97</v>
      </c>
      <c r="E38" s="84">
        <f t="shared" si="0"/>
        <v>21.96</v>
      </c>
      <c r="F38" s="86"/>
      <c r="G38" s="84">
        <f>12*H38</f>
        <v>21.96</v>
      </c>
      <c r="H38" s="97">
        <v>1.83</v>
      </c>
      <c r="I38" s="19">
        <v>6435.7</v>
      </c>
      <c r="J38" s="19">
        <v>1.07</v>
      </c>
      <c r="K38" s="67">
        <v>1.46</v>
      </c>
    </row>
    <row r="39" spans="1:11" s="19" customFormat="1" ht="28.5">
      <c r="A39" s="30" t="s">
        <v>36</v>
      </c>
      <c r="B39" s="32" t="s">
        <v>37</v>
      </c>
      <c r="C39" s="28">
        <f>F39*12</f>
        <v>0</v>
      </c>
      <c r="D39" s="83">
        <f>G39*I39</f>
        <v>301963.04</v>
      </c>
      <c r="E39" s="84">
        <f t="shared" si="0"/>
        <v>46.92</v>
      </c>
      <c r="F39" s="86"/>
      <c r="G39" s="84">
        <f>H39*12</f>
        <v>46.92</v>
      </c>
      <c r="H39" s="97">
        <v>3.91</v>
      </c>
      <c r="I39" s="19">
        <v>6435.7</v>
      </c>
      <c r="J39" s="19">
        <v>1.07</v>
      </c>
      <c r="K39" s="67">
        <v>3.1</v>
      </c>
    </row>
    <row r="40" spans="1:11" s="19" customFormat="1" ht="45">
      <c r="A40" s="30" t="s">
        <v>160</v>
      </c>
      <c r="B40" s="32" t="s">
        <v>12</v>
      </c>
      <c r="C40" s="28"/>
      <c r="D40" s="83">
        <f>3*7400</f>
        <v>22200</v>
      </c>
      <c r="E40" s="84"/>
      <c r="F40" s="86"/>
      <c r="G40" s="84">
        <f>D40/I40</f>
        <v>3.45</v>
      </c>
      <c r="H40" s="97">
        <f>G40/12</f>
        <v>0.29</v>
      </c>
      <c r="I40" s="19">
        <v>6435.7</v>
      </c>
      <c r="K40" s="67"/>
    </row>
    <row r="41" spans="1:11" s="25" customFormat="1" ht="30">
      <c r="A41" s="30" t="s">
        <v>59</v>
      </c>
      <c r="B41" s="27" t="s">
        <v>9</v>
      </c>
      <c r="C41" s="33"/>
      <c r="D41" s="83">
        <v>2042.21</v>
      </c>
      <c r="E41" s="87">
        <f t="shared" si="0"/>
        <v>0.24</v>
      </c>
      <c r="F41" s="86"/>
      <c r="G41" s="84">
        <f aca="true" t="shared" si="1" ref="G41:G46">D41/I41</f>
        <v>0.29</v>
      </c>
      <c r="H41" s="97">
        <f aca="true" t="shared" si="2" ref="H41:H46">G41/12</f>
        <v>0.02</v>
      </c>
      <c r="I41" s="19">
        <v>7132.1</v>
      </c>
      <c r="J41" s="19">
        <v>1.07</v>
      </c>
      <c r="K41" s="67">
        <v>0.02</v>
      </c>
    </row>
    <row r="42" spans="1:11" s="25" customFormat="1" ht="29.25" customHeight="1">
      <c r="A42" s="30" t="s">
        <v>84</v>
      </c>
      <c r="B42" s="27" t="s">
        <v>9</v>
      </c>
      <c r="C42" s="33"/>
      <c r="D42" s="83">
        <v>2042.21</v>
      </c>
      <c r="E42" s="87">
        <f t="shared" si="0"/>
        <v>0.24</v>
      </c>
      <c r="F42" s="86"/>
      <c r="G42" s="84">
        <f t="shared" si="1"/>
        <v>0.29</v>
      </c>
      <c r="H42" s="97">
        <f t="shared" si="2"/>
        <v>0.02</v>
      </c>
      <c r="I42" s="19">
        <v>7132.1</v>
      </c>
      <c r="J42" s="19">
        <v>1.07</v>
      </c>
      <c r="K42" s="67">
        <v>0.02</v>
      </c>
    </row>
    <row r="43" spans="1:11" s="25" customFormat="1" ht="24" customHeight="1">
      <c r="A43" s="30" t="s">
        <v>60</v>
      </c>
      <c r="B43" s="27" t="s">
        <v>9</v>
      </c>
      <c r="C43" s="33"/>
      <c r="D43" s="83">
        <v>12896.1</v>
      </c>
      <c r="E43" s="87"/>
      <c r="F43" s="86"/>
      <c r="G43" s="84">
        <f t="shared" si="1"/>
        <v>2</v>
      </c>
      <c r="H43" s="97">
        <f t="shared" si="2"/>
        <v>0.17</v>
      </c>
      <c r="I43" s="19">
        <v>6435.7</v>
      </c>
      <c r="J43" s="19">
        <v>1.07</v>
      </c>
      <c r="K43" s="67">
        <v>0.13</v>
      </c>
    </row>
    <row r="44" spans="1:11" s="25" customFormat="1" ht="30" hidden="1">
      <c r="A44" s="30" t="s">
        <v>61</v>
      </c>
      <c r="B44" s="27" t="s">
        <v>12</v>
      </c>
      <c r="C44" s="33"/>
      <c r="D44" s="83">
        <f aca="true" t="shared" si="3" ref="D44:D50">G44*I44</f>
        <v>0</v>
      </c>
      <c r="E44" s="87"/>
      <c r="F44" s="86"/>
      <c r="G44" s="84">
        <f t="shared" si="1"/>
        <v>1.81</v>
      </c>
      <c r="H44" s="84">
        <f t="shared" si="2"/>
        <v>0.15</v>
      </c>
      <c r="I44" s="19">
        <v>6435.7</v>
      </c>
      <c r="J44" s="19">
        <v>1.07</v>
      </c>
      <c r="K44" s="67">
        <v>0</v>
      </c>
    </row>
    <row r="45" spans="1:11" s="25" customFormat="1" ht="30" hidden="1">
      <c r="A45" s="30" t="s">
        <v>62</v>
      </c>
      <c r="B45" s="27" t="s">
        <v>12</v>
      </c>
      <c r="C45" s="33"/>
      <c r="D45" s="83">
        <f t="shared" si="3"/>
        <v>0</v>
      </c>
      <c r="E45" s="87"/>
      <c r="F45" s="86"/>
      <c r="G45" s="84">
        <f t="shared" si="1"/>
        <v>1.81</v>
      </c>
      <c r="H45" s="84">
        <f t="shared" si="2"/>
        <v>0.15</v>
      </c>
      <c r="I45" s="19">
        <v>6435.7</v>
      </c>
      <c r="J45" s="19">
        <v>1.07</v>
      </c>
      <c r="K45" s="67">
        <v>0</v>
      </c>
    </row>
    <row r="46" spans="1:11" s="25" customFormat="1" ht="30" hidden="1">
      <c r="A46" s="30" t="s">
        <v>63</v>
      </c>
      <c r="B46" s="27" t="s">
        <v>12</v>
      </c>
      <c r="C46" s="33"/>
      <c r="D46" s="83">
        <f t="shared" si="3"/>
        <v>0</v>
      </c>
      <c r="E46" s="87"/>
      <c r="F46" s="86"/>
      <c r="G46" s="84">
        <f t="shared" si="1"/>
        <v>1.81</v>
      </c>
      <c r="H46" s="84">
        <f t="shared" si="2"/>
        <v>0.15</v>
      </c>
      <c r="I46" s="19">
        <v>6435.7</v>
      </c>
      <c r="J46" s="19">
        <v>1.07</v>
      </c>
      <c r="K46" s="67">
        <v>0</v>
      </c>
    </row>
    <row r="47" spans="1:11" s="25" customFormat="1" ht="30">
      <c r="A47" s="30" t="s">
        <v>23</v>
      </c>
      <c r="B47" s="27"/>
      <c r="C47" s="33">
        <f>F47*12</f>
        <v>0</v>
      </c>
      <c r="D47" s="83">
        <f t="shared" si="3"/>
        <v>13128.83</v>
      </c>
      <c r="E47" s="87">
        <f>H47*12</f>
        <v>2.04</v>
      </c>
      <c r="F47" s="86"/>
      <c r="G47" s="84">
        <f>H47*12</f>
        <v>2.04</v>
      </c>
      <c r="H47" s="97">
        <v>0.17</v>
      </c>
      <c r="I47" s="19">
        <v>6435.7</v>
      </c>
      <c r="J47" s="19">
        <v>1.07</v>
      </c>
      <c r="K47" s="67">
        <v>0.14</v>
      </c>
    </row>
    <row r="48" spans="1:11" s="19" customFormat="1" ht="18.75" customHeight="1">
      <c r="A48" s="30" t="s">
        <v>25</v>
      </c>
      <c r="B48" s="27" t="s">
        <v>26</v>
      </c>
      <c r="C48" s="33">
        <f>F48*12</f>
        <v>0</v>
      </c>
      <c r="D48" s="83">
        <f t="shared" si="3"/>
        <v>5135.11</v>
      </c>
      <c r="E48" s="87">
        <f>H48*12</f>
        <v>0.72</v>
      </c>
      <c r="F48" s="86"/>
      <c r="G48" s="84">
        <f>H48*12</f>
        <v>0.72</v>
      </c>
      <c r="H48" s="97">
        <v>0.06</v>
      </c>
      <c r="I48" s="19">
        <v>7132.1</v>
      </c>
      <c r="J48" s="19">
        <v>1.07</v>
      </c>
      <c r="K48" s="67">
        <v>0.03</v>
      </c>
    </row>
    <row r="49" spans="1:11" s="19" customFormat="1" ht="17.25" customHeight="1">
      <c r="A49" s="30" t="s">
        <v>27</v>
      </c>
      <c r="B49" s="34" t="s">
        <v>28</v>
      </c>
      <c r="C49" s="35">
        <f>F49*12</f>
        <v>0</v>
      </c>
      <c r="D49" s="83">
        <f t="shared" si="3"/>
        <v>3423.41</v>
      </c>
      <c r="E49" s="88">
        <f>H49*12</f>
        <v>0.48</v>
      </c>
      <c r="F49" s="99"/>
      <c r="G49" s="84">
        <f>12*H49</f>
        <v>0.48</v>
      </c>
      <c r="H49" s="97">
        <v>0.04</v>
      </c>
      <c r="I49" s="19">
        <v>7132.1</v>
      </c>
      <c r="J49" s="19">
        <v>1.07</v>
      </c>
      <c r="K49" s="67">
        <v>0.02</v>
      </c>
    </row>
    <row r="50" spans="1:11" s="31" customFormat="1" ht="30">
      <c r="A50" s="30" t="s">
        <v>24</v>
      </c>
      <c r="B50" s="27" t="s">
        <v>110</v>
      </c>
      <c r="C50" s="33">
        <f>F50*12</f>
        <v>0</v>
      </c>
      <c r="D50" s="83">
        <f t="shared" si="3"/>
        <v>4279.26</v>
      </c>
      <c r="E50" s="87"/>
      <c r="F50" s="86"/>
      <c r="G50" s="84">
        <f>12*H50</f>
        <v>0.6</v>
      </c>
      <c r="H50" s="97">
        <v>0.05</v>
      </c>
      <c r="I50" s="19">
        <v>7132.1</v>
      </c>
      <c r="J50" s="19">
        <v>1.07</v>
      </c>
      <c r="K50" s="67">
        <v>0.03</v>
      </c>
    </row>
    <row r="51" spans="1:11" s="31" customFormat="1" ht="15">
      <c r="A51" s="30" t="s">
        <v>42</v>
      </c>
      <c r="B51" s="27"/>
      <c r="C51" s="28"/>
      <c r="D51" s="84">
        <f>D53+D54+D56+D58+D59+D60+D62+D63+D64+D65+D57+D55+D68+D69</f>
        <v>27743.09</v>
      </c>
      <c r="E51" s="84"/>
      <c r="F51" s="86"/>
      <c r="G51" s="84">
        <f>SUM(G52:G67)</f>
        <v>0</v>
      </c>
      <c r="H51" s="84">
        <f>SUM(H52:H67)</f>
        <v>0</v>
      </c>
      <c r="I51" s="19">
        <v>6435.7</v>
      </c>
      <c r="J51" s="19">
        <v>1.07</v>
      </c>
      <c r="K51" s="67">
        <v>0.29</v>
      </c>
    </row>
    <row r="52" spans="1:11" s="25" customFormat="1" ht="15" hidden="1">
      <c r="A52" s="11"/>
      <c r="B52" s="36"/>
      <c r="C52" s="4"/>
      <c r="D52" s="89"/>
      <c r="E52" s="90"/>
      <c r="F52" s="91"/>
      <c r="G52" s="90"/>
      <c r="H52" s="90"/>
      <c r="I52" s="19">
        <v>6435.7</v>
      </c>
      <c r="J52" s="19"/>
      <c r="K52" s="67"/>
    </row>
    <row r="53" spans="1:11" s="25" customFormat="1" ht="15">
      <c r="A53" s="11" t="s">
        <v>53</v>
      </c>
      <c r="B53" s="36" t="s">
        <v>17</v>
      </c>
      <c r="C53" s="4"/>
      <c r="D53" s="98">
        <v>217.13</v>
      </c>
      <c r="E53" s="90"/>
      <c r="F53" s="91"/>
      <c r="G53" s="90"/>
      <c r="H53" s="90"/>
      <c r="I53" s="19">
        <v>6435.7</v>
      </c>
      <c r="J53" s="19">
        <v>1.07</v>
      </c>
      <c r="K53" s="67">
        <v>0.01</v>
      </c>
    </row>
    <row r="54" spans="1:11" s="25" customFormat="1" ht="15">
      <c r="A54" s="11" t="s">
        <v>18</v>
      </c>
      <c r="B54" s="36" t="s">
        <v>22</v>
      </c>
      <c r="C54" s="4">
        <f>F54*12</f>
        <v>0</v>
      </c>
      <c r="D54" s="98">
        <v>459.48</v>
      </c>
      <c r="E54" s="90">
        <f>H54*12</f>
        <v>0</v>
      </c>
      <c r="F54" s="91"/>
      <c r="G54" s="90"/>
      <c r="H54" s="90"/>
      <c r="I54" s="19">
        <v>6435.7</v>
      </c>
      <c r="J54" s="19">
        <v>1.07</v>
      </c>
      <c r="K54" s="67">
        <v>0.01</v>
      </c>
    </row>
    <row r="55" spans="1:11" s="25" customFormat="1" ht="15">
      <c r="A55" s="11" t="s">
        <v>132</v>
      </c>
      <c r="B55" s="95" t="s">
        <v>17</v>
      </c>
      <c r="C55" s="4"/>
      <c r="D55" s="98">
        <v>818.74</v>
      </c>
      <c r="E55" s="90"/>
      <c r="F55" s="91"/>
      <c r="G55" s="90"/>
      <c r="H55" s="90"/>
      <c r="I55" s="19">
        <v>6435.7</v>
      </c>
      <c r="J55" s="19"/>
      <c r="K55" s="67"/>
    </row>
    <row r="56" spans="1:11" s="25" customFormat="1" ht="25.5">
      <c r="A56" s="104" t="s">
        <v>144</v>
      </c>
      <c r="B56" s="105" t="s">
        <v>12</v>
      </c>
      <c r="C56" s="81"/>
      <c r="D56" s="101">
        <v>1404.3</v>
      </c>
      <c r="E56" s="90">
        <f>H56*12</f>
        <v>0</v>
      </c>
      <c r="F56" s="91"/>
      <c r="G56" s="90"/>
      <c r="H56" s="90"/>
      <c r="I56" s="19">
        <v>6435.7</v>
      </c>
      <c r="J56" s="19">
        <v>1.07</v>
      </c>
      <c r="K56" s="67">
        <v>0.03</v>
      </c>
    </row>
    <row r="57" spans="1:11" s="25" customFormat="1" ht="15">
      <c r="A57" s="113" t="s">
        <v>164</v>
      </c>
      <c r="B57" s="114" t="s">
        <v>17</v>
      </c>
      <c r="C57" s="101"/>
      <c r="D57" s="101">
        <v>2524.59</v>
      </c>
      <c r="E57" s="90"/>
      <c r="F57" s="91"/>
      <c r="G57" s="90"/>
      <c r="H57" s="90"/>
      <c r="I57" s="19">
        <v>6435.7</v>
      </c>
      <c r="J57" s="19"/>
      <c r="K57" s="67"/>
    </row>
    <row r="58" spans="1:11" s="25" customFormat="1" ht="15">
      <c r="A58" s="11" t="s">
        <v>71</v>
      </c>
      <c r="B58" s="36" t="s">
        <v>17</v>
      </c>
      <c r="C58" s="4">
        <f>F58*12</f>
        <v>0</v>
      </c>
      <c r="D58" s="98">
        <v>875.61</v>
      </c>
      <c r="E58" s="90">
        <f>H58*12</f>
        <v>0</v>
      </c>
      <c r="F58" s="91"/>
      <c r="G58" s="90"/>
      <c r="H58" s="90"/>
      <c r="I58" s="19">
        <v>6435.7</v>
      </c>
      <c r="J58" s="19">
        <v>1.07</v>
      </c>
      <c r="K58" s="67">
        <v>0.01</v>
      </c>
    </row>
    <row r="59" spans="1:11" s="25" customFormat="1" ht="15">
      <c r="A59" s="11" t="s">
        <v>19</v>
      </c>
      <c r="B59" s="36" t="s">
        <v>17</v>
      </c>
      <c r="C59" s="4">
        <f>F59*12</f>
        <v>0</v>
      </c>
      <c r="D59" s="98">
        <v>3903.72</v>
      </c>
      <c r="E59" s="90">
        <f>H59*12</f>
        <v>0</v>
      </c>
      <c r="F59" s="91"/>
      <c r="G59" s="90"/>
      <c r="H59" s="90"/>
      <c r="I59" s="19">
        <v>6435.7</v>
      </c>
      <c r="J59" s="19">
        <v>1.07</v>
      </c>
      <c r="K59" s="67">
        <v>0.04</v>
      </c>
    </row>
    <row r="60" spans="1:11" s="25" customFormat="1" ht="15">
      <c r="A60" s="11" t="s">
        <v>20</v>
      </c>
      <c r="B60" s="36" t="s">
        <v>17</v>
      </c>
      <c r="C60" s="4">
        <f>F60*12</f>
        <v>0</v>
      </c>
      <c r="D60" s="98">
        <v>918.95</v>
      </c>
      <c r="E60" s="90">
        <f>H60*12</f>
        <v>0</v>
      </c>
      <c r="F60" s="91"/>
      <c r="G60" s="90"/>
      <c r="H60" s="90"/>
      <c r="I60" s="19">
        <v>6435.7</v>
      </c>
      <c r="J60" s="19">
        <v>1.07</v>
      </c>
      <c r="K60" s="67">
        <v>0.01</v>
      </c>
    </row>
    <row r="61" spans="1:11" s="25" customFormat="1" ht="15" hidden="1">
      <c r="A61" s="11" t="s">
        <v>66</v>
      </c>
      <c r="B61" s="36" t="s">
        <v>17</v>
      </c>
      <c r="C61" s="4"/>
      <c r="D61" s="89">
        <f>G61*I61</f>
        <v>0</v>
      </c>
      <c r="E61" s="90"/>
      <c r="F61" s="91"/>
      <c r="G61" s="90"/>
      <c r="H61" s="90"/>
      <c r="I61" s="19">
        <v>6435.7</v>
      </c>
      <c r="J61" s="19">
        <v>1.07</v>
      </c>
      <c r="K61" s="67">
        <v>0</v>
      </c>
    </row>
    <row r="62" spans="1:11" s="25" customFormat="1" ht="15">
      <c r="A62" s="11" t="s">
        <v>66</v>
      </c>
      <c r="B62" s="80" t="s">
        <v>17</v>
      </c>
      <c r="C62" s="4"/>
      <c r="D62" s="98">
        <v>437.79</v>
      </c>
      <c r="E62" s="90"/>
      <c r="F62" s="91"/>
      <c r="G62" s="90"/>
      <c r="H62" s="90"/>
      <c r="I62" s="19"/>
      <c r="J62" s="19"/>
      <c r="K62" s="67"/>
    </row>
    <row r="63" spans="1:11" s="25" customFormat="1" ht="15">
      <c r="A63" s="11" t="s">
        <v>67</v>
      </c>
      <c r="B63" s="36" t="s">
        <v>22</v>
      </c>
      <c r="C63" s="4"/>
      <c r="D63" s="98">
        <v>1751.23</v>
      </c>
      <c r="E63" s="90"/>
      <c r="F63" s="91"/>
      <c r="G63" s="90"/>
      <c r="H63" s="90"/>
      <c r="I63" s="19">
        <v>6435.7</v>
      </c>
      <c r="J63" s="19">
        <v>1.07</v>
      </c>
      <c r="K63" s="67">
        <v>0.02</v>
      </c>
    </row>
    <row r="64" spans="1:11" s="25" customFormat="1" ht="25.5">
      <c r="A64" s="11" t="s">
        <v>21</v>
      </c>
      <c r="B64" s="36" t="s">
        <v>17</v>
      </c>
      <c r="C64" s="4">
        <f>F64*12</f>
        <v>0</v>
      </c>
      <c r="D64" s="98">
        <v>5936.8</v>
      </c>
      <c r="E64" s="90">
        <f>H64*12</f>
        <v>0</v>
      </c>
      <c r="F64" s="91"/>
      <c r="G64" s="90"/>
      <c r="H64" s="90"/>
      <c r="I64" s="19">
        <v>6435.7</v>
      </c>
      <c r="J64" s="19">
        <v>1.07</v>
      </c>
      <c r="K64" s="67">
        <v>0.06</v>
      </c>
    </row>
    <row r="65" spans="1:11" s="25" customFormat="1" ht="15">
      <c r="A65" s="11" t="s">
        <v>117</v>
      </c>
      <c r="B65" s="36" t="s">
        <v>17</v>
      </c>
      <c r="C65" s="4"/>
      <c r="D65" s="98">
        <v>3083</v>
      </c>
      <c r="E65" s="90"/>
      <c r="F65" s="91"/>
      <c r="G65" s="90"/>
      <c r="H65" s="90"/>
      <c r="I65" s="19">
        <v>6435.7</v>
      </c>
      <c r="J65" s="19">
        <v>1.07</v>
      </c>
      <c r="K65" s="67">
        <v>0.01</v>
      </c>
    </row>
    <row r="66" spans="1:11" s="25" customFormat="1" ht="15" hidden="1">
      <c r="A66" s="11"/>
      <c r="B66" s="36"/>
      <c r="C66" s="12"/>
      <c r="D66" s="89"/>
      <c r="E66" s="92"/>
      <c r="F66" s="91"/>
      <c r="G66" s="90"/>
      <c r="H66" s="90"/>
      <c r="I66" s="19">
        <v>6435.7</v>
      </c>
      <c r="J66" s="19"/>
      <c r="K66" s="67"/>
    </row>
    <row r="67" spans="1:11" s="25" customFormat="1" ht="15" hidden="1">
      <c r="A67" s="11"/>
      <c r="B67" s="36"/>
      <c r="C67" s="4"/>
      <c r="D67" s="89"/>
      <c r="E67" s="90"/>
      <c r="F67" s="91"/>
      <c r="G67" s="90"/>
      <c r="H67" s="90"/>
      <c r="I67" s="19">
        <v>6435.7</v>
      </c>
      <c r="J67" s="19"/>
      <c r="K67" s="67"/>
    </row>
    <row r="68" spans="1:11" s="25" customFormat="1" ht="25.5">
      <c r="A68" s="11" t="s">
        <v>154</v>
      </c>
      <c r="B68" s="47" t="s">
        <v>12</v>
      </c>
      <c r="C68" s="12"/>
      <c r="D68" s="103">
        <v>1645.35</v>
      </c>
      <c r="E68" s="92"/>
      <c r="F68" s="91"/>
      <c r="G68" s="92"/>
      <c r="H68" s="92"/>
      <c r="I68" s="19">
        <v>6435.7</v>
      </c>
      <c r="J68" s="19"/>
      <c r="K68" s="67"/>
    </row>
    <row r="69" spans="1:11" s="25" customFormat="1" ht="25.5">
      <c r="A69" s="104" t="s">
        <v>145</v>
      </c>
      <c r="B69" s="110" t="s">
        <v>12</v>
      </c>
      <c r="C69" s="82"/>
      <c r="D69" s="93">
        <v>3766.4</v>
      </c>
      <c r="E69" s="92"/>
      <c r="F69" s="91"/>
      <c r="G69" s="92"/>
      <c r="H69" s="92"/>
      <c r="I69" s="19">
        <v>6435.7</v>
      </c>
      <c r="J69" s="19"/>
      <c r="K69" s="67"/>
    </row>
    <row r="70" spans="1:11" s="31" customFormat="1" ht="30">
      <c r="A70" s="30" t="s">
        <v>49</v>
      </c>
      <c r="B70" s="27"/>
      <c r="C70" s="28"/>
      <c r="D70" s="84">
        <f>D80+D83</f>
        <v>3431.36</v>
      </c>
      <c r="E70" s="84"/>
      <c r="F70" s="86"/>
      <c r="G70" s="84">
        <f>D70/I70</f>
        <v>0.48</v>
      </c>
      <c r="H70" s="84">
        <f>G70/12</f>
        <v>0.04</v>
      </c>
      <c r="I70" s="19">
        <v>7132.1</v>
      </c>
      <c r="J70" s="19">
        <v>1.07</v>
      </c>
      <c r="K70" s="67">
        <v>0.14</v>
      </c>
    </row>
    <row r="71" spans="1:11" s="25" customFormat="1" ht="15" hidden="1">
      <c r="A71" s="11" t="s">
        <v>43</v>
      </c>
      <c r="B71" s="36" t="s">
        <v>72</v>
      </c>
      <c r="C71" s="4"/>
      <c r="D71" s="89">
        <f aca="true" t="shared" si="4" ref="D71:D82">G71*I71</f>
        <v>0</v>
      </c>
      <c r="E71" s="90"/>
      <c r="F71" s="91"/>
      <c r="G71" s="90">
        <f aca="true" t="shared" si="5" ref="G71:G82">H71*12</f>
        <v>0</v>
      </c>
      <c r="H71" s="90">
        <v>0</v>
      </c>
      <c r="I71" s="19">
        <v>7132.1</v>
      </c>
      <c r="J71" s="19">
        <v>1.07</v>
      </c>
      <c r="K71" s="67">
        <v>0</v>
      </c>
    </row>
    <row r="72" spans="1:11" s="25" customFormat="1" ht="25.5" hidden="1">
      <c r="A72" s="11" t="s">
        <v>44</v>
      </c>
      <c r="B72" s="36" t="s">
        <v>54</v>
      </c>
      <c r="C72" s="4"/>
      <c r="D72" s="89">
        <f t="shared" si="4"/>
        <v>0</v>
      </c>
      <c r="E72" s="90"/>
      <c r="F72" s="91"/>
      <c r="G72" s="90">
        <f t="shared" si="5"/>
        <v>0</v>
      </c>
      <c r="H72" s="90">
        <v>0</v>
      </c>
      <c r="I72" s="19">
        <v>7132.1</v>
      </c>
      <c r="J72" s="19">
        <v>1.07</v>
      </c>
      <c r="K72" s="67">
        <v>0</v>
      </c>
    </row>
    <row r="73" spans="1:11" s="55" customFormat="1" ht="15" hidden="1">
      <c r="A73" s="53" t="s">
        <v>98</v>
      </c>
      <c r="B73" s="54" t="s">
        <v>76</v>
      </c>
      <c r="C73" s="4"/>
      <c r="D73" s="89">
        <f t="shared" si="4"/>
        <v>0</v>
      </c>
      <c r="E73" s="90"/>
      <c r="F73" s="91"/>
      <c r="G73" s="90">
        <f t="shared" si="5"/>
        <v>0</v>
      </c>
      <c r="H73" s="90">
        <v>0</v>
      </c>
      <c r="I73" s="19">
        <v>7132.1</v>
      </c>
      <c r="J73" s="19">
        <v>1.07</v>
      </c>
      <c r="K73" s="67">
        <v>0</v>
      </c>
    </row>
    <row r="74" spans="1:11" s="25" customFormat="1" ht="15" hidden="1">
      <c r="A74" s="11" t="s">
        <v>77</v>
      </c>
      <c r="B74" s="36" t="s">
        <v>76</v>
      </c>
      <c r="C74" s="4"/>
      <c r="D74" s="89">
        <f t="shared" si="4"/>
        <v>0</v>
      </c>
      <c r="E74" s="90"/>
      <c r="F74" s="91"/>
      <c r="G74" s="90">
        <f t="shared" si="5"/>
        <v>0</v>
      </c>
      <c r="H74" s="90">
        <v>0</v>
      </c>
      <c r="I74" s="19">
        <v>7132.1</v>
      </c>
      <c r="J74" s="19">
        <v>1.07</v>
      </c>
      <c r="K74" s="67">
        <v>0</v>
      </c>
    </row>
    <row r="75" spans="1:11" s="25" customFormat="1" ht="25.5" hidden="1">
      <c r="A75" s="11" t="s">
        <v>73</v>
      </c>
      <c r="B75" s="36" t="s">
        <v>74</v>
      </c>
      <c r="C75" s="4"/>
      <c r="D75" s="89">
        <f t="shared" si="4"/>
        <v>0</v>
      </c>
      <c r="E75" s="90"/>
      <c r="F75" s="91"/>
      <c r="G75" s="90">
        <f t="shared" si="5"/>
        <v>0</v>
      </c>
      <c r="H75" s="90">
        <v>0</v>
      </c>
      <c r="I75" s="19">
        <v>7132.1</v>
      </c>
      <c r="J75" s="19">
        <v>1.07</v>
      </c>
      <c r="K75" s="67">
        <v>0</v>
      </c>
    </row>
    <row r="76" spans="1:11" s="25" customFormat="1" ht="15" hidden="1">
      <c r="A76" s="11" t="s">
        <v>45</v>
      </c>
      <c r="B76" s="36" t="s">
        <v>75</v>
      </c>
      <c r="C76" s="4"/>
      <c r="D76" s="89">
        <f t="shared" si="4"/>
        <v>0</v>
      </c>
      <c r="E76" s="90"/>
      <c r="F76" s="91"/>
      <c r="G76" s="90">
        <f t="shared" si="5"/>
        <v>0</v>
      </c>
      <c r="H76" s="90">
        <v>0</v>
      </c>
      <c r="I76" s="19">
        <v>7132.1</v>
      </c>
      <c r="J76" s="19">
        <v>1.07</v>
      </c>
      <c r="K76" s="67">
        <v>0</v>
      </c>
    </row>
    <row r="77" spans="1:11" s="25" customFormat="1" ht="15" hidden="1">
      <c r="A77" s="11" t="s">
        <v>57</v>
      </c>
      <c r="B77" s="36" t="s">
        <v>76</v>
      </c>
      <c r="C77" s="4"/>
      <c r="D77" s="89">
        <f t="shared" si="4"/>
        <v>0</v>
      </c>
      <c r="E77" s="90"/>
      <c r="F77" s="91"/>
      <c r="G77" s="90">
        <f t="shared" si="5"/>
        <v>0</v>
      </c>
      <c r="H77" s="90">
        <v>0</v>
      </c>
      <c r="I77" s="19">
        <v>7132.1</v>
      </c>
      <c r="J77" s="19">
        <v>1.07</v>
      </c>
      <c r="K77" s="67">
        <v>0</v>
      </c>
    </row>
    <row r="78" spans="1:11" s="25" customFormat="1" ht="15" hidden="1">
      <c r="A78" s="11" t="s">
        <v>58</v>
      </c>
      <c r="B78" s="36" t="s">
        <v>17</v>
      </c>
      <c r="C78" s="4"/>
      <c r="D78" s="89">
        <f t="shared" si="4"/>
        <v>0</v>
      </c>
      <c r="E78" s="90"/>
      <c r="F78" s="91"/>
      <c r="G78" s="90">
        <f t="shared" si="5"/>
        <v>0</v>
      </c>
      <c r="H78" s="90">
        <v>0</v>
      </c>
      <c r="I78" s="19">
        <v>7132.1</v>
      </c>
      <c r="J78" s="19">
        <v>1.07</v>
      </c>
      <c r="K78" s="67">
        <v>0</v>
      </c>
    </row>
    <row r="79" spans="1:11" s="25" customFormat="1" ht="25.5" hidden="1">
      <c r="A79" s="11" t="s">
        <v>55</v>
      </c>
      <c r="B79" s="36" t="s">
        <v>17</v>
      </c>
      <c r="C79" s="4"/>
      <c r="D79" s="89">
        <f t="shared" si="4"/>
        <v>0</v>
      </c>
      <c r="E79" s="90"/>
      <c r="F79" s="91"/>
      <c r="G79" s="90">
        <f t="shared" si="5"/>
        <v>0</v>
      </c>
      <c r="H79" s="90">
        <v>0</v>
      </c>
      <c r="I79" s="19">
        <v>7132.1</v>
      </c>
      <c r="J79" s="19">
        <v>1.07</v>
      </c>
      <c r="K79" s="67">
        <v>0</v>
      </c>
    </row>
    <row r="80" spans="1:11" s="25" customFormat="1" ht="25.5">
      <c r="A80" s="104" t="s">
        <v>163</v>
      </c>
      <c r="B80" s="105" t="s">
        <v>12</v>
      </c>
      <c r="C80" s="81"/>
      <c r="D80" s="81">
        <v>622.83</v>
      </c>
      <c r="E80" s="90"/>
      <c r="F80" s="91"/>
      <c r="G80" s="90"/>
      <c r="H80" s="90"/>
      <c r="I80" s="19">
        <v>7132.1</v>
      </c>
      <c r="J80" s="19">
        <v>1.07</v>
      </c>
      <c r="K80" s="67">
        <v>0.03</v>
      </c>
    </row>
    <row r="81" spans="1:11" s="25" customFormat="1" ht="15" hidden="1">
      <c r="A81" s="11" t="s">
        <v>69</v>
      </c>
      <c r="B81" s="36" t="s">
        <v>9</v>
      </c>
      <c r="C81" s="4"/>
      <c r="D81" s="89">
        <f t="shared" si="4"/>
        <v>0</v>
      </c>
      <c r="E81" s="90"/>
      <c r="F81" s="91"/>
      <c r="G81" s="90">
        <f t="shared" si="5"/>
        <v>0</v>
      </c>
      <c r="H81" s="90">
        <v>0</v>
      </c>
      <c r="I81" s="19">
        <v>7132.1</v>
      </c>
      <c r="J81" s="19">
        <v>1.07</v>
      </c>
      <c r="K81" s="67">
        <v>0</v>
      </c>
    </row>
    <row r="82" spans="1:11" s="25" customFormat="1" ht="15" hidden="1">
      <c r="A82" s="11" t="s">
        <v>68</v>
      </c>
      <c r="B82" s="36" t="s">
        <v>9</v>
      </c>
      <c r="C82" s="12"/>
      <c r="D82" s="89">
        <f t="shared" si="4"/>
        <v>0</v>
      </c>
      <c r="E82" s="92"/>
      <c r="F82" s="91"/>
      <c r="G82" s="90">
        <f t="shared" si="5"/>
        <v>0</v>
      </c>
      <c r="H82" s="90">
        <v>0</v>
      </c>
      <c r="I82" s="19">
        <v>7132.1</v>
      </c>
      <c r="J82" s="19">
        <v>1.07</v>
      </c>
      <c r="K82" s="67">
        <v>0</v>
      </c>
    </row>
    <row r="83" spans="1:11" s="25" customFormat="1" ht="25.5">
      <c r="A83" s="104" t="s">
        <v>146</v>
      </c>
      <c r="B83" s="110" t="s">
        <v>12</v>
      </c>
      <c r="C83" s="82"/>
      <c r="D83" s="93">
        <v>2808.53</v>
      </c>
      <c r="E83" s="92"/>
      <c r="F83" s="91"/>
      <c r="G83" s="92"/>
      <c r="H83" s="92"/>
      <c r="I83" s="19">
        <v>7132.1</v>
      </c>
      <c r="J83" s="19"/>
      <c r="K83" s="67"/>
    </row>
    <row r="84" spans="1:11" s="25" customFormat="1" ht="30">
      <c r="A84" s="30" t="s">
        <v>50</v>
      </c>
      <c r="B84" s="36"/>
      <c r="C84" s="4"/>
      <c r="D84" s="84">
        <v>0</v>
      </c>
      <c r="E84" s="90"/>
      <c r="F84" s="91"/>
      <c r="G84" s="84">
        <v>0</v>
      </c>
      <c r="H84" s="84">
        <v>0</v>
      </c>
      <c r="I84" s="19">
        <v>7132.1</v>
      </c>
      <c r="J84" s="19">
        <v>1.07</v>
      </c>
      <c r="K84" s="67">
        <v>0.03</v>
      </c>
    </row>
    <row r="85" spans="1:11" s="25" customFormat="1" ht="15" hidden="1">
      <c r="A85" s="11"/>
      <c r="B85" s="36"/>
      <c r="C85" s="4"/>
      <c r="D85" s="89"/>
      <c r="E85" s="90"/>
      <c r="F85" s="91"/>
      <c r="G85" s="90"/>
      <c r="H85" s="90"/>
      <c r="I85" s="19">
        <v>6435.7</v>
      </c>
      <c r="J85" s="19"/>
      <c r="K85" s="67"/>
    </row>
    <row r="86" spans="1:11" s="25" customFormat="1" ht="15" hidden="1">
      <c r="A86" s="11" t="s">
        <v>70</v>
      </c>
      <c r="B86" s="36" t="s">
        <v>9</v>
      </c>
      <c r="C86" s="4"/>
      <c r="D86" s="89">
        <f>G86*I86</f>
        <v>0</v>
      </c>
      <c r="E86" s="90"/>
      <c r="F86" s="91"/>
      <c r="G86" s="90">
        <f>H86*12</f>
        <v>0</v>
      </c>
      <c r="H86" s="90">
        <v>0</v>
      </c>
      <c r="I86" s="19">
        <v>6435.7</v>
      </c>
      <c r="J86" s="19">
        <v>1.07</v>
      </c>
      <c r="K86" s="67">
        <v>0</v>
      </c>
    </row>
    <row r="87" spans="1:11" s="25" customFormat="1" ht="15">
      <c r="A87" s="30" t="s">
        <v>51</v>
      </c>
      <c r="B87" s="36"/>
      <c r="C87" s="4"/>
      <c r="D87" s="84">
        <f>D89+D90+D96</f>
        <v>47803.2</v>
      </c>
      <c r="E87" s="90"/>
      <c r="F87" s="91"/>
      <c r="G87" s="84">
        <f>SUM(G88:G95)</f>
        <v>0</v>
      </c>
      <c r="H87" s="84">
        <f>SUM(H88:H95)</f>
        <v>0</v>
      </c>
      <c r="I87" s="19">
        <v>6435.7</v>
      </c>
      <c r="J87" s="19">
        <v>1.07</v>
      </c>
      <c r="K87" s="67">
        <v>0.15</v>
      </c>
    </row>
    <row r="88" spans="1:11" s="25" customFormat="1" ht="15" hidden="1">
      <c r="A88" s="11" t="s">
        <v>46</v>
      </c>
      <c r="B88" s="36" t="s">
        <v>9</v>
      </c>
      <c r="C88" s="4"/>
      <c r="D88" s="89">
        <f aca="true" t="shared" si="6" ref="D88:D95">G88*I88</f>
        <v>0</v>
      </c>
      <c r="E88" s="90"/>
      <c r="F88" s="91"/>
      <c r="G88" s="90">
        <f aca="true" t="shared" si="7" ref="G88:G95">H88*12</f>
        <v>0</v>
      </c>
      <c r="H88" s="90">
        <v>0</v>
      </c>
      <c r="I88" s="19">
        <v>6435.7</v>
      </c>
      <c r="J88" s="19">
        <v>1.07</v>
      </c>
      <c r="K88" s="67">
        <v>0</v>
      </c>
    </row>
    <row r="89" spans="1:11" s="25" customFormat="1" ht="15">
      <c r="A89" s="11" t="s">
        <v>85</v>
      </c>
      <c r="B89" s="36" t="s">
        <v>17</v>
      </c>
      <c r="C89" s="4"/>
      <c r="D89" s="98">
        <v>13830.58</v>
      </c>
      <c r="E89" s="90"/>
      <c r="F89" s="91"/>
      <c r="G89" s="90"/>
      <c r="H89" s="90"/>
      <c r="I89" s="19">
        <v>6435.7</v>
      </c>
      <c r="J89" s="19">
        <v>1.07</v>
      </c>
      <c r="K89" s="67">
        <v>0.14</v>
      </c>
    </row>
    <row r="90" spans="1:11" s="25" customFormat="1" ht="15">
      <c r="A90" s="11" t="s">
        <v>47</v>
      </c>
      <c r="B90" s="36" t="s">
        <v>17</v>
      </c>
      <c r="C90" s="4"/>
      <c r="D90" s="98">
        <v>915.28</v>
      </c>
      <c r="E90" s="90"/>
      <c r="F90" s="91"/>
      <c r="G90" s="90"/>
      <c r="H90" s="90"/>
      <c r="I90" s="19">
        <v>7132.1</v>
      </c>
      <c r="J90" s="19">
        <v>1.07</v>
      </c>
      <c r="K90" s="67">
        <v>0.01</v>
      </c>
    </row>
    <row r="91" spans="1:11" s="25" customFormat="1" ht="27.75" customHeight="1" hidden="1">
      <c r="A91" s="11" t="s">
        <v>56</v>
      </c>
      <c r="B91" s="36" t="s">
        <v>12</v>
      </c>
      <c r="C91" s="4"/>
      <c r="D91" s="89">
        <f t="shared" si="6"/>
        <v>0</v>
      </c>
      <c r="E91" s="90"/>
      <c r="F91" s="91"/>
      <c r="G91" s="90">
        <f t="shared" si="7"/>
        <v>0</v>
      </c>
      <c r="H91" s="90">
        <v>0</v>
      </c>
      <c r="I91" s="19">
        <v>7132.1</v>
      </c>
      <c r="J91" s="19">
        <v>1.07</v>
      </c>
      <c r="K91" s="67">
        <v>0</v>
      </c>
    </row>
    <row r="92" spans="1:11" s="25" customFormat="1" ht="25.5" hidden="1">
      <c r="A92" s="11" t="s">
        <v>82</v>
      </c>
      <c r="B92" s="36" t="s">
        <v>12</v>
      </c>
      <c r="C92" s="4"/>
      <c r="D92" s="89">
        <f t="shared" si="6"/>
        <v>0</v>
      </c>
      <c r="E92" s="90"/>
      <c r="F92" s="91"/>
      <c r="G92" s="90">
        <f t="shared" si="7"/>
        <v>0</v>
      </c>
      <c r="H92" s="90">
        <v>0</v>
      </c>
      <c r="I92" s="19">
        <v>7132.1</v>
      </c>
      <c r="J92" s="19">
        <v>1.07</v>
      </c>
      <c r="K92" s="67">
        <v>0</v>
      </c>
    </row>
    <row r="93" spans="1:11" s="25" customFormat="1" ht="25.5" hidden="1">
      <c r="A93" s="11" t="s">
        <v>78</v>
      </c>
      <c r="B93" s="36" t="s">
        <v>12</v>
      </c>
      <c r="C93" s="4"/>
      <c r="D93" s="89">
        <f t="shared" si="6"/>
        <v>0</v>
      </c>
      <c r="E93" s="90"/>
      <c r="F93" s="91"/>
      <c r="G93" s="90">
        <f t="shared" si="7"/>
        <v>0</v>
      </c>
      <c r="H93" s="90">
        <v>0</v>
      </c>
      <c r="I93" s="19">
        <v>7132.1</v>
      </c>
      <c r="J93" s="19">
        <v>1.07</v>
      </c>
      <c r="K93" s="67">
        <v>0</v>
      </c>
    </row>
    <row r="94" spans="1:11" s="25" customFormat="1" ht="25.5" hidden="1">
      <c r="A94" s="11" t="s">
        <v>83</v>
      </c>
      <c r="B94" s="36" t="s">
        <v>12</v>
      </c>
      <c r="C94" s="4"/>
      <c r="D94" s="89">
        <f t="shared" si="6"/>
        <v>0</v>
      </c>
      <c r="E94" s="90"/>
      <c r="F94" s="91"/>
      <c r="G94" s="90">
        <f t="shared" si="7"/>
        <v>0</v>
      </c>
      <c r="H94" s="90">
        <v>0</v>
      </c>
      <c r="I94" s="19">
        <v>7132.1</v>
      </c>
      <c r="J94" s="19">
        <v>1.07</v>
      </c>
      <c r="K94" s="67">
        <v>0</v>
      </c>
    </row>
    <row r="95" spans="1:11" s="25" customFormat="1" ht="25.5" hidden="1">
      <c r="A95" s="11" t="s">
        <v>81</v>
      </c>
      <c r="B95" s="36" t="s">
        <v>12</v>
      </c>
      <c r="C95" s="4"/>
      <c r="D95" s="89">
        <f t="shared" si="6"/>
        <v>0</v>
      </c>
      <c r="E95" s="90"/>
      <c r="F95" s="91"/>
      <c r="G95" s="90">
        <f t="shared" si="7"/>
        <v>0</v>
      </c>
      <c r="H95" s="90">
        <v>0</v>
      </c>
      <c r="I95" s="19">
        <v>7132.1</v>
      </c>
      <c r="J95" s="19">
        <v>1.07</v>
      </c>
      <c r="K95" s="67">
        <v>0</v>
      </c>
    </row>
    <row r="96" spans="1:11" s="25" customFormat="1" ht="15">
      <c r="A96" s="11" t="s">
        <v>158</v>
      </c>
      <c r="B96" s="95" t="s">
        <v>118</v>
      </c>
      <c r="C96" s="4"/>
      <c r="D96" s="103">
        <v>33057.34</v>
      </c>
      <c r="E96" s="90"/>
      <c r="F96" s="91"/>
      <c r="G96" s="92"/>
      <c r="H96" s="92"/>
      <c r="I96" s="19"/>
      <c r="J96" s="19"/>
      <c r="K96" s="67"/>
    </row>
    <row r="97" spans="1:11" s="25" customFormat="1" ht="15">
      <c r="A97" s="30" t="s">
        <v>52</v>
      </c>
      <c r="B97" s="36"/>
      <c r="C97" s="4"/>
      <c r="D97" s="84">
        <f>D98</f>
        <v>0</v>
      </c>
      <c r="E97" s="90"/>
      <c r="F97" s="91"/>
      <c r="G97" s="84"/>
      <c r="H97" s="84"/>
      <c r="I97" s="19">
        <v>7132.1</v>
      </c>
      <c r="J97" s="19">
        <v>1.07</v>
      </c>
      <c r="K97" s="67">
        <v>0.1</v>
      </c>
    </row>
    <row r="98" spans="1:11" s="25" customFormat="1" ht="15">
      <c r="A98" s="11" t="s">
        <v>48</v>
      </c>
      <c r="B98" s="36" t="s">
        <v>17</v>
      </c>
      <c r="C98" s="4"/>
      <c r="D98" s="98">
        <v>0</v>
      </c>
      <c r="E98" s="90"/>
      <c r="F98" s="91"/>
      <c r="G98" s="90"/>
      <c r="H98" s="90"/>
      <c r="I98" s="19">
        <v>7132.1</v>
      </c>
      <c r="J98" s="19">
        <v>1.07</v>
      </c>
      <c r="K98" s="67">
        <v>0.01</v>
      </c>
    </row>
    <row r="99" spans="1:11" s="19" customFormat="1" ht="15">
      <c r="A99" s="30" t="s">
        <v>65</v>
      </c>
      <c r="B99" s="27"/>
      <c r="C99" s="28"/>
      <c r="D99" s="84">
        <f>D100+D101</f>
        <v>24195.36</v>
      </c>
      <c r="E99" s="84"/>
      <c r="F99" s="86"/>
      <c r="G99" s="84">
        <f>G100+G101</f>
        <v>0</v>
      </c>
      <c r="H99" s="84">
        <f>H100+H101</f>
        <v>0</v>
      </c>
      <c r="I99" s="19">
        <v>6435.7</v>
      </c>
      <c r="J99" s="19">
        <v>1.07</v>
      </c>
      <c r="K99" s="67">
        <v>0.02</v>
      </c>
    </row>
    <row r="100" spans="1:11" s="25" customFormat="1" ht="15">
      <c r="A100" s="11" t="s">
        <v>131</v>
      </c>
      <c r="B100" s="80" t="s">
        <v>118</v>
      </c>
      <c r="C100" s="4"/>
      <c r="D100" s="98">
        <v>0</v>
      </c>
      <c r="E100" s="90"/>
      <c r="F100" s="91"/>
      <c r="G100" s="90"/>
      <c r="H100" s="90"/>
      <c r="I100" s="19">
        <v>6435.7</v>
      </c>
      <c r="J100" s="19">
        <v>1.07</v>
      </c>
      <c r="K100" s="67">
        <v>0.02</v>
      </c>
    </row>
    <row r="101" spans="1:11" s="25" customFormat="1" ht="15">
      <c r="A101" s="11" t="s">
        <v>79</v>
      </c>
      <c r="B101" s="95" t="s">
        <v>22</v>
      </c>
      <c r="C101" s="4">
        <f>F101*12</f>
        <v>0</v>
      </c>
      <c r="D101" s="98">
        <v>24195.36</v>
      </c>
      <c r="E101" s="90">
        <f>H101*12</f>
        <v>0</v>
      </c>
      <c r="F101" s="91"/>
      <c r="G101" s="90"/>
      <c r="H101" s="90"/>
      <c r="I101" s="19">
        <v>6435.7</v>
      </c>
      <c r="J101" s="19">
        <v>1.07</v>
      </c>
      <c r="K101" s="67">
        <v>0</v>
      </c>
    </row>
    <row r="102" spans="1:11" s="19" customFormat="1" ht="15">
      <c r="A102" s="30" t="s">
        <v>64</v>
      </c>
      <c r="B102" s="27"/>
      <c r="C102" s="28"/>
      <c r="D102" s="84">
        <f>D103+D104+D105</f>
        <v>0</v>
      </c>
      <c r="E102" s="84"/>
      <c r="F102" s="86"/>
      <c r="G102" s="84">
        <f>G103+G104+G105</f>
        <v>0</v>
      </c>
      <c r="H102" s="84">
        <f>H103+H104+H105</f>
        <v>0</v>
      </c>
      <c r="I102" s="19">
        <v>6435.7</v>
      </c>
      <c r="J102" s="19">
        <v>1.07</v>
      </c>
      <c r="K102" s="67">
        <v>0.16</v>
      </c>
    </row>
    <row r="103" spans="1:11" s="25" customFormat="1" ht="15">
      <c r="A103" s="11" t="s">
        <v>133</v>
      </c>
      <c r="B103" s="36" t="s">
        <v>72</v>
      </c>
      <c r="C103" s="4"/>
      <c r="D103" s="98">
        <v>0</v>
      </c>
      <c r="E103" s="90"/>
      <c r="F103" s="91"/>
      <c r="G103" s="90"/>
      <c r="H103" s="90"/>
      <c r="I103" s="19">
        <v>6435.7</v>
      </c>
      <c r="J103" s="19">
        <v>1.07</v>
      </c>
      <c r="K103" s="67">
        <v>0.04</v>
      </c>
    </row>
    <row r="104" spans="1:11" s="25" customFormat="1" ht="15">
      <c r="A104" s="11" t="s">
        <v>90</v>
      </c>
      <c r="B104" s="36" t="s">
        <v>72</v>
      </c>
      <c r="C104" s="4"/>
      <c r="D104" s="98">
        <v>0</v>
      </c>
      <c r="E104" s="90"/>
      <c r="F104" s="91"/>
      <c r="G104" s="90"/>
      <c r="H104" s="90"/>
      <c r="I104" s="19">
        <v>6435.7</v>
      </c>
      <c r="J104" s="19">
        <v>1.07</v>
      </c>
      <c r="K104" s="67">
        <v>0.12</v>
      </c>
    </row>
    <row r="105" spans="1:11" s="25" customFormat="1" ht="25.5" customHeight="1" hidden="1">
      <c r="A105" s="11" t="s">
        <v>80</v>
      </c>
      <c r="B105" s="36" t="s">
        <v>17</v>
      </c>
      <c r="C105" s="4"/>
      <c r="D105" s="89">
        <f>G105*I105</f>
        <v>0</v>
      </c>
      <c r="E105" s="90"/>
      <c r="F105" s="91"/>
      <c r="G105" s="90">
        <f>H105*12</f>
        <v>0</v>
      </c>
      <c r="H105" s="90">
        <v>0</v>
      </c>
      <c r="I105" s="19">
        <v>6435.7</v>
      </c>
      <c r="J105" s="19">
        <v>1.07</v>
      </c>
      <c r="K105" s="67">
        <v>0</v>
      </c>
    </row>
    <row r="106" spans="1:11" s="19" customFormat="1" ht="38.25" thickBot="1">
      <c r="A106" s="37" t="s">
        <v>155</v>
      </c>
      <c r="B106" s="27" t="s">
        <v>12</v>
      </c>
      <c r="C106" s="35">
        <f>F106*12</f>
        <v>0</v>
      </c>
      <c r="D106" s="88">
        <f>G106*I106</f>
        <v>29346.79</v>
      </c>
      <c r="E106" s="88"/>
      <c r="F106" s="88"/>
      <c r="G106" s="88">
        <f>H106*12</f>
        <v>4.56</v>
      </c>
      <c r="H106" s="88">
        <v>0.38</v>
      </c>
      <c r="I106" s="19">
        <v>6435.7</v>
      </c>
      <c r="J106" s="19">
        <v>1.07</v>
      </c>
      <c r="K106" s="67">
        <v>0.3</v>
      </c>
    </row>
    <row r="107" spans="1:11" s="19" customFormat="1" ht="19.5" hidden="1" thickBot="1">
      <c r="A107" s="37" t="s">
        <v>38</v>
      </c>
      <c r="B107" s="27"/>
      <c r="C107" s="33">
        <f>F107*12</f>
        <v>0</v>
      </c>
      <c r="D107" s="87"/>
      <c r="E107" s="87"/>
      <c r="F107" s="87"/>
      <c r="G107" s="87"/>
      <c r="H107" s="86"/>
      <c r="I107" s="19">
        <v>6435.7</v>
      </c>
      <c r="K107" s="67"/>
    </row>
    <row r="108" spans="1:11" s="46" customFormat="1" ht="15.75" hidden="1" thickBot="1">
      <c r="A108" s="49" t="s">
        <v>86</v>
      </c>
      <c r="B108" s="47"/>
      <c r="C108" s="48"/>
      <c r="D108" s="93"/>
      <c r="E108" s="93"/>
      <c r="F108" s="93"/>
      <c r="G108" s="93"/>
      <c r="H108" s="100"/>
      <c r="I108" s="19">
        <v>6435.7</v>
      </c>
      <c r="K108" s="69"/>
    </row>
    <row r="109" spans="1:11" s="46" customFormat="1" ht="15.75" hidden="1" thickBot="1">
      <c r="A109" s="49" t="s">
        <v>87</v>
      </c>
      <c r="B109" s="47"/>
      <c r="C109" s="48"/>
      <c r="D109" s="93"/>
      <c r="E109" s="93"/>
      <c r="F109" s="93"/>
      <c r="G109" s="93"/>
      <c r="H109" s="100"/>
      <c r="I109" s="19">
        <v>6435.7</v>
      </c>
      <c r="K109" s="69"/>
    </row>
    <row r="110" spans="1:11" s="46" customFormat="1" ht="15" customHeight="1" hidden="1">
      <c r="A110" s="49" t="s">
        <v>100</v>
      </c>
      <c r="B110" s="47"/>
      <c r="C110" s="48"/>
      <c r="D110" s="93"/>
      <c r="E110" s="93"/>
      <c r="F110" s="93"/>
      <c r="G110" s="93"/>
      <c r="H110" s="100"/>
      <c r="I110" s="19">
        <v>6435.7</v>
      </c>
      <c r="K110" s="69"/>
    </row>
    <row r="111" spans="1:11" s="46" customFormat="1" ht="20.25" customHeight="1" hidden="1">
      <c r="A111" s="49" t="s">
        <v>101</v>
      </c>
      <c r="B111" s="47"/>
      <c r="C111" s="48"/>
      <c r="D111" s="93"/>
      <c r="E111" s="93"/>
      <c r="F111" s="93"/>
      <c r="G111" s="93"/>
      <c r="H111" s="100"/>
      <c r="I111" s="19">
        <v>6435.7</v>
      </c>
      <c r="K111" s="69"/>
    </row>
    <row r="112" spans="1:11" s="46" customFormat="1" ht="15.75" hidden="1" thickBot="1">
      <c r="A112" s="49" t="s">
        <v>88</v>
      </c>
      <c r="B112" s="47"/>
      <c r="C112" s="48"/>
      <c r="D112" s="93"/>
      <c r="E112" s="93"/>
      <c r="F112" s="93"/>
      <c r="G112" s="93"/>
      <c r="H112" s="100"/>
      <c r="I112" s="19">
        <v>6435.7</v>
      </c>
      <c r="K112" s="69"/>
    </row>
    <row r="113" spans="1:11" s="46" customFormat="1" ht="15.75" hidden="1" thickBot="1">
      <c r="A113" s="49" t="s">
        <v>89</v>
      </c>
      <c r="B113" s="47"/>
      <c r="C113" s="48"/>
      <c r="D113" s="93">
        <f>G113*I113</f>
        <v>0</v>
      </c>
      <c r="E113" s="93"/>
      <c r="F113" s="93"/>
      <c r="G113" s="93">
        <f>12*H113</f>
        <v>0</v>
      </c>
      <c r="H113" s="100">
        <v>0</v>
      </c>
      <c r="I113" s="19">
        <v>6435.7</v>
      </c>
      <c r="K113" s="69"/>
    </row>
    <row r="114" spans="1:11" s="46" customFormat="1" ht="19.5" thickBot="1">
      <c r="A114" s="63" t="s">
        <v>119</v>
      </c>
      <c r="B114" s="64" t="s">
        <v>11</v>
      </c>
      <c r="C114" s="73"/>
      <c r="D114" s="88">
        <f>G114*I114</f>
        <v>126173.05</v>
      </c>
      <c r="E114" s="88"/>
      <c r="F114" s="88"/>
      <c r="G114" s="88">
        <f>12*H114</f>
        <v>20.76</v>
      </c>
      <c r="H114" s="88">
        <v>1.73</v>
      </c>
      <c r="I114" s="19">
        <f>6435.7-358</f>
        <v>6077.7</v>
      </c>
      <c r="K114" s="69"/>
    </row>
    <row r="115" spans="1:11" s="19" customFormat="1" ht="19.5" thickBot="1">
      <c r="A115" s="38" t="s">
        <v>39</v>
      </c>
      <c r="B115" s="18"/>
      <c r="C115" s="39" t="e">
        <f>F115*12</f>
        <v>#REF!</v>
      </c>
      <c r="D115" s="5">
        <f>D114+D106+D102+D99+D97+D87+D84+D70+D51+D50+D49+D48+D47+D43+D42+D41+D40+D39+D38+D37+D36+D35+D34+D25+D15</f>
        <v>1560548.79</v>
      </c>
      <c r="E115" s="5" t="e">
        <f>E15+E25+E34+E35+E36+E38+E39+E41+E42+E43+E44+E45+E46+E47+E48+E49+E50+E51+E70+E84+E87+E97+E99+E102+E106+E107+E114+#REF!</f>
        <v>#REF!</v>
      </c>
      <c r="F115" s="5" t="e">
        <f>F15+F25+F34+F35+F36+F38+F39+F41+F42+F43+F44+F45+F46+F47+F48+F49+F50+F51+F70+F84+F87+F97+F99+F102+F106+F107+F114+#REF!</f>
        <v>#REF!</v>
      </c>
      <c r="G115" s="5"/>
      <c r="H115" s="5"/>
      <c r="I115" s="19">
        <v>6435.7</v>
      </c>
      <c r="K115" s="67"/>
    </row>
    <row r="116" spans="1:11" s="42" customFormat="1" ht="20.25" hidden="1" thickBot="1">
      <c r="A116" s="9" t="s">
        <v>29</v>
      </c>
      <c r="B116" s="40" t="s">
        <v>11</v>
      </c>
      <c r="C116" s="40" t="s">
        <v>30</v>
      </c>
      <c r="D116" s="41"/>
      <c r="E116" s="40" t="s">
        <v>30</v>
      </c>
      <c r="F116" s="10"/>
      <c r="G116" s="40" t="s">
        <v>30</v>
      </c>
      <c r="H116" s="10"/>
      <c r="K116" s="70"/>
    </row>
    <row r="117" spans="1:11" s="42" customFormat="1" ht="19.5">
      <c r="A117" s="76"/>
      <c r="B117" s="77"/>
      <c r="C117" s="77"/>
      <c r="D117" s="77"/>
      <c r="E117" s="77"/>
      <c r="F117" s="77"/>
      <c r="G117" s="77"/>
      <c r="H117" s="77"/>
      <c r="K117" s="70"/>
    </row>
    <row r="118" spans="1:11" s="6" customFormat="1" ht="12.75">
      <c r="A118" s="43"/>
      <c r="K118" s="71"/>
    </row>
    <row r="119" spans="1:11" s="6" customFormat="1" ht="12.75">
      <c r="A119" s="43"/>
      <c r="K119" s="71"/>
    </row>
    <row r="120" spans="1:11" s="6" customFormat="1" ht="12.75">
      <c r="A120" s="43"/>
      <c r="K120" s="71"/>
    </row>
    <row r="121" spans="1:11" s="6" customFormat="1" ht="13.5" thickBot="1">
      <c r="A121" s="43"/>
      <c r="K121" s="71"/>
    </row>
    <row r="122" spans="1:11" s="19" customFormat="1" ht="30.75" thickBot="1">
      <c r="A122" s="74" t="s">
        <v>111</v>
      </c>
      <c r="B122" s="18"/>
      <c r="C122" s="39">
        <f>F122*12</f>
        <v>0</v>
      </c>
      <c r="D122" s="39">
        <f>D123+D124+D125+D126</f>
        <v>401515.18</v>
      </c>
      <c r="E122" s="39">
        <f>E123+E124+E125+E126</f>
        <v>0</v>
      </c>
      <c r="F122" s="39">
        <f>F123+F124+F125+F126</f>
        <v>0</v>
      </c>
      <c r="G122" s="39">
        <f>G123+G124+G125+G126</f>
        <v>62.25</v>
      </c>
      <c r="H122" s="39">
        <f>H123+H124+H125+H126</f>
        <v>5.18</v>
      </c>
      <c r="I122" s="19">
        <v>6435.7</v>
      </c>
      <c r="K122" s="67"/>
    </row>
    <row r="123" spans="1:11" s="108" customFormat="1" ht="15">
      <c r="A123" s="104" t="s">
        <v>165</v>
      </c>
      <c r="B123" s="105"/>
      <c r="C123" s="81"/>
      <c r="D123" s="101">
        <v>67509.61</v>
      </c>
      <c r="E123" s="82"/>
      <c r="F123" s="82"/>
      <c r="G123" s="81">
        <f>D123/I123</f>
        <v>10.49</v>
      </c>
      <c r="H123" s="106">
        <f>G123/12</f>
        <v>0.87</v>
      </c>
      <c r="I123" s="107">
        <v>6435.7</v>
      </c>
      <c r="K123" s="109"/>
    </row>
    <row r="124" spans="1:11" s="108" customFormat="1" ht="15">
      <c r="A124" s="104" t="s">
        <v>166</v>
      </c>
      <c r="B124" s="105"/>
      <c r="C124" s="81"/>
      <c r="D124" s="101">
        <v>22634.42</v>
      </c>
      <c r="E124" s="82"/>
      <c r="F124" s="82"/>
      <c r="G124" s="81">
        <f>D124/I124</f>
        <v>3.52</v>
      </c>
      <c r="H124" s="106">
        <f>G124/12</f>
        <v>0.29</v>
      </c>
      <c r="I124" s="107">
        <v>6435.7</v>
      </c>
      <c r="K124" s="109"/>
    </row>
    <row r="125" spans="1:11" s="108" customFormat="1" ht="15" customHeight="1">
      <c r="A125" s="104" t="s">
        <v>167</v>
      </c>
      <c r="B125" s="110"/>
      <c r="C125" s="82"/>
      <c r="D125" s="93">
        <v>301956.58</v>
      </c>
      <c r="E125" s="82"/>
      <c r="F125" s="82"/>
      <c r="G125" s="81">
        <f>D125/I125</f>
        <v>46.92</v>
      </c>
      <c r="H125" s="106">
        <f>G125/12</f>
        <v>3.91</v>
      </c>
      <c r="I125" s="107">
        <v>6435.7</v>
      </c>
      <c r="K125" s="109"/>
    </row>
    <row r="126" spans="1:11" s="108" customFormat="1" ht="15" customHeight="1">
      <c r="A126" s="104" t="s">
        <v>147</v>
      </c>
      <c r="B126" s="110"/>
      <c r="C126" s="82"/>
      <c r="D126" s="93">
        <v>9414.57</v>
      </c>
      <c r="E126" s="82"/>
      <c r="F126" s="82"/>
      <c r="G126" s="81">
        <f>D126/I126</f>
        <v>1.32</v>
      </c>
      <c r="H126" s="106">
        <f>G126/12</f>
        <v>0.11</v>
      </c>
      <c r="I126" s="107">
        <v>7132.1</v>
      </c>
      <c r="K126" s="109"/>
    </row>
    <row r="127" spans="1:11" s="6" customFormat="1" ht="12.75">
      <c r="A127" s="43"/>
      <c r="K127" s="71"/>
    </row>
    <row r="128" spans="1:11" s="6" customFormat="1" ht="12.75">
      <c r="A128" s="43"/>
      <c r="K128" s="71"/>
    </row>
    <row r="129" spans="1:11" s="6" customFormat="1" ht="13.5" thickBot="1">
      <c r="A129" s="43"/>
      <c r="K129" s="71"/>
    </row>
    <row r="130" spans="1:11" s="59" customFormat="1" ht="15.75" thickBot="1">
      <c r="A130" s="57" t="s">
        <v>102</v>
      </c>
      <c r="B130" s="58"/>
      <c r="C130" s="58"/>
      <c r="D130" s="60">
        <f>D115+D122</f>
        <v>1962063.97</v>
      </c>
      <c r="E130" s="60" t="e">
        <f>E115+#REF!+E122</f>
        <v>#REF!</v>
      </c>
      <c r="F130" s="60" t="e">
        <f>F115+#REF!+F122</f>
        <v>#REF!</v>
      </c>
      <c r="G130" s="60"/>
      <c r="H130" s="60"/>
      <c r="K130" s="72"/>
    </row>
    <row r="131" spans="1:11" s="6" customFormat="1" ht="12.75">
      <c r="A131" s="43"/>
      <c r="K131" s="71"/>
    </row>
    <row r="132" spans="1:11" s="6" customFormat="1" ht="12.75">
      <c r="A132" s="43"/>
      <c r="K132" s="71"/>
    </row>
    <row r="133" spans="1:11" s="6" customFormat="1" ht="12.75">
      <c r="A133" s="43"/>
      <c r="K133" s="71"/>
    </row>
    <row r="134" spans="1:11" s="6" customFormat="1" ht="12.75">
      <c r="A134" s="43"/>
      <c r="K134" s="71"/>
    </row>
    <row r="135" spans="1:11" s="6" customFormat="1" ht="12.75">
      <c r="A135" s="43"/>
      <c r="K135" s="71"/>
    </row>
    <row r="136" spans="1:11" s="6" customFormat="1" ht="12.75">
      <c r="A136" s="43"/>
      <c r="K136" s="71"/>
    </row>
    <row r="137" spans="1:11" s="6" customFormat="1" ht="12.75">
      <c r="A137" s="43"/>
      <c r="K137" s="71"/>
    </row>
    <row r="138" spans="1:11" s="6" customFormat="1" ht="12.75">
      <c r="A138" s="43"/>
      <c r="K138" s="71"/>
    </row>
    <row r="139" spans="1:11" s="6" customFormat="1" ht="12.75">
      <c r="A139" s="43"/>
      <c r="K139" s="71"/>
    </row>
    <row r="140" spans="1:11" s="42" customFormat="1" ht="19.5">
      <c r="A140" s="44"/>
      <c r="B140" s="45"/>
      <c r="C140" s="7"/>
      <c r="D140" s="7"/>
      <c r="E140" s="7"/>
      <c r="F140" s="7"/>
      <c r="G140" s="7"/>
      <c r="H140" s="7"/>
      <c r="K140" s="70"/>
    </row>
    <row r="141" spans="1:11" s="6" customFormat="1" ht="14.25">
      <c r="A141" s="173" t="s">
        <v>31</v>
      </c>
      <c r="B141" s="173"/>
      <c r="C141" s="173"/>
      <c r="D141" s="173"/>
      <c r="E141" s="173"/>
      <c r="F141" s="173"/>
      <c r="K141" s="71"/>
    </row>
    <row r="142" s="6" customFormat="1" ht="12.75">
      <c r="K142" s="71"/>
    </row>
    <row r="143" spans="1:11" s="6" customFormat="1" ht="12.75">
      <c r="A143" s="43" t="s">
        <v>32</v>
      </c>
      <c r="K143" s="71"/>
    </row>
    <row r="144" s="6" customFormat="1" ht="12.75">
      <c r="K144" s="71"/>
    </row>
    <row r="145" s="6" customFormat="1" ht="12.75">
      <c r="K145" s="71"/>
    </row>
    <row r="146" s="6" customFormat="1" ht="12.75">
      <c r="K146" s="71"/>
    </row>
    <row r="147" s="6" customFormat="1" ht="12.75">
      <c r="K147" s="71"/>
    </row>
    <row r="148" s="6" customFormat="1" ht="12.75">
      <c r="K148" s="71"/>
    </row>
    <row r="149" s="6" customFormat="1" ht="12.75">
      <c r="K149" s="71"/>
    </row>
    <row r="150" s="6" customFormat="1" ht="12.75">
      <c r="K150" s="71"/>
    </row>
    <row r="151" s="6" customFormat="1" ht="12.75">
      <c r="K151" s="71"/>
    </row>
    <row r="152" s="6" customFormat="1" ht="12.75">
      <c r="K152" s="71"/>
    </row>
    <row r="153" s="6" customFormat="1" ht="12.75">
      <c r="K153" s="71"/>
    </row>
    <row r="154" s="6" customFormat="1" ht="12.75">
      <c r="K154" s="71"/>
    </row>
    <row r="155" s="6" customFormat="1" ht="12.75">
      <c r="K155" s="71"/>
    </row>
    <row r="156" s="6" customFormat="1" ht="12.75">
      <c r="K156" s="71"/>
    </row>
    <row r="157" s="6" customFormat="1" ht="12.75">
      <c r="K157" s="71"/>
    </row>
    <row r="158" s="6" customFormat="1" ht="12.75">
      <c r="K158" s="71"/>
    </row>
    <row r="159" s="6" customFormat="1" ht="12.75">
      <c r="K159" s="71"/>
    </row>
    <row r="160" s="6" customFormat="1" ht="12.75">
      <c r="K160" s="71"/>
    </row>
    <row r="161" s="6" customFormat="1" ht="12.75">
      <c r="K161" s="71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41:F141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2"/>
  <sheetViews>
    <sheetView zoomScale="75" zoomScaleNormal="75" zoomScalePageLayoutView="0" workbookViewId="0" topLeftCell="A61">
      <selection activeCell="N124" sqref="N124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4.87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5" hidden="1" customWidth="1"/>
    <col min="12" max="14" width="15.375" style="8" customWidth="1"/>
    <col min="15" max="16384" width="9.125" style="8" customWidth="1"/>
  </cols>
  <sheetData>
    <row r="1" spans="1:8" ht="16.5" customHeight="1">
      <c r="A1" s="156" t="s">
        <v>0</v>
      </c>
      <c r="B1" s="157"/>
      <c r="C1" s="157"/>
      <c r="D1" s="157"/>
      <c r="E1" s="157"/>
      <c r="F1" s="157"/>
      <c r="G1" s="157"/>
      <c r="H1" s="157"/>
    </row>
    <row r="2" spans="1:8" ht="24.75" customHeight="1">
      <c r="A2" s="78" t="s">
        <v>156</v>
      </c>
      <c r="B2" s="158" t="s">
        <v>1</v>
      </c>
      <c r="C2" s="158"/>
      <c r="D2" s="158"/>
      <c r="E2" s="158"/>
      <c r="F2" s="158"/>
      <c r="G2" s="157"/>
      <c r="H2" s="157"/>
    </row>
    <row r="3" spans="2:8" ht="14.25" customHeight="1">
      <c r="B3" s="158" t="s">
        <v>2</v>
      </c>
      <c r="C3" s="158"/>
      <c r="D3" s="158"/>
      <c r="E3" s="158"/>
      <c r="F3" s="158"/>
      <c r="G3" s="157"/>
      <c r="H3" s="157"/>
    </row>
    <row r="4" spans="2:8" ht="14.25" customHeight="1">
      <c r="B4" s="158" t="s">
        <v>40</v>
      </c>
      <c r="C4" s="158"/>
      <c r="D4" s="158"/>
      <c r="E4" s="158"/>
      <c r="F4" s="158"/>
      <c r="G4" s="157"/>
      <c r="H4" s="157"/>
    </row>
    <row r="5" spans="1:8" s="75" customFormat="1" ht="39.75" customHeight="1">
      <c r="A5" s="159"/>
      <c r="B5" s="160"/>
      <c r="C5" s="160"/>
      <c r="D5" s="160"/>
      <c r="E5" s="160"/>
      <c r="F5" s="160"/>
      <c r="G5" s="160"/>
      <c r="H5" s="160"/>
    </row>
    <row r="6" spans="1:8" s="75" customFormat="1" ht="33" customHeight="1">
      <c r="A6" s="161" t="s">
        <v>161</v>
      </c>
      <c r="B6" s="162"/>
      <c r="C6" s="162"/>
      <c r="D6" s="162"/>
      <c r="E6" s="162"/>
      <c r="F6" s="162"/>
      <c r="G6" s="162"/>
      <c r="H6" s="162"/>
    </row>
    <row r="7" spans="2:9" ht="35.25" customHeight="1" hidden="1">
      <c r="B7" s="1"/>
      <c r="C7" s="1"/>
      <c r="D7" s="1"/>
      <c r="E7" s="1"/>
      <c r="F7" s="1"/>
      <c r="G7" s="1"/>
      <c r="H7" s="1"/>
      <c r="I7" s="1"/>
    </row>
    <row r="8" spans="1:11" s="13" customFormat="1" ht="22.5" customHeight="1">
      <c r="A8" s="163" t="s">
        <v>3</v>
      </c>
      <c r="B8" s="163"/>
      <c r="C8" s="163"/>
      <c r="D8" s="163"/>
      <c r="E8" s="164"/>
      <c r="F8" s="164"/>
      <c r="G8" s="164"/>
      <c r="H8" s="164"/>
      <c r="K8" s="66"/>
    </row>
    <row r="9" spans="1:8" s="14" customFormat="1" ht="18.75" customHeight="1">
      <c r="A9" s="163" t="s">
        <v>162</v>
      </c>
      <c r="B9" s="163"/>
      <c r="C9" s="163"/>
      <c r="D9" s="163"/>
      <c r="E9" s="164"/>
      <c r="F9" s="164"/>
      <c r="G9" s="164"/>
      <c r="H9" s="164"/>
    </row>
    <row r="10" spans="1:8" s="15" customFormat="1" ht="17.25" customHeight="1">
      <c r="A10" s="165" t="s">
        <v>33</v>
      </c>
      <c r="B10" s="165"/>
      <c r="C10" s="165"/>
      <c r="D10" s="165"/>
      <c r="E10" s="166"/>
      <c r="F10" s="166"/>
      <c r="G10" s="166"/>
      <c r="H10" s="166"/>
    </row>
    <row r="11" spans="1:8" s="14" customFormat="1" ht="30" customHeight="1" thickBot="1">
      <c r="A11" s="167" t="s">
        <v>99</v>
      </c>
      <c r="B11" s="167"/>
      <c r="C11" s="167"/>
      <c r="D11" s="167"/>
      <c r="E11" s="168"/>
      <c r="F11" s="168"/>
      <c r="G11" s="168"/>
      <c r="H11" s="168"/>
    </row>
    <row r="12" spans="1:11" s="19" customFormat="1" ht="139.5" customHeight="1" thickBot="1">
      <c r="A12" s="16" t="s">
        <v>4</v>
      </c>
      <c r="B12" s="17" t="s">
        <v>5</v>
      </c>
      <c r="C12" s="18" t="s">
        <v>6</v>
      </c>
      <c r="D12" s="18" t="s">
        <v>41</v>
      </c>
      <c r="E12" s="18" t="s">
        <v>6</v>
      </c>
      <c r="F12" s="2" t="s">
        <v>7</v>
      </c>
      <c r="G12" s="18" t="s">
        <v>6</v>
      </c>
      <c r="H12" s="2" t="s">
        <v>7</v>
      </c>
      <c r="K12" s="67"/>
    </row>
    <row r="13" spans="1:11" s="25" customFormat="1" ht="12.75">
      <c r="A13" s="20">
        <v>1</v>
      </c>
      <c r="B13" s="21">
        <v>2</v>
      </c>
      <c r="C13" s="21">
        <v>3</v>
      </c>
      <c r="D13" s="22"/>
      <c r="E13" s="21">
        <v>3</v>
      </c>
      <c r="F13" s="3">
        <v>4</v>
      </c>
      <c r="G13" s="23">
        <v>3</v>
      </c>
      <c r="H13" s="24">
        <v>4</v>
      </c>
      <c r="K13" s="68"/>
    </row>
    <row r="14" spans="1:11" s="25" customFormat="1" ht="49.5" customHeight="1">
      <c r="A14" s="169" t="s">
        <v>8</v>
      </c>
      <c r="B14" s="170"/>
      <c r="C14" s="170"/>
      <c r="D14" s="170"/>
      <c r="E14" s="170"/>
      <c r="F14" s="170"/>
      <c r="G14" s="171"/>
      <c r="H14" s="172"/>
      <c r="K14" s="68"/>
    </row>
    <row r="15" spans="1:12" s="19" customFormat="1" ht="15">
      <c r="A15" s="26" t="s">
        <v>134</v>
      </c>
      <c r="B15" s="27" t="s">
        <v>9</v>
      </c>
      <c r="C15" s="28">
        <f>F15*12</f>
        <v>0</v>
      </c>
      <c r="D15" s="83">
        <f>G15*I15</f>
        <v>236318.9</v>
      </c>
      <c r="E15" s="84">
        <f>H15*12</f>
        <v>36.72</v>
      </c>
      <c r="F15" s="85"/>
      <c r="G15" s="84">
        <f>H15*12</f>
        <v>36.72</v>
      </c>
      <c r="H15" s="84">
        <f>H20+H23</f>
        <v>3.06</v>
      </c>
      <c r="I15" s="19">
        <v>6435.7</v>
      </c>
      <c r="J15" s="19">
        <v>1.07</v>
      </c>
      <c r="K15" s="67">
        <v>2.24</v>
      </c>
      <c r="L15" s="19">
        <v>7132.1</v>
      </c>
    </row>
    <row r="16" spans="1:11" s="19" customFormat="1" ht="27" customHeight="1">
      <c r="A16" s="50" t="s">
        <v>103</v>
      </c>
      <c r="B16" s="36" t="s">
        <v>104</v>
      </c>
      <c r="C16" s="28"/>
      <c r="D16" s="83"/>
      <c r="E16" s="84"/>
      <c r="F16" s="85"/>
      <c r="G16" s="84"/>
      <c r="H16" s="84"/>
      <c r="K16" s="67"/>
    </row>
    <row r="17" spans="1:11" s="19" customFormat="1" ht="18.75" customHeight="1">
      <c r="A17" s="50" t="s">
        <v>105</v>
      </c>
      <c r="B17" s="36" t="s">
        <v>104</v>
      </c>
      <c r="C17" s="28"/>
      <c r="D17" s="83"/>
      <c r="E17" s="84"/>
      <c r="F17" s="85"/>
      <c r="G17" s="84"/>
      <c r="H17" s="84"/>
      <c r="K17" s="67"/>
    </row>
    <row r="18" spans="1:11" s="19" customFormat="1" ht="21" customHeight="1">
      <c r="A18" s="50" t="s">
        <v>106</v>
      </c>
      <c r="B18" s="36" t="s">
        <v>107</v>
      </c>
      <c r="C18" s="28"/>
      <c r="D18" s="83"/>
      <c r="E18" s="84"/>
      <c r="F18" s="85"/>
      <c r="G18" s="84"/>
      <c r="H18" s="84"/>
      <c r="K18" s="67"/>
    </row>
    <row r="19" spans="1:11" s="19" customFormat="1" ht="20.25" customHeight="1">
      <c r="A19" s="50" t="s">
        <v>108</v>
      </c>
      <c r="B19" s="95" t="s">
        <v>104</v>
      </c>
      <c r="C19" s="28"/>
      <c r="D19" s="83"/>
      <c r="E19" s="84"/>
      <c r="F19" s="85"/>
      <c r="G19" s="84"/>
      <c r="H19" s="84"/>
      <c r="K19" s="67"/>
    </row>
    <row r="20" spans="1:11" s="19" customFormat="1" ht="20.25" customHeight="1">
      <c r="A20" s="119" t="s">
        <v>39</v>
      </c>
      <c r="B20" s="120"/>
      <c r="C20" s="84"/>
      <c r="D20" s="83"/>
      <c r="E20" s="84"/>
      <c r="F20" s="85"/>
      <c r="G20" s="84"/>
      <c r="H20" s="84">
        <v>2.83</v>
      </c>
      <c r="K20" s="67"/>
    </row>
    <row r="21" spans="1:11" s="19" customFormat="1" ht="20.25" customHeight="1">
      <c r="A21" s="121" t="s">
        <v>128</v>
      </c>
      <c r="B21" s="120" t="s">
        <v>104</v>
      </c>
      <c r="C21" s="84"/>
      <c r="D21" s="83"/>
      <c r="E21" s="84"/>
      <c r="F21" s="85"/>
      <c r="G21" s="84"/>
      <c r="H21" s="101">
        <v>0.12</v>
      </c>
      <c r="K21" s="67"/>
    </row>
    <row r="22" spans="1:11" s="19" customFormat="1" ht="20.25" customHeight="1">
      <c r="A22" s="121" t="s">
        <v>129</v>
      </c>
      <c r="B22" s="120" t="s">
        <v>104</v>
      </c>
      <c r="C22" s="84"/>
      <c r="D22" s="83"/>
      <c r="E22" s="84"/>
      <c r="F22" s="85"/>
      <c r="G22" s="84"/>
      <c r="H22" s="101">
        <v>0.11</v>
      </c>
      <c r="K22" s="67"/>
    </row>
    <row r="23" spans="1:11" s="19" customFormat="1" ht="20.25" customHeight="1">
      <c r="A23" s="119" t="s">
        <v>39</v>
      </c>
      <c r="B23" s="120"/>
      <c r="C23" s="84"/>
      <c r="D23" s="83"/>
      <c r="E23" s="84"/>
      <c r="F23" s="85"/>
      <c r="G23" s="84"/>
      <c r="H23" s="84">
        <f>H21+H22</f>
        <v>0.23</v>
      </c>
      <c r="K23" s="67"/>
    </row>
    <row r="24" spans="1:11" s="19" customFormat="1" ht="30">
      <c r="A24" s="119" t="s">
        <v>10</v>
      </c>
      <c r="B24" s="122" t="s">
        <v>11</v>
      </c>
      <c r="C24" s="84">
        <f>F24*12</f>
        <v>0</v>
      </c>
      <c r="D24" s="83">
        <f>G24*I24</f>
        <v>124337.72</v>
      </c>
      <c r="E24" s="84">
        <f>H24*12</f>
        <v>19.32</v>
      </c>
      <c r="F24" s="85"/>
      <c r="G24" s="84">
        <f>H24*12</f>
        <v>19.32</v>
      </c>
      <c r="H24" s="84">
        <v>1.61</v>
      </c>
      <c r="I24" s="19">
        <v>6435.7</v>
      </c>
      <c r="J24" s="19">
        <v>1.07</v>
      </c>
      <c r="K24" s="67">
        <v>1.27</v>
      </c>
    </row>
    <row r="25" spans="1:11" s="19" customFormat="1" ht="15">
      <c r="A25" s="123" t="s">
        <v>91</v>
      </c>
      <c r="B25" s="124" t="s">
        <v>11</v>
      </c>
      <c r="C25" s="84"/>
      <c r="D25" s="83"/>
      <c r="E25" s="84"/>
      <c r="F25" s="85"/>
      <c r="G25" s="84"/>
      <c r="H25" s="84"/>
      <c r="K25" s="67"/>
    </row>
    <row r="26" spans="1:11" s="19" customFormat="1" ht="15">
      <c r="A26" s="123" t="s">
        <v>92</v>
      </c>
      <c r="B26" s="124" t="s">
        <v>11</v>
      </c>
      <c r="C26" s="84"/>
      <c r="D26" s="83"/>
      <c r="E26" s="84"/>
      <c r="F26" s="85"/>
      <c r="G26" s="84"/>
      <c r="H26" s="84"/>
      <c r="K26" s="67"/>
    </row>
    <row r="27" spans="1:11" s="19" customFormat="1" ht="15">
      <c r="A27" s="125" t="s">
        <v>114</v>
      </c>
      <c r="B27" s="126" t="s">
        <v>115</v>
      </c>
      <c r="C27" s="84"/>
      <c r="D27" s="83"/>
      <c r="E27" s="84"/>
      <c r="F27" s="85"/>
      <c r="G27" s="84"/>
      <c r="H27" s="84"/>
      <c r="K27" s="67"/>
    </row>
    <row r="28" spans="1:11" s="19" customFormat="1" ht="15">
      <c r="A28" s="123" t="s">
        <v>93</v>
      </c>
      <c r="B28" s="124" t="s">
        <v>11</v>
      </c>
      <c r="C28" s="84"/>
      <c r="D28" s="83"/>
      <c r="E28" s="84"/>
      <c r="F28" s="85"/>
      <c r="G28" s="84"/>
      <c r="H28" s="84"/>
      <c r="K28" s="67"/>
    </row>
    <row r="29" spans="1:11" s="19" customFormat="1" ht="25.5">
      <c r="A29" s="123" t="s">
        <v>94</v>
      </c>
      <c r="B29" s="124" t="s">
        <v>12</v>
      </c>
      <c r="C29" s="84"/>
      <c r="D29" s="83"/>
      <c r="E29" s="84"/>
      <c r="F29" s="85"/>
      <c r="G29" s="84"/>
      <c r="H29" s="84"/>
      <c r="K29" s="67"/>
    </row>
    <row r="30" spans="1:11" s="19" customFormat="1" ht="15">
      <c r="A30" s="123" t="s">
        <v>95</v>
      </c>
      <c r="B30" s="124" t="s">
        <v>11</v>
      </c>
      <c r="C30" s="84"/>
      <c r="D30" s="83"/>
      <c r="E30" s="84"/>
      <c r="F30" s="85"/>
      <c r="G30" s="84"/>
      <c r="H30" s="84"/>
      <c r="K30" s="67"/>
    </row>
    <row r="31" spans="1:11" s="19" customFormat="1" ht="15">
      <c r="A31" s="127" t="s">
        <v>109</v>
      </c>
      <c r="B31" s="128" t="s">
        <v>11</v>
      </c>
      <c r="C31" s="84"/>
      <c r="D31" s="83"/>
      <c r="E31" s="84"/>
      <c r="F31" s="85"/>
      <c r="G31" s="84"/>
      <c r="H31" s="84"/>
      <c r="K31" s="67"/>
    </row>
    <row r="32" spans="1:11" s="19" customFormat="1" ht="26.25" thickBot="1">
      <c r="A32" s="129" t="s">
        <v>96</v>
      </c>
      <c r="B32" s="130" t="s">
        <v>97</v>
      </c>
      <c r="C32" s="84"/>
      <c r="D32" s="83"/>
      <c r="E32" s="84"/>
      <c r="F32" s="85"/>
      <c r="G32" s="84"/>
      <c r="H32" s="84"/>
      <c r="K32" s="67"/>
    </row>
    <row r="33" spans="1:12" s="31" customFormat="1" ht="20.25" customHeight="1">
      <c r="A33" s="131" t="s">
        <v>13</v>
      </c>
      <c r="B33" s="132" t="s">
        <v>14</v>
      </c>
      <c r="C33" s="84">
        <f>F33*12</f>
        <v>0</v>
      </c>
      <c r="D33" s="83">
        <f>G33*I33</f>
        <v>57921.3</v>
      </c>
      <c r="E33" s="84">
        <f aca="true" t="shared" si="0" ref="E33:E41">H33*12</f>
        <v>9</v>
      </c>
      <c r="F33" s="86"/>
      <c r="G33" s="84">
        <f>H33*12</f>
        <v>9</v>
      </c>
      <c r="H33" s="84">
        <v>0.75</v>
      </c>
      <c r="I33" s="19">
        <v>6435.7</v>
      </c>
      <c r="J33" s="19">
        <v>1.07</v>
      </c>
      <c r="K33" s="67">
        <v>0.6</v>
      </c>
      <c r="L33" s="31">
        <v>7132.1</v>
      </c>
    </row>
    <row r="34" spans="1:12" s="19" customFormat="1" ht="18.75" customHeight="1">
      <c r="A34" s="131" t="s">
        <v>15</v>
      </c>
      <c r="B34" s="132" t="s">
        <v>16</v>
      </c>
      <c r="C34" s="84">
        <f>F34*12</f>
        <v>0</v>
      </c>
      <c r="D34" s="83">
        <f>G34*I34</f>
        <v>189209.58</v>
      </c>
      <c r="E34" s="84">
        <f t="shared" si="0"/>
        <v>29.4</v>
      </c>
      <c r="F34" s="86"/>
      <c r="G34" s="84">
        <f>H34*12</f>
        <v>29.4</v>
      </c>
      <c r="H34" s="84">
        <v>2.45</v>
      </c>
      <c r="I34" s="19">
        <v>6435.7</v>
      </c>
      <c r="J34" s="19">
        <v>1.07</v>
      </c>
      <c r="K34" s="67">
        <v>1.94</v>
      </c>
      <c r="L34" s="19">
        <v>7132.1</v>
      </c>
    </row>
    <row r="35" spans="1:11" s="19" customFormat="1" ht="18" customHeight="1">
      <c r="A35" s="131" t="s">
        <v>34</v>
      </c>
      <c r="B35" s="132" t="s">
        <v>11</v>
      </c>
      <c r="C35" s="84">
        <f>F35*12</f>
        <v>0</v>
      </c>
      <c r="D35" s="83">
        <f>G35*I35</f>
        <v>122020.87</v>
      </c>
      <c r="E35" s="84">
        <f t="shared" si="0"/>
        <v>18.96</v>
      </c>
      <c r="F35" s="86"/>
      <c r="G35" s="84">
        <f>H35*12</f>
        <v>18.96</v>
      </c>
      <c r="H35" s="84">
        <v>1.58</v>
      </c>
      <c r="I35" s="19">
        <v>6435.7</v>
      </c>
      <c r="J35" s="19">
        <v>1.07</v>
      </c>
      <c r="K35" s="67">
        <v>1.25</v>
      </c>
    </row>
    <row r="36" spans="1:11" s="19" customFormat="1" ht="47.25" customHeight="1">
      <c r="A36" s="131" t="s">
        <v>116</v>
      </c>
      <c r="B36" s="132" t="s">
        <v>130</v>
      </c>
      <c r="C36" s="101"/>
      <c r="D36" s="83">
        <f>3407.5*3*1.105</f>
        <v>11295.86</v>
      </c>
      <c r="E36" s="84"/>
      <c r="F36" s="86"/>
      <c r="G36" s="84">
        <f>D36/I36</f>
        <v>1.76</v>
      </c>
      <c r="H36" s="84">
        <f>G36/12</f>
        <v>0.15</v>
      </c>
      <c r="I36" s="19">
        <v>6435.7</v>
      </c>
      <c r="K36" s="67"/>
    </row>
    <row r="37" spans="1:11" s="19" customFormat="1" ht="20.25" customHeight="1">
      <c r="A37" s="131" t="s">
        <v>35</v>
      </c>
      <c r="B37" s="132" t="s">
        <v>11</v>
      </c>
      <c r="C37" s="84">
        <f>F37*12</f>
        <v>0</v>
      </c>
      <c r="D37" s="83">
        <f>G37*I37</f>
        <v>141327.97</v>
      </c>
      <c r="E37" s="84">
        <f t="shared" si="0"/>
        <v>21.96</v>
      </c>
      <c r="F37" s="86"/>
      <c r="G37" s="84">
        <f>12*H37</f>
        <v>21.96</v>
      </c>
      <c r="H37" s="84">
        <v>1.83</v>
      </c>
      <c r="I37" s="19">
        <v>6435.7</v>
      </c>
      <c r="J37" s="19">
        <v>1.07</v>
      </c>
      <c r="K37" s="67">
        <v>1.46</v>
      </c>
    </row>
    <row r="38" spans="1:11" s="19" customFormat="1" ht="28.5">
      <c r="A38" s="131" t="s">
        <v>36</v>
      </c>
      <c r="B38" s="133" t="s">
        <v>37</v>
      </c>
      <c r="C38" s="84">
        <f>F38*12</f>
        <v>0</v>
      </c>
      <c r="D38" s="83">
        <f>G38*I38</f>
        <v>301963.04</v>
      </c>
      <c r="E38" s="84">
        <f t="shared" si="0"/>
        <v>46.92</v>
      </c>
      <c r="F38" s="86"/>
      <c r="G38" s="84">
        <f>H38*12</f>
        <v>46.92</v>
      </c>
      <c r="H38" s="84">
        <v>3.91</v>
      </c>
      <c r="I38" s="19">
        <v>6435.7</v>
      </c>
      <c r="J38" s="19">
        <v>1.07</v>
      </c>
      <c r="K38" s="67">
        <v>3.1</v>
      </c>
    </row>
    <row r="39" spans="1:11" s="19" customFormat="1" ht="45">
      <c r="A39" s="131" t="s">
        <v>160</v>
      </c>
      <c r="B39" s="133" t="s">
        <v>12</v>
      </c>
      <c r="C39" s="84"/>
      <c r="D39" s="83">
        <f>3*7400</f>
        <v>22200</v>
      </c>
      <c r="E39" s="84"/>
      <c r="F39" s="86"/>
      <c r="G39" s="84">
        <f>D39/I39</f>
        <v>3.45</v>
      </c>
      <c r="H39" s="84">
        <f>G39/12</f>
        <v>0.29</v>
      </c>
      <c r="I39" s="19">
        <v>6435.7</v>
      </c>
      <c r="K39" s="67"/>
    </row>
    <row r="40" spans="1:12" s="25" customFormat="1" ht="30">
      <c r="A40" s="131" t="s">
        <v>59</v>
      </c>
      <c r="B40" s="132" t="s">
        <v>9</v>
      </c>
      <c r="C40" s="87"/>
      <c r="D40" s="83">
        <f>2042.21*I40/L40</f>
        <v>1842.8</v>
      </c>
      <c r="E40" s="87">
        <f t="shared" si="0"/>
        <v>0.24</v>
      </c>
      <c r="F40" s="86"/>
      <c r="G40" s="84">
        <f aca="true" t="shared" si="1" ref="G40:G45">D40/I40</f>
        <v>0.29</v>
      </c>
      <c r="H40" s="84">
        <f aca="true" t="shared" si="2" ref="H40:H45">G40/12</f>
        <v>0.02</v>
      </c>
      <c r="I40" s="19">
        <v>6435.7</v>
      </c>
      <c r="J40" s="19">
        <v>1.07</v>
      </c>
      <c r="K40" s="67">
        <v>0.02</v>
      </c>
      <c r="L40" s="25">
        <v>7132.1</v>
      </c>
    </row>
    <row r="41" spans="1:12" s="25" customFormat="1" ht="29.25" customHeight="1">
      <c r="A41" s="131" t="s">
        <v>84</v>
      </c>
      <c r="B41" s="132" t="s">
        <v>9</v>
      </c>
      <c r="C41" s="87"/>
      <c r="D41" s="83">
        <f>2042.21*I41/L41</f>
        <v>1842.8</v>
      </c>
      <c r="E41" s="87">
        <f t="shared" si="0"/>
        <v>0.24</v>
      </c>
      <c r="F41" s="86"/>
      <c r="G41" s="84">
        <f t="shared" si="1"/>
        <v>0.29</v>
      </c>
      <c r="H41" s="84">
        <f t="shared" si="2"/>
        <v>0.02</v>
      </c>
      <c r="I41" s="19">
        <v>6435.7</v>
      </c>
      <c r="J41" s="19">
        <v>1.07</v>
      </c>
      <c r="K41" s="67">
        <v>0.02</v>
      </c>
      <c r="L41" s="25">
        <v>7132.1</v>
      </c>
    </row>
    <row r="42" spans="1:11" s="25" customFormat="1" ht="24" customHeight="1">
      <c r="A42" s="131" t="s">
        <v>60</v>
      </c>
      <c r="B42" s="132" t="s">
        <v>9</v>
      </c>
      <c r="C42" s="87"/>
      <c r="D42" s="83">
        <v>12896.1</v>
      </c>
      <c r="E42" s="87"/>
      <c r="F42" s="86"/>
      <c r="G42" s="84">
        <f t="shared" si="1"/>
        <v>2</v>
      </c>
      <c r="H42" s="84">
        <f t="shared" si="2"/>
        <v>0.17</v>
      </c>
      <c r="I42" s="19">
        <v>6435.7</v>
      </c>
      <c r="J42" s="19">
        <v>1.07</v>
      </c>
      <c r="K42" s="67">
        <v>0.13</v>
      </c>
    </row>
    <row r="43" spans="1:11" s="25" customFormat="1" ht="30" hidden="1">
      <c r="A43" s="131" t="s">
        <v>61</v>
      </c>
      <c r="B43" s="132" t="s">
        <v>12</v>
      </c>
      <c r="C43" s="87"/>
      <c r="D43" s="83">
        <f aca="true" t="shared" si="3" ref="D43:D49">G43*I43</f>
        <v>0</v>
      </c>
      <c r="E43" s="87"/>
      <c r="F43" s="86"/>
      <c r="G43" s="84">
        <f t="shared" si="1"/>
        <v>1.81</v>
      </c>
      <c r="H43" s="84">
        <f t="shared" si="2"/>
        <v>0.15</v>
      </c>
      <c r="I43" s="19">
        <v>6435.7</v>
      </c>
      <c r="J43" s="19">
        <v>1.07</v>
      </c>
      <c r="K43" s="67">
        <v>0</v>
      </c>
    </row>
    <row r="44" spans="1:11" s="25" customFormat="1" ht="30" hidden="1">
      <c r="A44" s="131" t="s">
        <v>62</v>
      </c>
      <c r="B44" s="132" t="s">
        <v>12</v>
      </c>
      <c r="C44" s="87"/>
      <c r="D44" s="83">
        <f t="shared" si="3"/>
        <v>0</v>
      </c>
      <c r="E44" s="87"/>
      <c r="F44" s="86"/>
      <c r="G44" s="84">
        <f t="shared" si="1"/>
        <v>1.81</v>
      </c>
      <c r="H44" s="84">
        <f t="shared" si="2"/>
        <v>0.15</v>
      </c>
      <c r="I44" s="19">
        <v>6435.7</v>
      </c>
      <c r="J44" s="19">
        <v>1.07</v>
      </c>
      <c r="K44" s="67">
        <v>0</v>
      </c>
    </row>
    <row r="45" spans="1:11" s="25" customFormat="1" ht="30" hidden="1">
      <c r="A45" s="131" t="s">
        <v>63</v>
      </c>
      <c r="B45" s="132" t="s">
        <v>12</v>
      </c>
      <c r="C45" s="87"/>
      <c r="D45" s="83">
        <f t="shared" si="3"/>
        <v>0</v>
      </c>
      <c r="E45" s="87"/>
      <c r="F45" s="86"/>
      <c r="G45" s="84">
        <f t="shared" si="1"/>
        <v>1.81</v>
      </c>
      <c r="H45" s="84">
        <f t="shared" si="2"/>
        <v>0.15</v>
      </c>
      <c r="I45" s="19">
        <v>6435.7</v>
      </c>
      <c r="J45" s="19">
        <v>1.07</v>
      </c>
      <c r="K45" s="67">
        <v>0</v>
      </c>
    </row>
    <row r="46" spans="1:11" s="25" customFormat="1" ht="30">
      <c r="A46" s="131" t="s">
        <v>23</v>
      </c>
      <c r="B46" s="132"/>
      <c r="C46" s="87">
        <f>F46*12</f>
        <v>0</v>
      </c>
      <c r="D46" s="83">
        <f t="shared" si="3"/>
        <v>13128.83</v>
      </c>
      <c r="E46" s="87">
        <f>H46*12</f>
        <v>2.04</v>
      </c>
      <c r="F46" s="86"/>
      <c r="G46" s="84">
        <f>H46*12</f>
        <v>2.04</v>
      </c>
      <c r="H46" s="84">
        <v>0.17</v>
      </c>
      <c r="I46" s="19">
        <v>6435.7</v>
      </c>
      <c r="J46" s="19">
        <v>1.07</v>
      </c>
      <c r="K46" s="67">
        <v>0.14</v>
      </c>
    </row>
    <row r="47" spans="1:12" s="19" customFormat="1" ht="18.75" customHeight="1">
      <c r="A47" s="131" t="s">
        <v>25</v>
      </c>
      <c r="B47" s="132" t="s">
        <v>26</v>
      </c>
      <c r="C47" s="87">
        <f>F47*12</f>
        <v>0</v>
      </c>
      <c r="D47" s="83">
        <f t="shared" si="3"/>
        <v>4633.7</v>
      </c>
      <c r="E47" s="87">
        <f>H47*12</f>
        <v>0.72</v>
      </c>
      <c r="F47" s="86"/>
      <c r="G47" s="84">
        <f>H47*12</f>
        <v>0.72</v>
      </c>
      <c r="H47" s="84">
        <v>0.06</v>
      </c>
      <c r="I47" s="19">
        <v>6435.7</v>
      </c>
      <c r="J47" s="19">
        <v>1.07</v>
      </c>
      <c r="K47" s="67">
        <v>0.03</v>
      </c>
      <c r="L47" s="19">
        <v>7132.1</v>
      </c>
    </row>
    <row r="48" spans="1:12" s="19" customFormat="1" ht="17.25" customHeight="1">
      <c r="A48" s="131" t="s">
        <v>27</v>
      </c>
      <c r="B48" s="134" t="s">
        <v>28</v>
      </c>
      <c r="C48" s="88">
        <f>F48*12</f>
        <v>0</v>
      </c>
      <c r="D48" s="83">
        <f t="shared" si="3"/>
        <v>3089.14</v>
      </c>
      <c r="E48" s="88">
        <f>H48*12</f>
        <v>0.48</v>
      </c>
      <c r="F48" s="99"/>
      <c r="G48" s="84">
        <f>12*H48</f>
        <v>0.48</v>
      </c>
      <c r="H48" s="84">
        <v>0.04</v>
      </c>
      <c r="I48" s="19">
        <v>6435.7</v>
      </c>
      <c r="J48" s="19">
        <v>1.07</v>
      </c>
      <c r="K48" s="67">
        <v>0.02</v>
      </c>
      <c r="L48" s="19">
        <v>7132.1</v>
      </c>
    </row>
    <row r="49" spans="1:12" s="31" customFormat="1" ht="30">
      <c r="A49" s="131" t="s">
        <v>24</v>
      </c>
      <c r="B49" s="132" t="s">
        <v>110</v>
      </c>
      <c r="C49" s="87">
        <f>F49*12</f>
        <v>0</v>
      </c>
      <c r="D49" s="83">
        <f t="shared" si="3"/>
        <v>3861.42</v>
      </c>
      <c r="E49" s="87"/>
      <c r="F49" s="86"/>
      <c r="G49" s="84">
        <f>12*H49</f>
        <v>0.6</v>
      </c>
      <c r="H49" s="84">
        <v>0.05</v>
      </c>
      <c r="I49" s="19">
        <v>6435.7</v>
      </c>
      <c r="J49" s="19">
        <v>1.07</v>
      </c>
      <c r="K49" s="67">
        <v>0.03</v>
      </c>
      <c r="L49" s="31">
        <v>7132.1</v>
      </c>
    </row>
    <row r="50" spans="1:11" s="31" customFormat="1" ht="15">
      <c r="A50" s="131" t="s">
        <v>42</v>
      </c>
      <c r="B50" s="132"/>
      <c r="C50" s="84"/>
      <c r="D50" s="84">
        <f>D52+D53+D55+D57+D58+D59+D61+D62+D63+D64+D56+D54+D67+D68</f>
        <v>27743.09</v>
      </c>
      <c r="E50" s="84"/>
      <c r="F50" s="86"/>
      <c r="G50" s="84">
        <f>D50/I50</f>
        <v>4.31</v>
      </c>
      <c r="H50" s="84">
        <f>G50/12</f>
        <v>0.36</v>
      </c>
      <c r="I50" s="19">
        <v>6435.7</v>
      </c>
      <c r="J50" s="19">
        <v>1.07</v>
      </c>
      <c r="K50" s="67">
        <v>0.29</v>
      </c>
    </row>
    <row r="51" spans="1:13" s="25" customFormat="1" ht="15" hidden="1">
      <c r="A51" s="113"/>
      <c r="B51" s="124"/>
      <c r="C51" s="90"/>
      <c r="D51" s="89"/>
      <c r="E51" s="90"/>
      <c r="F51" s="91"/>
      <c r="G51" s="90"/>
      <c r="H51" s="90"/>
      <c r="I51" s="19">
        <v>6435.7</v>
      </c>
      <c r="J51" s="19"/>
      <c r="K51" s="67"/>
      <c r="M51" s="31"/>
    </row>
    <row r="52" spans="1:13" s="25" customFormat="1" ht="15">
      <c r="A52" s="113" t="s">
        <v>53</v>
      </c>
      <c r="B52" s="124" t="s">
        <v>17</v>
      </c>
      <c r="C52" s="90"/>
      <c r="D52" s="89">
        <v>217.13</v>
      </c>
      <c r="E52" s="90"/>
      <c r="F52" s="91"/>
      <c r="G52" s="90"/>
      <c r="H52" s="90"/>
      <c r="I52" s="19">
        <v>6435.7</v>
      </c>
      <c r="J52" s="19">
        <v>1.07</v>
      </c>
      <c r="K52" s="67">
        <v>0.01</v>
      </c>
      <c r="M52" s="31"/>
    </row>
    <row r="53" spans="1:13" s="25" customFormat="1" ht="15">
      <c r="A53" s="113" t="s">
        <v>18</v>
      </c>
      <c r="B53" s="124" t="s">
        <v>22</v>
      </c>
      <c r="C53" s="90">
        <f>F53*12</f>
        <v>0</v>
      </c>
      <c r="D53" s="89">
        <v>459.48</v>
      </c>
      <c r="E53" s="90">
        <f>H53*12</f>
        <v>0</v>
      </c>
      <c r="F53" s="91"/>
      <c r="G53" s="90"/>
      <c r="H53" s="90"/>
      <c r="I53" s="19">
        <v>6435.7</v>
      </c>
      <c r="J53" s="19">
        <v>1.07</v>
      </c>
      <c r="K53" s="67">
        <v>0.01</v>
      </c>
      <c r="M53" s="31"/>
    </row>
    <row r="54" spans="1:13" s="25" customFormat="1" ht="15">
      <c r="A54" s="113" t="s">
        <v>132</v>
      </c>
      <c r="B54" s="135" t="s">
        <v>17</v>
      </c>
      <c r="C54" s="90"/>
      <c r="D54" s="89">
        <v>818.74</v>
      </c>
      <c r="E54" s="90"/>
      <c r="F54" s="91"/>
      <c r="G54" s="90"/>
      <c r="H54" s="90"/>
      <c r="I54" s="19">
        <v>6435.7</v>
      </c>
      <c r="J54" s="19"/>
      <c r="K54" s="67"/>
      <c r="M54" s="31"/>
    </row>
    <row r="55" spans="1:13" s="25" customFormat="1" ht="15">
      <c r="A55" s="113" t="s">
        <v>144</v>
      </c>
      <c r="B55" s="114" t="s">
        <v>75</v>
      </c>
      <c r="C55" s="101"/>
      <c r="D55" s="101">
        <v>1404.3</v>
      </c>
      <c r="E55" s="90">
        <f>H55*12</f>
        <v>0</v>
      </c>
      <c r="F55" s="91"/>
      <c r="G55" s="90"/>
      <c r="H55" s="90"/>
      <c r="I55" s="19">
        <v>6435.7</v>
      </c>
      <c r="J55" s="19">
        <v>1.07</v>
      </c>
      <c r="K55" s="67">
        <v>0.03</v>
      </c>
      <c r="M55" s="31"/>
    </row>
    <row r="56" spans="1:13" s="25" customFormat="1" ht="15">
      <c r="A56" s="113" t="s">
        <v>164</v>
      </c>
      <c r="B56" s="114" t="s">
        <v>17</v>
      </c>
      <c r="C56" s="101"/>
      <c r="D56" s="101">
        <v>2524.59</v>
      </c>
      <c r="E56" s="90"/>
      <c r="F56" s="91"/>
      <c r="G56" s="90"/>
      <c r="H56" s="90"/>
      <c r="I56" s="19">
        <v>6435.7</v>
      </c>
      <c r="J56" s="19"/>
      <c r="K56" s="67"/>
      <c r="M56" s="31"/>
    </row>
    <row r="57" spans="1:13" s="25" customFormat="1" ht="15">
      <c r="A57" s="113" t="s">
        <v>71</v>
      </c>
      <c r="B57" s="124" t="s">
        <v>17</v>
      </c>
      <c r="C57" s="90">
        <f>F57*12</f>
        <v>0</v>
      </c>
      <c r="D57" s="89">
        <v>875.61</v>
      </c>
      <c r="E57" s="90">
        <f>H57*12</f>
        <v>0</v>
      </c>
      <c r="F57" s="91"/>
      <c r="G57" s="90"/>
      <c r="H57" s="90"/>
      <c r="I57" s="19">
        <v>6435.7</v>
      </c>
      <c r="J57" s="19">
        <v>1.07</v>
      </c>
      <c r="K57" s="67">
        <v>0.01</v>
      </c>
      <c r="M57" s="31"/>
    </row>
    <row r="58" spans="1:13" s="25" customFormat="1" ht="15">
      <c r="A58" s="113" t="s">
        <v>19</v>
      </c>
      <c r="B58" s="124" t="s">
        <v>17</v>
      </c>
      <c r="C58" s="90">
        <f>F58*12</f>
        <v>0</v>
      </c>
      <c r="D58" s="89">
        <v>3903.72</v>
      </c>
      <c r="E58" s="90">
        <f>H58*12</f>
        <v>0</v>
      </c>
      <c r="F58" s="91"/>
      <c r="G58" s="90"/>
      <c r="H58" s="90"/>
      <c r="I58" s="19">
        <v>6435.7</v>
      </c>
      <c r="J58" s="19">
        <v>1.07</v>
      </c>
      <c r="K58" s="67">
        <v>0.04</v>
      </c>
      <c r="M58" s="31"/>
    </row>
    <row r="59" spans="1:13" s="25" customFormat="1" ht="15">
      <c r="A59" s="113" t="s">
        <v>20</v>
      </c>
      <c r="B59" s="124" t="s">
        <v>17</v>
      </c>
      <c r="C59" s="90">
        <f>F59*12</f>
        <v>0</v>
      </c>
      <c r="D59" s="89">
        <v>918.95</v>
      </c>
      <c r="E59" s="90">
        <f>H59*12</f>
        <v>0</v>
      </c>
      <c r="F59" s="91"/>
      <c r="G59" s="90"/>
      <c r="H59" s="90"/>
      <c r="I59" s="19">
        <v>6435.7</v>
      </c>
      <c r="J59" s="19">
        <v>1.07</v>
      </c>
      <c r="K59" s="67">
        <v>0.01</v>
      </c>
      <c r="M59" s="31"/>
    </row>
    <row r="60" spans="1:13" s="25" customFormat="1" ht="15" hidden="1">
      <c r="A60" s="113" t="s">
        <v>66</v>
      </c>
      <c r="B60" s="124" t="s">
        <v>17</v>
      </c>
      <c r="C60" s="90"/>
      <c r="D60" s="89">
        <f>G60*I60</f>
        <v>0</v>
      </c>
      <c r="E60" s="90"/>
      <c r="F60" s="91"/>
      <c r="G60" s="90"/>
      <c r="H60" s="90"/>
      <c r="I60" s="19">
        <v>6435.7</v>
      </c>
      <c r="J60" s="19">
        <v>1.07</v>
      </c>
      <c r="K60" s="67">
        <v>0</v>
      </c>
      <c r="M60" s="31"/>
    </row>
    <row r="61" spans="1:13" s="25" customFormat="1" ht="15">
      <c r="A61" s="113" t="s">
        <v>66</v>
      </c>
      <c r="B61" s="126" t="s">
        <v>17</v>
      </c>
      <c r="C61" s="90"/>
      <c r="D61" s="89">
        <v>437.79</v>
      </c>
      <c r="E61" s="90"/>
      <c r="F61" s="91"/>
      <c r="G61" s="90"/>
      <c r="H61" s="90"/>
      <c r="I61" s="19"/>
      <c r="J61" s="19"/>
      <c r="K61" s="67"/>
      <c r="M61" s="31"/>
    </row>
    <row r="62" spans="1:13" s="25" customFormat="1" ht="15">
      <c r="A62" s="113" t="s">
        <v>67</v>
      </c>
      <c r="B62" s="124" t="s">
        <v>22</v>
      </c>
      <c r="C62" s="90"/>
      <c r="D62" s="89">
        <v>1751.23</v>
      </c>
      <c r="E62" s="90"/>
      <c r="F62" s="91"/>
      <c r="G62" s="90"/>
      <c r="H62" s="90"/>
      <c r="I62" s="19">
        <v>6435.7</v>
      </c>
      <c r="J62" s="19">
        <v>1.07</v>
      </c>
      <c r="K62" s="67">
        <v>0.02</v>
      </c>
      <c r="M62" s="31"/>
    </row>
    <row r="63" spans="1:13" s="25" customFormat="1" ht="25.5">
      <c r="A63" s="113" t="s">
        <v>21</v>
      </c>
      <c r="B63" s="124" t="s">
        <v>17</v>
      </c>
      <c r="C63" s="90">
        <f>F63*12</f>
        <v>0</v>
      </c>
      <c r="D63" s="89">
        <v>5936.8</v>
      </c>
      <c r="E63" s="90">
        <f>H63*12</f>
        <v>0</v>
      </c>
      <c r="F63" s="91"/>
      <c r="G63" s="90"/>
      <c r="H63" s="90"/>
      <c r="I63" s="19">
        <v>6435.7</v>
      </c>
      <c r="J63" s="19">
        <v>1.07</v>
      </c>
      <c r="K63" s="67">
        <v>0.06</v>
      </c>
      <c r="M63" s="31"/>
    </row>
    <row r="64" spans="1:13" s="25" customFormat="1" ht="15">
      <c r="A64" s="113" t="s">
        <v>117</v>
      </c>
      <c r="B64" s="124" t="s">
        <v>17</v>
      </c>
      <c r="C64" s="90"/>
      <c r="D64" s="89">
        <v>3083</v>
      </c>
      <c r="E64" s="90"/>
      <c r="F64" s="91"/>
      <c r="G64" s="90"/>
      <c r="H64" s="90"/>
      <c r="I64" s="19">
        <v>6435.7</v>
      </c>
      <c r="J64" s="19">
        <v>1.07</v>
      </c>
      <c r="K64" s="67">
        <v>0.01</v>
      </c>
      <c r="M64" s="31"/>
    </row>
    <row r="65" spans="1:13" s="25" customFormat="1" ht="15" hidden="1">
      <c r="A65" s="113"/>
      <c r="B65" s="124"/>
      <c r="C65" s="92"/>
      <c r="D65" s="89"/>
      <c r="E65" s="92"/>
      <c r="F65" s="91"/>
      <c r="G65" s="90"/>
      <c r="H65" s="90"/>
      <c r="I65" s="19">
        <v>6435.7</v>
      </c>
      <c r="J65" s="19"/>
      <c r="K65" s="67"/>
      <c r="M65" s="31"/>
    </row>
    <row r="66" spans="1:13" s="25" customFormat="1" ht="15" hidden="1">
      <c r="A66" s="113"/>
      <c r="B66" s="124"/>
      <c r="C66" s="90"/>
      <c r="D66" s="89"/>
      <c r="E66" s="90"/>
      <c r="F66" s="91"/>
      <c r="G66" s="90"/>
      <c r="H66" s="90"/>
      <c r="I66" s="19">
        <v>6435.7</v>
      </c>
      <c r="J66" s="19"/>
      <c r="K66" s="67"/>
      <c r="M66" s="31"/>
    </row>
    <row r="67" spans="1:13" s="25" customFormat="1" ht="15">
      <c r="A67" s="113" t="s">
        <v>154</v>
      </c>
      <c r="B67" s="118" t="s">
        <v>76</v>
      </c>
      <c r="C67" s="92"/>
      <c r="D67" s="136">
        <v>1645.35</v>
      </c>
      <c r="E67" s="92"/>
      <c r="F67" s="91"/>
      <c r="G67" s="92"/>
      <c r="H67" s="92"/>
      <c r="I67" s="19">
        <v>6435.7</v>
      </c>
      <c r="J67" s="19"/>
      <c r="K67" s="67"/>
      <c r="M67" s="31"/>
    </row>
    <row r="68" spans="1:13" s="25" customFormat="1" ht="15">
      <c r="A68" s="113" t="s">
        <v>145</v>
      </c>
      <c r="B68" s="118" t="s">
        <v>76</v>
      </c>
      <c r="C68" s="93"/>
      <c r="D68" s="93">
        <v>3766.4</v>
      </c>
      <c r="E68" s="92"/>
      <c r="F68" s="91"/>
      <c r="G68" s="92"/>
      <c r="H68" s="92"/>
      <c r="I68" s="19">
        <v>6435.7</v>
      </c>
      <c r="J68" s="19"/>
      <c r="K68" s="67"/>
      <c r="M68" s="31"/>
    </row>
    <row r="69" spans="1:12" s="31" customFormat="1" ht="30">
      <c r="A69" s="131" t="s">
        <v>49</v>
      </c>
      <c r="B69" s="132"/>
      <c r="C69" s="84"/>
      <c r="D69" s="84">
        <f>D79+D82</f>
        <v>3096.31</v>
      </c>
      <c r="E69" s="84"/>
      <c r="F69" s="86"/>
      <c r="G69" s="84">
        <f>D69/I69</f>
        <v>0.48</v>
      </c>
      <c r="H69" s="84">
        <f>G69/12</f>
        <v>0.04</v>
      </c>
      <c r="I69" s="19">
        <v>6435.7</v>
      </c>
      <c r="J69" s="19">
        <v>1.07</v>
      </c>
      <c r="K69" s="67">
        <v>0.14</v>
      </c>
      <c r="L69" s="31">
        <v>7132.1</v>
      </c>
    </row>
    <row r="70" spans="1:13" s="25" customFormat="1" ht="15" hidden="1">
      <c r="A70" s="113" t="s">
        <v>43</v>
      </c>
      <c r="B70" s="124" t="s">
        <v>72</v>
      </c>
      <c r="C70" s="90"/>
      <c r="D70" s="89">
        <f aca="true" t="shared" si="4" ref="D70:D81">G70*I70</f>
        <v>0</v>
      </c>
      <c r="E70" s="90"/>
      <c r="F70" s="91"/>
      <c r="G70" s="90">
        <f aca="true" t="shared" si="5" ref="G70:G81">H70*12</f>
        <v>0</v>
      </c>
      <c r="H70" s="90">
        <v>0</v>
      </c>
      <c r="I70" s="19">
        <v>7132.1</v>
      </c>
      <c r="J70" s="19">
        <v>1.07</v>
      </c>
      <c r="K70" s="67">
        <v>0</v>
      </c>
      <c r="M70" s="31"/>
    </row>
    <row r="71" spans="1:13" s="25" customFormat="1" ht="25.5" hidden="1">
      <c r="A71" s="113" t="s">
        <v>44</v>
      </c>
      <c r="B71" s="124" t="s">
        <v>54</v>
      </c>
      <c r="C71" s="90"/>
      <c r="D71" s="89">
        <f t="shared" si="4"/>
        <v>0</v>
      </c>
      <c r="E71" s="90"/>
      <c r="F71" s="91"/>
      <c r="G71" s="90">
        <f t="shared" si="5"/>
        <v>0</v>
      </c>
      <c r="H71" s="90">
        <v>0</v>
      </c>
      <c r="I71" s="19">
        <v>7132.1</v>
      </c>
      <c r="J71" s="19">
        <v>1.07</v>
      </c>
      <c r="K71" s="67">
        <v>0</v>
      </c>
      <c r="M71" s="31"/>
    </row>
    <row r="72" spans="1:13" s="55" customFormat="1" ht="15" hidden="1">
      <c r="A72" s="113" t="s">
        <v>98</v>
      </c>
      <c r="B72" s="124" t="s">
        <v>76</v>
      </c>
      <c r="C72" s="90"/>
      <c r="D72" s="89">
        <f t="shared" si="4"/>
        <v>0</v>
      </c>
      <c r="E72" s="90"/>
      <c r="F72" s="91"/>
      <c r="G72" s="90">
        <f t="shared" si="5"/>
        <v>0</v>
      </c>
      <c r="H72" s="90">
        <v>0</v>
      </c>
      <c r="I72" s="19">
        <v>7132.1</v>
      </c>
      <c r="J72" s="19">
        <v>1.07</v>
      </c>
      <c r="K72" s="67">
        <v>0</v>
      </c>
      <c r="M72" s="31"/>
    </row>
    <row r="73" spans="1:13" s="25" customFormat="1" ht="15" hidden="1">
      <c r="A73" s="113" t="s">
        <v>77</v>
      </c>
      <c r="B73" s="124" t="s">
        <v>76</v>
      </c>
      <c r="C73" s="90"/>
      <c r="D73" s="89">
        <f t="shared" si="4"/>
        <v>0</v>
      </c>
      <c r="E73" s="90"/>
      <c r="F73" s="91"/>
      <c r="G73" s="90">
        <f t="shared" si="5"/>
        <v>0</v>
      </c>
      <c r="H73" s="90">
        <v>0</v>
      </c>
      <c r="I73" s="19">
        <v>7132.1</v>
      </c>
      <c r="J73" s="19">
        <v>1.07</v>
      </c>
      <c r="K73" s="67">
        <v>0</v>
      </c>
      <c r="M73" s="31"/>
    </row>
    <row r="74" spans="1:13" s="25" customFormat="1" ht="25.5" hidden="1">
      <c r="A74" s="113" t="s">
        <v>73</v>
      </c>
      <c r="B74" s="124" t="s">
        <v>74</v>
      </c>
      <c r="C74" s="90"/>
      <c r="D74" s="89">
        <f t="shared" si="4"/>
        <v>0</v>
      </c>
      <c r="E74" s="90"/>
      <c r="F74" s="91"/>
      <c r="G74" s="90">
        <f t="shared" si="5"/>
        <v>0</v>
      </c>
      <c r="H74" s="90">
        <v>0</v>
      </c>
      <c r="I74" s="19">
        <v>7132.1</v>
      </c>
      <c r="J74" s="19">
        <v>1.07</v>
      </c>
      <c r="K74" s="67">
        <v>0</v>
      </c>
      <c r="M74" s="31"/>
    </row>
    <row r="75" spans="1:13" s="25" customFormat="1" ht="15" hidden="1">
      <c r="A75" s="113" t="s">
        <v>45</v>
      </c>
      <c r="B75" s="124" t="s">
        <v>75</v>
      </c>
      <c r="C75" s="90"/>
      <c r="D75" s="89">
        <f t="shared" si="4"/>
        <v>0</v>
      </c>
      <c r="E75" s="90"/>
      <c r="F75" s="91"/>
      <c r="G75" s="90">
        <f t="shared" si="5"/>
        <v>0</v>
      </c>
      <c r="H75" s="90">
        <v>0</v>
      </c>
      <c r="I75" s="19">
        <v>7132.1</v>
      </c>
      <c r="J75" s="19">
        <v>1.07</v>
      </c>
      <c r="K75" s="67">
        <v>0</v>
      </c>
      <c r="M75" s="31"/>
    </row>
    <row r="76" spans="1:13" s="25" customFormat="1" ht="15" hidden="1">
      <c r="A76" s="113" t="s">
        <v>57</v>
      </c>
      <c r="B76" s="124" t="s">
        <v>76</v>
      </c>
      <c r="C76" s="90"/>
      <c r="D76" s="89">
        <f t="shared" si="4"/>
        <v>0</v>
      </c>
      <c r="E76" s="90"/>
      <c r="F76" s="91"/>
      <c r="G76" s="90">
        <f t="shared" si="5"/>
        <v>0</v>
      </c>
      <c r="H76" s="90">
        <v>0</v>
      </c>
      <c r="I76" s="19">
        <v>7132.1</v>
      </c>
      <c r="J76" s="19">
        <v>1.07</v>
      </c>
      <c r="K76" s="67">
        <v>0</v>
      </c>
      <c r="M76" s="31"/>
    </row>
    <row r="77" spans="1:13" s="25" customFormat="1" ht="15" hidden="1">
      <c r="A77" s="113" t="s">
        <v>58</v>
      </c>
      <c r="B77" s="124" t="s">
        <v>17</v>
      </c>
      <c r="C77" s="90"/>
      <c r="D77" s="89">
        <f t="shared" si="4"/>
        <v>0</v>
      </c>
      <c r="E77" s="90"/>
      <c r="F77" s="91"/>
      <c r="G77" s="90">
        <f t="shared" si="5"/>
        <v>0</v>
      </c>
      <c r="H77" s="90">
        <v>0</v>
      </c>
      <c r="I77" s="19">
        <v>7132.1</v>
      </c>
      <c r="J77" s="19">
        <v>1.07</v>
      </c>
      <c r="K77" s="67">
        <v>0</v>
      </c>
      <c r="M77" s="31"/>
    </row>
    <row r="78" spans="1:13" s="25" customFormat="1" ht="25.5" hidden="1">
      <c r="A78" s="113" t="s">
        <v>55</v>
      </c>
      <c r="B78" s="124" t="s">
        <v>17</v>
      </c>
      <c r="C78" s="90"/>
      <c r="D78" s="89">
        <f t="shared" si="4"/>
        <v>0</v>
      </c>
      <c r="E78" s="90"/>
      <c r="F78" s="91"/>
      <c r="G78" s="90">
        <f t="shared" si="5"/>
        <v>0</v>
      </c>
      <c r="H78" s="90">
        <v>0</v>
      </c>
      <c r="I78" s="19">
        <v>7132.1</v>
      </c>
      <c r="J78" s="19">
        <v>1.07</v>
      </c>
      <c r="K78" s="67">
        <v>0</v>
      </c>
      <c r="M78" s="31"/>
    </row>
    <row r="79" spans="1:13" s="25" customFormat="1" ht="15">
      <c r="A79" s="113" t="s">
        <v>163</v>
      </c>
      <c r="B79" s="114" t="s">
        <v>17</v>
      </c>
      <c r="C79" s="101"/>
      <c r="D79" s="101">
        <f>622.83*I79/L79</f>
        <v>562.01</v>
      </c>
      <c r="E79" s="90"/>
      <c r="F79" s="91"/>
      <c r="G79" s="90"/>
      <c r="H79" s="90"/>
      <c r="I79" s="19">
        <v>6435.7</v>
      </c>
      <c r="J79" s="19">
        <v>1.07</v>
      </c>
      <c r="K79" s="67">
        <v>0.03</v>
      </c>
      <c r="L79" s="25">
        <v>7132.1</v>
      </c>
      <c r="M79" s="31"/>
    </row>
    <row r="80" spans="1:13" s="25" customFormat="1" ht="15" hidden="1">
      <c r="A80" s="113" t="s">
        <v>69</v>
      </c>
      <c r="B80" s="124" t="s">
        <v>9</v>
      </c>
      <c r="C80" s="90"/>
      <c r="D80" s="89">
        <f t="shared" si="4"/>
        <v>0</v>
      </c>
      <c r="E80" s="90"/>
      <c r="F80" s="91"/>
      <c r="G80" s="90">
        <f t="shared" si="5"/>
        <v>0</v>
      </c>
      <c r="H80" s="90">
        <v>0</v>
      </c>
      <c r="I80" s="19">
        <v>7132.1</v>
      </c>
      <c r="J80" s="19">
        <v>1.07</v>
      </c>
      <c r="K80" s="67">
        <v>0</v>
      </c>
      <c r="M80" s="31"/>
    </row>
    <row r="81" spans="1:13" s="25" customFormat="1" ht="15" hidden="1">
      <c r="A81" s="113" t="s">
        <v>68</v>
      </c>
      <c r="B81" s="124" t="s">
        <v>9</v>
      </c>
      <c r="C81" s="92"/>
      <c r="D81" s="89">
        <f t="shared" si="4"/>
        <v>0</v>
      </c>
      <c r="E81" s="92"/>
      <c r="F81" s="91"/>
      <c r="G81" s="90">
        <f t="shared" si="5"/>
        <v>0</v>
      </c>
      <c r="H81" s="90">
        <v>0</v>
      </c>
      <c r="I81" s="19">
        <v>7132.1</v>
      </c>
      <c r="J81" s="19">
        <v>1.07</v>
      </c>
      <c r="K81" s="67">
        <v>0</v>
      </c>
      <c r="M81" s="31"/>
    </row>
    <row r="82" spans="1:13" s="25" customFormat="1" ht="15">
      <c r="A82" s="113" t="s">
        <v>146</v>
      </c>
      <c r="B82" s="118" t="s">
        <v>76</v>
      </c>
      <c r="C82" s="93"/>
      <c r="D82" s="93">
        <f>2808.53*I82/L82</f>
        <v>2534.3</v>
      </c>
      <c r="E82" s="92"/>
      <c r="F82" s="91"/>
      <c r="G82" s="92"/>
      <c r="H82" s="92"/>
      <c r="I82" s="19">
        <v>6435.7</v>
      </c>
      <c r="J82" s="19"/>
      <c r="K82" s="67"/>
      <c r="L82" s="25">
        <v>7132.1</v>
      </c>
      <c r="M82" s="31"/>
    </row>
    <row r="83" spans="1:13" s="25" customFormat="1" ht="30">
      <c r="A83" s="131" t="s">
        <v>50</v>
      </c>
      <c r="B83" s="124"/>
      <c r="C83" s="90"/>
      <c r="D83" s="84">
        <v>0</v>
      </c>
      <c r="E83" s="90"/>
      <c r="F83" s="91"/>
      <c r="G83" s="84">
        <v>0</v>
      </c>
      <c r="H83" s="84">
        <v>0</v>
      </c>
      <c r="I83" s="19">
        <v>7132.1</v>
      </c>
      <c r="J83" s="19">
        <v>1.07</v>
      </c>
      <c r="K83" s="67">
        <v>0.03</v>
      </c>
      <c r="L83" s="25">
        <v>7132.1</v>
      </c>
      <c r="M83" s="31"/>
    </row>
    <row r="84" spans="1:13" s="25" customFormat="1" ht="15" hidden="1">
      <c r="A84" s="113"/>
      <c r="B84" s="124"/>
      <c r="C84" s="90"/>
      <c r="D84" s="89"/>
      <c r="E84" s="90"/>
      <c r="F84" s="91"/>
      <c r="G84" s="90"/>
      <c r="H84" s="90"/>
      <c r="I84" s="19">
        <v>6435.7</v>
      </c>
      <c r="J84" s="19"/>
      <c r="K84" s="67"/>
      <c r="M84" s="31"/>
    </row>
    <row r="85" spans="1:13" s="25" customFormat="1" ht="15" hidden="1">
      <c r="A85" s="113" t="s">
        <v>70</v>
      </c>
      <c r="B85" s="124" t="s">
        <v>9</v>
      </c>
      <c r="C85" s="90"/>
      <c r="D85" s="89">
        <f>G85*I85</f>
        <v>0</v>
      </c>
      <c r="E85" s="90"/>
      <c r="F85" s="91"/>
      <c r="G85" s="90">
        <f>H85*12</f>
        <v>0</v>
      </c>
      <c r="H85" s="90">
        <v>0</v>
      </c>
      <c r="I85" s="19">
        <v>6435.7</v>
      </c>
      <c r="J85" s="19">
        <v>1.07</v>
      </c>
      <c r="K85" s="67">
        <v>0</v>
      </c>
      <c r="M85" s="31"/>
    </row>
    <row r="86" spans="1:13" s="25" customFormat="1" ht="15">
      <c r="A86" s="131" t="s">
        <v>51</v>
      </c>
      <c r="B86" s="124"/>
      <c r="C86" s="90"/>
      <c r="D86" s="84">
        <f>D88+D89+D95</f>
        <v>47713.83</v>
      </c>
      <c r="E86" s="90"/>
      <c r="F86" s="91"/>
      <c r="G86" s="84">
        <f>D86/I86</f>
        <v>7.41</v>
      </c>
      <c r="H86" s="84">
        <f>G86/12</f>
        <v>0.62</v>
      </c>
      <c r="I86" s="19">
        <v>6435.7</v>
      </c>
      <c r="J86" s="19">
        <v>1.07</v>
      </c>
      <c r="K86" s="67">
        <v>0.15</v>
      </c>
      <c r="M86" s="31"/>
    </row>
    <row r="87" spans="1:13" s="25" customFormat="1" ht="15" hidden="1">
      <c r="A87" s="113" t="s">
        <v>46</v>
      </c>
      <c r="B87" s="124" t="s">
        <v>9</v>
      </c>
      <c r="C87" s="90"/>
      <c r="D87" s="89">
        <f aca="true" t="shared" si="6" ref="D87:D94">G87*I87</f>
        <v>0</v>
      </c>
      <c r="E87" s="90"/>
      <c r="F87" s="91"/>
      <c r="G87" s="90">
        <f aca="true" t="shared" si="7" ref="G87:G94">H87*12</f>
        <v>0</v>
      </c>
      <c r="H87" s="90">
        <v>0</v>
      </c>
      <c r="I87" s="19">
        <v>6435.7</v>
      </c>
      <c r="J87" s="19">
        <v>1.07</v>
      </c>
      <c r="K87" s="67">
        <v>0</v>
      </c>
      <c r="M87" s="31"/>
    </row>
    <row r="88" spans="1:13" s="25" customFormat="1" ht="15">
      <c r="A88" s="113" t="s">
        <v>85</v>
      </c>
      <c r="B88" s="124" t="s">
        <v>17</v>
      </c>
      <c r="C88" s="90"/>
      <c r="D88" s="89">
        <v>13830.58</v>
      </c>
      <c r="E88" s="90"/>
      <c r="F88" s="91"/>
      <c r="G88" s="90"/>
      <c r="H88" s="90"/>
      <c r="I88" s="19">
        <v>6435.7</v>
      </c>
      <c r="J88" s="19">
        <v>1.07</v>
      </c>
      <c r="K88" s="67">
        <v>0.14</v>
      </c>
      <c r="M88" s="31"/>
    </row>
    <row r="89" spans="1:13" s="25" customFormat="1" ht="15">
      <c r="A89" s="113" t="s">
        <v>47</v>
      </c>
      <c r="B89" s="124" t="s">
        <v>17</v>
      </c>
      <c r="C89" s="90"/>
      <c r="D89" s="89">
        <f>915.28*I89/L89</f>
        <v>825.91</v>
      </c>
      <c r="E89" s="90"/>
      <c r="F89" s="91"/>
      <c r="G89" s="90"/>
      <c r="H89" s="90"/>
      <c r="I89" s="19">
        <v>6435.7</v>
      </c>
      <c r="J89" s="19">
        <v>1.07</v>
      </c>
      <c r="K89" s="67">
        <v>0.01</v>
      </c>
      <c r="L89" s="25">
        <v>7132.1</v>
      </c>
      <c r="M89" s="31"/>
    </row>
    <row r="90" spans="1:13" s="25" customFormat="1" ht="27.75" customHeight="1" hidden="1">
      <c r="A90" s="113" t="s">
        <v>56</v>
      </c>
      <c r="B90" s="124" t="s">
        <v>12</v>
      </c>
      <c r="C90" s="90"/>
      <c r="D90" s="89">
        <f t="shared" si="6"/>
        <v>0</v>
      </c>
      <c r="E90" s="90"/>
      <c r="F90" s="91"/>
      <c r="G90" s="90">
        <f t="shared" si="7"/>
        <v>0</v>
      </c>
      <c r="H90" s="90">
        <v>0</v>
      </c>
      <c r="I90" s="19">
        <v>7132.1</v>
      </c>
      <c r="J90" s="19">
        <v>1.07</v>
      </c>
      <c r="K90" s="67">
        <v>0</v>
      </c>
      <c r="M90" s="31"/>
    </row>
    <row r="91" spans="1:13" s="25" customFormat="1" ht="25.5" hidden="1">
      <c r="A91" s="113" t="s">
        <v>82</v>
      </c>
      <c r="B91" s="124" t="s">
        <v>12</v>
      </c>
      <c r="C91" s="90"/>
      <c r="D91" s="89">
        <f t="shared" si="6"/>
        <v>0</v>
      </c>
      <c r="E91" s="90"/>
      <c r="F91" s="91"/>
      <c r="G91" s="90">
        <f t="shared" si="7"/>
        <v>0</v>
      </c>
      <c r="H91" s="90">
        <v>0</v>
      </c>
      <c r="I91" s="19">
        <v>7132.1</v>
      </c>
      <c r="J91" s="19">
        <v>1.07</v>
      </c>
      <c r="K91" s="67">
        <v>0</v>
      </c>
      <c r="M91" s="31"/>
    </row>
    <row r="92" spans="1:13" s="25" customFormat="1" ht="25.5" hidden="1">
      <c r="A92" s="113" t="s">
        <v>78</v>
      </c>
      <c r="B92" s="124" t="s">
        <v>12</v>
      </c>
      <c r="C92" s="90"/>
      <c r="D92" s="89">
        <f t="shared" si="6"/>
        <v>0</v>
      </c>
      <c r="E92" s="90"/>
      <c r="F92" s="91"/>
      <c r="G92" s="90">
        <f t="shared" si="7"/>
        <v>0</v>
      </c>
      <c r="H92" s="90">
        <v>0</v>
      </c>
      <c r="I92" s="19">
        <v>7132.1</v>
      </c>
      <c r="J92" s="19">
        <v>1.07</v>
      </c>
      <c r="K92" s="67">
        <v>0</v>
      </c>
      <c r="M92" s="31"/>
    </row>
    <row r="93" spans="1:13" s="25" customFormat="1" ht="25.5" hidden="1">
      <c r="A93" s="113" t="s">
        <v>83</v>
      </c>
      <c r="B93" s="124" t="s">
        <v>12</v>
      </c>
      <c r="C93" s="90"/>
      <c r="D93" s="89">
        <f t="shared" si="6"/>
        <v>0</v>
      </c>
      <c r="E93" s="90"/>
      <c r="F93" s="91"/>
      <c r="G93" s="90">
        <f t="shared" si="7"/>
        <v>0</v>
      </c>
      <c r="H93" s="90">
        <v>0</v>
      </c>
      <c r="I93" s="19">
        <v>7132.1</v>
      </c>
      <c r="J93" s="19">
        <v>1.07</v>
      </c>
      <c r="K93" s="67">
        <v>0</v>
      </c>
      <c r="M93" s="31"/>
    </row>
    <row r="94" spans="1:13" s="25" customFormat="1" ht="25.5" hidden="1">
      <c r="A94" s="113" t="s">
        <v>81</v>
      </c>
      <c r="B94" s="124" t="s">
        <v>12</v>
      </c>
      <c r="C94" s="90"/>
      <c r="D94" s="89">
        <f t="shared" si="6"/>
        <v>0</v>
      </c>
      <c r="E94" s="90"/>
      <c r="F94" s="91"/>
      <c r="G94" s="90">
        <f t="shared" si="7"/>
        <v>0</v>
      </c>
      <c r="H94" s="90">
        <v>0</v>
      </c>
      <c r="I94" s="19">
        <v>7132.1</v>
      </c>
      <c r="J94" s="19">
        <v>1.07</v>
      </c>
      <c r="K94" s="67">
        <v>0</v>
      </c>
      <c r="M94" s="31"/>
    </row>
    <row r="95" spans="1:13" s="25" customFormat="1" ht="15">
      <c r="A95" s="113" t="s">
        <v>158</v>
      </c>
      <c r="B95" s="135" t="s">
        <v>118</v>
      </c>
      <c r="C95" s="90"/>
      <c r="D95" s="136">
        <v>33057.34</v>
      </c>
      <c r="E95" s="90"/>
      <c r="F95" s="91"/>
      <c r="G95" s="92"/>
      <c r="H95" s="92"/>
      <c r="I95" s="19">
        <v>6435.7</v>
      </c>
      <c r="J95" s="19"/>
      <c r="K95" s="67"/>
      <c r="M95" s="31"/>
    </row>
    <row r="96" spans="1:13" s="25" customFormat="1" ht="15">
      <c r="A96" s="131" t="s">
        <v>52</v>
      </c>
      <c r="B96" s="124"/>
      <c r="C96" s="90"/>
      <c r="D96" s="84">
        <v>0</v>
      </c>
      <c r="E96" s="90"/>
      <c r="F96" s="91"/>
      <c r="G96" s="84">
        <f>D96/I96</f>
        <v>0</v>
      </c>
      <c r="H96" s="84">
        <f>G96/12</f>
        <v>0</v>
      </c>
      <c r="I96" s="19">
        <v>6435.7</v>
      </c>
      <c r="J96" s="19">
        <v>1.07</v>
      </c>
      <c r="K96" s="67">
        <v>0.1</v>
      </c>
      <c r="L96" s="25">
        <v>7132.1</v>
      </c>
      <c r="M96" s="31"/>
    </row>
    <row r="97" spans="1:13" s="19" customFormat="1" ht="15">
      <c r="A97" s="131" t="s">
        <v>65</v>
      </c>
      <c r="B97" s="132"/>
      <c r="C97" s="84"/>
      <c r="D97" s="84">
        <f>D98</f>
        <v>24195.36</v>
      </c>
      <c r="E97" s="84"/>
      <c r="F97" s="86"/>
      <c r="G97" s="84">
        <f>D97/I97</f>
        <v>3.76</v>
      </c>
      <c r="H97" s="84">
        <f>G97/12</f>
        <v>0.31</v>
      </c>
      <c r="I97" s="19">
        <v>6435.7</v>
      </c>
      <c r="J97" s="19">
        <v>1.07</v>
      </c>
      <c r="K97" s="67">
        <v>0.02</v>
      </c>
      <c r="M97" s="31"/>
    </row>
    <row r="98" spans="1:13" s="25" customFormat="1" ht="15">
      <c r="A98" s="113" t="s">
        <v>79</v>
      </c>
      <c r="B98" s="135" t="s">
        <v>22</v>
      </c>
      <c r="C98" s="90">
        <f>F98*12</f>
        <v>0</v>
      </c>
      <c r="D98" s="89">
        <v>24195.36</v>
      </c>
      <c r="E98" s="90">
        <f>H98*12</f>
        <v>0</v>
      </c>
      <c r="F98" s="91"/>
      <c r="G98" s="90"/>
      <c r="H98" s="90"/>
      <c r="I98" s="19">
        <v>6435.7</v>
      </c>
      <c r="J98" s="19">
        <v>1.07</v>
      </c>
      <c r="K98" s="67">
        <v>0</v>
      </c>
      <c r="M98" s="31"/>
    </row>
    <row r="99" spans="1:13" s="19" customFormat="1" ht="15">
      <c r="A99" s="131" t="s">
        <v>64</v>
      </c>
      <c r="B99" s="132"/>
      <c r="C99" s="84"/>
      <c r="D99" s="84">
        <v>0</v>
      </c>
      <c r="E99" s="84"/>
      <c r="F99" s="86"/>
      <c r="G99" s="84">
        <f>D99/I99</f>
        <v>0</v>
      </c>
      <c r="H99" s="84">
        <f>G99/12</f>
        <v>0</v>
      </c>
      <c r="I99" s="19">
        <v>6435.7</v>
      </c>
      <c r="J99" s="19">
        <v>1.07</v>
      </c>
      <c r="K99" s="67">
        <v>0.16</v>
      </c>
      <c r="M99" s="31"/>
    </row>
    <row r="100" spans="1:13" s="25" customFormat="1" ht="25.5" customHeight="1" hidden="1">
      <c r="A100" s="113" t="s">
        <v>80</v>
      </c>
      <c r="B100" s="124" t="s">
        <v>17</v>
      </c>
      <c r="C100" s="90"/>
      <c r="D100" s="89">
        <f>G100*I100</f>
        <v>0</v>
      </c>
      <c r="E100" s="90"/>
      <c r="F100" s="91"/>
      <c r="G100" s="90">
        <f>H100*12</f>
        <v>0</v>
      </c>
      <c r="H100" s="90">
        <v>0</v>
      </c>
      <c r="I100" s="19">
        <v>6435.7</v>
      </c>
      <c r="J100" s="19">
        <v>1.07</v>
      </c>
      <c r="K100" s="67">
        <v>0</v>
      </c>
      <c r="M100" s="31"/>
    </row>
    <row r="101" spans="1:13" s="19" customFormat="1" ht="38.25" thickBot="1">
      <c r="A101" s="137" t="s">
        <v>155</v>
      </c>
      <c r="B101" s="132" t="s">
        <v>12</v>
      </c>
      <c r="C101" s="88">
        <f>F101*12</f>
        <v>0</v>
      </c>
      <c r="D101" s="88">
        <f>G101*I101</f>
        <v>29346.79</v>
      </c>
      <c r="E101" s="88"/>
      <c r="F101" s="88"/>
      <c r="G101" s="88">
        <f>H101*12</f>
        <v>4.56</v>
      </c>
      <c r="H101" s="88">
        <v>0.38</v>
      </c>
      <c r="I101" s="19">
        <v>6435.7</v>
      </c>
      <c r="J101" s="19">
        <v>1.07</v>
      </c>
      <c r="K101" s="67">
        <v>0.3</v>
      </c>
      <c r="M101" s="31"/>
    </row>
    <row r="102" spans="1:13" s="19" customFormat="1" ht="19.5" hidden="1" thickBot="1">
      <c r="A102" s="137" t="s">
        <v>38</v>
      </c>
      <c r="B102" s="132"/>
      <c r="C102" s="87">
        <f>F102*12</f>
        <v>0</v>
      </c>
      <c r="D102" s="87"/>
      <c r="E102" s="87"/>
      <c r="F102" s="87"/>
      <c r="G102" s="87"/>
      <c r="H102" s="86"/>
      <c r="I102" s="19">
        <v>6435.7</v>
      </c>
      <c r="K102" s="67"/>
      <c r="M102" s="31"/>
    </row>
    <row r="103" spans="1:13" s="46" customFormat="1" ht="15.75" hidden="1" thickBot="1">
      <c r="A103" s="138" t="s">
        <v>86</v>
      </c>
      <c r="B103" s="118"/>
      <c r="C103" s="93"/>
      <c r="D103" s="93"/>
      <c r="E103" s="93"/>
      <c r="F103" s="93"/>
      <c r="G103" s="93"/>
      <c r="H103" s="100"/>
      <c r="I103" s="19">
        <v>6435.7</v>
      </c>
      <c r="K103" s="69"/>
      <c r="M103" s="31"/>
    </row>
    <row r="104" spans="1:13" s="46" customFormat="1" ht="15.75" hidden="1" thickBot="1">
      <c r="A104" s="138" t="s">
        <v>87</v>
      </c>
      <c r="B104" s="118"/>
      <c r="C104" s="93"/>
      <c r="D104" s="93"/>
      <c r="E104" s="93"/>
      <c r="F104" s="93"/>
      <c r="G104" s="93"/>
      <c r="H104" s="100"/>
      <c r="I104" s="19">
        <v>6435.7</v>
      </c>
      <c r="K104" s="69"/>
      <c r="M104" s="31"/>
    </row>
    <row r="105" spans="1:13" s="46" customFormat="1" ht="15" customHeight="1" hidden="1">
      <c r="A105" s="138" t="s">
        <v>100</v>
      </c>
      <c r="B105" s="118"/>
      <c r="C105" s="93"/>
      <c r="D105" s="93"/>
      <c r="E105" s="93"/>
      <c r="F105" s="93"/>
      <c r="G105" s="93"/>
      <c r="H105" s="100"/>
      <c r="I105" s="19">
        <v>6435.7</v>
      </c>
      <c r="K105" s="69"/>
      <c r="M105" s="31"/>
    </row>
    <row r="106" spans="1:13" s="46" customFormat="1" ht="20.25" customHeight="1" hidden="1">
      <c r="A106" s="138" t="s">
        <v>101</v>
      </c>
      <c r="B106" s="118"/>
      <c r="C106" s="93"/>
      <c r="D106" s="93"/>
      <c r="E106" s="93"/>
      <c r="F106" s="93"/>
      <c r="G106" s="93"/>
      <c r="H106" s="100"/>
      <c r="I106" s="19">
        <v>6435.7</v>
      </c>
      <c r="K106" s="69"/>
      <c r="M106" s="31"/>
    </row>
    <row r="107" spans="1:13" s="46" customFormat="1" ht="15.75" hidden="1" thickBot="1">
      <c r="A107" s="138" t="s">
        <v>88</v>
      </c>
      <c r="B107" s="118"/>
      <c r="C107" s="93"/>
      <c r="D107" s="93"/>
      <c r="E107" s="93"/>
      <c r="F107" s="93"/>
      <c r="G107" s="93"/>
      <c r="H107" s="100"/>
      <c r="I107" s="19">
        <v>6435.7</v>
      </c>
      <c r="K107" s="69"/>
      <c r="M107" s="31"/>
    </row>
    <row r="108" spans="1:13" s="46" customFormat="1" ht="15.75" hidden="1" thickBot="1">
      <c r="A108" s="138" t="s">
        <v>89</v>
      </c>
      <c r="B108" s="118"/>
      <c r="C108" s="93"/>
      <c r="D108" s="93">
        <f>G108*I108</f>
        <v>0</v>
      </c>
      <c r="E108" s="93"/>
      <c r="F108" s="93"/>
      <c r="G108" s="93">
        <f>12*H108</f>
        <v>0</v>
      </c>
      <c r="H108" s="100">
        <v>0</v>
      </c>
      <c r="I108" s="19">
        <v>6435.7</v>
      </c>
      <c r="K108" s="69"/>
      <c r="M108" s="31"/>
    </row>
    <row r="109" spans="1:13" s="46" customFormat="1" ht="19.5" thickBot="1">
      <c r="A109" s="139" t="s">
        <v>119</v>
      </c>
      <c r="B109" s="140" t="s">
        <v>11</v>
      </c>
      <c r="C109" s="141"/>
      <c r="D109" s="88">
        <f>G109*I109</f>
        <v>126173.05</v>
      </c>
      <c r="E109" s="88"/>
      <c r="F109" s="88"/>
      <c r="G109" s="88">
        <f>12*H109</f>
        <v>20.76</v>
      </c>
      <c r="H109" s="88">
        <v>1.73</v>
      </c>
      <c r="I109" s="19">
        <f>6435.7-358</f>
        <v>6077.7</v>
      </c>
      <c r="K109" s="69"/>
      <c r="M109" s="31"/>
    </row>
    <row r="110" spans="1:11" s="19" customFormat="1" ht="19.5" thickBot="1">
      <c r="A110" s="38" t="s">
        <v>39</v>
      </c>
      <c r="B110" s="18"/>
      <c r="C110" s="39">
        <f>F110*12</f>
        <v>0</v>
      </c>
      <c r="D110" s="5">
        <f>D109+D101+D99+D97+D96+D86+D83+D69+D50+D49+D48+D47+D46+D42+D41+D40+D39+D38+D37+D36+D35+D34+D33+D24+D15</f>
        <v>1506158.46</v>
      </c>
      <c r="E110" s="5">
        <f>E109+E101+E99+E97+E96+E86+E83+E69+E50+E49+E48+E47+E46+E42+E41+E40+E39+E38+E37+E36+E35+E34+E33+E24+E15</f>
        <v>186</v>
      </c>
      <c r="F110" s="5">
        <f>F109+F101+F99+F97+F96+F86+F83+F69+F50+F49+F48+F47+F46+F42+F41+F40+F39+F38+F37+F36+F35+F34+F33+F24+F15</f>
        <v>0</v>
      </c>
      <c r="G110" s="5">
        <f>G109+G101+G99+G97+G96+G86+G83+G69+G50+G49+G48+G47+G46+G42+G41+G40+G39+G38+G37+G36+G35+G34+G33+G24+G15</f>
        <v>235.19</v>
      </c>
      <c r="H110" s="5">
        <f>H109+H101+H99+H97+H96+H86+H83+H69+H50+H49+H48+H47+H46+H42+H41+H40+H39+H38+H37+H36+H35+H34+H33+H24+H15</f>
        <v>19.6</v>
      </c>
      <c r="I110" s="19">
        <v>6435.7</v>
      </c>
      <c r="K110" s="67"/>
    </row>
    <row r="111" spans="1:11" s="42" customFormat="1" ht="20.25" hidden="1" thickBot="1">
      <c r="A111" s="9" t="s">
        <v>29</v>
      </c>
      <c r="B111" s="40" t="s">
        <v>11</v>
      </c>
      <c r="C111" s="40" t="s">
        <v>30</v>
      </c>
      <c r="D111" s="41"/>
      <c r="E111" s="40" t="s">
        <v>30</v>
      </c>
      <c r="F111" s="10"/>
      <c r="G111" s="40" t="s">
        <v>30</v>
      </c>
      <c r="H111" s="10"/>
      <c r="K111" s="70"/>
    </row>
    <row r="112" spans="1:11" s="42" customFormat="1" ht="19.5">
      <c r="A112" s="76"/>
      <c r="B112" s="77"/>
      <c r="C112" s="77"/>
      <c r="D112" s="77"/>
      <c r="E112" s="77"/>
      <c r="F112" s="77"/>
      <c r="G112" s="77"/>
      <c r="H112" s="77"/>
      <c r="K112" s="70"/>
    </row>
    <row r="113" spans="1:11" s="6" customFormat="1" ht="13.5" thickBot="1">
      <c r="A113" s="43"/>
      <c r="K113" s="71"/>
    </row>
    <row r="114" spans="1:11" s="19" customFormat="1" ht="30.75" thickBot="1">
      <c r="A114" s="74" t="s">
        <v>111</v>
      </c>
      <c r="B114" s="18"/>
      <c r="C114" s="39">
        <f>F114*12</f>
        <v>0</v>
      </c>
      <c r="D114" s="39">
        <f>D115+D116+D117+D118</f>
        <v>400595.91</v>
      </c>
      <c r="E114" s="39">
        <f>E115+E116+E117+E118</f>
        <v>0</v>
      </c>
      <c r="F114" s="39">
        <f>F115+F116+F117+F118</f>
        <v>0</v>
      </c>
      <c r="G114" s="39">
        <f>G115+G116+G117+G118</f>
        <v>62.25</v>
      </c>
      <c r="H114" s="39">
        <f>H115+H116+H117+H118</f>
        <v>5.18</v>
      </c>
      <c r="I114" s="19">
        <v>6435.7</v>
      </c>
      <c r="K114" s="67"/>
    </row>
    <row r="115" spans="1:11" s="116" customFormat="1" ht="15">
      <c r="A115" s="113" t="s">
        <v>169</v>
      </c>
      <c r="B115" s="114"/>
      <c r="C115" s="81"/>
      <c r="D115" s="101">
        <v>67509.61</v>
      </c>
      <c r="E115" s="93"/>
      <c r="F115" s="93"/>
      <c r="G115" s="101">
        <f>D115/I115</f>
        <v>10.49</v>
      </c>
      <c r="H115" s="102">
        <f>G115/12</f>
        <v>0.87</v>
      </c>
      <c r="I115" s="115">
        <v>6435.7</v>
      </c>
      <c r="K115" s="117"/>
    </row>
    <row r="116" spans="1:11" s="116" customFormat="1" ht="15">
      <c r="A116" s="113" t="s">
        <v>166</v>
      </c>
      <c r="B116" s="114"/>
      <c r="C116" s="81"/>
      <c r="D116" s="101">
        <v>22634.42</v>
      </c>
      <c r="E116" s="93"/>
      <c r="F116" s="93"/>
      <c r="G116" s="101">
        <f>D116/I116</f>
        <v>3.52</v>
      </c>
      <c r="H116" s="102">
        <f>G116/12</f>
        <v>0.29</v>
      </c>
      <c r="I116" s="115">
        <v>6435.7</v>
      </c>
      <c r="K116" s="117"/>
    </row>
    <row r="117" spans="1:11" s="116" customFormat="1" ht="15" customHeight="1">
      <c r="A117" s="113" t="s">
        <v>167</v>
      </c>
      <c r="B117" s="118"/>
      <c r="C117" s="82"/>
      <c r="D117" s="93">
        <v>301956.58</v>
      </c>
      <c r="E117" s="93"/>
      <c r="F117" s="93"/>
      <c r="G117" s="101">
        <f>D117/I117</f>
        <v>46.92</v>
      </c>
      <c r="H117" s="102">
        <f>G117/12</f>
        <v>3.91</v>
      </c>
      <c r="I117" s="115">
        <v>6435.7</v>
      </c>
      <c r="K117" s="117"/>
    </row>
    <row r="118" spans="1:12" s="116" customFormat="1" ht="15" customHeight="1">
      <c r="A118" s="113" t="s">
        <v>147</v>
      </c>
      <c r="B118" s="118"/>
      <c r="C118" s="82"/>
      <c r="D118" s="93">
        <f>9414.57*I118/L118</f>
        <v>8495.3</v>
      </c>
      <c r="E118" s="93"/>
      <c r="F118" s="93"/>
      <c r="G118" s="101">
        <f>D118/I118</f>
        <v>1.32</v>
      </c>
      <c r="H118" s="102">
        <f>G118/12</f>
        <v>0.11</v>
      </c>
      <c r="I118" s="115">
        <v>6435.7</v>
      </c>
      <c r="K118" s="117"/>
      <c r="L118" s="116">
        <v>7132.1</v>
      </c>
    </row>
    <row r="119" spans="1:11" s="6" customFormat="1" ht="12.75">
      <c r="A119" s="43"/>
      <c r="K119" s="71"/>
    </row>
    <row r="120" spans="1:11" s="6" customFormat="1" ht="13.5" thickBot="1">
      <c r="A120" s="43"/>
      <c r="K120" s="71"/>
    </row>
    <row r="121" spans="1:11" s="59" customFormat="1" ht="15.75" thickBot="1">
      <c r="A121" s="57" t="s">
        <v>102</v>
      </c>
      <c r="B121" s="58"/>
      <c r="C121" s="58"/>
      <c r="D121" s="60">
        <f>D110+D114</f>
        <v>1906754.37</v>
      </c>
      <c r="E121" s="60">
        <f>E110+E114</f>
        <v>186</v>
      </c>
      <c r="F121" s="60">
        <f>F110+F114</f>
        <v>0</v>
      </c>
      <c r="G121" s="60">
        <f>G110+G114</f>
        <v>297.44</v>
      </c>
      <c r="H121" s="60">
        <f>H110+H114</f>
        <v>24.78</v>
      </c>
      <c r="K121" s="72"/>
    </row>
    <row r="122" spans="1:11" s="6" customFormat="1" ht="12.75">
      <c r="A122" s="43"/>
      <c r="K122" s="71"/>
    </row>
    <row r="123" spans="1:11" s="6" customFormat="1" ht="12.75">
      <c r="A123" s="43"/>
      <c r="K123" s="71"/>
    </row>
    <row r="124" spans="1:11" s="6" customFormat="1" ht="37.5">
      <c r="A124" s="146" t="s">
        <v>168</v>
      </c>
      <c r="B124" s="147"/>
      <c r="C124" s="147"/>
      <c r="D124" s="148">
        <v>150000</v>
      </c>
      <c r="E124" s="148"/>
      <c r="F124" s="148"/>
      <c r="G124" s="149">
        <f>D124/I124</f>
        <v>23.31</v>
      </c>
      <c r="H124" s="149">
        <f>G124/12</f>
        <v>1.94</v>
      </c>
      <c r="I124" s="6">
        <v>6435.7</v>
      </c>
      <c r="K124" s="71"/>
    </row>
    <row r="125" spans="1:11" s="6" customFormat="1" ht="12.75">
      <c r="A125" s="43"/>
      <c r="K125" s="71"/>
    </row>
    <row r="126" spans="1:11" s="6" customFormat="1" ht="21" customHeight="1">
      <c r="A126" s="150" t="s">
        <v>102</v>
      </c>
      <c r="B126" s="147"/>
      <c r="C126" s="147"/>
      <c r="D126" s="151">
        <f>D121-D124</f>
        <v>1756754.37</v>
      </c>
      <c r="E126" s="147"/>
      <c r="F126" s="147"/>
      <c r="G126" s="151">
        <f>G121-G124</f>
        <v>274.13</v>
      </c>
      <c r="H126" s="151">
        <f>H121-H124</f>
        <v>22.84</v>
      </c>
      <c r="K126" s="71"/>
    </row>
    <row r="127" spans="1:11" s="6" customFormat="1" ht="12.75">
      <c r="A127" s="43"/>
      <c r="K127" s="71"/>
    </row>
    <row r="128" spans="1:11" s="6" customFormat="1" ht="12.75">
      <c r="A128" s="43"/>
      <c r="K128" s="71"/>
    </row>
    <row r="129" spans="1:11" s="6" customFormat="1" ht="12.75">
      <c r="A129" s="43"/>
      <c r="K129" s="71"/>
    </row>
    <row r="130" spans="1:11" s="6" customFormat="1" ht="12.75">
      <c r="A130" s="43"/>
      <c r="K130" s="71"/>
    </row>
    <row r="131" spans="1:11" s="42" customFormat="1" ht="19.5">
      <c r="A131" s="44"/>
      <c r="B131" s="45"/>
      <c r="C131" s="7"/>
      <c r="D131" s="7"/>
      <c r="E131" s="7"/>
      <c r="F131" s="7"/>
      <c r="G131" s="7"/>
      <c r="H131" s="7"/>
      <c r="K131" s="70"/>
    </row>
    <row r="132" spans="1:11" s="6" customFormat="1" ht="14.25">
      <c r="A132" s="173" t="s">
        <v>31</v>
      </c>
      <c r="B132" s="173"/>
      <c r="C132" s="173"/>
      <c r="D132" s="173"/>
      <c r="E132" s="173"/>
      <c r="F132" s="173"/>
      <c r="K132" s="71"/>
    </row>
    <row r="133" s="6" customFormat="1" ht="12.75">
      <c r="K133" s="71"/>
    </row>
    <row r="134" spans="1:11" s="6" customFormat="1" ht="12.75">
      <c r="A134" s="43" t="s">
        <v>32</v>
      </c>
      <c r="K134" s="71"/>
    </row>
    <row r="135" s="6" customFormat="1" ht="12.75">
      <c r="K135" s="71"/>
    </row>
    <row r="136" s="6" customFormat="1" ht="12.75">
      <c r="K136" s="71"/>
    </row>
    <row r="137" s="6" customFormat="1" ht="12.75">
      <c r="K137" s="71"/>
    </row>
    <row r="138" s="6" customFormat="1" ht="12.75">
      <c r="K138" s="71"/>
    </row>
    <row r="139" s="6" customFormat="1" ht="12.75">
      <c r="K139" s="71"/>
    </row>
    <row r="140" s="6" customFormat="1" ht="12.75">
      <c r="K140" s="71"/>
    </row>
    <row r="141" s="6" customFormat="1" ht="12.75">
      <c r="K141" s="71"/>
    </row>
    <row r="142" s="6" customFormat="1" ht="12.75">
      <c r="K142" s="71"/>
    </row>
    <row r="143" s="6" customFormat="1" ht="12.75">
      <c r="K143" s="71"/>
    </row>
    <row r="144" s="6" customFormat="1" ht="12.75">
      <c r="K144" s="71"/>
    </row>
    <row r="145" s="6" customFormat="1" ht="12.75">
      <c r="K145" s="71"/>
    </row>
    <row r="146" s="6" customFormat="1" ht="12.75">
      <c r="K146" s="71"/>
    </row>
    <row r="147" s="6" customFormat="1" ht="12.75">
      <c r="K147" s="71"/>
    </row>
    <row r="148" s="6" customFormat="1" ht="12.75">
      <c r="K148" s="71"/>
    </row>
    <row r="149" s="6" customFormat="1" ht="12.75">
      <c r="K149" s="71"/>
    </row>
    <row r="150" s="6" customFormat="1" ht="12.75">
      <c r="K150" s="71"/>
    </row>
    <row r="151" s="6" customFormat="1" ht="12.75">
      <c r="K151" s="71"/>
    </row>
    <row r="152" s="6" customFormat="1" ht="12.75">
      <c r="K152" s="71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32:F132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="75" zoomScaleNormal="75" zoomScalePageLayoutView="0" workbookViewId="0" topLeftCell="A35">
      <selection activeCell="A1" sqref="A1:H134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4.87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5" hidden="1" customWidth="1"/>
    <col min="12" max="14" width="15.375" style="8" customWidth="1"/>
    <col min="15" max="16384" width="9.125" style="8" customWidth="1"/>
  </cols>
  <sheetData>
    <row r="1" spans="1:8" ht="16.5" customHeight="1">
      <c r="A1" s="156" t="s">
        <v>0</v>
      </c>
      <c r="B1" s="157"/>
      <c r="C1" s="157"/>
      <c r="D1" s="157"/>
      <c r="E1" s="157"/>
      <c r="F1" s="157"/>
      <c r="G1" s="157"/>
      <c r="H1" s="157"/>
    </row>
    <row r="2" spans="1:8" ht="24.75" customHeight="1">
      <c r="A2" s="78" t="s">
        <v>156</v>
      </c>
      <c r="B2" s="158" t="s">
        <v>1</v>
      </c>
      <c r="C2" s="158"/>
      <c r="D2" s="158"/>
      <c r="E2" s="158"/>
      <c r="F2" s="158"/>
      <c r="G2" s="157"/>
      <c r="H2" s="157"/>
    </row>
    <row r="3" spans="2:8" ht="14.25" customHeight="1">
      <c r="B3" s="158" t="s">
        <v>2</v>
      </c>
      <c r="C3" s="158"/>
      <c r="D3" s="158"/>
      <c r="E3" s="158"/>
      <c r="F3" s="158"/>
      <c r="G3" s="157"/>
      <c r="H3" s="157"/>
    </row>
    <row r="4" spans="2:8" ht="14.25" customHeight="1">
      <c r="B4" s="158" t="s">
        <v>40</v>
      </c>
      <c r="C4" s="158"/>
      <c r="D4" s="158"/>
      <c r="E4" s="158"/>
      <c r="F4" s="158"/>
      <c r="G4" s="157"/>
      <c r="H4" s="157"/>
    </row>
    <row r="5" spans="1:8" s="75" customFormat="1" ht="39.75" customHeight="1">
      <c r="A5" s="159"/>
      <c r="B5" s="160"/>
      <c r="C5" s="160"/>
      <c r="D5" s="160"/>
      <c r="E5" s="160"/>
      <c r="F5" s="160"/>
      <c r="G5" s="160"/>
      <c r="H5" s="160"/>
    </row>
    <row r="6" spans="1:8" s="75" customFormat="1" ht="33" customHeight="1">
      <c r="A6" s="161" t="s">
        <v>161</v>
      </c>
      <c r="B6" s="162"/>
      <c r="C6" s="162"/>
      <c r="D6" s="162"/>
      <c r="E6" s="162"/>
      <c r="F6" s="162"/>
      <c r="G6" s="162"/>
      <c r="H6" s="162"/>
    </row>
    <row r="7" spans="2:9" ht="35.25" customHeight="1" hidden="1">
      <c r="B7" s="1"/>
      <c r="C7" s="1"/>
      <c r="D7" s="1"/>
      <c r="E7" s="1"/>
      <c r="F7" s="1"/>
      <c r="G7" s="1"/>
      <c r="H7" s="1"/>
      <c r="I7" s="1"/>
    </row>
    <row r="8" spans="1:11" s="13" customFormat="1" ht="22.5" customHeight="1">
      <c r="A8" s="163" t="s">
        <v>3</v>
      </c>
      <c r="B8" s="163"/>
      <c r="C8" s="163"/>
      <c r="D8" s="163"/>
      <c r="E8" s="164"/>
      <c r="F8" s="164"/>
      <c r="G8" s="164"/>
      <c r="H8" s="164"/>
      <c r="K8" s="66"/>
    </row>
    <row r="9" spans="1:8" s="14" customFormat="1" ht="18.75" customHeight="1">
      <c r="A9" s="163" t="s">
        <v>162</v>
      </c>
      <c r="B9" s="163"/>
      <c r="C9" s="163"/>
      <c r="D9" s="163"/>
      <c r="E9" s="164"/>
      <c r="F9" s="164"/>
      <c r="G9" s="164"/>
      <c r="H9" s="164"/>
    </row>
    <row r="10" spans="1:8" s="15" customFormat="1" ht="17.25" customHeight="1">
      <c r="A10" s="165" t="s">
        <v>33</v>
      </c>
      <c r="B10" s="165"/>
      <c r="C10" s="165"/>
      <c r="D10" s="165"/>
      <c r="E10" s="166"/>
      <c r="F10" s="166"/>
      <c r="G10" s="166"/>
      <c r="H10" s="166"/>
    </row>
    <row r="11" spans="1:8" s="14" customFormat="1" ht="30" customHeight="1" thickBot="1">
      <c r="A11" s="167" t="s">
        <v>99</v>
      </c>
      <c r="B11" s="167"/>
      <c r="C11" s="167"/>
      <c r="D11" s="167"/>
      <c r="E11" s="168"/>
      <c r="F11" s="168"/>
      <c r="G11" s="168"/>
      <c r="H11" s="168"/>
    </row>
    <row r="12" spans="1:11" s="19" customFormat="1" ht="139.5" customHeight="1" thickBot="1">
      <c r="A12" s="16" t="s">
        <v>4</v>
      </c>
      <c r="B12" s="17" t="s">
        <v>5</v>
      </c>
      <c r="C12" s="18" t="s">
        <v>6</v>
      </c>
      <c r="D12" s="18" t="s">
        <v>41</v>
      </c>
      <c r="E12" s="18" t="s">
        <v>6</v>
      </c>
      <c r="F12" s="2" t="s">
        <v>7</v>
      </c>
      <c r="G12" s="18" t="s">
        <v>6</v>
      </c>
      <c r="H12" s="2" t="s">
        <v>7</v>
      </c>
      <c r="K12" s="67"/>
    </row>
    <row r="13" spans="1:11" s="25" customFormat="1" ht="12.75">
      <c r="A13" s="20">
        <v>1</v>
      </c>
      <c r="B13" s="21">
        <v>2</v>
      </c>
      <c r="C13" s="21">
        <v>3</v>
      </c>
      <c r="D13" s="22"/>
      <c r="E13" s="21">
        <v>3</v>
      </c>
      <c r="F13" s="3">
        <v>4</v>
      </c>
      <c r="G13" s="23">
        <v>3</v>
      </c>
      <c r="H13" s="24">
        <v>4</v>
      </c>
      <c r="K13" s="68"/>
    </row>
    <row r="14" spans="1:11" s="25" customFormat="1" ht="49.5" customHeight="1">
      <c r="A14" s="169" t="s">
        <v>8</v>
      </c>
      <c r="B14" s="170"/>
      <c r="C14" s="170"/>
      <c r="D14" s="170"/>
      <c r="E14" s="170"/>
      <c r="F14" s="170"/>
      <c r="G14" s="171"/>
      <c r="H14" s="172"/>
      <c r="K14" s="68"/>
    </row>
    <row r="15" spans="1:12" s="19" customFormat="1" ht="15">
      <c r="A15" s="26" t="s">
        <v>134</v>
      </c>
      <c r="B15" s="27" t="s">
        <v>9</v>
      </c>
      <c r="C15" s="28">
        <f>F15*12</f>
        <v>0</v>
      </c>
      <c r="D15" s="83">
        <f>G15*I15</f>
        <v>227823.78</v>
      </c>
      <c r="E15" s="84">
        <f>H15*12</f>
        <v>35.4</v>
      </c>
      <c r="F15" s="85"/>
      <c r="G15" s="84">
        <f>H15*12</f>
        <v>35.4</v>
      </c>
      <c r="H15" s="84">
        <f>H20+H22</f>
        <v>2.95</v>
      </c>
      <c r="I15" s="19">
        <v>6435.7</v>
      </c>
      <c r="J15" s="19">
        <v>1.07</v>
      </c>
      <c r="K15" s="67">
        <v>2.24</v>
      </c>
      <c r="L15" s="19">
        <v>7132.1</v>
      </c>
    </row>
    <row r="16" spans="1:11" s="19" customFormat="1" ht="27" customHeight="1">
      <c r="A16" s="50" t="s">
        <v>103</v>
      </c>
      <c r="B16" s="36" t="s">
        <v>104</v>
      </c>
      <c r="C16" s="28"/>
      <c r="D16" s="83"/>
      <c r="E16" s="84"/>
      <c r="F16" s="85"/>
      <c r="G16" s="84"/>
      <c r="H16" s="84"/>
      <c r="K16" s="67"/>
    </row>
    <row r="17" spans="1:11" s="19" customFormat="1" ht="18.75" customHeight="1">
      <c r="A17" s="50" t="s">
        <v>105</v>
      </c>
      <c r="B17" s="36" t="s">
        <v>104</v>
      </c>
      <c r="C17" s="28"/>
      <c r="D17" s="83"/>
      <c r="E17" s="84"/>
      <c r="F17" s="85"/>
      <c r="G17" s="84"/>
      <c r="H17" s="84"/>
      <c r="K17" s="67"/>
    </row>
    <row r="18" spans="1:11" s="19" customFormat="1" ht="21" customHeight="1">
      <c r="A18" s="50" t="s">
        <v>106</v>
      </c>
      <c r="B18" s="36" t="s">
        <v>107</v>
      </c>
      <c r="C18" s="28"/>
      <c r="D18" s="83"/>
      <c r="E18" s="84"/>
      <c r="F18" s="85"/>
      <c r="G18" s="84"/>
      <c r="H18" s="84"/>
      <c r="K18" s="67"/>
    </row>
    <row r="19" spans="1:11" s="19" customFormat="1" ht="20.25" customHeight="1">
      <c r="A19" s="50" t="s">
        <v>108</v>
      </c>
      <c r="B19" s="95" t="s">
        <v>104</v>
      </c>
      <c r="C19" s="28"/>
      <c r="D19" s="83"/>
      <c r="E19" s="84"/>
      <c r="F19" s="85"/>
      <c r="G19" s="84"/>
      <c r="H19" s="84"/>
      <c r="K19" s="67"/>
    </row>
    <row r="20" spans="1:11" s="19" customFormat="1" ht="20.25" customHeight="1">
      <c r="A20" s="119" t="s">
        <v>39</v>
      </c>
      <c r="B20" s="120"/>
      <c r="C20" s="84"/>
      <c r="D20" s="83"/>
      <c r="E20" s="84"/>
      <c r="F20" s="85"/>
      <c r="G20" s="84"/>
      <c r="H20" s="84">
        <v>2.83</v>
      </c>
      <c r="K20" s="67"/>
    </row>
    <row r="21" spans="1:11" s="19" customFormat="1" ht="20.25" customHeight="1">
      <c r="A21" s="121" t="s">
        <v>128</v>
      </c>
      <c r="B21" s="120" t="s">
        <v>104</v>
      </c>
      <c r="C21" s="84"/>
      <c r="D21" s="83"/>
      <c r="E21" s="84"/>
      <c r="F21" s="85"/>
      <c r="G21" s="84"/>
      <c r="H21" s="101">
        <v>0.12</v>
      </c>
      <c r="K21" s="67"/>
    </row>
    <row r="22" spans="1:11" s="19" customFormat="1" ht="20.25" customHeight="1">
      <c r="A22" s="119" t="s">
        <v>39</v>
      </c>
      <c r="B22" s="120"/>
      <c r="C22" s="84"/>
      <c r="D22" s="83"/>
      <c r="E22" s="84"/>
      <c r="F22" s="85"/>
      <c r="G22" s="84"/>
      <c r="H22" s="84">
        <f>H21</f>
        <v>0.12</v>
      </c>
      <c r="K22" s="67"/>
    </row>
    <row r="23" spans="1:11" s="19" customFormat="1" ht="30">
      <c r="A23" s="119" t="s">
        <v>10</v>
      </c>
      <c r="B23" s="122" t="s">
        <v>11</v>
      </c>
      <c r="C23" s="84">
        <f>F23*12</f>
        <v>0</v>
      </c>
      <c r="D23" s="83">
        <f>G23*I23</f>
        <v>124337.72</v>
      </c>
      <c r="E23" s="84">
        <f>H23*12</f>
        <v>19.32</v>
      </c>
      <c r="F23" s="85"/>
      <c r="G23" s="84">
        <f>H23*12</f>
        <v>19.32</v>
      </c>
      <c r="H23" s="84">
        <v>1.61</v>
      </c>
      <c r="I23" s="19">
        <v>6435.7</v>
      </c>
      <c r="J23" s="19">
        <v>1.07</v>
      </c>
      <c r="K23" s="67">
        <v>1.27</v>
      </c>
    </row>
    <row r="24" spans="1:11" s="19" customFormat="1" ht="15">
      <c r="A24" s="123" t="s">
        <v>91</v>
      </c>
      <c r="B24" s="124" t="s">
        <v>11</v>
      </c>
      <c r="C24" s="84"/>
      <c r="D24" s="83"/>
      <c r="E24" s="84"/>
      <c r="F24" s="85"/>
      <c r="G24" s="84"/>
      <c r="H24" s="84"/>
      <c r="K24" s="67"/>
    </row>
    <row r="25" spans="1:11" s="19" customFormat="1" ht="15">
      <c r="A25" s="123" t="s">
        <v>92</v>
      </c>
      <c r="B25" s="124" t="s">
        <v>11</v>
      </c>
      <c r="C25" s="84"/>
      <c r="D25" s="83"/>
      <c r="E25" s="84"/>
      <c r="F25" s="85"/>
      <c r="G25" s="84"/>
      <c r="H25" s="84"/>
      <c r="K25" s="67"/>
    </row>
    <row r="26" spans="1:11" s="19" customFormat="1" ht="15">
      <c r="A26" s="125" t="s">
        <v>114</v>
      </c>
      <c r="B26" s="126" t="s">
        <v>115</v>
      </c>
      <c r="C26" s="84"/>
      <c r="D26" s="83"/>
      <c r="E26" s="84"/>
      <c r="F26" s="85"/>
      <c r="G26" s="84"/>
      <c r="H26" s="84"/>
      <c r="K26" s="67"/>
    </row>
    <row r="27" spans="1:11" s="19" customFormat="1" ht="15">
      <c r="A27" s="123" t="s">
        <v>93</v>
      </c>
      <c r="B27" s="124" t="s">
        <v>11</v>
      </c>
      <c r="C27" s="84"/>
      <c r="D27" s="83"/>
      <c r="E27" s="84"/>
      <c r="F27" s="85"/>
      <c r="G27" s="84"/>
      <c r="H27" s="84"/>
      <c r="K27" s="67"/>
    </row>
    <row r="28" spans="1:11" s="19" customFormat="1" ht="25.5">
      <c r="A28" s="123" t="s">
        <v>94</v>
      </c>
      <c r="B28" s="124" t="s">
        <v>12</v>
      </c>
      <c r="C28" s="84"/>
      <c r="D28" s="83"/>
      <c r="E28" s="84"/>
      <c r="F28" s="85"/>
      <c r="G28" s="84"/>
      <c r="H28" s="84"/>
      <c r="K28" s="67"/>
    </row>
    <row r="29" spans="1:11" s="19" customFormat="1" ht="15">
      <c r="A29" s="123" t="s">
        <v>95</v>
      </c>
      <c r="B29" s="124" t="s">
        <v>11</v>
      </c>
      <c r="C29" s="84"/>
      <c r="D29" s="83"/>
      <c r="E29" s="84"/>
      <c r="F29" s="85"/>
      <c r="G29" s="84"/>
      <c r="H29" s="84"/>
      <c r="K29" s="67"/>
    </row>
    <row r="30" spans="1:11" s="19" customFormat="1" ht="15">
      <c r="A30" s="127" t="s">
        <v>109</v>
      </c>
      <c r="B30" s="128" t="s">
        <v>11</v>
      </c>
      <c r="C30" s="84"/>
      <c r="D30" s="83"/>
      <c r="E30" s="84"/>
      <c r="F30" s="85"/>
      <c r="G30" s="84"/>
      <c r="H30" s="84"/>
      <c r="K30" s="67"/>
    </row>
    <row r="31" spans="1:11" s="19" customFormat="1" ht="26.25" thickBot="1">
      <c r="A31" s="129" t="s">
        <v>96</v>
      </c>
      <c r="B31" s="130" t="s">
        <v>97</v>
      </c>
      <c r="C31" s="84"/>
      <c r="D31" s="83"/>
      <c r="E31" s="84"/>
      <c r="F31" s="85"/>
      <c r="G31" s="84"/>
      <c r="H31" s="84"/>
      <c r="K31" s="67"/>
    </row>
    <row r="32" spans="1:12" s="31" customFormat="1" ht="20.25" customHeight="1">
      <c r="A32" s="131" t="s">
        <v>13</v>
      </c>
      <c r="B32" s="132" t="s">
        <v>14</v>
      </c>
      <c r="C32" s="84">
        <f>F32*12</f>
        <v>0</v>
      </c>
      <c r="D32" s="83">
        <f>G32*I32</f>
        <v>57921.3</v>
      </c>
      <c r="E32" s="84">
        <f aca="true" t="shared" si="0" ref="E32:E40">H32*12</f>
        <v>9</v>
      </c>
      <c r="F32" s="86"/>
      <c r="G32" s="84">
        <f>H32*12</f>
        <v>9</v>
      </c>
      <c r="H32" s="84">
        <v>0.75</v>
      </c>
      <c r="I32" s="19">
        <v>6435.7</v>
      </c>
      <c r="J32" s="19">
        <v>1.07</v>
      </c>
      <c r="K32" s="67">
        <v>0.6</v>
      </c>
      <c r="L32" s="31">
        <v>7132.1</v>
      </c>
    </row>
    <row r="33" spans="1:12" s="19" customFormat="1" ht="18.75" customHeight="1">
      <c r="A33" s="131" t="s">
        <v>15</v>
      </c>
      <c r="B33" s="132" t="s">
        <v>16</v>
      </c>
      <c r="C33" s="84">
        <f>F33*12</f>
        <v>0</v>
      </c>
      <c r="D33" s="83">
        <f>G33*I33</f>
        <v>189209.58</v>
      </c>
      <c r="E33" s="84">
        <f t="shared" si="0"/>
        <v>29.4</v>
      </c>
      <c r="F33" s="86"/>
      <c r="G33" s="84">
        <f>H33*12</f>
        <v>29.4</v>
      </c>
      <c r="H33" s="84">
        <v>2.45</v>
      </c>
      <c r="I33" s="19">
        <v>6435.7</v>
      </c>
      <c r="J33" s="19">
        <v>1.07</v>
      </c>
      <c r="K33" s="67">
        <v>1.94</v>
      </c>
      <c r="L33" s="19">
        <v>7132.1</v>
      </c>
    </row>
    <row r="34" spans="1:11" s="19" customFormat="1" ht="18" customHeight="1">
      <c r="A34" s="131" t="s">
        <v>34</v>
      </c>
      <c r="B34" s="132" t="s">
        <v>11</v>
      </c>
      <c r="C34" s="84">
        <f>F34*12</f>
        <v>0</v>
      </c>
      <c r="D34" s="83">
        <f>G34*I34</f>
        <v>122020.87</v>
      </c>
      <c r="E34" s="84">
        <f t="shared" si="0"/>
        <v>18.96</v>
      </c>
      <c r="F34" s="86"/>
      <c r="G34" s="84">
        <f>H34*12</f>
        <v>18.96</v>
      </c>
      <c r="H34" s="84">
        <v>1.58</v>
      </c>
      <c r="I34" s="19">
        <v>6435.7</v>
      </c>
      <c r="J34" s="19">
        <v>1.07</v>
      </c>
      <c r="K34" s="67">
        <v>1.25</v>
      </c>
    </row>
    <row r="35" spans="1:11" s="19" customFormat="1" ht="47.25" customHeight="1">
      <c r="A35" s="131" t="s">
        <v>116</v>
      </c>
      <c r="B35" s="132" t="s">
        <v>130</v>
      </c>
      <c r="C35" s="101"/>
      <c r="D35" s="83">
        <f>3407.5*3*1.105</f>
        <v>11295.86</v>
      </c>
      <c r="E35" s="84"/>
      <c r="F35" s="86"/>
      <c r="G35" s="84">
        <f>D35/I35</f>
        <v>1.76</v>
      </c>
      <c r="H35" s="84">
        <f>G35/12</f>
        <v>0.15</v>
      </c>
      <c r="I35" s="19">
        <v>6435.7</v>
      </c>
      <c r="K35" s="67"/>
    </row>
    <row r="36" spans="1:11" s="19" customFormat="1" ht="20.25" customHeight="1">
      <c r="A36" s="131" t="s">
        <v>35</v>
      </c>
      <c r="B36" s="132" t="s">
        <v>11</v>
      </c>
      <c r="C36" s="84">
        <f>F36*12</f>
        <v>0</v>
      </c>
      <c r="D36" s="83">
        <f>G36*I36</f>
        <v>141327.97</v>
      </c>
      <c r="E36" s="84">
        <f t="shared" si="0"/>
        <v>21.96</v>
      </c>
      <c r="F36" s="86"/>
      <c r="G36" s="84">
        <f>12*H36</f>
        <v>21.96</v>
      </c>
      <c r="H36" s="84">
        <v>1.83</v>
      </c>
      <c r="I36" s="19">
        <v>6435.7</v>
      </c>
      <c r="J36" s="19">
        <v>1.07</v>
      </c>
      <c r="K36" s="67">
        <v>1.46</v>
      </c>
    </row>
    <row r="37" spans="1:11" s="19" customFormat="1" ht="28.5">
      <c r="A37" s="131" t="s">
        <v>36</v>
      </c>
      <c r="B37" s="133" t="s">
        <v>37</v>
      </c>
      <c r="C37" s="84">
        <f>F37*12</f>
        <v>0</v>
      </c>
      <c r="D37" s="83">
        <f>G37*I37</f>
        <v>301963.04</v>
      </c>
      <c r="E37" s="84">
        <f t="shared" si="0"/>
        <v>46.92</v>
      </c>
      <c r="F37" s="86"/>
      <c r="G37" s="84">
        <f>H37*12</f>
        <v>46.92</v>
      </c>
      <c r="H37" s="84">
        <v>3.91</v>
      </c>
      <c r="I37" s="19">
        <v>6435.7</v>
      </c>
      <c r="J37" s="19">
        <v>1.07</v>
      </c>
      <c r="K37" s="67">
        <v>3.1</v>
      </c>
    </row>
    <row r="38" spans="1:11" s="19" customFormat="1" ht="45">
      <c r="A38" s="131" t="s">
        <v>160</v>
      </c>
      <c r="B38" s="133" t="s">
        <v>12</v>
      </c>
      <c r="C38" s="84"/>
      <c r="D38" s="83">
        <f>3*7400</f>
        <v>22200</v>
      </c>
      <c r="E38" s="84"/>
      <c r="F38" s="86"/>
      <c r="G38" s="84">
        <f>D38/I38</f>
        <v>3.45</v>
      </c>
      <c r="H38" s="84">
        <f>G38/12</f>
        <v>0.29</v>
      </c>
      <c r="I38" s="19">
        <v>6435.7</v>
      </c>
      <c r="K38" s="67"/>
    </row>
    <row r="39" spans="1:12" s="25" customFormat="1" ht="30">
      <c r="A39" s="131" t="s">
        <v>59</v>
      </c>
      <c r="B39" s="132" t="s">
        <v>9</v>
      </c>
      <c r="C39" s="87"/>
      <c r="D39" s="83">
        <f>2042.21*I39/L39</f>
        <v>1842.8</v>
      </c>
      <c r="E39" s="87">
        <f t="shared" si="0"/>
        <v>0.24</v>
      </c>
      <c r="F39" s="86"/>
      <c r="G39" s="84">
        <f aca="true" t="shared" si="1" ref="G39:G44">D39/I39</f>
        <v>0.29</v>
      </c>
      <c r="H39" s="84">
        <f aca="true" t="shared" si="2" ref="H39:H44">G39/12</f>
        <v>0.02</v>
      </c>
      <c r="I39" s="19">
        <v>6435.7</v>
      </c>
      <c r="J39" s="19">
        <v>1.07</v>
      </c>
      <c r="K39" s="67">
        <v>0.02</v>
      </c>
      <c r="L39" s="25">
        <v>7132.1</v>
      </c>
    </row>
    <row r="40" spans="1:12" s="25" customFormat="1" ht="29.25" customHeight="1">
      <c r="A40" s="131" t="s">
        <v>84</v>
      </c>
      <c r="B40" s="132" t="s">
        <v>9</v>
      </c>
      <c r="C40" s="87"/>
      <c r="D40" s="83">
        <f>2042.21*I40/L40</f>
        <v>1842.8</v>
      </c>
      <c r="E40" s="87">
        <f t="shared" si="0"/>
        <v>0.24</v>
      </c>
      <c r="F40" s="86"/>
      <c r="G40" s="84">
        <f t="shared" si="1"/>
        <v>0.29</v>
      </c>
      <c r="H40" s="84">
        <f t="shared" si="2"/>
        <v>0.02</v>
      </c>
      <c r="I40" s="19">
        <v>6435.7</v>
      </c>
      <c r="J40" s="19">
        <v>1.07</v>
      </c>
      <c r="K40" s="67">
        <v>0.02</v>
      </c>
      <c r="L40" s="25">
        <v>7132.1</v>
      </c>
    </row>
    <row r="41" spans="1:11" s="25" customFormat="1" ht="24" customHeight="1">
      <c r="A41" s="131" t="s">
        <v>60</v>
      </c>
      <c r="B41" s="132" t="s">
        <v>9</v>
      </c>
      <c r="C41" s="87"/>
      <c r="D41" s="83">
        <v>12896.1</v>
      </c>
      <c r="E41" s="87"/>
      <c r="F41" s="86"/>
      <c r="G41" s="84">
        <f t="shared" si="1"/>
        <v>2</v>
      </c>
      <c r="H41" s="84">
        <f t="shared" si="2"/>
        <v>0.17</v>
      </c>
      <c r="I41" s="19">
        <v>6435.7</v>
      </c>
      <c r="J41" s="19">
        <v>1.07</v>
      </c>
      <c r="K41" s="67">
        <v>0.13</v>
      </c>
    </row>
    <row r="42" spans="1:11" s="25" customFormat="1" ht="30" hidden="1">
      <c r="A42" s="131" t="s">
        <v>61</v>
      </c>
      <c r="B42" s="132" t="s">
        <v>12</v>
      </c>
      <c r="C42" s="87"/>
      <c r="D42" s="83">
        <f aca="true" t="shared" si="3" ref="D42:D48">G42*I42</f>
        <v>0</v>
      </c>
      <c r="E42" s="87"/>
      <c r="F42" s="86"/>
      <c r="G42" s="84">
        <f t="shared" si="1"/>
        <v>1.81</v>
      </c>
      <c r="H42" s="84">
        <f t="shared" si="2"/>
        <v>0.15</v>
      </c>
      <c r="I42" s="19">
        <v>6435.7</v>
      </c>
      <c r="J42" s="19">
        <v>1.07</v>
      </c>
      <c r="K42" s="67">
        <v>0</v>
      </c>
    </row>
    <row r="43" spans="1:11" s="25" customFormat="1" ht="30" hidden="1">
      <c r="A43" s="131" t="s">
        <v>62</v>
      </c>
      <c r="B43" s="132" t="s">
        <v>12</v>
      </c>
      <c r="C43" s="87"/>
      <c r="D43" s="83">
        <f t="shared" si="3"/>
        <v>0</v>
      </c>
      <c r="E43" s="87"/>
      <c r="F43" s="86"/>
      <c r="G43" s="84">
        <f t="shared" si="1"/>
        <v>1.81</v>
      </c>
      <c r="H43" s="84">
        <f t="shared" si="2"/>
        <v>0.15</v>
      </c>
      <c r="I43" s="19">
        <v>6435.7</v>
      </c>
      <c r="J43" s="19">
        <v>1.07</v>
      </c>
      <c r="K43" s="67">
        <v>0</v>
      </c>
    </row>
    <row r="44" spans="1:11" s="25" customFormat="1" ht="30" hidden="1">
      <c r="A44" s="131" t="s">
        <v>63</v>
      </c>
      <c r="B44" s="132" t="s">
        <v>12</v>
      </c>
      <c r="C44" s="87"/>
      <c r="D44" s="83">
        <f t="shared" si="3"/>
        <v>0</v>
      </c>
      <c r="E44" s="87"/>
      <c r="F44" s="86"/>
      <c r="G44" s="84">
        <f t="shared" si="1"/>
        <v>1.81</v>
      </c>
      <c r="H44" s="84">
        <f t="shared" si="2"/>
        <v>0.15</v>
      </c>
      <c r="I44" s="19">
        <v>6435.7</v>
      </c>
      <c r="J44" s="19">
        <v>1.07</v>
      </c>
      <c r="K44" s="67">
        <v>0</v>
      </c>
    </row>
    <row r="45" spans="1:11" s="25" customFormat="1" ht="30">
      <c r="A45" s="131" t="s">
        <v>23</v>
      </c>
      <c r="B45" s="132"/>
      <c r="C45" s="87">
        <f>F45*12</f>
        <v>0</v>
      </c>
      <c r="D45" s="83">
        <f t="shared" si="3"/>
        <v>13128.83</v>
      </c>
      <c r="E45" s="87">
        <f>H45*12</f>
        <v>2.04</v>
      </c>
      <c r="F45" s="86"/>
      <c r="G45" s="84">
        <f>H45*12</f>
        <v>2.04</v>
      </c>
      <c r="H45" s="84">
        <v>0.17</v>
      </c>
      <c r="I45" s="19">
        <v>6435.7</v>
      </c>
      <c r="J45" s="19">
        <v>1.07</v>
      </c>
      <c r="K45" s="67">
        <v>0.14</v>
      </c>
    </row>
    <row r="46" spans="1:12" s="19" customFormat="1" ht="18.75" customHeight="1">
      <c r="A46" s="131" t="s">
        <v>25</v>
      </c>
      <c r="B46" s="132" t="s">
        <v>26</v>
      </c>
      <c r="C46" s="87">
        <f>F46*12</f>
        <v>0</v>
      </c>
      <c r="D46" s="83">
        <f t="shared" si="3"/>
        <v>4633.7</v>
      </c>
      <c r="E46" s="87">
        <f>H46*12</f>
        <v>0.72</v>
      </c>
      <c r="F46" s="86"/>
      <c r="G46" s="84">
        <f>H46*12</f>
        <v>0.72</v>
      </c>
      <c r="H46" s="84">
        <v>0.06</v>
      </c>
      <c r="I46" s="19">
        <v>6435.7</v>
      </c>
      <c r="J46" s="19">
        <v>1.07</v>
      </c>
      <c r="K46" s="67">
        <v>0.03</v>
      </c>
      <c r="L46" s="19">
        <v>7132.1</v>
      </c>
    </row>
    <row r="47" spans="1:12" s="19" customFormat="1" ht="17.25" customHeight="1">
      <c r="A47" s="131" t="s">
        <v>27</v>
      </c>
      <c r="B47" s="134" t="s">
        <v>28</v>
      </c>
      <c r="C47" s="88">
        <f>F47*12</f>
        <v>0</v>
      </c>
      <c r="D47" s="83">
        <f t="shared" si="3"/>
        <v>3089.14</v>
      </c>
      <c r="E47" s="88">
        <f>H47*12</f>
        <v>0.48</v>
      </c>
      <c r="F47" s="99"/>
      <c r="G47" s="84">
        <f>12*H47</f>
        <v>0.48</v>
      </c>
      <c r="H47" s="84">
        <v>0.04</v>
      </c>
      <c r="I47" s="19">
        <v>6435.7</v>
      </c>
      <c r="J47" s="19">
        <v>1.07</v>
      </c>
      <c r="K47" s="67">
        <v>0.02</v>
      </c>
      <c r="L47" s="19">
        <v>7132.1</v>
      </c>
    </row>
    <row r="48" spans="1:12" s="31" customFormat="1" ht="30">
      <c r="A48" s="131" t="s">
        <v>24</v>
      </c>
      <c r="B48" s="132" t="s">
        <v>110</v>
      </c>
      <c r="C48" s="87">
        <f>F48*12</f>
        <v>0</v>
      </c>
      <c r="D48" s="83">
        <f t="shared" si="3"/>
        <v>3861.42</v>
      </c>
      <c r="E48" s="87"/>
      <c r="F48" s="86"/>
      <c r="G48" s="84">
        <f>12*H48</f>
        <v>0.6</v>
      </c>
      <c r="H48" s="84">
        <v>0.05</v>
      </c>
      <c r="I48" s="19">
        <v>6435.7</v>
      </c>
      <c r="J48" s="19">
        <v>1.07</v>
      </c>
      <c r="K48" s="67">
        <v>0.03</v>
      </c>
      <c r="L48" s="31">
        <v>7132.1</v>
      </c>
    </row>
    <row r="49" spans="1:11" s="31" customFormat="1" ht="15">
      <c r="A49" s="131" t="s">
        <v>42</v>
      </c>
      <c r="B49" s="132"/>
      <c r="C49" s="84"/>
      <c r="D49" s="84">
        <f>D51+D52+D54+D56+D57+D58+D60+D61+D62+D63+D55+D53+D66+D67</f>
        <v>27743.09</v>
      </c>
      <c r="E49" s="84"/>
      <c r="F49" s="86"/>
      <c r="G49" s="84">
        <f>D49/I49</f>
        <v>4.31</v>
      </c>
      <c r="H49" s="84">
        <f>G49/12</f>
        <v>0.36</v>
      </c>
      <c r="I49" s="19">
        <v>6435.7</v>
      </c>
      <c r="J49" s="19">
        <v>1.07</v>
      </c>
      <c r="K49" s="67">
        <v>0.29</v>
      </c>
    </row>
    <row r="50" spans="1:13" s="25" customFormat="1" ht="15" hidden="1">
      <c r="A50" s="113"/>
      <c r="B50" s="124"/>
      <c r="C50" s="90"/>
      <c r="D50" s="89"/>
      <c r="E50" s="90"/>
      <c r="F50" s="91"/>
      <c r="G50" s="90"/>
      <c r="H50" s="90"/>
      <c r="I50" s="19">
        <v>6435.7</v>
      </c>
      <c r="J50" s="19"/>
      <c r="K50" s="67"/>
      <c r="M50" s="31"/>
    </row>
    <row r="51" spans="1:13" s="25" customFormat="1" ht="15">
      <c r="A51" s="113" t="s">
        <v>53</v>
      </c>
      <c r="B51" s="124" t="s">
        <v>17</v>
      </c>
      <c r="C51" s="90"/>
      <c r="D51" s="89">
        <v>217.13</v>
      </c>
      <c r="E51" s="90"/>
      <c r="F51" s="91"/>
      <c r="G51" s="90"/>
      <c r="H51" s="90"/>
      <c r="I51" s="19">
        <v>6435.7</v>
      </c>
      <c r="J51" s="19">
        <v>1.07</v>
      </c>
      <c r="K51" s="67">
        <v>0.01</v>
      </c>
      <c r="M51" s="31"/>
    </row>
    <row r="52" spans="1:13" s="25" customFormat="1" ht="15">
      <c r="A52" s="113" t="s">
        <v>18</v>
      </c>
      <c r="B52" s="124" t="s">
        <v>22</v>
      </c>
      <c r="C52" s="90">
        <f>F52*12</f>
        <v>0</v>
      </c>
      <c r="D52" s="89">
        <v>459.48</v>
      </c>
      <c r="E52" s="90">
        <f>H52*12</f>
        <v>0</v>
      </c>
      <c r="F52" s="91"/>
      <c r="G52" s="90"/>
      <c r="H52" s="90"/>
      <c r="I52" s="19">
        <v>6435.7</v>
      </c>
      <c r="J52" s="19">
        <v>1.07</v>
      </c>
      <c r="K52" s="67">
        <v>0.01</v>
      </c>
      <c r="M52" s="31"/>
    </row>
    <row r="53" spans="1:13" s="25" customFormat="1" ht="15">
      <c r="A53" s="113" t="s">
        <v>132</v>
      </c>
      <c r="B53" s="135" t="s">
        <v>17</v>
      </c>
      <c r="C53" s="90"/>
      <c r="D53" s="89">
        <v>818.74</v>
      </c>
      <c r="E53" s="90"/>
      <c r="F53" s="91"/>
      <c r="G53" s="90"/>
      <c r="H53" s="90"/>
      <c r="I53" s="19">
        <v>6435.7</v>
      </c>
      <c r="J53" s="19"/>
      <c r="K53" s="67"/>
      <c r="M53" s="31"/>
    </row>
    <row r="54" spans="1:13" s="25" customFormat="1" ht="15">
      <c r="A54" s="113" t="s">
        <v>144</v>
      </c>
      <c r="B54" s="114" t="s">
        <v>75</v>
      </c>
      <c r="C54" s="101"/>
      <c r="D54" s="101">
        <v>1404.3</v>
      </c>
      <c r="E54" s="90">
        <f>H54*12</f>
        <v>0</v>
      </c>
      <c r="F54" s="91"/>
      <c r="G54" s="90"/>
      <c r="H54" s="90"/>
      <c r="I54" s="19">
        <v>6435.7</v>
      </c>
      <c r="J54" s="19">
        <v>1.07</v>
      </c>
      <c r="K54" s="67">
        <v>0.03</v>
      </c>
      <c r="M54" s="31"/>
    </row>
    <row r="55" spans="1:13" s="25" customFormat="1" ht="15">
      <c r="A55" s="113" t="s">
        <v>164</v>
      </c>
      <c r="B55" s="114" t="s">
        <v>17</v>
      </c>
      <c r="C55" s="101"/>
      <c r="D55" s="101">
        <v>2524.59</v>
      </c>
      <c r="E55" s="90"/>
      <c r="F55" s="91"/>
      <c r="G55" s="90"/>
      <c r="H55" s="90"/>
      <c r="I55" s="19">
        <v>6435.7</v>
      </c>
      <c r="J55" s="19"/>
      <c r="K55" s="67"/>
      <c r="M55" s="31"/>
    </row>
    <row r="56" spans="1:13" s="25" customFormat="1" ht="15">
      <c r="A56" s="113" t="s">
        <v>71</v>
      </c>
      <c r="B56" s="124" t="s">
        <v>17</v>
      </c>
      <c r="C56" s="90">
        <f>F56*12</f>
        <v>0</v>
      </c>
      <c r="D56" s="89">
        <v>875.61</v>
      </c>
      <c r="E56" s="90">
        <f>H56*12</f>
        <v>0</v>
      </c>
      <c r="F56" s="91"/>
      <c r="G56" s="90"/>
      <c r="H56" s="90"/>
      <c r="I56" s="19">
        <v>6435.7</v>
      </c>
      <c r="J56" s="19">
        <v>1.07</v>
      </c>
      <c r="K56" s="67">
        <v>0.01</v>
      </c>
      <c r="M56" s="31"/>
    </row>
    <row r="57" spans="1:13" s="25" customFormat="1" ht="15">
      <c r="A57" s="113" t="s">
        <v>19</v>
      </c>
      <c r="B57" s="124" t="s">
        <v>17</v>
      </c>
      <c r="C57" s="90">
        <f>F57*12</f>
        <v>0</v>
      </c>
      <c r="D57" s="89">
        <v>3903.72</v>
      </c>
      <c r="E57" s="90">
        <f>H57*12</f>
        <v>0</v>
      </c>
      <c r="F57" s="91"/>
      <c r="G57" s="90"/>
      <c r="H57" s="90"/>
      <c r="I57" s="19">
        <v>6435.7</v>
      </c>
      <c r="J57" s="19">
        <v>1.07</v>
      </c>
      <c r="K57" s="67">
        <v>0.04</v>
      </c>
      <c r="M57" s="31"/>
    </row>
    <row r="58" spans="1:13" s="25" customFormat="1" ht="15">
      <c r="A58" s="113" t="s">
        <v>20</v>
      </c>
      <c r="B58" s="124" t="s">
        <v>17</v>
      </c>
      <c r="C58" s="90">
        <f>F58*12</f>
        <v>0</v>
      </c>
      <c r="D58" s="89">
        <v>918.95</v>
      </c>
      <c r="E58" s="90">
        <f>H58*12</f>
        <v>0</v>
      </c>
      <c r="F58" s="91"/>
      <c r="G58" s="90"/>
      <c r="H58" s="90"/>
      <c r="I58" s="19">
        <v>6435.7</v>
      </c>
      <c r="J58" s="19">
        <v>1.07</v>
      </c>
      <c r="K58" s="67">
        <v>0.01</v>
      </c>
      <c r="M58" s="31"/>
    </row>
    <row r="59" spans="1:13" s="25" customFormat="1" ht="15" hidden="1">
      <c r="A59" s="113" t="s">
        <v>66</v>
      </c>
      <c r="B59" s="124" t="s">
        <v>17</v>
      </c>
      <c r="C59" s="90"/>
      <c r="D59" s="89">
        <f>G59*I59</f>
        <v>0</v>
      </c>
      <c r="E59" s="90"/>
      <c r="F59" s="91"/>
      <c r="G59" s="90"/>
      <c r="H59" s="90"/>
      <c r="I59" s="19">
        <v>6435.7</v>
      </c>
      <c r="J59" s="19">
        <v>1.07</v>
      </c>
      <c r="K59" s="67">
        <v>0</v>
      </c>
      <c r="M59" s="31"/>
    </row>
    <row r="60" spans="1:13" s="25" customFormat="1" ht="15">
      <c r="A60" s="113" t="s">
        <v>66</v>
      </c>
      <c r="B60" s="126" t="s">
        <v>17</v>
      </c>
      <c r="C60" s="90"/>
      <c r="D60" s="89">
        <v>437.79</v>
      </c>
      <c r="E60" s="90"/>
      <c r="F60" s="91"/>
      <c r="G60" s="90"/>
      <c r="H60" s="90"/>
      <c r="I60" s="19"/>
      <c r="J60" s="19"/>
      <c r="K60" s="67"/>
      <c r="M60" s="31"/>
    </row>
    <row r="61" spans="1:13" s="25" customFormat="1" ht="15">
      <c r="A61" s="113" t="s">
        <v>67</v>
      </c>
      <c r="B61" s="124" t="s">
        <v>22</v>
      </c>
      <c r="C61" s="90"/>
      <c r="D61" s="89">
        <v>1751.23</v>
      </c>
      <c r="E61" s="90"/>
      <c r="F61" s="91"/>
      <c r="G61" s="90"/>
      <c r="H61" s="90"/>
      <c r="I61" s="19">
        <v>6435.7</v>
      </c>
      <c r="J61" s="19">
        <v>1.07</v>
      </c>
      <c r="K61" s="67">
        <v>0.02</v>
      </c>
      <c r="M61" s="31"/>
    </row>
    <row r="62" spans="1:13" s="25" customFormat="1" ht="25.5">
      <c r="A62" s="113" t="s">
        <v>21</v>
      </c>
      <c r="B62" s="124" t="s">
        <v>17</v>
      </c>
      <c r="C62" s="90">
        <f>F62*12</f>
        <v>0</v>
      </c>
      <c r="D62" s="89">
        <v>5936.8</v>
      </c>
      <c r="E62" s="90">
        <f>H62*12</f>
        <v>0</v>
      </c>
      <c r="F62" s="91"/>
      <c r="G62" s="90"/>
      <c r="H62" s="90"/>
      <c r="I62" s="19">
        <v>6435.7</v>
      </c>
      <c r="J62" s="19">
        <v>1.07</v>
      </c>
      <c r="K62" s="67">
        <v>0.06</v>
      </c>
      <c r="M62" s="31"/>
    </row>
    <row r="63" spans="1:13" s="25" customFormat="1" ht="15">
      <c r="A63" s="113" t="s">
        <v>117</v>
      </c>
      <c r="B63" s="124" t="s">
        <v>17</v>
      </c>
      <c r="C63" s="90"/>
      <c r="D63" s="89">
        <v>3083</v>
      </c>
      <c r="E63" s="90"/>
      <c r="F63" s="91"/>
      <c r="G63" s="90"/>
      <c r="H63" s="90"/>
      <c r="I63" s="19">
        <v>6435.7</v>
      </c>
      <c r="J63" s="19">
        <v>1.07</v>
      </c>
      <c r="K63" s="67">
        <v>0.01</v>
      </c>
      <c r="M63" s="31"/>
    </row>
    <row r="64" spans="1:13" s="25" customFormat="1" ht="15" hidden="1">
      <c r="A64" s="113"/>
      <c r="B64" s="124"/>
      <c r="C64" s="92"/>
      <c r="D64" s="89"/>
      <c r="E64" s="92"/>
      <c r="F64" s="91"/>
      <c r="G64" s="90"/>
      <c r="H64" s="90"/>
      <c r="I64" s="19">
        <v>6435.7</v>
      </c>
      <c r="J64" s="19"/>
      <c r="K64" s="67"/>
      <c r="M64" s="31"/>
    </row>
    <row r="65" spans="1:13" s="25" customFormat="1" ht="15" hidden="1">
      <c r="A65" s="113"/>
      <c r="B65" s="124"/>
      <c r="C65" s="90"/>
      <c r="D65" s="89"/>
      <c r="E65" s="90"/>
      <c r="F65" s="91"/>
      <c r="G65" s="90"/>
      <c r="H65" s="90"/>
      <c r="I65" s="19">
        <v>6435.7</v>
      </c>
      <c r="J65" s="19"/>
      <c r="K65" s="67"/>
      <c r="M65" s="31"/>
    </row>
    <row r="66" spans="1:13" s="25" customFormat="1" ht="15">
      <c r="A66" s="113" t="s">
        <v>154</v>
      </c>
      <c r="B66" s="118" t="s">
        <v>76</v>
      </c>
      <c r="C66" s="92"/>
      <c r="D66" s="136">
        <v>1645.35</v>
      </c>
      <c r="E66" s="92"/>
      <c r="F66" s="91"/>
      <c r="G66" s="92"/>
      <c r="H66" s="92"/>
      <c r="I66" s="19">
        <v>6435.7</v>
      </c>
      <c r="J66" s="19"/>
      <c r="K66" s="67"/>
      <c r="M66" s="31"/>
    </row>
    <row r="67" spans="1:13" s="25" customFormat="1" ht="15">
      <c r="A67" s="113" t="s">
        <v>145</v>
      </c>
      <c r="B67" s="118" t="s">
        <v>76</v>
      </c>
      <c r="C67" s="93"/>
      <c r="D67" s="93">
        <v>3766.4</v>
      </c>
      <c r="E67" s="92"/>
      <c r="F67" s="91"/>
      <c r="G67" s="92"/>
      <c r="H67" s="92"/>
      <c r="I67" s="19">
        <v>6435.7</v>
      </c>
      <c r="J67" s="19"/>
      <c r="K67" s="67"/>
      <c r="M67" s="31"/>
    </row>
    <row r="68" spans="1:12" s="31" customFormat="1" ht="30">
      <c r="A68" s="131" t="s">
        <v>49</v>
      </c>
      <c r="B68" s="132"/>
      <c r="C68" s="84"/>
      <c r="D68" s="84">
        <f>D78+D81</f>
        <v>3096.31</v>
      </c>
      <c r="E68" s="84"/>
      <c r="F68" s="86"/>
      <c r="G68" s="84">
        <f>D68/I68</f>
        <v>0.48</v>
      </c>
      <c r="H68" s="84">
        <f>G68/12</f>
        <v>0.04</v>
      </c>
      <c r="I68" s="19">
        <v>6435.7</v>
      </c>
      <c r="J68" s="19">
        <v>1.07</v>
      </c>
      <c r="K68" s="67">
        <v>0.14</v>
      </c>
      <c r="L68" s="31">
        <v>7132.1</v>
      </c>
    </row>
    <row r="69" spans="1:13" s="25" customFormat="1" ht="15" hidden="1">
      <c r="A69" s="113" t="s">
        <v>43</v>
      </c>
      <c r="B69" s="124" t="s">
        <v>72</v>
      </c>
      <c r="C69" s="90"/>
      <c r="D69" s="89">
        <f aca="true" t="shared" si="4" ref="D69:D80">G69*I69</f>
        <v>0</v>
      </c>
      <c r="E69" s="90"/>
      <c r="F69" s="91"/>
      <c r="G69" s="90">
        <f aca="true" t="shared" si="5" ref="G69:G80">H69*12</f>
        <v>0</v>
      </c>
      <c r="H69" s="90">
        <v>0</v>
      </c>
      <c r="I69" s="19">
        <v>7132.1</v>
      </c>
      <c r="J69" s="19">
        <v>1.07</v>
      </c>
      <c r="K69" s="67">
        <v>0</v>
      </c>
      <c r="M69" s="31"/>
    </row>
    <row r="70" spans="1:13" s="25" customFormat="1" ht="25.5" hidden="1">
      <c r="A70" s="113" t="s">
        <v>44</v>
      </c>
      <c r="B70" s="124" t="s">
        <v>54</v>
      </c>
      <c r="C70" s="90"/>
      <c r="D70" s="89">
        <f t="shared" si="4"/>
        <v>0</v>
      </c>
      <c r="E70" s="90"/>
      <c r="F70" s="91"/>
      <c r="G70" s="90">
        <f t="shared" si="5"/>
        <v>0</v>
      </c>
      <c r="H70" s="90">
        <v>0</v>
      </c>
      <c r="I70" s="19">
        <v>7132.1</v>
      </c>
      <c r="J70" s="19">
        <v>1.07</v>
      </c>
      <c r="K70" s="67">
        <v>0</v>
      </c>
      <c r="M70" s="31"/>
    </row>
    <row r="71" spans="1:13" s="55" customFormat="1" ht="15" hidden="1">
      <c r="A71" s="113" t="s">
        <v>98</v>
      </c>
      <c r="B71" s="124" t="s">
        <v>76</v>
      </c>
      <c r="C71" s="90"/>
      <c r="D71" s="89">
        <f t="shared" si="4"/>
        <v>0</v>
      </c>
      <c r="E71" s="90"/>
      <c r="F71" s="91"/>
      <c r="G71" s="90">
        <f t="shared" si="5"/>
        <v>0</v>
      </c>
      <c r="H71" s="90">
        <v>0</v>
      </c>
      <c r="I71" s="19">
        <v>7132.1</v>
      </c>
      <c r="J71" s="19">
        <v>1.07</v>
      </c>
      <c r="K71" s="67">
        <v>0</v>
      </c>
      <c r="M71" s="31"/>
    </row>
    <row r="72" spans="1:13" s="25" customFormat="1" ht="15" hidden="1">
      <c r="A72" s="113" t="s">
        <v>77</v>
      </c>
      <c r="B72" s="124" t="s">
        <v>76</v>
      </c>
      <c r="C72" s="90"/>
      <c r="D72" s="89">
        <f t="shared" si="4"/>
        <v>0</v>
      </c>
      <c r="E72" s="90"/>
      <c r="F72" s="91"/>
      <c r="G72" s="90">
        <f t="shared" si="5"/>
        <v>0</v>
      </c>
      <c r="H72" s="90">
        <v>0</v>
      </c>
      <c r="I72" s="19">
        <v>7132.1</v>
      </c>
      <c r="J72" s="19">
        <v>1.07</v>
      </c>
      <c r="K72" s="67">
        <v>0</v>
      </c>
      <c r="M72" s="31"/>
    </row>
    <row r="73" spans="1:13" s="25" customFormat="1" ht="25.5" hidden="1">
      <c r="A73" s="113" t="s">
        <v>73</v>
      </c>
      <c r="B73" s="124" t="s">
        <v>74</v>
      </c>
      <c r="C73" s="90"/>
      <c r="D73" s="89">
        <f t="shared" si="4"/>
        <v>0</v>
      </c>
      <c r="E73" s="90"/>
      <c r="F73" s="91"/>
      <c r="G73" s="90">
        <f t="shared" si="5"/>
        <v>0</v>
      </c>
      <c r="H73" s="90">
        <v>0</v>
      </c>
      <c r="I73" s="19">
        <v>7132.1</v>
      </c>
      <c r="J73" s="19">
        <v>1.07</v>
      </c>
      <c r="K73" s="67">
        <v>0</v>
      </c>
      <c r="M73" s="31"/>
    </row>
    <row r="74" spans="1:13" s="25" customFormat="1" ht="15" hidden="1">
      <c r="A74" s="113" t="s">
        <v>45</v>
      </c>
      <c r="B74" s="124" t="s">
        <v>75</v>
      </c>
      <c r="C74" s="90"/>
      <c r="D74" s="89">
        <f t="shared" si="4"/>
        <v>0</v>
      </c>
      <c r="E74" s="90"/>
      <c r="F74" s="91"/>
      <c r="G74" s="90">
        <f t="shared" si="5"/>
        <v>0</v>
      </c>
      <c r="H74" s="90">
        <v>0</v>
      </c>
      <c r="I74" s="19">
        <v>7132.1</v>
      </c>
      <c r="J74" s="19">
        <v>1.07</v>
      </c>
      <c r="K74" s="67">
        <v>0</v>
      </c>
      <c r="M74" s="31"/>
    </row>
    <row r="75" spans="1:13" s="25" customFormat="1" ht="15" hidden="1">
      <c r="A75" s="113" t="s">
        <v>57</v>
      </c>
      <c r="B75" s="124" t="s">
        <v>76</v>
      </c>
      <c r="C75" s="90"/>
      <c r="D75" s="89">
        <f t="shared" si="4"/>
        <v>0</v>
      </c>
      <c r="E75" s="90"/>
      <c r="F75" s="91"/>
      <c r="G75" s="90">
        <f t="shared" si="5"/>
        <v>0</v>
      </c>
      <c r="H75" s="90">
        <v>0</v>
      </c>
      <c r="I75" s="19">
        <v>7132.1</v>
      </c>
      <c r="J75" s="19">
        <v>1.07</v>
      </c>
      <c r="K75" s="67">
        <v>0</v>
      </c>
      <c r="M75" s="31"/>
    </row>
    <row r="76" spans="1:13" s="25" customFormat="1" ht="15" hidden="1">
      <c r="A76" s="113" t="s">
        <v>58</v>
      </c>
      <c r="B76" s="124" t="s">
        <v>17</v>
      </c>
      <c r="C76" s="90"/>
      <c r="D76" s="89">
        <f t="shared" si="4"/>
        <v>0</v>
      </c>
      <c r="E76" s="90"/>
      <c r="F76" s="91"/>
      <c r="G76" s="90">
        <f t="shared" si="5"/>
        <v>0</v>
      </c>
      <c r="H76" s="90">
        <v>0</v>
      </c>
      <c r="I76" s="19">
        <v>7132.1</v>
      </c>
      <c r="J76" s="19">
        <v>1.07</v>
      </c>
      <c r="K76" s="67">
        <v>0</v>
      </c>
      <c r="M76" s="31"/>
    </row>
    <row r="77" spans="1:13" s="25" customFormat="1" ht="25.5" hidden="1">
      <c r="A77" s="113" t="s">
        <v>55</v>
      </c>
      <c r="B77" s="124" t="s">
        <v>17</v>
      </c>
      <c r="C77" s="90"/>
      <c r="D77" s="89">
        <f t="shared" si="4"/>
        <v>0</v>
      </c>
      <c r="E77" s="90"/>
      <c r="F77" s="91"/>
      <c r="G77" s="90">
        <f t="shared" si="5"/>
        <v>0</v>
      </c>
      <c r="H77" s="90">
        <v>0</v>
      </c>
      <c r="I77" s="19">
        <v>7132.1</v>
      </c>
      <c r="J77" s="19">
        <v>1.07</v>
      </c>
      <c r="K77" s="67">
        <v>0</v>
      </c>
      <c r="M77" s="31"/>
    </row>
    <row r="78" spans="1:13" s="25" customFormat="1" ht="15">
      <c r="A78" s="113" t="s">
        <v>163</v>
      </c>
      <c r="B78" s="114" t="s">
        <v>17</v>
      </c>
      <c r="C78" s="101"/>
      <c r="D78" s="101">
        <f>622.83*I78/L78</f>
        <v>562.01</v>
      </c>
      <c r="E78" s="90"/>
      <c r="F78" s="91"/>
      <c r="G78" s="90"/>
      <c r="H78" s="90"/>
      <c r="I78" s="19">
        <v>6435.7</v>
      </c>
      <c r="J78" s="19">
        <v>1.07</v>
      </c>
      <c r="K78" s="67">
        <v>0.03</v>
      </c>
      <c r="L78" s="25">
        <v>7132.1</v>
      </c>
      <c r="M78" s="31"/>
    </row>
    <row r="79" spans="1:13" s="25" customFormat="1" ht="15" hidden="1">
      <c r="A79" s="113" t="s">
        <v>69</v>
      </c>
      <c r="B79" s="124" t="s">
        <v>9</v>
      </c>
      <c r="C79" s="90"/>
      <c r="D79" s="89">
        <f t="shared" si="4"/>
        <v>0</v>
      </c>
      <c r="E79" s="90"/>
      <c r="F79" s="91"/>
      <c r="G79" s="90">
        <f t="shared" si="5"/>
        <v>0</v>
      </c>
      <c r="H79" s="90">
        <v>0</v>
      </c>
      <c r="I79" s="19">
        <v>7132.1</v>
      </c>
      <c r="J79" s="19">
        <v>1.07</v>
      </c>
      <c r="K79" s="67">
        <v>0</v>
      </c>
      <c r="M79" s="31"/>
    </row>
    <row r="80" spans="1:13" s="25" customFormat="1" ht="15" hidden="1">
      <c r="A80" s="113" t="s">
        <v>68</v>
      </c>
      <c r="B80" s="124" t="s">
        <v>9</v>
      </c>
      <c r="C80" s="92"/>
      <c r="D80" s="89">
        <f t="shared" si="4"/>
        <v>0</v>
      </c>
      <c r="E80" s="92"/>
      <c r="F80" s="91"/>
      <c r="G80" s="90">
        <f t="shared" si="5"/>
        <v>0</v>
      </c>
      <c r="H80" s="90">
        <v>0</v>
      </c>
      <c r="I80" s="19">
        <v>7132.1</v>
      </c>
      <c r="J80" s="19">
        <v>1.07</v>
      </c>
      <c r="K80" s="67">
        <v>0</v>
      </c>
      <c r="M80" s="31"/>
    </row>
    <row r="81" spans="1:13" s="25" customFormat="1" ht="15">
      <c r="A81" s="113" t="s">
        <v>146</v>
      </c>
      <c r="B81" s="118" t="s">
        <v>76</v>
      </c>
      <c r="C81" s="93"/>
      <c r="D81" s="93">
        <f>2808.53*I81/L81</f>
        <v>2534.3</v>
      </c>
      <c r="E81" s="92"/>
      <c r="F81" s="91"/>
      <c r="G81" s="92"/>
      <c r="H81" s="92"/>
      <c r="I81" s="19">
        <v>6435.7</v>
      </c>
      <c r="J81" s="19"/>
      <c r="K81" s="67"/>
      <c r="L81" s="25">
        <v>7132.1</v>
      </c>
      <c r="M81" s="31"/>
    </row>
    <row r="82" spans="1:13" s="25" customFormat="1" ht="30">
      <c r="A82" s="131" t="s">
        <v>50</v>
      </c>
      <c r="B82" s="124"/>
      <c r="C82" s="90"/>
      <c r="D82" s="84">
        <v>0</v>
      </c>
      <c r="E82" s="90"/>
      <c r="F82" s="91"/>
      <c r="G82" s="84">
        <v>0</v>
      </c>
      <c r="H82" s="84">
        <v>0</v>
      </c>
      <c r="I82" s="19">
        <v>7132.1</v>
      </c>
      <c r="J82" s="19">
        <v>1.07</v>
      </c>
      <c r="K82" s="67">
        <v>0.03</v>
      </c>
      <c r="L82" s="25">
        <v>7132.1</v>
      </c>
      <c r="M82" s="31"/>
    </row>
    <row r="83" spans="1:13" s="25" customFormat="1" ht="15" hidden="1">
      <c r="A83" s="113"/>
      <c r="B83" s="124"/>
      <c r="C83" s="90"/>
      <c r="D83" s="89"/>
      <c r="E83" s="90"/>
      <c r="F83" s="91"/>
      <c r="G83" s="90"/>
      <c r="H83" s="90"/>
      <c r="I83" s="19">
        <v>6435.7</v>
      </c>
      <c r="J83" s="19"/>
      <c r="K83" s="67"/>
      <c r="M83" s="31"/>
    </row>
    <row r="84" spans="1:13" s="25" customFormat="1" ht="15" hidden="1">
      <c r="A84" s="113" t="s">
        <v>70</v>
      </c>
      <c r="B84" s="124" t="s">
        <v>9</v>
      </c>
      <c r="C84" s="90"/>
      <c r="D84" s="89">
        <f>G84*I84</f>
        <v>0</v>
      </c>
      <c r="E84" s="90"/>
      <c r="F84" s="91"/>
      <c r="G84" s="90">
        <f>H84*12</f>
        <v>0</v>
      </c>
      <c r="H84" s="90">
        <v>0</v>
      </c>
      <c r="I84" s="19">
        <v>6435.7</v>
      </c>
      <c r="J84" s="19">
        <v>1.07</v>
      </c>
      <c r="K84" s="67">
        <v>0</v>
      </c>
      <c r="M84" s="31"/>
    </row>
    <row r="85" spans="1:13" s="25" customFormat="1" ht="15">
      <c r="A85" s="131" t="s">
        <v>51</v>
      </c>
      <c r="B85" s="124"/>
      <c r="C85" s="90"/>
      <c r="D85" s="84">
        <f>D87+D88+D94</f>
        <v>47713.83</v>
      </c>
      <c r="E85" s="90"/>
      <c r="F85" s="91"/>
      <c r="G85" s="84">
        <f>D85/I85</f>
        <v>7.41</v>
      </c>
      <c r="H85" s="84">
        <f>G85/12</f>
        <v>0.62</v>
      </c>
      <c r="I85" s="19">
        <v>6435.7</v>
      </c>
      <c r="J85" s="19">
        <v>1.07</v>
      </c>
      <c r="K85" s="67">
        <v>0.15</v>
      </c>
      <c r="M85" s="31"/>
    </row>
    <row r="86" spans="1:13" s="25" customFormat="1" ht="15" hidden="1">
      <c r="A86" s="113" t="s">
        <v>46</v>
      </c>
      <c r="B86" s="124" t="s">
        <v>9</v>
      </c>
      <c r="C86" s="90"/>
      <c r="D86" s="89">
        <f aca="true" t="shared" si="6" ref="D86:D93">G86*I86</f>
        <v>0</v>
      </c>
      <c r="E86" s="90"/>
      <c r="F86" s="91"/>
      <c r="G86" s="90">
        <f aca="true" t="shared" si="7" ref="G86:G93">H86*12</f>
        <v>0</v>
      </c>
      <c r="H86" s="90">
        <v>0</v>
      </c>
      <c r="I86" s="19">
        <v>6435.7</v>
      </c>
      <c r="J86" s="19">
        <v>1.07</v>
      </c>
      <c r="K86" s="67">
        <v>0</v>
      </c>
      <c r="M86" s="31"/>
    </row>
    <row r="87" spans="1:13" s="25" customFormat="1" ht="15">
      <c r="A87" s="113" t="s">
        <v>85</v>
      </c>
      <c r="B87" s="124" t="s">
        <v>17</v>
      </c>
      <c r="C87" s="90"/>
      <c r="D87" s="89">
        <v>13830.58</v>
      </c>
      <c r="E87" s="90"/>
      <c r="F87" s="91"/>
      <c r="G87" s="90"/>
      <c r="H87" s="90"/>
      <c r="I87" s="19">
        <v>6435.7</v>
      </c>
      <c r="J87" s="19">
        <v>1.07</v>
      </c>
      <c r="K87" s="67">
        <v>0.14</v>
      </c>
      <c r="M87" s="31"/>
    </row>
    <row r="88" spans="1:13" s="25" customFormat="1" ht="15">
      <c r="A88" s="113" t="s">
        <v>47</v>
      </c>
      <c r="B88" s="124" t="s">
        <v>17</v>
      </c>
      <c r="C88" s="90"/>
      <c r="D88" s="89">
        <f>915.28*I88/L88</f>
        <v>825.91</v>
      </c>
      <c r="E88" s="90"/>
      <c r="F88" s="91"/>
      <c r="G88" s="90"/>
      <c r="H88" s="90"/>
      <c r="I88" s="19">
        <v>6435.7</v>
      </c>
      <c r="J88" s="19">
        <v>1.07</v>
      </c>
      <c r="K88" s="67">
        <v>0.01</v>
      </c>
      <c r="L88" s="25">
        <v>7132.1</v>
      </c>
      <c r="M88" s="31"/>
    </row>
    <row r="89" spans="1:13" s="25" customFormat="1" ht="27.75" customHeight="1" hidden="1">
      <c r="A89" s="113" t="s">
        <v>56</v>
      </c>
      <c r="B89" s="124" t="s">
        <v>12</v>
      </c>
      <c r="C89" s="90"/>
      <c r="D89" s="89">
        <f t="shared" si="6"/>
        <v>0</v>
      </c>
      <c r="E89" s="90"/>
      <c r="F89" s="91"/>
      <c r="G89" s="90">
        <f t="shared" si="7"/>
        <v>0</v>
      </c>
      <c r="H89" s="90">
        <v>0</v>
      </c>
      <c r="I89" s="19">
        <v>7132.1</v>
      </c>
      <c r="J89" s="19">
        <v>1.07</v>
      </c>
      <c r="K89" s="67">
        <v>0</v>
      </c>
      <c r="M89" s="31"/>
    </row>
    <row r="90" spans="1:13" s="25" customFormat="1" ht="25.5" hidden="1">
      <c r="A90" s="113" t="s">
        <v>82</v>
      </c>
      <c r="B90" s="124" t="s">
        <v>12</v>
      </c>
      <c r="C90" s="90"/>
      <c r="D90" s="89">
        <f t="shared" si="6"/>
        <v>0</v>
      </c>
      <c r="E90" s="90"/>
      <c r="F90" s="91"/>
      <c r="G90" s="90">
        <f t="shared" si="7"/>
        <v>0</v>
      </c>
      <c r="H90" s="90">
        <v>0</v>
      </c>
      <c r="I90" s="19">
        <v>7132.1</v>
      </c>
      <c r="J90" s="19">
        <v>1.07</v>
      </c>
      <c r="K90" s="67">
        <v>0</v>
      </c>
      <c r="M90" s="31"/>
    </row>
    <row r="91" spans="1:13" s="25" customFormat="1" ht="25.5" hidden="1">
      <c r="A91" s="113" t="s">
        <v>78</v>
      </c>
      <c r="B91" s="124" t="s">
        <v>12</v>
      </c>
      <c r="C91" s="90"/>
      <c r="D91" s="89">
        <f t="shared" si="6"/>
        <v>0</v>
      </c>
      <c r="E91" s="90"/>
      <c r="F91" s="91"/>
      <c r="G91" s="90">
        <f t="shared" si="7"/>
        <v>0</v>
      </c>
      <c r="H91" s="90">
        <v>0</v>
      </c>
      <c r="I91" s="19">
        <v>7132.1</v>
      </c>
      <c r="J91" s="19">
        <v>1.07</v>
      </c>
      <c r="K91" s="67">
        <v>0</v>
      </c>
      <c r="M91" s="31"/>
    </row>
    <row r="92" spans="1:13" s="25" customFormat="1" ht="25.5" hidden="1">
      <c r="A92" s="113" t="s">
        <v>83</v>
      </c>
      <c r="B92" s="124" t="s">
        <v>12</v>
      </c>
      <c r="C92" s="90"/>
      <c r="D92" s="89">
        <f t="shared" si="6"/>
        <v>0</v>
      </c>
      <c r="E92" s="90"/>
      <c r="F92" s="91"/>
      <c r="G92" s="90">
        <f t="shared" si="7"/>
        <v>0</v>
      </c>
      <c r="H92" s="90">
        <v>0</v>
      </c>
      <c r="I92" s="19">
        <v>7132.1</v>
      </c>
      <c r="J92" s="19">
        <v>1.07</v>
      </c>
      <c r="K92" s="67">
        <v>0</v>
      </c>
      <c r="M92" s="31"/>
    </row>
    <row r="93" spans="1:13" s="25" customFormat="1" ht="25.5" hidden="1">
      <c r="A93" s="113" t="s">
        <v>81</v>
      </c>
      <c r="B93" s="124" t="s">
        <v>12</v>
      </c>
      <c r="C93" s="90"/>
      <c r="D93" s="89">
        <f t="shared" si="6"/>
        <v>0</v>
      </c>
      <c r="E93" s="90"/>
      <c r="F93" s="91"/>
      <c r="G93" s="90">
        <f t="shared" si="7"/>
        <v>0</v>
      </c>
      <c r="H93" s="90">
        <v>0</v>
      </c>
      <c r="I93" s="19">
        <v>7132.1</v>
      </c>
      <c r="J93" s="19">
        <v>1.07</v>
      </c>
      <c r="K93" s="67">
        <v>0</v>
      </c>
      <c r="M93" s="31"/>
    </row>
    <row r="94" spans="1:13" s="25" customFormat="1" ht="15">
      <c r="A94" s="113" t="s">
        <v>158</v>
      </c>
      <c r="B94" s="135" t="s">
        <v>118</v>
      </c>
      <c r="C94" s="90"/>
      <c r="D94" s="136">
        <v>33057.34</v>
      </c>
      <c r="E94" s="90"/>
      <c r="F94" s="91"/>
      <c r="G94" s="92"/>
      <c r="H94" s="92"/>
      <c r="I94" s="19">
        <v>6435.7</v>
      </c>
      <c r="J94" s="19"/>
      <c r="K94" s="67"/>
      <c r="M94" s="31"/>
    </row>
    <row r="95" spans="1:13" s="25" customFormat="1" ht="15">
      <c r="A95" s="131" t="s">
        <v>52</v>
      </c>
      <c r="B95" s="124"/>
      <c r="C95" s="90"/>
      <c r="D95" s="84">
        <v>0</v>
      </c>
      <c r="E95" s="90"/>
      <c r="F95" s="91"/>
      <c r="G95" s="84">
        <f>D95/I95</f>
        <v>0</v>
      </c>
      <c r="H95" s="84">
        <f>G95/12</f>
        <v>0</v>
      </c>
      <c r="I95" s="19">
        <v>6435.7</v>
      </c>
      <c r="J95" s="19">
        <v>1.07</v>
      </c>
      <c r="K95" s="67">
        <v>0.1</v>
      </c>
      <c r="L95" s="25">
        <v>7132.1</v>
      </c>
      <c r="M95" s="31"/>
    </row>
    <row r="96" spans="1:13" s="19" customFormat="1" ht="15">
      <c r="A96" s="131" t="s">
        <v>65</v>
      </c>
      <c r="B96" s="132"/>
      <c r="C96" s="84"/>
      <c r="D96" s="84">
        <f>D97</f>
        <v>24195.36</v>
      </c>
      <c r="E96" s="84"/>
      <c r="F96" s="86"/>
      <c r="G96" s="84">
        <f>D96/I96</f>
        <v>3.76</v>
      </c>
      <c r="H96" s="84">
        <f>G96/12</f>
        <v>0.31</v>
      </c>
      <c r="I96" s="19">
        <v>6435.7</v>
      </c>
      <c r="J96" s="19">
        <v>1.07</v>
      </c>
      <c r="K96" s="67">
        <v>0.02</v>
      </c>
      <c r="M96" s="31"/>
    </row>
    <row r="97" spans="1:13" s="25" customFormat="1" ht="15">
      <c r="A97" s="113" t="s">
        <v>79</v>
      </c>
      <c r="B97" s="135" t="s">
        <v>22</v>
      </c>
      <c r="C97" s="90">
        <f>F97*12</f>
        <v>0</v>
      </c>
      <c r="D97" s="89">
        <v>24195.36</v>
      </c>
      <c r="E97" s="90">
        <f>H97*12</f>
        <v>0</v>
      </c>
      <c r="F97" s="91"/>
      <c r="G97" s="90"/>
      <c r="H97" s="90"/>
      <c r="I97" s="19">
        <v>6435.7</v>
      </c>
      <c r="J97" s="19">
        <v>1.07</v>
      </c>
      <c r="K97" s="67">
        <v>0</v>
      </c>
      <c r="M97" s="31"/>
    </row>
    <row r="98" spans="1:13" s="19" customFormat="1" ht="15">
      <c r="A98" s="131" t="s">
        <v>64</v>
      </c>
      <c r="B98" s="132"/>
      <c r="C98" s="84"/>
      <c r="D98" s="84">
        <v>0</v>
      </c>
      <c r="E98" s="84"/>
      <c r="F98" s="86"/>
      <c r="G98" s="84">
        <f>D98/I98</f>
        <v>0</v>
      </c>
      <c r="H98" s="84">
        <f>G98/12</f>
        <v>0</v>
      </c>
      <c r="I98" s="19">
        <v>6435.7</v>
      </c>
      <c r="J98" s="19">
        <v>1.07</v>
      </c>
      <c r="K98" s="67">
        <v>0.16</v>
      </c>
      <c r="M98" s="31"/>
    </row>
    <row r="99" spans="1:13" s="25" customFormat="1" ht="25.5" customHeight="1" hidden="1">
      <c r="A99" s="113" t="s">
        <v>80</v>
      </c>
      <c r="B99" s="124" t="s">
        <v>17</v>
      </c>
      <c r="C99" s="90"/>
      <c r="D99" s="89">
        <f>G99*I99</f>
        <v>0</v>
      </c>
      <c r="E99" s="90"/>
      <c r="F99" s="91"/>
      <c r="G99" s="90">
        <f>H99*12</f>
        <v>0</v>
      </c>
      <c r="H99" s="90">
        <v>0</v>
      </c>
      <c r="I99" s="19">
        <v>6435.7</v>
      </c>
      <c r="J99" s="19">
        <v>1.07</v>
      </c>
      <c r="K99" s="67">
        <v>0</v>
      </c>
      <c r="M99" s="31"/>
    </row>
    <row r="100" spans="1:13" s="19" customFormat="1" ht="38.25" thickBot="1">
      <c r="A100" s="137" t="s">
        <v>155</v>
      </c>
      <c r="B100" s="132" t="s">
        <v>12</v>
      </c>
      <c r="C100" s="88">
        <f>F100*12</f>
        <v>0</v>
      </c>
      <c r="D100" s="88">
        <v>37841.91</v>
      </c>
      <c r="E100" s="88"/>
      <c r="F100" s="88"/>
      <c r="G100" s="88">
        <f>H100*12</f>
        <v>5.88</v>
      </c>
      <c r="H100" s="88">
        <f>0.38+0.11</f>
        <v>0.49</v>
      </c>
      <c r="I100" s="19">
        <v>6435.7</v>
      </c>
      <c r="J100" s="19">
        <v>1.07</v>
      </c>
      <c r="K100" s="67">
        <v>0.3</v>
      </c>
      <c r="M100" s="31"/>
    </row>
    <row r="101" spans="1:13" s="19" customFormat="1" ht="19.5" hidden="1" thickBot="1">
      <c r="A101" s="137" t="s">
        <v>38</v>
      </c>
      <c r="B101" s="132"/>
      <c r="C101" s="87">
        <f>F101*12</f>
        <v>0</v>
      </c>
      <c r="D101" s="87"/>
      <c r="E101" s="87"/>
      <c r="F101" s="87"/>
      <c r="G101" s="87"/>
      <c r="H101" s="86"/>
      <c r="I101" s="19">
        <v>6435.7</v>
      </c>
      <c r="K101" s="67"/>
      <c r="M101" s="31"/>
    </row>
    <row r="102" spans="1:13" s="46" customFormat="1" ht="15.75" hidden="1" thickBot="1">
      <c r="A102" s="138" t="s">
        <v>86</v>
      </c>
      <c r="B102" s="118"/>
      <c r="C102" s="93"/>
      <c r="D102" s="93"/>
      <c r="E102" s="93"/>
      <c r="F102" s="93"/>
      <c r="G102" s="93"/>
      <c r="H102" s="100"/>
      <c r="I102" s="19">
        <v>6435.7</v>
      </c>
      <c r="K102" s="69"/>
      <c r="M102" s="31"/>
    </row>
    <row r="103" spans="1:13" s="46" customFormat="1" ht="15.75" hidden="1" thickBot="1">
      <c r="A103" s="138" t="s">
        <v>87</v>
      </c>
      <c r="B103" s="118"/>
      <c r="C103" s="93"/>
      <c r="D103" s="93"/>
      <c r="E103" s="93"/>
      <c r="F103" s="93"/>
      <c r="G103" s="93"/>
      <c r="H103" s="100"/>
      <c r="I103" s="19">
        <v>6435.7</v>
      </c>
      <c r="K103" s="69"/>
      <c r="M103" s="31"/>
    </row>
    <row r="104" spans="1:13" s="46" customFormat="1" ht="15" customHeight="1" hidden="1">
      <c r="A104" s="138" t="s">
        <v>100</v>
      </c>
      <c r="B104" s="118"/>
      <c r="C104" s="93"/>
      <c r="D104" s="93"/>
      <c r="E104" s="93"/>
      <c r="F104" s="93"/>
      <c r="G104" s="93"/>
      <c r="H104" s="100"/>
      <c r="I104" s="19">
        <v>6435.7</v>
      </c>
      <c r="K104" s="69"/>
      <c r="M104" s="31"/>
    </row>
    <row r="105" spans="1:13" s="46" customFormat="1" ht="20.25" customHeight="1" hidden="1">
      <c r="A105" s="138" t="s">
        <v>101</v>
      </c>
      <c r="B105" s="118"/>
      <c r="C105" s="93"/>
      <c r="D105" s="93"/>
      <c r="E105" s="93"/>
      <c r="F105" s="93"/>
      <c r="G105" s="93"/>
      <c r="H105" s="100"/>
      <c r="I105" s="19">
        <v>6435.7</v>
      </c>
      <c r="K105" s="69"/>
      <c r="M105" s="31"/>
    </row>
    <row r="106" spans="1:13" s="46" customFormat="1" ht="15.75" hidden="1" thickBot="1">
      <c r="A106" s="138" t="s">
        <v>88</v>
      </c>
      <c r="B106" s="118"/>
      <c r="C106" s="93"/>
      <c r="D106" s="93"/>
      <c r="E106" s="93"/>
      <c r="F106" s="93"/>
      <c r="G106" s="93"/>
      <c r="H106" s="100"/>
      <c r="I106" s="19">
        <v>6435.7</v>
      </c>
      <c r="K106" s="69"/>
      <c r="M106" s="31"/>
    </row>
    <row r="107" spans="1:13" s="46" customFormat="1" ht="15.75" hidden="1" thickBot="1">
      <c r="A107" s="138" t="s">
        <v>89</v>
      </c>
      <c r="B107" s="118"/>
      <c r="C107" s="93"/>
      <c r="D107" s="93">
        <f>G107*I107</f>
        <v>0</v>
      </c>
      <c r="E107" s="93"/>
      <c r="F107" s="93"/>
      <c r="G107" s="93">
        <f>12*H107</f>
        <v>0</v>
      </c>
      <c r="H107" s="100">
        <v>0</v>
      </c>
      <c r="I107" s="19">
        <v>6435.7</v>
      </c>
      <c r="K107" s="69"/>
      <c r="M107" s="31"/>
    </row>
    <row r="108" spans="1:13" s="46" customFormat="1" ht="19.5" thickBot="1">
      <c r="A108" s="139" t="s">
        <v>119</v>
      </c>
      <c r="B108" s="140" t="s">
        <v>11</v>
      </c>
      <c r="C108" s="141"/>
      <c r="D108" s="88">
        <f>G108*I108</f>
        <v>126173.05</v>
      </c>
      <c r="E108" s="88"/>
      <c r="F108" s="88"/>
      <c r="G108" s="88">
        <f>12*H108</f>
        <v>20.76</v>
      </c>
      <c r="H108" s="88">
        <v>1.73</v>
      </c>
      <c r="I108" s="19">
        <f>6435.7-358</f>
        <v>6077.7</v>
      </c>
      <c r="K108" s="69"/>
      <c r="M108" s="31"/>
    </row>
    <row r="109" spans="1:11" s="19" customFormat="1" ht="19.5" thickBot="1">
      <c r="A109" s="38" t="s">
        <v>39</v>
      </c>
      <c r="B109" s="18"/>
      <c r="C109" s="39">
        <f>F109*12</f>
        <v>0</v>
      </c>
      <c r="D109" s="5">
        <f>D108+D100+D98+D96+D95+D85+D82+D68+D49+D48+D47+D46+D45+D41+D40+D39+D38+D37+D36+D35+D34+D33+D32+D23+D15</f>
        <v>1506158.46</v>
      </c>
      <c r="E109" s="5">
        <f>E108+E100+E98+E96+E95+E85+E82+E68+E49+E48+E47+E46+E45+E41+E40+E39+E38+E37+E36+E35+E34+E33+E32+E23+E15</f>
        <v>184.68</v>
      </c>
      <c r="F109" s="5">
        <f>F108+F100+F98+F96+F95+F85+F82+F68+F49+F48+F47+F46+F45+F41+F40+F39+F38+F37+F36+F35+F34+F33+F32+F23+F15</f>
        <v>0</v>
      </c>
      <c r="G109" s="5">
        <f>G108+G100+G98+G96+G95+G85+G82+G68+G49+G48+G47+G46+G45+G41+G40+G39+G38+G37+G36+G35+G34+G33+G32+G23+G15</f>
        <v>235.19</v>
      </c>
      <c r="H109" s="5">
        <f>H108+H100+H98+H96+H95+H85+H82+H68+H49+H48+H47+H46+H45+H41+H40+H39+H38+H37+H36+H35+H34+H33+H32+H23+H15</f>
        <v>19.6</v>
      </c>
      <c r="I109" s="19">
        <v>6435.7</v>
      </c>
      <c r="K109" s="67"/>
    </row>
    <row r="110" spans="1:11" s="42" customFormat="1" ht="20.25" hidden="1" thickBot="1">
      <c r="A110" s="9" t="s">
        <v>29</v>
      </c>
      <c r="B110" s="40" t="s">
        <v>11</v>
      </c>
      <c r="C110" s="40" t="s">
        <v>30</v>
      </c>
      <c r="D110" s="41"/>
      <c r="E110" s="40" t="s">
        <v>30</v>
      </c>
      <c r="F110" s="10"/>
      <c r="G110" s="40" t="s">
        <v>30</v>
      </c>
      <c r="H110" s="10"/>
      <c r="K110" s="70"/>
    </row>
    <row r="111" spans="1:11" s="42" customFormat="1" ht="19.5">
      <c r="A111" s="76"/>
      <c r="B111" s="77"/>
      <c r="C111" s="77"/>
      <c r="D111" s="77"/>
      <c r="E111" s="77"/>
      <c r="F111" s="77"/>
      <c r="G111" s="77"/>
      <c r="H111" s="77"/>
      <c r="K111" s="70"/>
    </row>
    <row r="112" spans="1:11" s="6" customFormat="1" ht="13.5" thickBot="1">
      <c r="A112" s="43"/>
      <c r="K112" s="71"/>
    </row>
    <row r="113" spans="1:11" s="19" customFormat="1" ht="30.75" thickBot="1">
      <c r="A113" s="74" t="s">
        <v>111</v>
      </c>
      <c r="B113" s="18"/>
      <c r="C113" s="39">
        <f>F113*12</f>
        <v>0</v>
      </c>
      <c r="D113" s="39">
        <f>D114+D115+D116+D117</f>
        <v>400595.91</v>
      </c>
      <c r="E113" s="39">
        <f>E114+E115+E116+E117</f>
        <v>0</v>
      </c>
      <c r="F113" s="39">
        <f>F114+F115+F116+F117</f>
        <v>0</v>
      </c>
      <c r="G113" s="39">
        <f>G114+G115+G116+G117</f>
        <v>62.25</v>
      </c>
      <c r="H113" s="39">
        <f>H114+H115+H116+H117</f>
        <v>5.18</v>
      </c>
      <c r="I113" s="19">
        <v>6435.7</v>
      </c>
      <c r="K113" s="67"/>
    </row>
    <row r="114" spans="1:11" s="116" customFormat="1" ht="15">
      <c r="A114" s="113" t="s">
        <v>169</v>
      </c>
      <c r="B114" s="114"/>
      <c r="C114" s="81"/>
      <c r="D114" s="101">
        <v>67509.61</v>
      </c>
      <c r="E114" s="93"/>
      <c r="F114" s="93"/>
      <c r="G114" s="101">
        <f>D114/I114</f>
        <v>10.49</v>
      </c>
      <c r="H114" s="102">
        <f>G114/12</f>
        <v>0.87</v>
      </c>
      <c r="I114" s="115">
        <v>6435.7</v>
      </c>
      <c r="K114" s="117"/>
    </row>
    <row r="115" spans="1:11" s="116" customFormat="1" ht="15">
      <c r="A115" s="113" t="s">
        <v>166</v>
      </c>
      <c r="B115" s="114"/>
      <c r="C115" s="81"/>
      <c r="D115" s="101">
        <v>22634.42</v>
      </c>
      <c r="E115" s="93"/>
      <c r="F115" s="93"/>
      <c r="G115" s="101">
        <f>D115/I115</f>
        <v>3.52</v>
      </c>
      <c r="H115" s="102">
        <f>G115/12</f>
        <v>0.29</v>
      </c>
      <c r="I115" s="115">
        <v>6435.7</v>
      </c>
      <c r="K115" s="117"/>
    </row>
    <row r="116" spans="1:11" s="116" customFormat="1" ht="15" customHeight="1">
      <c r="A116" s="113" t="s">
        <v>167</v>
      </c>
      <c r="B116" s="118"/>
      <c r="C116" s="82"/>
      <c r="D116" s="93">
        <v>301956.58</v>
      </c>
      <c r="E116" s="93"/>
      <c r="F116" s="93"/>
      <c r="G116" s="101">
        <f>D116/I116</f>
        <v>46.92</v>
      </c>
      <c r="H116" s="102">
        <f>G116/12</f>
        <v>3.91</v>
      </c>
      <c r="I116" s="115">
        <v>6435.7</v>
      </c>
      <c r="K116" s="117"/>
    </row>
    <row r="117" spans="1:12" s="116" customFormat="1" ht="15" customHeight="1">
      <c r="A117" s="113" t="s">
        <v>147</v>
      </c>
      <c r="B117" s="118"/>
      <c r="C117" s="82"/>
      <c r="D117" s="93">
        <f>9414.57*I117/L117</f>
        <v>8495.3</v>
      </c>
      <c r="E117" s="93"/>
      <c r="F117" s="93"/>
      <c r="G117" s="101">
        <f>D117/I117</f>
        <v>1.32</v>
      </c>
      <c r="H117" s="102">
        <f>G117/12</f>
        <v>0.11</v>
      </c>
      <c r="I117" s="115">
        <v>6435.7</v>
      </c>
      <c r="K117" s="117"/>
      <c r="L117" s="116">
        <v>7132.1</v>
      </c>
    </row>
    <row r="118" spans="1:11" s="6" customFormat="1" ht="12.75">
      <c r="A118" s="43"/>
      <c r="K118" s="71"/>
    </row>
    <row r="119" spans="1:11" s="6" customFormat="1" ht="13.5" thickBot="1">
      <c r="A119" s="43"/>
      <c r="K119" s="71"/>
    </row>
    <row r="120" spans="1:11" s="59" customFormat="1" ht="15.75" thickBot="1">
      <c r="A120" s="57" t="s">
        <v>102</v>
      </c>
      <c r="B120" s="58"/>
      <c r="C120" s="58"/>
      <c r="D120" s="60">
        <f>D109+D113</f>
        <v>1906754.37</v>
      </c>
      <c r="E120" s="60">
        <f>E109+E113</f>
        <v>184.68</v>
      </c>
      <c r="F120" s="60">
        <f>F109+F113</f>
        <v>0</v>
      </c>
      <c r="G120" s="60">
        <f>G109+G113</f>
        <v>297.44</v>
      </c>
      <c r="H120" s="60">
        <f>H109+H113</f>
        <v>24.78</v>
      </c>
      <c r="K120" s="72"/>
    </row>
    <row r="121" spans="1:11" s="6" customFormat="1" ht="12.75">
      <c r="A121" s="43"/>
      <c r="K121" s="71"/>
    </row>
    <row r="122" spans="1:11" s="6" customFormat="1" ht="12.75">
      <c r="A122" s="43"/>
      <c r="K122" s="71"/>
    </row>
    <row r="123" spans="1:11" s="6" customFormat="1" ht="37.5">
      <c r="A123" s="146" t="s">
        <v>168</v>
      </c>
      <c r="B123" s="147"/>
      <c r="C123" s="147"/>
      <c r="D123" s="148">
        <v>150000</v>
      </c>
      <c r="E123" s="148"/>
      <c r="F123" s="148"/>
      <c r="G123" s="149">
        <f>D123/I123</f>
        <v>23.31</v>
      </c>
      <c r="H123" s="149">
        <f>G123/12</f>
        <v>1.94</v>
      </c>
      <c r="I123" s="6">
        <v>6435.7</v>
      </c>
      <c r="K123" s="71"/>
    </row>
    <row r="124" spans="1:11" s="6" customFormat="1" ht="12.75">
      <c r="A124" s="43"/>
      <c r="K124" s="71"/>
    </row>
    <row r="125" spans="1:11" s="6" customFormat="1" ht="21" customHeight="1">
      <c r="A125" s="150" t="s">
        <v>102</v>
      </c>
      <c r="B125" s="147"/>
      <c r="C125" s="147"/>
      <c r="D125" s="151">
        <f>D120-D123</f>
        <v>1756754.37</v>
      </c>
      <c r="E125" s="147"/>
      <c r="F125" s="147"/>
      <c r="G125" s="151">
        <f>G120-G123</f>
        <v>274.13</v>
      </c>
      <c r="H125" s="151">
        <f>H120-H123</f>
        <v>22.84</v>
      </c>
      <c r="K125" s="71"/>
    </row>
    <row r="126" spans="1:11" s="6" customFormat="1" ht="12.75">
      <c r="A126" s="43"/>
      <c r="K126" s="71"/>
    </row>
    <row r="127" spans="1:11" s="6" customFormat="1" ht="12.75">
      <c r="A127" s="43"/>
      <c r="K127" s="71"/>
    </row>
    <row r="128" spans="1:11" s="6" customFormat="1" ht="12.75">
      <c r="A128" s="43"/>
      <c r="K128" s="71"/>
    </row>
    <row r="129" spans="1:11" s="6" customFormat="1" ht="12.75">
      <c r="A129" s="43"/>
      <c r="K129" s="71"/>
    </row>
    <row r="130" spans="1:11" s="42" customFormat="1" ht="19.5">
      <c r="A130" s="44"/>
      <c r="B130" s="45"/>
      <c r="C130" s="7"/>
      <c r="D130" s="7"/>
      <c r="E130" s="7"/>
      <c r="F130" s="7"/>
      <c r="G130" s="7"/>
      <c r="H130" s="7"/>
      <c r="K130" s="70"/>
    </row>
    <row r="131" spans="1:11" s="6" customFormat="1" ht="14.25">
      <c r="A131" s="173" t="s">
        <v>31</v>
      </c>
      <c r="B131" s="173"/>
      <c r="C131" s="173"/>
      <c r="D131" s="173"/>
      <c r="E131" s="173"/>
      <c r="F131" s="173"/>
      <c r="K131" s="71"/>
    </row>
    <row r="132" s="6" customFormat="1" ht="12.75">
      <c r="K132" s="71"/>
    </row>
    <row r="133" spans="1:11" s="6" customFormat="1" ht="12.75">
      <c r="A133" s="43" t="s">
        <v>32</v>
      </c>
      <c r="K133" s="71"/>
    </row>
    <row r="134" s="6" customFormat="1" ht="12.75">
      <c r="K134" s="71"/>
    </row>
    <row r="135" s="6" customFormat="1" ht="12.75">
      <c r="K135" s="71"/>
    </row>
    <row r="136" s="6" customFormat="1" ht="12.75">
      <c r="K136" s="71"/>
    </row>
    <row r="137" s="6" customFormat="1" ht="12.75">
      <c r="K137" s="71"/>
    </row>
    <row r="138" s="6" customFormat="1" ht="12.75">
      <c r="K138" s="71"/>
    </row>
    <row r="139" s="6" customFormat="1" ht="12.75">
      <c r="K139" s="71"/>
    </row>
    <row r="140" s="6" customFormat="1" ht="12.75">
      <c r="K140" s="71"/>
    </row>
    <row r="141" s="6" customFormat="1" ht="12.75">
      <c r="K141" s="71"/>
    </row>
    <row r="142" s="6" customFormat="1" ht="12.75">
      <c r="K142" s="71"/>
    </row>
    <row r="143" s="6" customFormat="1" ht="12.75">
      <c r="K143" s="71"/>
    </row>
    <row r="144" s="6" customFormat="1" ht="12.75">
      <c r="K144" s="71"/>
    </row>
    <row r="145" s="6" customFormat="1" ht="12.75">
      <c r="K145" s="71"/>
    </row>
    <row r="146" s="6" customFormat="1" ht="12.75">
      <c r="K146" s="71"/>
    </row>
    <row r="147" s="6" customFormat="1" ht="12.75">
      <c r="K147" s="71"/>
    </row>
    <row r="148" s="6" customFormat="1" ht="12.75">
      <c r="K148" s="71"/>
    </row>
    <row r="149" s="6" customFormat="1" ht="12.75">
      <c r="K149" s="71"/>
    </row>
    <row r="150" s="6" customFormat="1" ht="12.75">
      <c r="K150" s="71"/>
    </row>
    <row r="151" s="6" customFormat="1" ht="12.75">
      <c r="K151" s="71"/>
    </row>
  </sheetData>
  <sheetProtection/>
  <mergeCells count="12">
    <mergeCell ref="A8:H8"/>
    <mergeCell ref="A9:H9"/>
    <mergeCell ref="A10:H10"/>
    <mergeCell ref="A11:H11"/>
    <mergeCell ref="A14:H14"/>
    <mergeCell ref="A131:F131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0"/>
  <sheetViews>
    <sheetView zoomScale="75" zoomScaleNormal="75" zoomScalePageLayoutView="0" workbookViewId="0" topLeftCell="A54">
      <selection activeCell="D108" sqref="D108:H108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4.87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5" hidden="1" customWidth="1"/>
    <col min="12" max="14" width="15.375" style="8" customWidth="1"/>
    <col min="15" max="16384" width="9.125" style="8" customWidth="1"/>
  </cols>
  <sheetData>
    <row r="1" spans="1:8" ht="16.5" customHeight="1">
      <c r="A1" s="156" t="s">
        <v>0</v>
      </c>
      <c r="B1" s="157"/>
      <c r="C1" s="157"/>
      <c r="D1" s="157"/>
      <c r="E1" s="157"/>
      <c r="F1" s="157"/>
      <c r="G1" s="157"/>
      <c r="H1" s="157"/>
    </row>
    <row r="2" spans="1:8" ht="24.75" customHeight="1">
      <c r="A2" s="78" t="s">
        <v>156</v>
      </c>
      <c r="B2" s="158" t="s">
        <v>1</v>
      </c>
      <c r="C2" s="158"/>
      <c r="D2" s="158"/>
      <c r="E2" s="158"/>
      <c r="F2" s="158"/>
      <c r="G2" s="157"/>
      <c r="H2" s="157"/>
    </row>
    <row r="3" spans="2:8" ht="14.25" customHeight="1">
      <c r="B3" s="158" t="s">
        <v>2</v>
      </c>
      <c r="C3" s="158"/>
      <c r="D3" s="158"/>
      <c r="E3" s="158"/>
      <c r="F3" s="158"/>
      <c r="G3" s="157"/>
      <c r="H3" s="157"/>
    </row>
    <row r="4" spans="2:8" ht="14.25" customHeight="1">
      <c r="B4" s="158" t="s">
        <v>40</v>
      </c>
      <c r="C4" s="158"/>
      <c r="D4" s="158"/>
      <c r="E4" s="158"/>
      <c r="F4" s="158"/>
      <c r="G4" s="157"/>
      <c r="H4" s="157"/>
    </row>
    <row r="5" spans="1:8" s="75" customFormat="1" ht="39.75" customHeight="1">
      <c r="A5" s="159"/>
      <c r="B5" s="160"/>
      <c r="C5" s="160"/>
      <c r="D5" s="160"/>
      <c r="E5" s="160"/>
      <c r="F5" s="160"/>
      <c r="G5" s="160"/>
      <c r="H5" s="160"/>
    </row>
    <row r="6" spans="1:8" s="75" customFormat="1" ht="33" customHeight="1">
      <c r="A6" s="161" t="s">
        <v>161</v>
      </c>
      <c r="B6" s="162"/>
      <c r="C6" s="162"/>
      <c r="D6" s="162"/>
      <c r="E6" s="162"/>
      <c r="F6" s="162"/>
      <c r="G6" s="162"/>
      <c r="H6" s="162"/>
    </row>
    <row r="7" spans="2:9" ht="35.25" customHeight="1" hidden="1">
      <c r="B7" s="1"/>
      <c r="C7" s="1"/>
      <c r="D7" s="1"/>
      <c r="E7" s="1"/>
      <c r="F7" s="1"/>
      <c r="G7" s="1"/>
      <c r="H7" s="1"/>
      <c r="I7" s="1"/>
    </row>
    <row r="8" spans="1:11" s="13" customFormat="1" ht="22.5" customHeight="1">
      <c r="A8" s="163" t="s">
        <v>3</v>
      </c>
      <c r="B8" s="163"/>
      <c r="C8" s="163"/>
      <c r="D8" s="163"/>
      <c r="E8" s="164"/>
      <c r="F8" s="164"/>
      <c r="G8" s="164"/>
      <c r="H8" s="164"/>
      <c r="K8" s="66"/>
    </row>
    <row r="9" spans="1:8" s="14" customFormat="1" ht="18.75" customHeight="1">
      <c r="A9" s="163" t="s">
        <v>162</v>
      </c>
      <c r="B9" s="163"/>
      <c r="C9" s="163"/>
      <c r="D9" s="163"/>
      <c r="E9" s="164"/>
      <c r="F9" s="164"/>
      <c r="G9" s="164"/>
      <c r="H9" s="164"/>
    </row>
    <row r="10" spans="1:8" s="15" customFormat="1" ht="17.25" customHeight="1">
      <c r="A10" s="165" t="s">
        <v>33</v>
      </c>
      <c r="B10" s="165"/>
      <c r="C10" s="165"/>
      <c r="D10" s="165"/>
      <c r="E10" s="166"/>
      <c r="F10" s="166"/>
      <c r="G10" s="166"/>
      <c r="H10" s="166"/>
    </row>
    <row r="11" spans="1:8" s="14" customFormat="1" ht="30" customHeight="1" thickBot="1">
      <c r="A11" s="167" t="s">
        <v>99</v>
      </c>
      <c r="B11" s="167"/>
      <c r="C11" s="167"/>
      <c r="D11" s="167"/>
      <c r="E11" s="168"/>
      <c r="F11" s="168"/>
      <c r="G11" s="168"/>
      <c r="H11" s="168"/>
    </row>
    <row r="12" spans="1:11" s="19" customFormat="1" ht="139.5" customHeight="1" thickBot="1">
      <c r="A12" s="16" t="s">
        <v>4</v>
      </c>
      <c r="B12" s="17" t="s">
        <v>5</v>
      </c>
      <c r="C12" s="18" t="s">
        <v>6</v>
      </c>
      <c r="D12" s="18" t="s">
        <v>41</v>
      </c>
      <c r="E12" s="18" t="s">
        <v>6</v>
      </c>
      <c r="F12" s="2" t="s">
        <v>7</v>
      </c>
      <c r="G12" s="18" t="s">
        <v>6</v>
      </c>
      <c r="H12" s="2" t="s">
        <v>7</v>
      </c>
      <c r="K12" s="67"/>
    </row>
    <row r="13" spans="1:11" s="25" customFormat="1" ht="12.75">
      <c r="A13" s="20">
        <v>1</v>
      </c>
      <c r="B13" s="21">
        <v>2</v>
      </c>
      <c r="C13" s="21">
        <v>3</v>
      </c>
      <c r="D13" s="22"/>
      <c r="E13" s="21">
        <v>3</v>
      </c>
      <c r="F13" s="3">
        <v>4</v>
      </c>
      <c r="G13" s="23">
        <v>3</v>
      </c>
      <c r="H13" s="24">
        <v>4</v>
      </c>
      <c r="K13" s="68"/>
    </row>
    <row r="14" spans="1:11" s="25" customFormat="1" ht="49.5" customHeight="1">
      <c r="A14" s="169" t="s">
        <v>8</v>
      </c>
      <c r="B14" s="170"/>
      <c r="C14" s="170"/>
      <c r="D14" s="170"/>
      <c r="E14" s="170"/>
      <c r="F14" s="170"/>
      <c r="G14" s="171"/>
      <c r="H14" s="172"/>
      <c r="K14" s="68"/>
    </row>
    <row r="15" spans="1:12" s="19" customFormat="1" ht="15">
      <c r="A15" s="26" t="s">
        <v>134</v>
      </c>
      <c r="B15" s="27" t="s">
        <v>9</v>
      </c>
      <c r="C15" s="28">
        <f>F15*12</f>
        <v>0</v>
      </c>
      <c r="D15" s="83">
        <f>G15*I15</f>
        <v>227823.78</v>
      </c>
      <c r="E15" s="84">
        <f>H15*12</f>
        <v>35.4</v>
      </c>
      <c r="F15" s="85"/>
      <c r="G15" s="84">
        <f>H15*12</f>
        <v>35.4</v>
      </c>
      <c r="H15" s="84">
        <f>H20+H22</f>
        <v>2.95</v>
      </c>
      <c r="I15" s="19">
        <v>6435.7</v>
      </c>
      <c r="J15" s="19">
        <v>1.07</v>
      </c>
      <c r="K15" s="67">
        <v>2.24</v>
      </c>
      <c r="L15" s="19">
        <v>7132.1</v>
      </c>
    </row>
    <row r="16" spans="1:11" s="19" customFormat="1" ht="27" customHeight="1">
      <c r="A16" s="50" t="s">
        <v>103</v>
      </c>
      <c r="B16" s="36" t="s">
        <v>104</v>
      </c>
      <c r="C16" s="28"/>
      <c r="D16" s="83"/>
      <c r="E16" s="84"/>
      <c r="F16" s="85"/>
      <c r="G16" s="84"/>
      <c r="H16" s="84"/>
      <c r="K16" s="67"/>
    </row>
    <row r="17" spans="1:11" s="19" customFormat="1" ht="18.75" customHeight="1">
      <c r="A17" s="50" t="s">
        <v>105</v>
      </c>
      <c r="B17" s="36" t="s">
        <v>104</v>
      </c>
      <c r="C17" s="28"/>
      <c r="D17" s="83"/>
      <c r="E17" s="84"/>
      <c r="F17" s="85"/>
      <c r="G17" s="84"/>
      <c r="H17" s="84"/>
      <c r="K17" s="67"/>
    </row>
    <row r="18" spans="1:11" s="19" customFormat="1" ht="21" customHeight="1">
      <c r="A18" s="50" t="s">
        <v>106</v>
      </c>
      <c r="B18" s="36" t="s">
        <v>107</v>
      </c>
      <c r="C18" s="28"/>
      <c r="D18" s="83"/>
      <c r="E18" s="84"/>
      <c r="F18" s="85"/>
      <c r="G18" s="84"/>
      <c r="H18" s="84"/>
      <c r="K18" s="67"/>
    </row>
    <row r="19" spans="1:11" s="19" customFormat="1" ht="20.25" customHeight="1">
      <c r="A19" s="50" t="s">
        <v>108</v>
      </c>
      <c r="B19" s="95" t="s">
        <v>104</v>
      </c>
      <c r="C19" s="28"/>
      <c r="D19" s="83"/>
      <c r="E19" s="84"/>
      <c r="F19" s="85"/>
      <c r="G19" s="84"/>
      <c r="H19" s="84"/>
      <c r="K19" s="67"/>
    </row>
    <row r="20" spans="1:11" s="19" customFormat="1" ht="20.25" customHeight="1">
      <c r="A20" s="119" t="s">
        <v>39</v>
      </c>
      <c r="B20" s="120"/>
      <c r="C20" s="84"/>
      <c r="D20" s="83"/>
      <c r="E20" s="84"/>
      <c r="F20" s="85"/>
      <c r="G20" s="84"/>
      <c r="H20" s="84">
        <v>2.83</v>
      </c>
      <c r="K20" s="67"/>
    </row>
    <row r="21" spans="1:11" s="19" customFormat="1" ht="20.25" customHeight="1">
      <c r="A21" s="121" t="s">
        <v>128</v>
      </c>
      <c r="B21" s="120" t="s">
        <v>104</v>
      </c>
      <c r="C21" s="84"/>
      <c r="D21" s="83"/>
      <c r="E21" s="84"/>
      <c r="F21" s="85"/>
      <c r="G21" s="84"/>
      <c r="H21" s="101">
        <v>0.12</v>
      </c>
      <c r="K21" s="67"/>
    </row>
    <row r="22" spans="1:11" s="19" customFormat="1" ht="20.25" customHeight="1">
      <c r="A22" s="119" t="s">
        <v>39</v>
      </c>
      <c r="B22" s="120"/>
      <c r="C22" s="84"/>
      <c r="D22" s="83"/>
      <c r="E22" s="84"/>
      <c r="F22" s="85"/>
      <c r="G22" s="84"/>
      <c r="H22" s="84">
        <f>H21</f>
        <v>0.12</v>
      </c>
      <c r="K22" s="67"/>
    </row>
    <row r="23" spans="1:11" s="19" customFormat="1" ht="30">
      <c r="A23" s="119" t="s">
        <v>10</v>
      </c>
      <c r="B23" s="122" t="s">
        <v>11</v>
      </c>
      <c r="C23" s="84">
        <f>F23*12</f>
        <v>0</v>
      </c>
      <c r="D23" s="83">
        <f>G23*I23</f>
        <v>124337.72</v>
      </c>
      <c r="E23" s="84">
        <f>H23*12</f>
        <v>19.32</v>
      </c>
      <c r="F23" s="85"/>
      <c r="G23" s="84">
        <f>H23*12</f>
        <v>19.32</v>
      </c>
      <c r="H23" s="84">
        <v>1.61</v>
      </c>
      <c r="I23" s="19">
        <v>6435.7</v>
      </c>
      <c r="J23" s="19">
        <v>1.07</v>
      </c>
      <c r="K23" s="67">
        <v>1.27</v>
      </c>
    </row>
    <row r="24" spans="1:11" s="19" customFormat="1" ht="15">
      <c r="A24" s="123" t="s">
        <v>91</v>
      </c>
      <c r="B24" s="124" t="s">
        <v>11</v>
      </c>
      <c r="C24" s="84"/>
      <c r="D24" s="83"/>
      <c r="E24" s="84"/>
      <c r="F24" s="85"/>
      <c r="G24" s="84"/>
      <c r="H24" s="84"/>
      <c r="K24" s="67"/>
    </row>
    <row r="25" spans="1:11" s="19" customFormat="1" ht="15">
      <c r="A25" s="123" t="s">
        <v>92</v>
      </c>
      <c r="B25" s="124" t="s">
        <v>11</v>
      </c>
      <c r="C25" s="84"/>
      <c r="D25" s="83"/>
      <c r="E25" s="84"/>
      <c r="F25" s="85"/>
      <c r="G25" s="84"/>
      <c r="H25" s="84"/>
      <c r="K25" s="67"/>
    </row>
    <row r="26" spans="1:11" s="19" customFormat="1" ht="15">
      <c r="A26" s="125" t="s">
        <v>114</v>
      </c>
      <c r="B26" s="126" t="s">
        <v>115</v>
      </c>
      <c r="C26" s="84"/>
      <c r="D26" s="83"/>
      <c r="E26" s="84"/>
      <c r="F26" s="85"/>
      <c r="G26" s="84"/>
      <c r="H26" s="84"/>
      <c r="K26" s="67"/>
    </row>
    <row r="27" spans="1:11" s="19" customFormat="1" ht="15">
      <c r="A27" s="123" t="s">
        <v>93</v>
      </c>
      <c r="B27" s="124" t="s">
        <v>11</v>
      </c>
      <c r="C27" s="84"/>
      <c r="D27" s="83"/>
      <c r="E27" s="84"/>
      <c r="F27" s="85"/>
      <c r="G27" s="84"/>
      <c r="H27" s="84"/>
      <c r="K27" s="67"/>
    </row>
    <row r="28" spans="1:11" s="19" customFormat="1" ht="25.5">
      <c r="A28" s="123" t="s">
        <v>94</v>
      </c>
      <c r="B28" s="124" t="s">
        <v>12</v>
      </c>
      <c r="C28" s="84"/>
      <c r="D28" s="83"/>
      <c r="E28" s="84"/>
      <c r="F28" s="85"/>
      <c r="G28" s="84"/>
      <c r="H28" s="84"/>
      <c r="K28" s="67"/>
    </row>
    <row r="29" spans="1:11" s="19" customFormat="1" ht="15">
      <c r="A29" s="123" t="s">
        <v>95</v>
      </c>
      <c r="B29" s="124" t="s">
        <v>11</v>
      </c>
      <c r="C29" s="84"/>
      <c r="D29" s="83"/>
      <c r="E29" s="84"/>
      <c r="F29" s="85"/>
      <c r="G29" s="84"/>
      <c r="H29" s="84"/>
      <c r="K29" s="67"/>
    </row>
    <row r="30" spans="1:11" s="19" customFormat="1" ht="15">
      <c r="A30" s="127" t="s">
        <v>109</v>
      </c>
      <c r="B30" s="128" t="s">
        <v>11</v>
      </c>
      <c r="C30" s="84"/>
      <c r="D30" s="83"/>
      <c r="E30" s="84"/>
      <c r="F30" s="85"/>
      <c r="G30" s="84"/>
      <c r="H30" s="84"/>
      <c r="K30" s="67"/>
    </row>
    <row r="31" spans="1:11" s="19" customFormat="1" ht="26.25" thickBot="1">
      <c r="A31" s="129" t="s">
        <v>96</v>
      </c>
      <c r="B31" s="130" t="s">
        <v>97</v>
      </c>
      <c r="C31" s="84"/>
      <c r="D31" s="83"/>
      <c r="E31" s="84"/>
      <c r="F31" s="85"/>
      <c r="G31" s="84"/>
      <c r="H31" s="84"/>
      <c r="K31" s="67"/>
    </row>
    <row r="32" spans="1:12" s="31" customFormat="1" ht="20.25" customHeight="1">
      <c r="A32" s="131" t="s">
        <v>13</v>
      </c>
      <c r="B32" s="132" t="s">
        <v>14</v>
      </c>
      <c r="C32" s="84">
        <f>F32*12</f>
        <v>0</v>
      </c>
      <c r="D32" s="83">
        <f>G32*I32</f>
        <v>57921.3</v>
      </c>
      <c r="E32" s="84">
        <f aca="true" t="shared" si="0" ref="E32:E40">H32*12</f>
        <v>9</v>
      </c>
      <c r="F32" s="86"/>
      <c r="G32" s="84">
        <f>H32*12</f>
        <v>9</v>
      </c>
      <c r="H32" s="84">
        <v>0.75</v>
      </c>
      <c r="I32" s="19">
        <v>6435.7</v>
      </c>
      <c r="J32" s="19">
        <v>1.07</v>
      </c>
      <c r="K32" s="67">
        <v>0.6</v>
      </c>
      <c r="L32" s="31">
        <v>7132.1</v>
      </c>
    </row>
    <row r="33" spans="1:12" s="19" customFormat="1" ht="18.75" customHeight="1">
      <c r="A33" s="131" t="s">
        <v>15</v>
      </c>
      <c r="B33" s="132" t="s">
        <v>16</v>
      </c>
      <c r="C33" s="84">
        <f>F33*12</f>
        <v>0</v>
      </c>
      <c r="D33" s="83">
        <f>G33*I33</f>
        <v>189209.58</v>
      </c>
      <c r="E33" s="84">
        <f t="shared" si="0"/>
        <v>29.4</v>
      </c>
      <c r="F33" s="86"/>
      <c r="G33" s="84">
        <f>H33*12</f>
        <v>29.4</v>
      </c>
      <c r="H33" s="84">
        <v>2.45</v>
      </c>
      <c r="I33" s="19">
        <v>6435.7</v>
      </c>
      <c r="J33" s="19">
        <v>1.07</v>
      </c>
      <c r="K33" s="67">
        <v>1.94</v>
      </c>
      <c r="L33" s="19">
        <v>7132.1</v>
      </c>
    </row>
    <row r="34" spans="1:11" s="19" customFormat="1" ht="18" customHeight="1">
      <c r="A34" s="131" t="s">
        <v>34</v>
      </c>
      <c r="B34" s="132" t="s">
        <v>11</v>
      </c>
      <c r="C34" s="84">
        <f>F34*12</f>
        <v>0</v>
      </c>
      <c r="D34" s="83">
        <f>G34*I34</f>
        <v>122020.87</v>
      </c>
      <c r="E34" s="84">
        <f t="shared" si="0"/>
        <v>18.96</v>
      </c>
      <c r="F34" s="86"/>
      <c r="G34" s="84">
        <f>H34*12</f>
        <v>18.96</v>
      </c>
      <c r="H34" s="84">
        <v>1.58</v>
      </c>
      <c r="I34" s="19">
        <v>6435.7</v>
      </c>
      <c r="J34" s="19">
        <v>1.07</v>
      </c>
      <c r="K34" s="67">
        <v>1.25</v>
      </c>
    </row>
    <row r="35" spans="1:11" s="19" customFormat="1" ht="47.25" customHeight="1">
      <c r="A35" s="131" t="s">
        <v>116</v>
      </c>
      <c r="B35" s="132" t="s">
        <v>130</v>
      </c>
      <c r="C35" s="101"/>
      <c r="D35" s="83">
        <f>3407.5*3*1.105</f>
        <v>11295.86</v>
      </c>
      <c r="E35" s="84"/>
      <c r="F35" s="86"/>
      <c r="G35" s="84">
        <f>D35/I35</f>
        <v>1.76</v>
      </c>
      <c r="H35" s="84">
        <f>G35/12</f>
        <v>0.15</v>
      </c>
      <c r="I35" s="19">
        <v>6435.7</v>
      </c>
      <c r="K35" s="67"/>
    </row>
    <row r="36" spans="1:11" s="19" customFormat="1" ht="20.25" customHeight="1">
      <c r="A36" s="131" t="s">
        <v>35</v>
      </c>
      <c r="B36" s="132" t="s">
        <v>11</v>
      </c>
      <c r="C36" s="84">
        <f>F36*12</f>
        <v>0</v>
      </c>
      <c r="D36" s="83">
        <f>G36*I36</f>
        <v>141327.97</v>
      </c>
      <c r="E36" s="84">
        <f t="shared" si="0"/>
        <v>21.96</v>
      </c>
      <c r="F36" s="86"/>
      <c r="G36" s="84">
        <f>12*H36</f>
        <v>21.96</v>
      </c>
      <c r="H36" s="84">
        <v>1.83</v>
      </c>
      <c r="I36" s="19">
        <v>6435.7</v>
      </c>
      <c r="J36" s="19">
        <v>1.07</v>
      </c>
      <c r="K36" s="67">
        <v>1.46</v>
      </c>
    </row>
    <row r="37" spans="1:11" s="19" customFormat="1" ht="28.5">
      <c r="A37" s="131" t="s">
        <v>36</v>
      </c>
      <c r="B37" s="133" t="s">
        <v>37</v>
      </c>
      <c r="C37" s="84">
        <f>F37*12</f>
        <v>0</v>
      </c>
      <c r="D37" s="83">
        <f>G37*I37</f>
        <v>301963.04</v>
      </c>
      <c r="E37" s="84">
        <f t="shared" si="0"/>
        <v>46.92</v>
      </c>
      <c r="F37" s="86"/>
      <c r="G37" s="84">
        <f>H37*12</f>
        <v>46.92</v>
      </c>
      <c r="H37" s="84">
        <v>3.91</v>
      </c>
      <c r="I37" s="19">
        <v>6435.7</v>
      </c>
      <c r="J37" s="19">
        <v>1.07</v>
      </c>
      <c r="K37" s="67">
        <v>3.1</v>
      </c>
    </row>
    <row r="38" spans="1:11" s="19" customFormat="1" ht="45">
      <c r="A38" s="131" t="s">
        <v>160</v>
      </c>
      <c r="B38" s="133" t="s">
        <v>12</v>
      </c>
      <c r="C38" s="84"/>
      <c r="D38" s="83">
        <f>3*7400</f>
        <v>22200</v>
      </c>
      <c r="E38" s="84"/>
      <c r="F38" s="86"/>
      <c r="G38" s="84">
        <f>D38/I38</f>
        <v>3.45</v>
      </c>
      <c r="H38" s="84">
        <f>G38/12</f>
        <v>0.29</v>
      </c>
      <c r="I38" s="19">
        <v>6435.7</v>
      </c>
      <c r="K38" s="67"/>
    </row>
    <row r="39" spans="1:12" s="25" customFormat="1" ht="30">
      <c r="A39" s="131" t="s">
        <v>59</v>
      </c>
      <c r="B39" s="132" t="s">
        <v>9</v>
      </c>
      <c r="C39" s="87"/>
      <c r="D39" s="83">
        <f>2042.21*I39/L39</f>
        <v>1842.8</v>
      </c>
      <c r="E39" s="87">
        <f t="shared" si="0"/>
        <v>0.24</v>
      </c>
      <c r="F39" s="86"/>
      <c r="G39" s="84">
        <f aca="true" t="shared" si="1" ref="G39:G44">D39/I39</f>
        <v>0.29</v>
      </c>
      <c r="H39" s="84">
        <f aca="true" t="shared" si="2" ref="H39:H44">G39/12</f>
        <v>0.02</v>
      </c>
      <c r="I39" s="19">
        <v>6435.7</v>
      </c>
      <c r="J39" s="19">
        <v>1.07</v>
      </c>
      <c r="K39" s="67">
        <v>0.02</v>
      </c>
      <c r="L39" s="25">
        <v>7132.1</v>
      </c>
    </row>
    <row r="40" spans="1:12" s="25" customFormat="1" ht="29.25" customHeight="1">
      <c r="A40" s="131" t="s">
        <v>84</v>
      </c>
      <c r="B40" s="132" t="s">
        <v>9</v>
      </c>
      <c r="C40" s="87"/>
      <c r="D40" s="83">
        <f>2042.21*I40/L40</f>
        <v>1842.8</v>
      </c>
      <c r="E40" s="87">
        <f t="shared" si="0"/>
        <v>0.24</v>
      </c>
      <c r="F40" s="86"/>
      <c r="G40" s="84">
        <f t="shared" si="1"/>
        <v>0.29</v>
      </c>
      <c r="H40" s="84">
        <f t="shared" si="2"/>
        <v>0.02</v>
      </c>
      <c r="I40" s="19">
        <v>6435.7</v>
      </c>
      <c r="J40" s="19">
        <v>1.07</v>
      </c>
      <c r="K40" s="67">
        <v>0.02</v>
      </c>
      <c r="L40" s="25">
        <v>7132.1</v>
      </c>
    </row>
    <row r="41" spans="1:11" s="25" customFormat="1" ht="24" customHeight="1">
      <c r="A41" s="131" t="s">
        <v>60</v>
      </c>
      <c r="B41" s="132" t="s">
        <v>9</v>
      </c>
      <c r="C41" s="87"/>
      <c r="D41" s="83">
        <v>12896.1</v>
      </c>
      <c r="E41" s="87"/>
      <c r="F41" s="86"/>
      <c r="G41" s="84">
        <f t="shared" si="1"/>
        <v>2</v>
      </c>
      <c r="H41" s="84">
        <f t="shared" si="2"/>
        <v>0.17</v>
      </c>
      <c r="I41" s="19">
        <v>6435.7</v>
      </c>
      <c r="J41" s="19">
        <v>1.07</v>
      </c>
      <c r="K41" s="67">
        <v>0.13</v>
      </c>
    </row>
    <row r="42" spans="1:11" s="25" customFormat="1" ht="30" hidden="1">
      <c r="A42" s="131" t="s">
        <v>61</v>
      </c>
      <c r="B42" s="132" t="s">
        <v>12</v>
      </c>
      <c r="C42" s="87"/>
      <c r="D42" s="83">
        <f aca="true" t="shared" si="3" ref="D42:D48">G42*I42</f>
        <v>0</v>
      </c>
      <c r="E42" s="87"/>
      <c r="F42" s="86"/>
      <c r="G42" s="84">
        <f t="shared" si="1"/>
        <v>1.81</v>
      </c>
      <c r="H42" s="84">
        <f t="shared" si="2"/>
        <v>0.15</v>
      </c>
      <c r="I42" s="19">
        <v>6435.7</v>
      </c>
      <c r="J42" s="19">
        <v>1.07</v>
      </c>
      <c r="K42" s="67">
        <v>0</v>
      </c>
    </row>
    <row r="43" spans="1:11" s="25" customFormat="1" ht="30" hidden="1">
      <c r="A43" s="131" t="s">
        <v>62</v>
      </c>
      <c r="B43" s="132" t="s">
        <v>12</v>
      </c>
      <c r="C43" s="87"/>
      <c r="D43" s="83">
        <f t="shared" si="3"/>
        <v>0</v>
      </c>
      <c r="E43" s="87"/>
      <c r="F43" s="86"/>
      <c r="G43" s="84">
        <f t="shared" si="1"/>
        <v>1.81</v>
      </c>
      <c r="H43" s="84">
        <f t="shared" si="2"/>
        <v>0.15</v>
      </c>
      <c r="I43" s="19">
        <v>6435.7</v>
      </c>
      <c r="J43" s="19">
        <v>1.07</v>
      </c>
      <c r="K43" s="67">
        <v>0</v>
      </c>
    </row>
    <row r="44" spans="1:11" s="25" customFormat="1" ht="30" hidden="1">
      <c r="A44" s="131" t="s">
        <v>63</v>
      </c>
      <c r="B44" s="132" t="s">
        <v>12</v>
      </c>
      <c r="C44" s="87"/>
      <c r="D44" s="83">
        <f t="shared" si="3"/>
        <v>0</v>
      </c>
      <c r="E44" s="87"/>
      <c r="F44" s="86"/>
      <c r="G44" s="84">
        <f t="shared" si="1"/>
        <v>1.81</v>
      </c>
      <c r="H44" s="84">
        <f t="shared" si="2"/>
        <v>0.15</v>
      </c>
      <c r="I44" s="19">
        <v>6435.7</v>
      </c>
      <c r="J44" s="19">
        <v>1.07</v>
      </c>
      <c r="K44" s="67">
        <v>0</v>
      </c>
    </row>
    <row r="45" spans="1:11" s="25" customFormat="1" ht="30">
      <c r="A45" s="131" t="s">
        <v>23</v>
      </c>
      <c r="B45" s="132"/>
      <c r="C45" s="87">
        <f>F45*12</f>
        <v>0</v>
      </c>
      <c r="D45" s="83">
        <f t="shared" si="3"/>
        <v>13128.83</v>
      </c>
      <c r="E45" s="87">
        <f>H45*12</f>
        <v>2.04</v>
      </c>
      <c r="F45" s="86"/>
      <c r="G45" s="84">
        <f>H45*12</f>
        <v>2.04</v>
      </c>
      <c r="H45" s="84">
        <v>0.17</v>
      </c>
      <c r="I45" s="19">
        <v>6435.7</v>
      </c>
      <c r="J45" s="19">
        <v>1.07</v>
      </c>
      <c r="K45" s="67">
        <v>0.14</v>
      </c>
    </row>
    <row r="46" spans="1:12" s="19" customFormat="1" ht="18.75" customHeight="1">
      <c r="A46" s="131" t="s">
        <v>25</v>
      </c>
      <c r="B46" s="132" t="s">
        <v>26</v>
      </c>
      <c r="C46" s="87">
        <f>F46*12</f>
        <v>0</v>
      </c>
      <c r="D46" s="83">
        <f t="shared" si="3"/>
        <v>4633.7</v>
      </c>
      <c r="E46" s="87">
        <f>H46*12</f>
        <v>0.72</v>
      </c>
      <c r="F46" s="86"/>
      <c r="G46" s="84">
        <f>H46*12</f>
        <v>0.72</v>
      </c>
      <c r="H46" s="84">
        <v>0.06</v>
      </c>
      <c r="I46" s="19">
        <v>6435.7</v>
      </c>
      <c r="J46" s="19">
        <v>1.07</v>
      </c>
      <c r="K46" s="67">
        <v>0.03</v>
      </c>
      <c r="L46" s="19">
        <v>7132.1</v>
      </c>
    </row>
    <row r="47" spans="1:12" s="19" customFormat="1" ht="17.25" customHeight="1">
      <c r="A47" s="131" t="s">
        <v>27</v>
      </c>
      <c r="B47" s="134" t="s">
        <v>28</v>
      </c>
      <c r="C47" s="88">
        <f>F47*12</f>
        <v>0</v>
      </c>
      <c r="D47" s="83">
        <f t="shared" si="3"/>
        <v>3089.14</v>
      </c>
      <c r="E47" s="88">
        <f>H47*12</f>
        <v>0.48</v>
      </c>
      <c r="F47" s="99"/>
      <c r="G47" s="84">
        <f>12*H47</f>
        <v>0.48</v>
      </c>
      <c r="H47" s="84">
        <v>0.04</v>
      </c>
      <c r="I47" s="19">
        <v>6435.7</v>
      </c>
      <c r="J47" s="19">
        <v>1.07</v>
      </c>
      <c r="K47" s="67">
        <v>0.02</v>
      </c>
      <c r="L47" s="19">
        <v>7132.1</v>
      </c>
    </row>
    <row r="48" spans="1:12" s="31" customFormat="1" ht="30">
      <c r="A48" s="131" t="s">
        <v>24</v>
      </c>
      <c r="B48" s="132" t="s">
        <v>110</v>
      </c>
      <c r="C48" s="87">
        <f>F48*12</f>
        <v>0</v>
      </c>
      <c r="D48" s="83">
        <f t="shared" si="3"/>
        <v>3861.42</v>
      </c>
      <c r="E48" s="87"/>
      <c r="F48" s="86"/>
      <c r="G48" s="84">
        <f>12*H48</f>
        <v>0.6</v>
      </c>
      <c r="H48" s="84">
        <v>0.05</v>
      </c>
      <c r="I48" s="19">
        <v>6435.7</v>
      </c>
      <c r="J48" s="19">
        <v>1.07</v>
      </c>
      <c r="K48" s="67">
        <v>0.03</v>
      </c>
      <c r="L48" s="31">
        <v>7132.1</v>
      </c>
    </row>
    <row r="49" spans="1:11" s="31" customFormat="1" ht="15">
      <c r="A49" s="131" t="s">
        <v>42</v>
      </c>
      <c r="B49" s="132"/>
      <c r="C49" s="84"/>
      <c r="D49" s="84">
        <f>D51+D52+D54+D56+D57+D58+D60+D61+D62+D63+D55+D53+D66+D67</f>
        <v>27743.09</v>
      </c>
      <c r="E49" s="84"/>
      <c r="F49" s="86"/>
      <c r="G49" s="84">
        <f>D49/I49</f>
        <v>4.31</v>
      </c>
      <c r="H49" s="84">
        <f>G49/12</f>
        <v>0.36</v>
      </c>
      <c r="I49" s="19">
        <v>6435.7</v>
      </c>
      <c r="J49" s="19">
        <v>1.07</v>
      </c>
      <c r="K49" s="67">
        <v>0.29</v>
      </c>
    </row>
    <row r="50" spans="1:13" s="25" customFormat="1" ht="15" hidden="1">
      <c r="A50" s="113"/>
      <c r="B50" s="124"/>
      <c r="C50" s="90"/>
      <c r="D50" s="89"/>
      <c r="E50" s="90"/>
      <c r="F50" s="91"/>
      <c r="G50" s="90"/>
      <c r="H50" s="90"/>
      <c r="I50" s="19">
        <v>6435.7</v>
      </c>
      <c r="J50" s="19"/>
      <c r="K50" s="67"/>
      <c r="M50" s="31"/>
    </row>
    <row r="51" spans="1:13" s="25" customFormat="1" ht="15">
      <c r="A51" s="113" t="s">
        <v>53</v>
      </c>
      <c r="B51" s="124" t="s">
        <v>17</v>
      </c>
      <c r="C51" s="90"/>
      <c r="D51" s="89">
        <v>217.13</v>
      </c>
      <c r="E51" s="90"/>
      <c r="F51" s="91"/>
      <c r="G51" s="90"/>
      <c r="H51" s="90"/>
      <c r="I51" s="19">
        <v>6435.7</v>
      </c>
      <c r="J51" s="19">
        <v>1.07</v>
      </c>
      <c r="K51" s="67">
        <v>0.01</v>
      </c>
      <c r="M51" s="31"/>
    </row>
    <row r="52" spans="1:13" s="25" customFormat="1" ht="15">
      <c r="A52" s="113" t="s">
        <v>18</v>
      </c>
      <c r="B52" s="124" t="s">
        <v>22</v>
      </c>
      <c r="C52" s="90">
        <f>F52*12</f>
        <v>0</v>
      </c>
      <c r="D52" s="89">
        <v>459.48</v>
      </c>
      <c r="E52" s="90">
        <f>H52*12</f>
        <v>0</v>
      </c>
      <c r="F52" s="91"/>
      <c r="G52" s="90"/>
      <c r="H52" s="90"/>
      <c r="I52" s="19">
        <v>6435.7</v>
      </c>
      <c r="J52" s="19">
        <v>1.07</v>
      </c>
      <c r="K52" s="67">
        <v>0.01</v>
      </c>
      <c r="M52" s="31"/>
    </row>
    <row r="53" spans="1:13" s="25" customFormat="1" ht="15">
      <c r="A53" s="113" t="s">
        <v>132</v>
      </c>
      <c r="B53" s="135" t="s">
        <v>17</v>
      </c>
      <c r="C53" s="90"/>
      <c r="D53" s="89">
        <v>818.74</v>
      </c>
      <c r="E53" s="90"/>
      <c r="F53" s="91"/>
      <c r="G53" s="90"/>
      <c r="H53" s="90"/>
      <c r="I53" s="19">
        <v>6435.7</v>
      </c>
      <c r="J53" s="19"/>
      <c r="K53" s="67"/>
      <c r="M53" s="31"/>
    </row>
    <row r="54" spans="1:13" s="25" customFormat="1" ht="15">
      <c r="A54" s="113" t="s">
        <v>144</v>
      </c>
      <c r="B54" s="114" t="s">
        <v>75</v>
      </c>
      <c r="C54" s="101"/>
      <c r="D54" s="101">
        <v>1404.3</v>
      </c>
      <c r="E54" s="90">
        <f>H54*12</f>
        <v>0</v>
      </c>
      <c r="F54" s="91"/>
      <c r="G54" s="90"/>
      <c r="H54" s="90"/>
      <c r="I54" s="19">
        <v>6435.7</v>
      </c>
      <c r="J54" s="19">
        <v>1.07</v>
      </c>
      <c r="K54" s="67">
        <v>0.03</v>
      </c>
      <c r="M54" s="31"/>
    </row>
    <row r="55" spans="1:13" s="25" customFormat="1" ht="15">
      <c r="A55" s="113" t="s">
        <v>164</v>
      </c>
      <c r="B55" s="114" t="s">
        <v>17</v>
      </c>
      <c r="C55" s="101"/>
      <c r="D55" s="101">
        <v>2524.59</v>
      </c>
      <c r="E55" s="90"/>
      <c r="F55" s="91"/>
      <c r="G55" s="90"/>
      <c r="H55" s="90"/>
      <c r="I55" s="19">
        <v>6435.7</v>
      </c>
      <c r="J55" s="19"/>
      <c r="K55" s="67"/>
      <c r="M55" s="31"/>
    </row>
    <row r="56" spans="1:13" s="25" customFormat="1" ht="15">
      <c r="A56" s="113" t="s">
        <v>71</v>
      </c>
      <c r="B56" s="124" t="s">
        <v>17</v>
      </c>
      <c r="C56" s="90">
        <f>F56*12</f>
        <v>0</v>
      </c>
      <c r="D56" s="89">
        <v>875.61</v>
      </c>
      <c r="E56" s="90">
        <f>H56*12</f>
        <v>0</v>
      </c>
      <c r="F56" s="91"/>
      <c r="G56" s="90"/>
      <c r="H56" s="90"/>
      <c r="I56" s="19">
        <v>6435.7</v>
      </c>
      <c r="J56" s="19">
        <v>1.07</v>
      </c>
      <c r="K56" s="67">
        <v>0.01</v>
      </c>
      <c r="M56" s="31"/>
    </row>
    <row r="57" spans="1:13" s="25" customFormat="1" ht="15">
      <c r="A57" s="113" t="s">
        <v>19</v>
      </c>
      <c r="B57" s="124" t="s">
        <v>17</v>
      </c>
      <c r="C57" s="90">
        <f>F57*12</f>
        <v>0</v>
      </c>
      <c r="D57" s="89">
        <v>3903.72</v>
      </c>
      <c r="E57" s="90">
        <f>H57*12</f>
        <v>0</v>
      </c>
      <c r="F57" s="91"/>
      <c r="G57" s="90"/>
      <c r="H57" s="90"/>
      <c r="I57" s="19">
        <v>6435.7</v>
      </c>
      <c r="J57" s="19">
        <v>1.07</v>
      </c>
      <c r="K57" s="67">
        <v>0.04</v>
      </c>
      <c r="M57" s="31"/>
    </row>
    <row r="58" spans="1:13" s="25" customFormat="1" ht="15">
      <c r="A58" s="113" t="s">
        <v>20</v>
      </c>
      <c r="B58" s="124" t="s">
        <v>17</v>
      </c>
      <c r="C58" s="90">
        <f>F58*12</f>
        <v>0</v>
      </c>
      <c r="D58" s="89">
        <v>918.95</v>
      </c>
      <c r="E58" s="90">
        <f>H58*12</f>
        <v>0</v>
      </c>
      <c r="F58" s="91"/>
      <c r="G58" s="90"/>
      <c r="H58" s="90"/>
      <c r="I58" s="19">
        <v>6435.7</v>
      </c>
      <c r="J58" s="19">
        <v>1.07</v>
      </c>
      <c r="K58" s="67">
        <v>0.01</v>
      </c>
      <c r="M58" s="31"/>
    </row>
    <row r="59" spans="1:13" s="25" customFormat="1" ht="15" hidden="1">
      <c r="A59" s="113" t="s">
        <v>66</v>
      </c>
      <c r="B59" s="124" t="s">
        <v>17</v>
      </c>
      <c r="C59" s="90"/>
      <c r="D59" s="89">
        <f>G59*I59</f>
        <v>0</v>
      </c>
      <c r="E59" s="90"/>
      <c r="F59" s="91"/>
      <c r="G59" s="90"/>
      <c r="H59" s="90"/>
      <c r="I59" s="19">
        <v>6435.7</v>
      </c>
      <c r="J59" s="19">
        <v>1.07</v>
      </c>
      <c r="K59" s="67">
        <v>0</v>
      </c>
      <c r="M59" s="31"/>
    </row>
    <row r="60" spans="1:13" s="25" customFormat="1" ht="15">
      <c r="A60" s="113" t="s">
        <v>66</v>
      </c>
      <c r="B60" s="126" t="s">
        <v>17</v>
      </c>
      <c r="C60" s="90"/>
      <c r="D60" s="89">
        <v>437.79</v>
      </c>
      <c r="E60" s="90"/>
      <c r="F60" s="91"/>
      <c r="G60" s="90"/>
      <c r="H60" s="90"/>
      <c r="I60" s="19"/>
      <c r="J60" s="19"/>
      <c r="K60" s="67"/>
      <c r="M60" s="31"/>
    </row>
    <row r="61" spans="1:13" s="25" customFormat="1" ht="15">
      <c r="A61" s="113" t="s">
        <v>67</v>
      </c>
      <c r="B61" s="124" t="s">
        <v>22</v>
      </c>
      <c r="C61" s="90"/>
      <c r="D61" s="89">
        <v>1751.23</v>
      </c>
      <c r="E61" s="90"/>
      <c r="F61" s="91"/>
      <c r="G61" s="90"/>
      <c r="H61" s="90"/>
      <c r="I61" s="19">
        <v>6435.7</v>
      </c>
      <c r="J61" s="19">
        <v>1.07</v>
      </c>
      <c r="K61" s="67">
        <v>0.02</v>
      </c>
      <c r="M61" s="31"/>
    </row>
    <row r="62" spans="1:13" s="25" customFormat="1" ht="25.5">
      <c r="A62" s="113" t="s">
        <v>21</v>
      </c>
      <c r="B62" s="124" t="s">
        <v>17</v>
      </c>
      <c r="C62" s="90">
        <f>F62*12</f>
        <v>0</v>
      </c>
      <c r="D62" s="89">
        <v>5936.8</v>
      </c>
      <c r="E62" s="90">
        <f>H62*12</f>
        <v>0</v>
      </c>
      <c r="F62" s="91"/>
      <c r="G62" s="90"/>
      <c r="H62" s="90"/>
      <c r="I62" s="19">
        <v>6435.7</v>
      </c>
      <c r="J62" s="19">
        <v>1.07</v>
      </c>
      <c r="K62" s="67">
        <v>0.06</v>
      </c>
      <c r="M62" s="31"/>
    </row>
    <row r="63" spans="1:13" s="25" customFormat="1" ht="15">
      <c r="A63" s="113" t="s">
        <v>117</v>
      </c>
      <c r="B63" s="124" t="s">
        <v>17</v>
      </c>
      <c r="C63" s="90"/>
      <c r="D63" s="89">
        <v>3083</v>
      </c>
      <c r="E63" s="90"/>
      <c r="F63" s="91"/>
      <c r="G63" s="90"/>
      <c r="H63" s="90"/>
      <c r="I63" s="19">
        <v>6435.7</v>
      </c>
      <c r="J63" s="19">
        <v>1.07</v>
      </c>
      <c r="K63" s="67">
        <v>0.01</v>
      </c>
      <c r="M63" s="31"/>
    </row>
    <row r="64" spans="1:13" s="25" customFormat="1" ht="15" hidden="1">
      <c r="A64" s="113"/>
      <c r="B64" s="124"/>
      <c r="C64" s="92"/>
      <c r="D64" s="89"/>
      <c r="E64" s="92"/>
      <c r="F64" s="91"/>
      <c r="G64" s="90"/>
      <c r="H64" s="90"/>
      <c r="I64" s="19">
        <v>6435.7</v>
      </c>
      <c r="J64" s="19"/>
      <c r="K64" s="67"/>
      <c r="M64" s="31"/>
    </row>
    <row r="65" spans="1:13" s="25" customFormat="1" ht="15" hidden="1">
      <c r="A65" s="113"/>
      <c r="B65" s="124"/>
      <c r="C65" s="90"/>
      <c r="D65" s="89"/>
      <c r="E65" s="90"/>
      <c r="F65" s="91"/>
      <c r="G65" s="90"/>
      <c r="H65" s="90"/>
      <c r="I65" s="19">
        <v>6435.7</v>
      </c>
      <c r="J65" s="19"/>
      <c r="K65" s="67"/>
      <c r="M65" s="31"/>
    </row>
    <row r="66" spans="1:13" s="25" customFormat="1" ht="15">
      <c r="A66" s="113" t="s">
        <v>154</v>
      </c>
      <c r="B66" s="118" t="s">
        <v>76</v>
      </c>
      <c r="C66" s="92"/>
      <c r="D66" s="136">
        <v>1645.35</v>
      </c>
      <c r="E66" s="92"/>
      <c r="F66" s="91"/>
      <c r="G66" s="92"/>
      <c r="H66" s="92"/>
      <c r="I66" s="19">
        <v>6435.7</v>
      </c>
      <c r="J66" s="19"/>
      <c r="K66" s="67"/>
      <c r="M66" s="31"/>
    </row>
    <row r="67" spans="1:13" s="25" customFormat="1" ht="15">
      <c r="A67" s="113" t="s">
        <v>145</v>
      </c>
      <c r="B67" s="118" t="s">
        <v>76</v>
      </c>
      <c r="C67" s="93"/>
      <c r="D67" s="93">
        <v>3766.4</v>
      </c>
      <c r="E67" s="92"/>
      <c r="F67" s="91"/>
      <c r="G67" s="92"/>
      <c r="H67" s="92"/>
      <c r="I67" s="19">
        <v>6435.7</v>
      </c>
      <c r="J67" s="19"/>
      <c r="K67" s="67"/>
      <c r="M67" s="31"/>
    </row>
    <row r="68" spans="1:12" s="31" customFormat="1" ht="30">
      <c r="A68" s="131" t="s">
        <v>49</v>
      </c>
      <c r="B68" s="132"/>
      <c r="C68" s="84"/>
      <c r="D68" s="84">
        <f>D78+D81</f>
        <v>3096.31</v>
      </c>
      <c r="E68" s="84"/>
      <c r="F68" s="86"/>
      <c r="G68" s="84">
        <f>D68/I68</f>
        <v>0.48</v>
      </c>
      <c r="H68" s="84">
        <f>G68/12</f>
        <v>0.04</v>
      </c>
      <c r="I68" s="19">
        <v>6435.7</v>
      </c>
      <c r="J68" s="19">
        <v>1.07</v>
      </c>
      <c r="K68" s="67">
        <v>0.14</v>
      </c>
      <c r="L68" s="31">
        <v>7132.1</v>
      </c>
    </row>
    <row r="69" spans="1:13" s="25" customFormat="1" ht="15" hidden="1">
      <c r="A69" s="113" t="s">
        <v>43</v>
      </c>
      <c r="B69" s="124" t="s">
        <v>72</v>
      </c>
      <c r="C69" s="90"/>
      <c r="D69" s="89">
        <f aca="true" t="shared" si="4" ref="D69:D80">G69*I69</f>
        <v>0</v>
      </c>
      <c r="E69" s="90"/>
      <c r="F69" s="91"/>
      <c r="G69" s="90">
        <f aca="true" t="shared" si="5" ref="G69:G80">H69*12</f>
        <v>0</v>
      </c>
      <c r="H69" s="90">
        <v>0</v>
      </c>
      <c r="I69" s="19">
        <v>7132.1</v>
      </c>
      <c r="J69" s="19">
        <v>1.07</v>
      </c>
      <c r="K69" s="67">
        <v>0</v>
      </c>
      <c r="M69" s="31"/>
    </row>
    <row r="70" spans="1:13" s="25" customFormat="1" ht="25.5" hidden="1">
      <c r="A70" s="113" t="s">
        <v>44</v>
      </c>
      <c r="B70" s="124" t="s">
        <v>54</v>
      </c>
      <c r="C70" s="90"/>
      <c r="D70" s="89">
        <f t="shared" si="4"/>
        <v>0</v>
      </c>
      <c r="E70" s="90"/>
      <c r="F70" s="91"/>
      <c r="G70" s="90">
        <f t="shared" si="5"/>
        <v>0</v>
      </c>
      <c r="H70" s="90">
        <v>0</v>
      </c>
      <c r="I70" s="19">
        <v>7132.1</v>
      </c>
      <c r="J70" s="19">
        <v>1.07</v>
      </c>
      <c r="K70" s="67">
        <v>0</v>
      </c>
      <c r="M70" s="31"/>
    </row>
    <row r="71" spans="1:13" s="55" customFormat="1" ht="15" hidden="1">
      <c r="A71" s="113" t="s">
        <v>98</v>
      </c>
      <c r="B71" s="124" t="s">
        <v>76</v>
      </c>
      <c r="C71" s="90"/>
      <c r="D71" s="89">
        <f t="shared" si="4"/>
        <v>0</v>
      </c>
      <c r="E71" s="90"/>
      <c r="F71" s="91"/>
      <c r="G71" s="90">
        <f t="shared" si="5"/>
        <v>0</v>
      </c>
      <c r="H71" s="90">
        <v>0</v>
      </c>
      <c r="I71" s="19">
        <v>7132.1</v>
      </c>
      <c r="J71" s="19">
        <v>1.07</v>
      </c>
      <c r="K71" s="67">
        <v>0</v>
      </c>
      <c r="M71" s="31"/>
    </row>
    <row r="72" spans="1:13" s="25" customFormat="1" ht="15" hidden="1">
      <c r="A72" s="113" t="s">
        <v>77</v>
      </c>
      <c r="B72" s="124" t="s">
        <v>76</v>
      </c>
      <c r="C72" s="90"/>
      <c r="D72" s="89">
        <f t="shared" si="4"/>
        <v>0</v>
      </c>
      <c r="E72" s="90"/>
      <c r="F72" s="91"/>
      <c r="G72" s="90">
        <f t="shared" si="5"/>
        <v>0</v>
      </c>
      <c r="H72" s="90">
        <v>0</v>
      </c>
      <c r="I72" s="19">
        <v>7132.1</v>
      </c>
      <c r="J72" s="19">
        <v>1.07</v>
      </c>
      <c r="K72" s="67">
        <v>0</v>
      </c>
      <c r="M72" s="31"/>
    </row>
    <row r="73" spans="1:13" s="25" customFormat="1" ht="25.5" hidden="1">
      <c r="A73" s="113" t="s">
        <v>73</v>
      </c>
      <c r="B73" s="124" t="s">
        <v>74</v>
      </c>
      <c r="C73" s="90"/>
      <c r="D73" s="89">
        <f t="shared" si="4"/>
        <v>0</v>
      </c>
      <c r="E73" s="90"/>
      <c r="F73" s="91"/>
      <c r="G73" s="90">
        <f t="shared" si="5"/>
        <v>0</v>
      </c>
      <c r="H73" s="90">
        <v>0</v>
      </c>
      <c r="I73" s="19">
        <v>7132.1</v>
      </c>
      <c r="J73" s="19">
        <v>1.07</v>
      </c>
      <c r="K73" s="67">
        <v>0</v>
      </c>
      <c r="M73" s="31"/>
    </row>
    <row r="74" spans="1:13" s="25" customFormat="1" ht="15" hidden="1">
      <c r="A74" s="113" t="s">
        <v>45</v>
      </c>
      <c r="B74" s="124" t="s">
        <v>75</v>
      </c>
      <c r="C74" s="90"/>
      <c r="D74" s="89">
        <f t="shared" si="4"/>
        <v>0</v>
      </c>
      <c r="E74" s="90"/>
      <c r="F74" s="91"/>
      <c r="G74" s="90">
        <f t="shared" si="5"/>
        <v>0</v>
      </c>
      <c r="H74" s="90">
        <v>0</v>
      </c>
      <c r="I74" s="19">
        <v>7132.1</v>
      </c>
      <c r="J74" s="19">
        <v>1.07</v>
      </c>
      <c r="K74" s="67">
        <v>0</v>
      </c>
      <c r="M74" s="31"/>
    </row>
    <row r="75" spans="1:13" s="25" customFormat="1" ht="15" hidden="1">
      <c r="A75" s="113" t="s">
        <v>57</v>
      </c>
      <c r="B75" s="124" t="s">
        <v>76</v>
      </c>
      <c r="C75" s="90"/>
      <c r="D75" s="89">
        <f t="shared" si="4"/>
        <v>0</v>
      </c>
      <c r="E75" s="90"/>
      <c r="F75" s="91"/>
      <c r="G75" s="90">
        <f t="shared" si="5"/>
        <v>0</v>
      </c>
      <c r="H75" s="90">
        <v>0</v>
      </c>
      <c r="I75" s="19">
        <v>7132.1</v>
      </c>
      <c r="J75" s="19">
        <v>1.07</v>
      </c>
      <c r="K75" s="67">
        <v>0</v>
      </c>
      <c r="M75" s="31"/>
    </row>
    <row r="76" spans="1:13" s="25" customFormat="1" ht="15" hidden="1">
      <c r="A76" s="113" t="s">
        <v>58</v>
      </c>
      <c r="B76" s="124" t="s">
        <v>17</v>
      </c>
      <c r="C76" s="90"/>
      <c r="D76" s="89">
        <f t="shared" si="4"/>
        <v>0</v>
      </c>
      <c r="E76" s="90"/>
      <c r="F76" s="91"/>
      <c r="G76" s="90">
        <f t="shared" si="5"/>
        <v>0</v>
      </c>
      <c r="H76" s="90">
        <v>0</v>
      </c>
      <c r="I76" s="19">
        <v>7132.1</v>
      </c>
      <c r="J76" s="19">
        <v>1.07</v>
      </c>
      <c r="K76" s="67">
        <v>0</v>
      </c>
      <c r="M76" s="31"/>
    </row>
    <row r="77" spans="1:13" s="25" customFormat="1" ht="25.5" hidden="1">
      <c r="A77" s="113" t="s">
        <v>55</v>
      </c>
      <c r="B77" s="124" t="s">
        <v>17</v>
      </c>
      <c r="C77" s="90"/>
      <c r="D77" s="89">
        <f t="shared" si="4"/>
        <v>0</v>
      </c>
      <c r="E77" s="90"/>
      <c r="F77" s="91"/>
      <c r="G77" s="90">
        <f t="shared" si="5"/>
        <v>0</v>
      </c>
      <c r="H77" s="90">
        <v>0</v>
      </c>
      <c r="I77" s="19">
        <v>7132.1</v>
      </c>
      <c r="J77" s="19">
        <v>1.07</v>
      </c>
      <c r="K77" s="67">
        <v>0</v>
      </c>
      <c r="M77" s="31"/>
    </row>
    <row r="78" spans="1:13" s="25" customFormat="1" ht="15">
      <c r="A78" s="113" t="s">
        <v>163</v>
      </c>
      <c r="B78" s="114" t="s">
        <v>17</v>
      </c>
      <c r="C78" s="101"/>
      <c r="D78" s="101">
        <f>622.83*I78/L78</f>
        <v>562.01</v>
      </c>
      <c r="E78" s="90"/>
      <c r="F78" s="91"/>
      <c r="G78" s="90"/>
      <c r="H78" s="90"/>
      <c r="I78" s="19">
        <v>6435.7</v>
      </c>
      <c r="J78" s="19">
        <v>1.07</v>
      </c>
      <c r="K78" s="67">
        <v>0.03</v>
      </c>
      <c r="L78" s="25">
        <v>7132.1</v>
      </c>
      <c r="M78" s="31"/>
    </row>
    <row r="79" spans="1:13" s="25" customFormat="1" ht="15" hidden="1">
      <c r="A79" s="113" t="s">
        <v>69</v>
      </c>
      <c r="B79" s="124" t="s">
        <v>9</v>
      </c>
      <c r="C79" s="90"/>
      <c r="D79" s="89">
        <f t="shared" si="4"/>
        <v>0</v>
      </c>
      <c r="E79" s="90"/>
      <c r="F79" s="91"/>
      <c r="G79" s="90">
        <f t="shared" si="5"/>
        <v>0</v>
      </c>
      <c r="H79" s="90">
        <v>0</v>
      </c>
      <c r="I79" s="19">
        <v>7132.1</v>
      </c>
      <c r="J79" s="19">
        <v>1.07</v>
      </c>
      <c r="K79" s="67">
        <v>0</v>
      </c>
      <c r="M79" s="31"/>
    </row>
    <row r="80" spans="1:13" s="25" customFormat="1" ht="15" hidden="1">
      <c r="A80" s="113" t="s">
        <v>68</v>
      </c>
      <c r="B80" s="124" t="s">
        <v>9</v>
      </c>
      <c r="C80" s="92"/>
      <c r="D80" s="89">
        <f t="shared" si="4"/>
        <v>0</v>
      </c>
      <c r="E80" s="92"/>
      <c r="F80" s="91"/>
      <c r="G80" s="90">
        <f t="shared" si="5"/>
        <v>0</v>
      </c>
      <c r="H80" s="90">
        <v>0</v>
      </c>
      <c r="I80" s="19">
        <v>7132.1</v>
      </c>
      <c r="J80" s="19">
        <v>1.07</v>
      </c>
      <c r="K80" s="67">
        <v>0</v>
      </c>
      <c r="M80" s="31"/>
    </row>
    <row r="81" spans="1:13" s="25" customFormat="1" ht="15">
      <c r="A81" s="113" t="s">
        <v>146</v>
      </c>
      <c r="B81" s="118" t="s">
        <v>76</v>
      </c>
      <c r="C81" s="93"/>
      <c r="D81" s="93">
        <f>2808.53*I81/L81</f>
        <v>2534.3</v>
      </c>
      <c r="E81" s="92"/>
      <c r="F81" s="91"/>
      <c r="G81" s="92"/>
      <c r="H81" s="92"/>
      <c r="I81" s="19">
        <v>6435.7</v>
      </c>
      <c r="J81" s="19"/>
      <c r="K81" s="67"/>
      <c r="L81" s="25">
        <v>7132.1</v>
      </c>
      <c r="M81" s="31"/>
    </row>
    <row r="82" spans="1:13" s="25" customFormat="1" ht="30">
      <c r="A82" s="131" t="s">
        <v>50</v>
      </c>
      <c r="B82" s="124"/>
      <c r="C82" s="90"/>
      <c r="D82" s="84">
        <v>0</v>
      </c>
      <c r="E82" s="90"/>
      <c r="F82" s="91"/>
      <c r="G82" s="84">
        <v>0</v>
      </c>
      <c r="H82" s="84">
        <v>0</v>
      </c>
      <c r="I82" s="19">
        <v>7132.1</v>
      </c>
      <c r="J82" s="19">
        <v>1.07</v>
      </c>
      <c r="K82" s="67">
        <v>0.03</v>
      </c>
      <c r="L82" s="25">
        <v>7132.1</v>
      </c>
      <c r="M82" s="31"/>
    </row>
    <row r="83" spans="1:13" s="25" customFormat="1" ht="15" hidden="1">
      <c r="A83" s="113"/>
      <c r="B83" s="124"/>
      <c r="C83" s="90"/>
      <c r="D83" s="89"/>
      <c r="E83" s="90"/>
      <c r="F83" s="91"/>
      <c r="G83" s="90"/>
      <c r="H83" s="90"/>
      <c r="I83" s="19">
        <v>6435.7</v>
      </c>
      <c r="J83" s="19"/>
      <c r="K83" s="67"/>
      <c r="M83" s="31"/>
    </row>
    <row r="84" spans="1:13" s="25" customFormat="1" ht="15" hidden="1">
      <c r="A84" s="113" t="s">
        <v>70</v>
      </c>
      <c r="B84" s="124" t="s">
        <v>9</v>
      </c>
      <c r="C84" s="90"/>
      <c r="D84" s="89">
        <f>G84*I84</f>
        <v>0</v>
      </c>
      <c r="E84" s="90"/>
      <c r="F84" s="91"/>
      <c r="G84" s="90">
        <f>H84*12</f>
        <v>0</v>
      </c>
      <c r="H84" s="90">
        <v>0</v>
      </c>
      <c r="I84" s="19">
        <v>6435.7</v>
      </c>
      <c r="J84" s="19">
        <v>1.07</v>
      </c>
      <c r="K84" s="67">
        <v>0</v>
      </c>
      <c r="M84" s="31"/>
    </row>
    <row r="85" spans="1:13" s="25" customFormat="1" ht="15">
      <c r="A85" s="131" t="s">
        <v>51</v>
      </c>
      <c r="B85" s="124"/>
      <c r="C85" s="90"/>
      <c r="D85" s="84">
        <f>D87+D88+D94</f>
        <v>47713.83</v>
      </c>
      <c r="E85" s="90"/>
      <c r="F85" s="91"/>
      <c r="G85" s="84">
        <f>D85/I85</f>
        <v>7.41</v>
      </c>
      <c r="H85" s="84">
        <f>G85/12</f>
        <v>0.62</v>
      </c>
      <c r="I85" s="19">
        <v>6435.7</v>
      </c>
      <c r="J85" s="19">
        <v>1.07</v>
      </c>
      <c r="K85" s="67">
        <v>0.15</v>
      </c>
      <c r="M85" s="31"/>
    </row>
    <row r="86" spans="1:13" s="25" customFormat="1" ht="15" hidden="1">
      <c r="A86" s="113" t="s">
        <v>46</v>
      </c>
      <c r="B86" s="124" t="s">
        <v>9</v>
      </c>
      <c r="C86" s="90"/>
      <c r="D86" s="89">
        <f aca="true" t="shared" si="6" ref="D86:D93">G86*I86</f>
        <v>0</v>
      </c>
      <c r="E86" s="90"/>
      <c r="F86" s="91"/>
      <c r="G86" s="90">
        <f aca="true" t="shared" si="7" ref="G86:G93">H86*12</f>
        <v>0</v>
      </c>
      <c r="H86" s="90">
        <v>0</v>
      </c>
      <c r="I86" s="19">
        <v>6435.7</v>
      </c>
      <c r="J86" s="19">
        <v>1.07</v>
      </c>
      <c r="K86" s="67">
        <v>0</v>
      </c>
      <c r="M86" s="31"/>
    </row>
    <row r="87" spans="1:13" s="25" customFormat="1" ht="15">
      <c r="A87" s="113" t="s">
        <v>85</v>
      </c>
      <c r="B87" s="124" t="s">
        <v>17</v>
      </c>
      <c r="C87" s="90"/>
      <c r="D87" s="89">
        <v>13830.58</v>
      </c>
      <c r="E87" s="90"/>
      <c r="F87" s="91"/>
      <c r="G87" s="90"/>
      <c r="H87" s="90"/>
      <c r="I87" s="19">
        <v>6435.7</v>
      </c>
      <c r="J87" s="19">
        <v>1.07</v>
      </c>
      <c r="K87" s="67">
        <v>0.14</v>
      </c>
      <c r="M87" s="31"/>
    </row>
    <row r="88" spans="1:13" s="25" customFormat="1" ht="15">
      <c r="A88" s="113" t="s">
        <v>47</v>
      </c>
      <c r="B88" s="124" t="s">
        <v>17</v>
      </c>
      <c r="C88" s="90"/>
      <c r="D88" s="89">
        <f>915.28*I88/L88</f>
        <v>825.91</v>
      </c>
      <c r="E88" s="90"/>
      <c r="F88" s="91"/>
      <c r="G88" s="90"/>
      <c r="H88" s="90"/>
      <c r="I88" s="19">
        <v>6435.7</v>
      </c>
      <c r="J88" s="19">
        <v>1.07</v>
      </c>
      <c r="K88" s="67">
        <v>0.01</v>
      </c>
      <c r="L88" s="25">
        <v>7132.1</v>
      </c>
      <c r="M88" s="31"/>
    </row>
    <row r="89" spans="1:13" s="25" customFormat="1" ht="27.75" customHeight="1" hidden="1">
      <c r="A89" s="113" t="s">
        <v>56</v>
      </c>
      <c r="B89" s="124" t="s">
        <v>12</v>
      </c>
      <c r="C89" s="90"/>
      <c r="D89" s="89">
        <f t="shared" si="6"/>
        <v>0</v>
      </c>
      <c r="E89" s="90"/>
      <c r="F89" s="91"/>
      <c r="G89" s="90">
        <f t="shared" si="7"/>
        <v>0</v>
      </c>
      <c r="H89" s="90">
        <v>0</v>
      </c>
      <c r="I89" s="19">
        <v>7132.1</v>
      </c>
      <c r="J89" s="19">
        <v>1.07</v>
      </c>
      <c r="K89" s="67">
        <v>0</v>
      </c>
      <c r="M89" s="31"/>
    </row>
    <row r="90" spans="1:13" s="25" customFormat="1" ht="25.5" hidden="1">
      <c r="A90" s="113" t="s">
        <v>82</v>
      </c>
      <c r="B90" s="124" t="s">
        <v>12</v>
      </c>
      <c r="C90" s="90"/>
      <c r="D90" s="89">
        <f t="shared" si="6"/>
        <v>0</v>
      </c>
      <c r="E90" s="90"/>
      <c r="F90" s="91"/>
      <c r="G90" s="90">
        <f t="shared" si="7"/>
        <v>0</v>
      </c>
      <c r="H90" s="90">
        <v>0</v>
      </c>
      <c r="I90" s="19">
        <v>7132.1</v>
      </c>
      <c r="J90" s="19">
        <v>1.07</v>
      </c>
      <c r="K90" s="67">
        <v>0</v>
      </c>
      <c r="M90" s="31"/>
    </row>
    <row r="91" spans="1:13" s="25" customFormat="1" ht="25.5" hidden="1">
      <c r="A91" s="113" t="s">
        <v>78</v>
      </c>
      <c r="B91" s="124" t="s">
        <v>12</v>
      </c>
      <c r="C91" s="90"/>
      <c r="D91" s="89">
        <f t="shared" si="6"/>
        <v>0</v>
      </c>
      <c r="E91" s="90"/>
      <c r="F91" s="91"/>
      <c r="G91" s="90">
        <f t="shared" si="7"/>
        <v>0</v>
      </c>
      <c r="H91" s="90">
        <v>0</v>
      </c>
      <c r="I91" s="19">
        <v>7132.1</v>
      </c>
      <c r="J91" s="19">
        <v>1.07</v>
      </c>
      <c r="K91" s="67">
        <v>0</v>
      </c>
      <c r="M91" s="31"/>
    </row>
    <row r="92" spans="1:13" s="25" customFormat="1" ht="25.5" hidden="1">
      <c r="A92" s="113" t="s">
        <v>83</v>
      </c>
      <c r="B92" s="124" t="s">
        <v>12</v>
      </c>
      <c r="C92" s="90"/>
      <c r="D92" s="89">
        <f t="shared" si="6"/>
        <v>0</v>
      </c>
      <c r="E92" s="90"/>
      <c r="F92" s="91"/>
      <c r="G92" s="90">
        <f t="shared" si="7"/>
        <v>0</v>
      </c>
      <c r="H92" s="90">
        <v>0</v>
      </c>
      <c r="I92" s="19">
        <v>7132.1</v>
      </c>
      <c r="J92" s="19">
        <v>1.07</v>
      </c>
      <c r="K92" s="67">
        <v>0</v>
      </c>
      <c r="M92" s="31"/>
    </row>
    <row r="93" spans="1:13" s="25" customFormat="1" ht="25.5" hidden="1">
      <c r="A93" s="113" t="s">
        <v>81</v>
      </c>
      <c r="B93" s="124" t="s">
        <v>12</v>
      </c>
      <c r="C93" s="90"/>
      <c r="D93" s="89">
        <f t="shared" si="6"/>
        <v>0</v>
      </c>
      <c r="E93" s="90"/>
      <c r="F93" s="91"/>
      <c r="G93" s="90">
        <f t="shared" si="7"/>
        <v>0</v>
      </c>
      <c r="H93" s="90">
        <v>0</v>
      </c>
      <c r="I93" s="19">
        <v>7132.1</v>
      </c>
      <c r="J93" s="19">
        <v>1.07</v>
      </c>
      <c r="K93" s="67">
        <v>0</v>
      </c>
      <c r="M93" s="31"/>
    </row>
    <row r="94" spans="1:13" s="25" customFormat="1" ht="15">
      <c r="A94" s="113" t="s">
        <v>158</v>
      </c>
      <c r="B94" s="135" t="s">
        <v>118</v>
      </c>
      <c r="C94" s="90"/>
      <c r="D94" s="136">
        <v>33057.34</v>
      </c>
      <c r="E94" s="90"/>
      <c r="F94" s="91"/>
      <c r="G94" s="92"/>
      <c r="H94" s="92"/>
      <c r="I94" s="19">
        <v>6435.7</v>
      </c>
      <c r="J94" s="19"/>
      <c r="K94" s="67"/>
      <c r="M94" s="31"/>
    </row>
    <row r="95" spans="1:13" s="25" customFormat="1" ht="15">
      <c r="A95" s="131" t="s">
        <v>52</v>
      </c>
      <c r="B95" s="124"/>
      <c r="C95" s="90"/>
      <c r="D95" s="84">
        <v>0</v>
      </c>
      <c r="E95" s="90"/>
      <c r="F95" s="91"/>
      <c r="G95" s="84">
        <f>D95/I95</f>
        <v>0</v>
      </c>
      <c r="H95" s="84">
        <f>G95/12</f>
        <v>0</v>
      </c>
      <c r="I95" s="19">
        <v>6435.7</v>
      </c>
      <c r="J95" s="19">
        <v>1.07</v>
      </c>
      <c r="K95" s="67">
        <v>0.1</v>
      </c>
      <c r="L95" s="25">
        <v>7132.1</v>
      </c>
      <c r="M95" s="31"/>
    </row>
    <row r="96" spans="1:13" s="19" customFormat="1" ht="15">
      <c r="A96" s="131" t="s">
        <v>65</v>
      </c>
      <c r="B96" s="132"/>
      <c r="C96" s="84"/>
      <c r="D96" s="84">
        <f>D97</f>
        <v>24195.36</v>
      </c>
      <c r="E96" s="84"/>
      <c r="F96" s="86"/>
      <c r="G96" s="84">
        <f>D96/I96</f>
        <v>3.76</v>
      </c>
      <c r="H96" s="84">
        <f>G96/12</f>
        <v>0.31</v>
      </c>
      <c r="I96" s="19">
        <v>6435.7</v>
      </c>
      <c r="J96" s="19">
        <v>1.07</v>
      </c>
      <c r="K96" s="67">
        <v>0.02</v>
      </c>
      <c r="M96" s="31"/>
    </row>
    <row r="97" spans="1:13" s="25" customFormat="1" ht="15">
      <c r="A97" s="113" t="s">
        <v>79</v>
      </c>
      <c r="B97" s="135" t="s">
        <v>22</v>
      </c>
      <c r="C97" s="90">
        <f>F97*12</f>
        <v>0</v>
      </c>
      <c r="D97" s="89">
        <v>24195.36</v>
      </c>
      <c r="E97" s="90">
        <f>H97*12</f>
        <v>0</v>
      </c>
      <c r="F97" s="91"/>
      <c r="G97" s="90"/>
      <c r="H97" s="90"/>
      <c r="I97" s="19">
        <v>6435.7</v>
      </c>
      <c r="J97" s="19">
        <v>1.07</v>
      </c>
      <c r="K97" s="67">
        <v>0</v>
      </c>
      <c r="M97" s="31"/>
    </row>
    <row r="98" spans="1:13" s="19" customFormat="1" ht="15">
      <c r="A98" s="131" t="s">
        <v>64</v>
      </c>
      <c r="B98" s="132"/>
      <c r="C98" s="84"/>
      <c r="D98" s="84">
        <v>0</v>
      </c>
      <c r="E98" s="84"/>
      <c r="F98" s="86"/>
      <c r="G98" s="84">
        <f>D98/I98</f>
        <v>0</v>
      </c>
      <c r="H98" s="84">
        <f>G98/12</f>
        <v>0</v>
      </c>
      <c r="I98" s="19">
        <v>6435.7</v>
      </c>
      <c r="J98" s="19">
        <v>1.07</v>
      </c>
      <c r="K98" s="67">
        <v>0.16</v>
      </c>
      <c r="M98" s="31"/>
    </row>
    <row r="99" spans="1:13" s="25" customFormat="1" ht="25.5" customHeight="1" hidden="1">
      <c r="A99" s="113" t="s">
        <v>80</v>
      </c>
      <c r="B99" s="124" t="s">
        <v>17</v>
      </c>
      <c r="C99" s="90"/>
      <c r="D99" s="89">
        <f>G99*I99</f>
        <v>0</v>
      </c>
      <c r="E99" s="90"/>
      <c r="F99" s="91"/>
      <c r="G99" s="90">
        <f>H99*12</f>
        <v>0</v>
      </c>
      <c r="H99" s="90">
        <v>0</v>
      </c>
      <c r="I99" s="19">
        <v>6435.7</v>
      </c>
      <c r="J99" s="19">
        <v>1.07</v>
      </c>
      <c r="K99" s="67">
        <v>0</v>
      </c>
      <c r="M99" s="31"/>
    </row>
    <row r="100" spans="1:13" s="19" customFormat="1" ht="38.25" thickBot="1">
      <c r="A100" s="137" t="s">
        <v>155</v>
      </c>
      <c r="B100" s="132" t="s">
        <v>12</v>
      </c>
      <c r="C100" s="88">
        <f>F100*12</f>
        <v>0</v>
      </c>
      <c r="D100" s="88">
        <v>37841.91</v>
      </c>
      <c r="E100" s="88"/>
      <c r="F100" s="88"/>
      <c r="G100" s="88">
        <f>H100*12</f>
        <v>5.88</v>
      </c>
      <c r="H100" s="88">
        <f>0.38+0.11</f>
        <v>0.49</v>
      </c>
      <c r="I100" s="19">
        <v>6435.7</v>
      </c>
      <c r="J100" s="19">
        <v>1.07</v>
      </c>
      <c r="K100" s="67">
        <v>0.3</v>
      </c>
      <c r="M100" s="31"/>
    </row>
    <row r="101" spans="1:13" s="19" customFormat="1" ht="19.5" hidden="1" thickBot="1">
      <c r="A101" s="137" t="s">
        <v>38</v>
      </c>
      <c r="B101" s="132"/>
      <c r="C101" s="87">
        <f>F101*12</f>
        <v>0</v>
      </c>
      <c r="D101" s="87"/>
      <c r="E101" s="87"/>
      <c r="F101" s="87"/>
      <c r="G101" s="87"/>
      <c r="H101" s="86"/>
      <c r="I101" s="19">
        <v>6435.7</v>
      </c>
      <c r="K101" s="67"/>
      <c r="M101" s="31"/>
    </row>
    <row r="102" spans="1:13" s="46" customFormat="1" ht="15.75" hidden="1" thickBot="1">
      <c r="A102" s="138" t="s">
        <v>86</v>
      </c>
      <c r="B102" s="118"/>
      <c r="C102" s="93"/>
      <c r="D102" s="93"/>
      <c r="E102" s="93"/>
      <c r="F102" s="93"/>
      <c r="G102" s="93"/>
      <c r="H102" s="100"/>
      <c r="I102" s="19">
        <v>6435.7</v>
      </c>
      <c r="K102" s="69"/>
      <c r="M102" s="31"/>
    </row>
    <row r="103" spans="1:13" s="46" customFormat="1" ht="15.75" hidden="1" thickBot="1">
      <c r="A103" s="138" t="s">
        <v>87</v>
      </c>
      <c r="B103" s="118"/>
      <c r="C103" s="93"/>
      <c r="D103" s="93"/>
      <c r="E103" s="93"/>
      <c r="F103" s="93"/>
      <c r="G103" s="93"/>
      <c r="H103" s="100"/>
      <c r="I103" s="19">
        <v>6435.7</v>
      </c>
      <c r="K103" s="69"/>
      <c r="M103" s="31"/>
    </row>
    <row r="104" spans="1:13" s="46" customFormat="1" ht="15" customHeight="1" hidden="1">
      <c r="A104" s="138" t="s">
        <v>100</v>
      </c>
      <c r="B104" s="118"/>
      <c r="C104" s="93"/>
      <c r="D104" s="93"/>
      <c r="E104" s="93"/>
      <c r="F104" s="93"/>
      <c r="G104" s="93"/>
      <c r="H104" s="100"/>
      <c r="I104" s="19">
        <v>6435.7</v>
      </c>
      <c r="K104" s="69"/>
      <c r="M104" s="31"/>
    </row>
    <row r="105" spans="1:13" s="46" customFormat="1" ht="20.25" customHeight="1" hidden="1">
      <c r="A105" s="138" t="s">
        <v>101</v>
      </c>
      <c r="B105" s="118"/>
      <c r="C105" s="93"/>
      <c r="D105" s="93"/>
      <c r="E105" s="93"/>
      <c r="F105" s="93"/>
      <c r="G105" s="93"/>
      <c r="H105" s="100"/>
      <c r="I105" s="19">
        <v>6435.7</v>
      </c>
      <c r="K105" s="69"/>
      <c r="M105" s="31"/>
    </row>
    <row r="106" spans="1:13" s="46" customFormat="1" ht="15.75" hidden="1" thickBot="1">
      <c r="A106" s="138" t="s">
        <v>88</v>
      </c>
      <c r="B106" s="118"/>
      <c r="C106" s="93"/>
      <c r="D106" s="93"/>
      <c r="E106" s="93"/>
      <c r="F106" s="93"/>
      <c r="G106" s="93"/>
      <c r="H106" s="100"/>
      <c r="I106" s="19">
        <v>6435.7</v>
      </c>
      <c r="K106" s="69"/>
      <c r="M106" s="31"/>
    </row>
    <row r="107" spans="1:13" s="46" customFormat="1" ht="15.75" hidden="1" thickBot="1">
      <c r="A107" s="138" t="s">
        <v>89</v>
      </c>
      <c r="B107" s="118"/>
      <c r="C107" s="93"/>
      <c r="D107" s="93">
        <f>G107*I107</f>
        <v>0</v>
      </c>
      <c r="E107" s="93"/>
      <c r="F107" s="93"/>
      <c r="G107" s="93">
        <f>12*H107</f>
        <v>0</v>
      </c>
      <c r="H107" s="100">
        <v>0</v>
      </c>
      <c r="I107" s="19">
        <v>6435.7</v>
      </c>
      <c r="K107" s="69"/>
      <c r="M107" s="31"/>
    </row>
    <row r="108" spans="1:11" s="19" customFormat="1" ht="19.5" thickBot="1">
      <c r="A108" s="38" t="s">
        <v>39</v>
      </c>
      <c r="B108" s="18"/>
      <c r="C108" s="39">
        <f>F108*12</f>
        <v>0</v>
      </c>
      <c r="D108" s="5">
        <f>D100+D98+D96+D95+D85+D82+D68+D49+D48+D47+D46+D45+D41+D40+D39+D38+D37+D36+D35+D34+D33+D32+D23+D15</f>
        <v>1379985.41</v>
      </c>
      <c r="E108" s="5">
        <f>E100+E98+E96+E95+E85+E82+E68+E49+E48+E47+E46+E45+E41+E40+E39+E38+E37+E36+E35+E34+E33+E32+E23+E15</f>
        <v>184.68</v>
      </c>
      <c r="F108" s="5">
        <f>F100+F98+F96+F95+F85+F82+F68+F49+F48+F47+F46+F45+F41+F40+F39+F38+F37+F36+F35+F34+F33+F32+F23+F15</f>
        <v>0</v>
      </c>
      <c r="G108" s="5">
        <f>G100+G98+G96+G95+G85+G82+G68+G49+G48+G47+G46+G45+G41+G40+G39+G38+G37+G36+G35+G34+G33+G32+G23+G15</f>
        <v>214.43</v>
      </c>
      <c r="H108" s="5">
        <f>H100+H98+H96+H95+H85+H82+H68+H49+H48+H47+H46+H45+H41+H40+H39+H38+H37+H36+H35+H34+H33+H32+H23+H15</f>
        <v>17.87</v>
      </c>
      <c r="I108" s="19">
        <v>6435.7</v>
      </c>
      <c r="K108" s="67"/>
    </row>
    <row r="109" spans="1:11" s="42" customFormat="1" ht="20.25" hidden="1" thickBot="1">
      <c r="A109" s="9" t="s">
        <v>29</v>
      </c>
      <c r="B109" s="40" t="s">
        <v>11</v>
      </c>
      <c r="C109" s="40" t="s">
        <v>30</v>
      </c>
      <c r="D109" s="41"/>
      <c r="E109" s="40" t="s">
        <v>30</v>
      </c>
      <c r="F109" s="10"/>
      <c r="G109" s="40" t="s">
        <v>30</v>
      </c>
      <c r="H109" s="10"/>
      <c r="K109" s="70"/>
    </row>
    <row r="110" spans="1:11" s="42" customFormat="1" ht="19.5">
      <c r="A110" s="76"/>
      <c r="B110" s="77"/>
      <c r="C110" s="77"/>
      <c r="D110" s="77"/>
      <c r="E110" s="77"/>
      <c r="F110" s="77"/>
      <c r="G110" s="77"/>
      <c r="H110" s="77"/>
      <c r="K110" s="70"/>
    </row>
    <row r="111" spans="1:11" s="6" customFormat="1" ht="13.5" thickBot="1">
      <c r="A111" s="43"/>
      <c r="K111" s="71"/>
    </row>
    <row r="112" spans="1:11" s="19" customFormat="1" ht="30.75" thickBot="1">
      <c r="A112" s="74" t="s">
        <v>111</v>
      </c>
      <c r="B112" s="18"/>
      <c r="C112" s="39">
        <f>F112*12</f>
        <v>0</v>
      </c>
      <c r="D112" s="39">
        <f>D113+D114+D115+D116</f>
        <v>400595.91</v>
      </c>
      <c r="E112" s="39">
        <f>E113+E114+E115+E116</f>
        <v>0</v>
      </c>
      <c r="F112" s="39">
        <f>F113+F114+F115+F116</f>
        <v>0</v>
      </c>
      <c r="G112" s="39">
        <f>G113+G114+G115+G116</f>
        <v>62.25</v>
      </c>
      <c r="H112" s="39">
        <f>H113+H114+H115+H116</f>
        <v>5.18</v>
      </c>
      <c r="I112" s="19">
        <v>6435.7</v>
      </c>
      <c r="K112" s="67"/>
    </row>
    <row r="113" spans="1:11" s="116" customFormat="1" ht="15">
      <c r="A113" s="113" t="s">
        <v>169</v>
      </c>
      <c r="B113" s="114"/>
      <c r="C113" s="81"/>
      <c r="D113" s="101">
        <v>67509.61</v>
      </c>
      <c r="E113" s="93"/>
      <c r="F113" s="93"/>
      <c r="G113" s="101">
        <f>D113/I113</f>
        <v>10.49</v>
      </c>
      <c r="H113" s="102">
        <f>G113/12</f>
        <v>0.87</v>
      </c>
      <c r="I113" s="115">
        <v>6435.7</v>
      </c>
      <c r="K113" s="117"/>
    </row>
    <row r="114" spans="1:11" s="116" customFormat="1" ht="15">
      <c r="A114" s="113" t="s">
        <v>166</v>
      </c>
      <c r="B114" s="114"/>
      <c r="C114" s="81"/>
      <c r="D114" s="101">
        <v>22634.42</v>
      </c>
      <c r="E114" s="93"/>
      <c r="F114" s="93"/>
      <c r="G114" s="101">
        <f>D114/I114</f>
        <v>3.52</v>
      </c>
      <c r="H114" s="102">
        <f>G114/12</f>
        <v>0.29</v>
      </c>
      <c r="I114" s="115">
        <v>6435.7</v>
      </c>
      <c r="K114" s="117"/>
    </row>
    <row r="115" spans="1:11" s="116" customFormat="1" ht="15" customHeight="1">
      <c r="A115" s="113" t="s">
        <v>167</v>
      </c>
      <c r="B115" s="118"/>
      <c r="C115" s="82"/>
      <c r="D115" s="93">
        <v>301956.58</v>
      </c>
      <c r="E115" s="93"/>
      <c r="F115" s="93"/>
      <c r="G115" s="101">
        <f>D115/I115</f>
        <v>46.92</v>
      </c>
      <c r="H115" s="102">
        <f>G115/12</f>
        <v>3.91</v>
      </c>
      <c r="I115" s="115">
        <v>6435.7</v>
      </c>
      <c r="K115" s="117"/>
    </row>
    <row r="116" spans="1:12" s="116" customFormat="1" ht="15" customHeight="1">
      <c r="A116" s="113" t="s">
        <v>147</v>
      </c>
      <c r="B116" s="118"/>
      <c r="C116" s="82"/>
      <c r="D116" s="93">
        <f>9414.57*I116/L116</f>
        <v>8495.3</v>
      </c>
      <c r="E116" s="93"/>
      <c r="F116" s="93"/>
      <c r="G116" s="101">
        <f>D116/I116</f>
        <v>1.32</v>
      </c>
      <c r="H116" s="102">
        <f>G116/12</f>
        <v>0.11</v>
      </c>
      <c r="I116" s="115">
        <v>6435.7</v>
      </c>
      <c r="K116" s="117"/>
      <c r="L116" s="116">
        <v>7132.1</v>
      </c>
    </row>
    <row r="117" spans="1:11" s="6" customFormat="1" ht="12.75">
      <c r="A117" s="43"/>
      <c r="K117" s="71"/>
    </row>
    <row r="118" spans="1:11" s="6" customFormat="1" ht="13.5" thickBot="1">
      <c r="A118" s="43"/>
      <c r="K118" s="71"/>
    </row>
    <row r="119" spans="1:11" s="59" customFormat="1" ht="15.75" thickBot="1">
      <c r="A119" s="57" t="s">
        <v>102</v>
      </c>
      <c r="B119" s="58"/>
      <c r="C119" s="58"/>
      <c r="D119" s="60">
        <f>D108+D112</f>
        <v>1780581.32</v>
      </c>
      <c r="E119" s="60">
        <f>E108+E112</f>
        <v>184.68</v>
      </c>
      <c r="F119" s="60">
        <f>F108+F112</f>
        <v>0</v>
      </c>
      <c r="G119" s="60">
        <f>G108+G112</f>
        <v>276.68</v>
      </c>
      <c r="H119" s="60">
        <f>H108+H112</f>
        <v>23.05</v>
      </c>
      <c r="K119" s="72"/>
    </row>
    <row r="120" spans="1:11" s="6" customFormat="1" ht="12.75">
      <c r="A120" s="43"/>
      <c r="K120" s="71"/>
    </row>
    <row r="121" spans="1:11" s="6" customFormat="1" ht="12.75">
      <c r="A121" s="43"/>
      <c r="K121" s="71"/>
    </row>
    <row r="122" spans="1:11" s="6" customFormat="1" ht="37.5">
      <c r="A122" s="146" t="s">
        <v>168</v>
      </c>
      <c r="B122" s="147"/>
      <c r="C122" s="147"/>
      <c r="D122" s="148">
        <v>150000</v>
      </c>
      <c r="E122" s="148"/>
      <c r="F122" s="148"/>
      <c r="G122" s="149">
        <f>D122/I122</f>
        <v>23.31</v>
      </c>
      <c r="H122" s="149">
        <f>G122/12</f>
        <v>1.94</v>
      </c>
      <c r="I122" s="6">
        <v>6435.7</v>
      </c>
      <c r="K122" s="71"/>
    </row>
    <row r="123" spans="1:11" s="6" customFormat="1" ht="12.75">
      <c r="A123" s="43"/>
      <c r="K123" s="71"/>
    </row>
    <row r="124" spans="1:11" s="6" customFormat="1" ht="21" customHeight="1">
      <c r="A124" s="150" t="s">
        <v>102</v>
      </c>
      <c r="B124" s="147"/>
      <c r="C124" s="147"/>
      <c r="D124" s="151">
        <f>D119-D122</f>
        <v>1630581.32</v>
      </c>
      <c r="E124" s="147"/>
      <c r="F124" s="147"/>
      <c r="G124" s="151">
        <f>G119-G122</f>
        <v>253.37</v>
      </c>
      <c r="H124" s="151">
        <f>H119-H122</f>
        <v>21.11</v>
      </c>
      <c r="K124" s="71"/>
    </row>
    <row r="125" spans="1:11" s="6" customFormat="1" ht="12.75">
      <c r="A125" s="43"/>
      <c r="K125" s="71"/>
    </row>
    <row r="126" spans="1:11" s="6" customFormat="1" ht="12.75">
      <c r="A126" s="43"/>
      <c r="K126" s="71"/>
    </row>
    <row r="127" spans="1:11" s="6" customFormat="1" ht="12.75">
      <c r="A127" s="43"/>
      <c r="K127" s="71"/>
    </row>
    <row r="128" spans="1:11" s="6" customFormat="1" ht="12.75">
      <c r="A128" s="43"/>
      <c r="K128" s="71"/>
    </row>
    <row r="129" spans="1:11" s="42" customFormat="1" ht="19.5">
      <c r="A129" s="44"/>
      <c r="B129" s="45"/>
      <c r="C129" s="7"/>
      <c r="D129" s="7"/>
      <c r="E129" s="7"/>
      <c r="F129" s="7"/>
      <c r="G129" s="7"/>
      <c r="H129" s="7"/>
      <c r="K129" s="70"/>
    </row>
    <row r="130" spans="1:11" s="6" customFormat="1" ht="14.25">
      <c r="A130" s="173" t="s">
        <v>31</v>
      </c>
      <c r="B130" s="173"/>
      <c r="C130" s="173"/>
      <c r="D130" s="173"/>
      <c r="E130" s="173"/>
      <c r="F130" s="173"/>
      <c r="K130" s="71"/>
    </row>
    <row r="131" s="6" customFormat="1" ht="12.75">
      <c r="K131" s="71"/>
    </row>
    <row r="132" spans="1:11" s="6" customFormat="1" ht="12.75">
      <c r="A132" s="43" t="s">
        <v>32</v>
      </c>
      <c r="K132" s="71"/>
    </row>
    <row r="133" s="6" customFormat="1" ht="12.75">
      <c r="K133" s="71"/>
    </row>
    <row r="134" s="6" customFormat="1" ht="12.75">
      <c r="K134" s="71"/>
    </row>
    <row r="135" s="6" customFormat="1" ht="12.75">
      <c r="K135" s="71"/>
    </row>
    <row r="136" s="6" customFormat="1" ht="12.75">
      <c r="K136" s="71"/>
    </row>
    <row r="137" s="6" customFormat="1" ht="12.75">
      <c r="K137" s="71"/>
    </row>
    <row r="138" s="6" customFormat="1" ht="12.75">
      <c r="K138" s="71"/>
    </row>
    <row r="139" s="6" customFormat="1" ht="12.75">
      <c r="K139" s="71"/>
    </row>
    <row r="140" s="6" customFormat="1" ht="12.75">
      <c r="K140" s="71"/>
    </row>
    <row r="141" s="6" customFormat="1" ht="12.75">
      <c r="K141" s="71"/>
    </row>
    <row r="142" s="6" customFormat="1" ht="12.75">
      <c r="K142" s="71"/>
    </row>
    <row r="143" s="6" customFormat="1" ht="12.75">
      <c r="K143" s="71"/>
    </row>
    <row r="144" s="6" customFormat="1" ht="12.75">
      <c r="K144" s="71"/>
    </row>
    <row r="145" s="6" customFormat="1" ht="12.75">
      <c r="K145" s="71"/>
    </row>
    <row r="146" s="6" customFormat="1" ht="12.75">
      <c r="K146" s="71"/>
    </row>
    <row r="147" s="6" customFormat="1" ht="12.75">
      <c r="K147" s="71"/>
    </row>
    <row r="148" s="6" customFormat="1" ht="12.75">
      <c r="K148" s="71"/>
    </row>
    <row r="149" s="6" customFormat="1" ht="12.75">
      <c r="K149" s="71"/>
    </row>
    <row r="150" s="6" customFormat="1" ht="12.75">
      <c r="K150" s="71"/>
    </row>
  </sheetData>
  <sheetProtection/>
  <mergeCells count="12">
    <mergeCell ref="A8:H8"/>
    <mergeCell ref="A9:H9"/>
    <mergeCell ref="A10:H10"/>
    <mergeCell ref="A11:H11"/>
    <mergeCell ref="A14:H14"/>
    <mergeCell ref="A130:F13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4"/>
  <sheetViews>
    <sheetView zoomScale="75" zoomScaleNormal="75" zoomScalePageLayoutView="0" workbookViewId="0" topLeftCell="A32">
      <selection activeCell="A1" sqref="A1:H87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4.87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5" hidden="1" customWidth="1"/>
    <col min="12" max="14" width="15.375" style="8" customWidth="1"/>
    <col min="15" max="16384" width="9.125" style="8" customWidth="1"/>
  </cols>
  <sheetData>
    <row r="1" spans="1:8" ht="16.5" customHeight="1">
      <c r="A1" s="156" t="s">
        <v>0</v>
      </c>
      <c r="B1" s="157"/>
      <c r="C1" s="157"/>
      <c r="D1" s="157"/>
      <c r="E1" s="157"/>
      <c r="F1" s="157"/>
      <c r="G1" s="157"/>
      <c r="H1" s="157"/>
    </row>
    <row r="2" spans="1:8" ht="24.75" customHeight="1">
      <c r="A2" s="78" t="s">
        <v>156</v>
      </c>
      <c r="B2" s="158" t="s">
        <v>1</v>
      </c>
      <c r="C2" s="158"/>
      <c r="D2" s="158"/>
      <c r="E2" s="158"/>
      <c r="F2" s="158"/>
      <c r="G2" s="157"/>
      <c r="H2" s="157"/>
    </row>
    <row r="3" spans="2:8" ht="14.25" customHeight="1">
      <c r="B3" s="158" t="s">
        <v>2</v>
      </c>
      <c r="C3" s="158"/>
      <c r="D3" s="158"/>
      <c r="E3" s="158"/>
      <c r="F3" s="158"/>
      <c r="G3" s="157"/>
      <c r="H3" s="157"/>
    </row>
    <row r="4" spans="2:8" ht="14.25" customHeight="1">
      <c r="B4" s="158" t="s">
        <v>40</v>
      </c>
      <c r="C4" s="158"/>
      <c r="D4" s="158"/>
      <c r="E4" s="158"/>
      <c r="F4" s="158"/>
      <c r="G4" s="157"/>
      <c r="H4" s="157"/>
    </row>
    <row r="5" spans="1:8" s="75" customFormat="1" ht="39.75" customHeight="1">
      <c r="A5" s="159"/>
      <c r="B5" s="160"/>
      <c r="C5" s="160"/>
      <c r="D5" s="160"/>
      <c r="E5" s="160"/>
      <c r="F5" s="160"/>
      <c r="G5" s="160"/>
      <c r="H5" s="160"/>
    </row>
    <row r="6" spans="1:8" s="75" customFormat="1" ht="33" customHeight="1">
      <c r="A6" s="161" t="s">
        <v>161</v>
      </c>
      <c r="B6" s="162"/>
      <c r="C6" s="162"/>
      <c r="D6" s="162"/>
      <c r="E6" s="162"/>
      <c r="F6" s="162"/>
      <c r="G6" s="162"/>
      <c r="H6" s="162"/>
    </row>
    <row r="7" spans="2:9" ht="35.25" customHeight="1" hidden="1">
      <c r="B7" s="1"/>
      <c r="C7" s="1"/>
      <c r="D7" s="1"/>
      <c r="E7" s="1"/>
      <c r="F7" s="1"/>
      <c r="G7" s="1"/>
      <c r="H7" s="1"/>
      <c r="I7" s="1"/>
    </row>
    <row r="8" spans="1:11" s="13" customFormat="1" ht="22.5" customHeight="1">
      <c r="A8" s="163" t="s">
        <v>137</v>
      </c>
      <c r="B8" s="163"/>
      <c r="C8" s="163"/>
      <c r="D8" s="163"/>
      <c r="E8" s="164"/>
      <c r="F8" s="164"/>
      <c r="G8" s="164"/>
      <c r="H8" s="164"/>
      <c r="K8" s="66"/>
    </row>
    <row r="9" spans="1:8" s="14" customFormat="1" ht="18.75" customHeight="1">
      <c r="A9" s="163" t="s">
        <v>135</v>
      </c>
      <c r="B9" s="163"/>
      <c r="C9" s="163"/>
      <c r="D9" s="163"/>
      <c r="E9" s="164"/>
      <c r="F9" s="164"/>
      <c r="G9" s="164"/>
      <c r="H9" s="164"/>
    </row>
    <row r="10" spans="1:8" s="15" customFormat="1" ht="17.25" customHeight="1">
      <c r="A10" s="165" t="s">
        <v>33</v>
      </c>
      <c r="B10" s="165"/>
      <c r="C10" s="165"/>
      <c r="D10" s="165"/>
      <c r="E10" s="166"/>
      <c r="F10" s="166"/>
      <c r="G10" s="166"/>
      <c r="H10" s="166"/>
    </row>
    <row r="11" spans="1:8" s="15" customFormat="1" ht="17.25" customHeight="1">
      <c r="A11" s="174" t="s">
        <v>138</v>
      </c>
      <c r="B11" s="174"/>
      <c r="C11" s="174"/>
      <c r="D11" s="174"/>
      <c r="E11" s="174"/>
      <c r="F11" s="174"/>
      <c r="G11" s="174"/>
      <c r="H11" s="174"/>
    </row>
    <row r="12" spans="1:8" s="14" customFormat="1" ht="30" customHeight="1" thickBot="1">
      <c r="A12" s="167" t="s">
        <v>99</v>
      </c>
      <c r="B12" s="167"/>
      <c r="C12" s="167"/>
      <c r="D12" s="167"/>
      <c r="E12" s="168"/>
      <c r="F12" s="168"/>
      <c r="G12" s="168"/>
      <c r="H12" s="168"/>
    </row>
    <row r="13" spans="1:11" s="19" customFormat="1" ht="139.5" customHeight="1" thickBot="1">
      <c r="A13" s="16" t="s">
        <v>4</v>
      </c>
      <c r="B13" s="17" t="s">
        <v>5</v>
      </c>
      <c r="C13" s="18" t="s">
        <v>6</v>
      </c>
      <c r="D13" s="18" t="s">
        <v>41</v>
      </c>
      <c r="E13" s="18" t="s">
        <v>6</v>
      </c>
      <c r="F13" s="2" t="s">
        <v>7</v>
      </c>
      <c r="G13" s="18" t="s">
        <v>6</v>
      </c>
      <c r="H13" s="2" t="s">
        <v>7</v>
      </c>
      <c r="K13" s="67"/>
    </row>
    <row r="14" spans="1:11" s="25" customFormat="1" ht="12.75">
      <c r="A14" s="20">
        <v>1</v>
      </c>
      <c r="B14" s="21">
        <v>2</v>
      </c>
      <c r="C14" s="21">
        <v>3</v>
      </c>
      <c r="D14" s="22"/>
      <c r="E14" s="21">
        <v>3</v>
      </c>
      <c r="F14" s="3">
        <v>4</v>
      </c>
      <c r="G14" s="23">
        <v>3</v>
      </c>
      <c r="H14" s="24">
        <v>4</v>
      </c>
      <c r="K14" s="68"/>
    </row>
    <row r="15" spans="1:11" s="25" customFormat="1" ht="49.5" customHeight="1">
      <c r="A15" s="169" t="s">
        <v>8</v>
      </c>
      <c r="B15" s="170"/>
      <c r="C15" s="170"/>
      <c r="D15" s="170"/>
      <c r="E15" s="170"/>
      <c r="F15" s="170"/>
      <c r="G15" s="171"/>
      <c r="H15" s="172"/>
      <c r="K15" s="68"/>
    </row>
    <row r="16" spans="1:12" s="19" customFormat="1" ht="15">
      <c r="A16" s="26" t="s">
        <v>134</v>
      </c>
      <c r="B16" s="27" t="s">
        <v>9</v>
      </c>
      <c r="C16" s="28">
        <f>F16*12</f>
        <v>0</v>
      </c>
      <c r="D16" s="83">
        <f>G16*I16</f>
        <v>743.4</v>
      </c>
      <c r="E16" s="84">
        <f>H16*12</f>
        <v>35.4</v>
      </c>
      <c r="F16" s="85"/>
      <c r="G16" s="84">
        <f>H16*12</f>
        <v>35.4</v>
      </c>
      <c r="H16" s="84">
        <f>H21+H23</f>
        <v>2.95</v>
      </c>
      <c r="I16" s="19">
        <v>21</v>
      </c>
      <c r="J16" s="19">
        <v>1.07</v>
      </c>
      <c r="K16" s="67">
        <v>2.24</v>
      </c>
      <c r="L16" s="19">
        <v>7132.1</v>
      </c>
    </row>
    <row r="17" spans="1:11" s="19" customFormat="1" ht="27" customHeight="1">
      <c r="A17" s="50" t="s">
        <v>103</v>
      </c>
      <c r="B17" s="36" t="s">
        <v>104</v>
      </c>
      <c r="C17" s="28"/>
      <c r="D17" s="83"/>
      <c r="E17" s="84"/>
      <c r="F17" s="85"/>
      <c r="G17" s="84"/>
      <c r="H17" s="84"/>
      <c r="K17" s="67"/>
    </row>
    <row r="18" spans="1:11" s="19" customFormat="1" ht="18.75" customHeight="1">
      <c r="A18" s="123" t="s">
        <v>105</v>
      </c>
      <c r="B18" s="124" t="s">
        <v>104</v>
      </c>
      <c r="C18" s="84"/>
      <c r="D18" s="83"/>
      <c r="E18" s="84"/>
      <c r="F18" s="85"/>
      <c r="G18" s="84"/>
      <c r="H18" s="84"/>
      <c r="K18" s="67"/>
    </row>
    <row r="19" spans="1:11" s="19" customFormat="1" ht="21" customHeight="1">
      <c r="A19" s="123" t="s">
        <v>106</v>
      </c>
      <c r="B19" s="124" t="s">
        <v>107</v>
      </c>
      <c r="C19" s="84"/>
      <c r="D19" s="83"/>
      <c r="E19" s="84"/>
      <c r="F19" s="85"/>
      <c r="G19" s="84"/>
      <c r="H19" s="84"/>
      <c r="K19" s="67"/>
    </row>
    <row r="20" spans="1:11" s="19" customFormat="1" ht="20.25" customHeight="1">
      <c r="A20" s="123" t="s">
        <v>108</v>
      </c>
      <c r="B20" s="135" t="s">
        <v>104</v>
      </c>
      <c r="C20" s="84"/>
      <c r="D20" s="83"/>
      <c r="E20" s="84"/>
      <c r="F20" s="85"/>
      <c r="G20" s="84"/>
      <c r="H20" s="84"/>
      <c r="K20" s="67"/>
    </row>
    <row r="21" spans="1:11" s="19" customFormat="1" ht="20.25" customHeight="1">
      <c r="A21" s="119" t="s">
        <v>39</v>
      </c>
      <c r="B21" s="120"/>
      <c r="C21" s="84"/>
      <c r="D21" s="83"/>
      <c r="E21" s="84"/>
      <c r="F21" s="85"/>
      <c r="G21" s="84"/>
      <c r="H21" s="84">
        <v>2.83</v>
      </c>
      <c r="K21" s="67"/>
    </row>
    <row r="22" spans="1:11" s="19" customFormat="1" ht="20.25" customHeight="1">
      <c r="A22" s="121" t="s">
        <v>128</v>
      </c>
      <c r="B22" s="120" t="s">
        <v>104</v>
      </c>
      <c r="C22" s="84"/>
      <c r="D22" s="83"/>
      <c r="E22" s="84"/>
      <c r="F22" s="85"/>
      <c r="G22" s="84"/>
      <c r="H22" s="101">
        <v>0.12</v>
      </c>
      <c r="K22" s="67"/>
    </row>
    <row r="23" spans="1:11" s="19" customFormat="1" ht="20.25" customHeight="1">
      <c r="A23" s="119" t="s">
        <v>39</v>
      </c>
      <c r="B23" s="120"/>
      <c r="C23" s="84"/>
      <c r="D23" s="83"/>
      <c r="E23" s="84"/>
      <c r="F23" s="85"/>
      <c r="G23" s="84"/>
      <c r="H23" s="84">
        <f>H22</f>
        <v>0.12</v>
      </c>
      <c r="K23" s="67"/>
    </row>
    <row r="24" spans="1:12" s="31" customFormat="1" ht="20.25" customHeight="1">
      <c r="A24" s="131" t="s">
        <v>13</v>
      </c>
      <c r="B24" s="132" t="s">
        <v>14</v>
      </c>
      <c r="C24" s="84">
        <f>F24*12</f>
        <v>0</v>
      </c>
      <c r="D24" s="83">
        <f>G24*I24</f>
        <v>189</v>
      </c>
      <c r="E24" s="84">
        <f>H24*12</f>
        <v>9</v>
      </c>
      <c r="F24" s="86"/>
      <c r="G24" s="84">
        <f>H24*12</f>
        <v>9</v>
      </c>
      <c r="H24" s="84">
        <v>0.75</v>
      </c>
      <c r="I24" s="19">
        <v>21</v>
      </c>
      <c r="J24" s="19">
        <v>1.07</v>
      </c>
      <c r="K24" s="67">
        <v>0.6</v>
      </c>
      <c r="L24" s="31">
        <v>7132.1</v>
      </c>
    </row>
    <row r="25" spans="1:12" s="19" customFormat="1" ht="18.75" customHeight="1">
      <c r="A25" s="131" t="s">
        <v>15</v>
      </c>
      <c r="B25" s="132" t="s">
        <v>16</v>
      </c>
      <c r="C25" s="84">
        <f>F25*12</f>
        <v>0</v>
      </c>
      <c r="D25" s="83">
        <f>G25*I25</f>
        <v>617.4</v>
      </c>
      <c r="E25" s="84">
        <f>H25*12</f>
        <v>29.4</v>
      </c>
      <c r="F25" s="86"/>
      <c r="G25" s="84">
        <f>H25*12</f>
        <v>29.4</v>
      </c>
      <c r="H25" s="84">
        <v>2.45</v>
      </c>
      <c r="I25" s="19">
        <v>21</v>
      </c>
      <c r="J25" s="19">
        <v>1.07</v>
      </c>
      <c r="K25" s="67">
        <v>1.94</v>
      </c>
      <c r="L25" s="19">
        <v>7132.1</v>
      </c>
    </row>
    <row r="26" spans="1:12" s="25" customFormat="1" ht="30">
      <c r="A26" s="131" t="s">
        <v>59</v>
      </c>
      <c r="B26" s="132" t="s">
        <v>9</v>
      </c>
      <c r="C26" s="87"/>
      <c r="D26" s="83">
        <f>2042.21*I26/L26</f>
        <v>6.01</v>
      </c>
      <c r="E26" s="87">
        <f>H26*12</f>
        <v>0.24</v>
      </c>
      <c r="F26" s="86"/>
      <c r="G26" s="84">
        <f>D26/I26</f>
        <v>0.29</v>
      </c>
      <c r="H26" s="84">
        <f>G26/12</f>
        <v>0.02</v>
      </c>
      <c r="I26" s="19">
        <v>21</v>
      </c>
      <c r="J26" s="19">
        <v>1.07</v>
      </c>
      <c r="K26" s="67">
        <v>0.02</v>
      </c>
      <c r="L26" s="25">
        <v>7132.1</v>
      </c>
    </row>
    <row r="27" spans="1:12" s="25" customFormat="1" ht="29.25" customHeight="1">
      <c r="A27" s="131" t="s">
        <v>84</v>
      </c>
      <c r="B27" s="132" t="s">
        <v>9</v>
      </c>
      <c r="C27" s="87"/>
      <c r="D27" s="83">
        <f>2042.21*I27/L27</f>
        <v>6.01</v>
      </c>
      <c r="E27" s="87">
        <f>H27*12</f>
        <v>0.24</v>
      </c>
      <c r="F27" s="86"/>
      <c r="G27" s="84">
        <f>D27/I27</f>
        <v>0.29</v>
      </c>
      <c r="H27" s="84">
        <f>G27/12</f>
        <v>0.02</v>
      </c>
      <c r="I27" s="19">
        <v>21</v>
      </c>
      <c r="J27" s="19">
        <v>1.07</v>
      </c>
      <c r="K27" s="67">
        <v>0.02</v>
      </c>
      <c r="L27" s="25">
        <v>7132.1</v>
      </c>
    </row>
    <row r="28" spans="1:11" s="25" customFormat="1" ht="30" hidden="1">
      <c r="A28" s="131" t="s">
        <v>61</v>
      </c>
      <c r="B28" s="132" t="s">
        <v>12</v>
      </c>
      <c r="C28" s="87"/>
      <c r="D28" s="83">
        <f aca="true" t="shared" si="0" ref="D28:D33">G28*I28</f>
        <v>0</v>
      </c>
      <c r="E28" s="87"/>
      <c r="F28" s="86"/>
      <c r="G28" s="84">
        <f>D28/I28</f>
        <v>1.81</v>
      </c>
      <c r="H28" s="84">
        <f>G28/12</f>
        <v>0.15</v>
      </c>
      <c r="I28" s="19">
        <v>21</v>
      </c>
      <c r="J28" s="19">
        <v>1.07</v>
      </c>
      <c r="K28" s="67">
        <v>0</v>
      </c>
    </row>
    <row r="29" spans="1:11" s="25" customFormat="1" ht="30" hidden="1">
      <c r="A29" s="131" t="s">
        <v>62</v>
      </c>
      <c r="B29" s="132" t="s">
        <v>12</v>
      </c>
      <c r="C29" s="87"/>
      <c r="D29" s="83">
        <f t="shared" si="0"/>
        <v>0</v>
      </c>
      <c r="E29" s="87"/>
      <c r="F29" s="86"/>
      <c r="G29" s="84">
        <f>D29/I29</f>
        <v>1.81</v>
      </c>
      <c r="H29" s="84">
        <f>G29/12</f>
        <v>0.15</v>
      </c>
      <c r="I29" s="19">
        <v>21</v>
      </c>
      <c r="J29" s="19">
        <v>1.07</v>
      </c>
      <c r="K29" s="67">
        <v>0</v>
      </c>
    </row>
    <row r="30" spans="1:11" s="25" customFormat="1" ht="30" hidden="1">
      <c r="A30" s="131" t="s">
        <v>63</v>
      </c>
      <c r="B30" s="132" t="s">
        <v>12</v>
      </c>
      <c r="C30" s="87"/>
      <c r="D30" s="83">
        <f t="shared" si="0"/>
        <v>0</v>
      </c>
      <c r="E30" s="87"/>
      <c r="F30" s="86"/>
      <c r="G30" s="84">
        <f>D30/I30</f>
        <v>1.81</v>
      </c>
      <c r="H30" s="84">
        <f>G30/12</f>
        <v>0.15</v>
      </c>
      <c r="I30" s="19">
        <v>21</v>
      </c>
      <c r="J30" s="19">
        <v>1.07</v>
      </c>
      <c r="K30" s="67">
        <v>0</v>
      </c>
    </row>
    <row r="31" spans="1:12" s="19" customFormat="1" ht="18.75" customHeight="1">
      <c r="A31" s="131" t="s">
        <v>25</v>
      </c>
      <c r="B31" s="132" t="s">
        <v>26</v>
      </c>
      <c r="C31" s="87">
        <f>F31*12</f>
        <v>0</v>
      </c>
      <c r="D31" s="83">
        <f t="shared" si="0"/>
        <v>15.12</v>
      </c>
      <c r="E31" s="87">
        <f>H31*12</f>
        <v>0.72</v>
      </c>
      <c r="F31" s="86"/>
      <c r="G31" s="84">
        <f>H31*12</f>
        <v>0.72</v>
      </c>
      <c r="H31" s="84">
        <v>0.06</v>
      </c>
      <c r="I31" s="19">
        <v>21</v>
      </c>
      <c r="J31" s="19">
        <v>1.07</v>
      </c>
      <c r="K31" s="67">
        <v>0.03</v>
      </c>
      <c r="L31" s="19">
        <v>7132.1</v>
      </c>
    </row>
    <row r="32" spans="1:12" s="19" customFormat="1" ht="17.25" customHeight="1">
      <c r="A32" s="131" t="s">
        <v>27</v>
      </c>
      <c r="B32" s="134" t="s">
        <v>28</v>
      </c>
      <c r="C32" s="88">
        <f>F32*12</f>
        <v>0</v>
      </c>
      <c r="D32" s="83">
        <f t="shared" si="0"/>
        <v>10.08</v>
      </c>
      <c r="E32" s="88">
        <f>H32*12</f>
        <v>0.48</v>
      </c>
      <c r="F32" s="99"/>
      <c r="G32" s="84">
        <f>12*H32</f>
        <v>0.48</v>
      </c>
      <c r="H32" s="84">
        <v>0.04</v>
      </c>
      <c r="I32" s="19">
        <v>21</v>
      </c>
      <c r="J32" s="19">
        <v>1.07</v>
      </c>
      <c r="K32" s="67">
        <v>0.02</v>
      </c>
      <c r="L32" s="19">
        <v>7132.1</v>
      </c>
    </row>
    <row r="33" spans="1:12" s="31" customFormat="1" ht="30">
      <c r="A33" s="131" t="s">
        <v>24</v>
      </c>
      <c r="B33" s="132" t="s">
        <v>110</v>
      </c>
      <c r="C33" s="87">
        <f>F33*12</f>
        <v>0</v>
      </c>
      <c r="D33" s="83">
        <f t="shared" si="0"/>
        <v>12.6</v>
      </c>
      <c r="E33" s="87"/>
      <c r="F33" s="86"/>
      <c r="G33" s="84">
        <f>12*H33</f>
        <v>0.6</v>
      </c>
      <c r="H33" s="84">
        <v>0.05</v>
      </c>
      <c r="I33" s="19">
        <v>21</v>
      </c>
      <c r="J33" s="19">
        <v>1.07</v>
      </c>
      <c r="K33" s="67">
        <v>0.03</v>
      </c>
      <c r="L33" s="31">
        <v>7132.1</v>
      </c>
    </row>
    <row r="34" spans="1:12" s="31" customFormat="1" ht="30">
      <c r="A34" s="131" t="s">
        <v>49</v>
      </c>
      <c r="B34" s="132"/>
      <c r="C34" s="84"/>
      <c r="D34" s="84">
        <f>D44+D47</f>
        <v>10.1</v>
      </c>
      <c r="E34" s="84"/>
      <c r="F34" s="86"/>
      <c r="G34" s="84">
        <f>D34/I34</f>
        <v>0.48</v>
      </c>
      <c r="H34" s="84">
        <f>G34/12</f>
        <v>0.04</v>
      </c>
      <c r="I34" s="19">
        <v>21</v>
      </c>
      <c r="J34" s="19">
        <v>1.07</v>
      </c>
      <c r="K34" s="67">
        <v>0.14</v>
      </c>
      <c r="L34" s="31">
        <v>7132.1</v>
      </c>
    </row>
    <row r="35" spans="1:13" s="25" customFormat="1" ht="15" hidden="1">
      <c r="A35" s="113" t="s">
        <v>43</v>
      </c>
      <c r="B35" s="124" t="s">
        <v>72</v>
      </c>
      <c r="C35" s="90"/>
      <c r="D35" s="89">
        <f aca="true" t="shared" si="1" ref="D35:D46">G35*I35</f>
        <v>0</v>
      </c>
      <c r="E35" s="90"/>
      <c r="F35" s="91"/>
      <c r="G35" s="90">
        <f aca="true" t="shared" si="2" ref="G35:G46">H35*12</f>
        <v>0</v>
      </c>
      <c r="H35" s="90">
        <v>0</v>
      </c>
      <c r="I35" s="19">
        <v>21</v>
      </c>
      <c r="J35" s="19">
        <v>1.07</v>
      </c>
      <c r="K35" s="67">
        <v>0</v>
      </c>
      <c r="M35" s="31"/>
    </row>
    <row r="36" spans="1:13" s="25" customFormat="1" ht="25.5" hidden="1">
      <c r="A36" s="113" t="s">
        <v>44</v>
      </c>
      <c r="B36" s="124" t="s">
        <v>54</v>
      </c>
      <c r="C36" s="90"/>
      <c r="D36" s="89">
        <f t="shared" si="1"/>
        <v>0</v>
      </c>
      <c r="E36" s="90"/>
      <c r="F36" s="91"/>
      <c r="G36" s="90">
        <f t="shared" si="2"/>
        <v>0</v>
      </c>
      <c r="H36" s="90">
        <v>0</v>
      </c>
      <c r="I36" s="19">
        <v>21</v>
      </c>
      <c r="J36" s="19">
        <v>1.07</v>
      </c>
      <c r="K36" s="67">
        <v>0</v>
      </c>
      <c r="M36" s="31"/>
    </row>
    <row r="37" spans="1:13" s="55" customFormat="1" ht="15" hidden="1">
      <c r="A37" s="113" t="s">
        <v>98</v>
      </c>
      <c r="B37" s="124" t="s">
        <v>76</v>
      </c>
      <c r="C37" s="90"/>
      <c r="D37" s="89">
        <f t="shared" si="1"/>
        <v>0</v>
      </c>
      <c r="E37" s="90"/>
      <c r="F37" s="91"/>
      <c r="G37" s="90">
        <f t="shared" si="2"/>
        <v>0</v>
      </c>
      <c r="H37" s="90">
        <v>0</v>
      </c>
      <c r="I37" s="19">
        <v>21</v>
      </c>
      <c r="J37" s="19">
        <v>1.07</v>
      </c>
      <c r="K37" s="67">
        <v>0</v>
      </c>
      <c r="M37" s="31"/>
    </row>
    <row r="38" spans="1:13" s="25" customFormat="1" ht="15" hidden="1">
      <c r="A38" s="113" t="s">
        <v>77</v>
      </c>
      <c r="B38" s="124" t="s">
        <v>76</v>
      </c>
      <c r="C38" s="90"/>
      <c r="D38" s="89">
        <f t="shared" si="1"/>
        <v>0</v>
      </c>
      <c r="E38" s="90"/>
      <c r="F38" s="91"/>
      <c r="G38" s="90">
        <f t="shared" si="2"/>
        <v>0</v>
      </c>
      <c r="H38" s="90">
        <v>0</v>
      </c>
      <c r="I38" s="19">
        <v>21</v>
      </c>
      <c r="J38" s="19">
        <v>1.07</v>
      </c>
      <c r="K38" s="67">
        <v>0</v>
      </c>
      <c r="M38" s="31"/>
    </row>
    <row r="39" spans="1:13" s="25" customFormat="1" ht="25.5" hidden="1">
      <c r="A39" s="113" t="s">
        <v>73</v>
      </c>
      <c r="B39" s="124" t="s">
        <v>74</v>
      </c>
      <c r="C39" s="90"/>
      <c r="D39" s="89">
        <f t="shared" si="1"/>
        <v>0</v>
      </c>
      <c r="E39" s="90"/>
      <c r="F39" s="91"/>
      <c r="G39" s="90">
        <f t="shared" si="2"/>
        <v>0</v>
      </c>
      <c r="H39" s="90">
        <v>0</v>
      </c>
      <c r="I39" s="19">
        <v>21</v>
      </c>
      <c r="J39" s="19">
        <v>1.07</v>
      </c>
      <c r="K39" s="67">
        <v>0</v>
      </c>
      <c r="M39" s="31"/>
    </row>
    <row r="40" spans="1:13" s="25" customFormat="1" ht="15" hidden="1">
      <c r="A40" s="113" t="s">
        <v>45</v>
      </c>
      <c r="B40" s="124" t="s">
        <v>75</v>
      </c>
      <c r="C40" s="90"/>
      <c r="D40" s="89">
        <f t="shared" si="1"/>
        <v>0</v>
      </c>
      <c r="E40" s="90"/>
      <c r="F40" s="91"/>
      <c r="G40" s="90">
        <f t="shared" si="2"/>
        <v>0</v>
      </c>
      <c r="H40" s="90">
        <v>0</v>
      </c>
      <c r="I40" s="19">
        <v>21</v>
      </c>
      <c r="J40" s="19">
        <v>1.07</v>
      </c>
      <c r="K40" s="67">
        <v>0</v>
      </c>
      <c r="M40" s="31"/>
    </row>
    <row r="41" spans="1:13" s="25" customFormat="1" ht="15" hidden="1">
      <c r="A41" s="113" t="s">
        <v>57</v>
      </c>
      <c r="B41" s="124" t="s">
        <v>76</v>
      </c>
      <c r="C41" s="90"/>
      <c r="D41" s="89">
        <f t="shared" si="1"/>
        <v>0</v>
      </c>
      <c r="E41" s="90"/>
      <c r="F41" s="91"/>
      <c r="G41" s="90">
        <f t="shared" si="2"/>
        <v>0</v>
      </c>
      <c r="H41" s="90">
        <v>0</v>
      </c>
      <c r="I41" s="19">
        <v>21</v>
      </c>
      <c r="J41" s="19">
        <v>1.07</v>
      </c>
      <c r="K41" s="67">
        <v>0</v>
      </c>
      <c r="M41" s="31"/>
    </row>
    <row r="42" spans="1:13" s="25" customFormat="1" ht="15" hidden="1">
      <c r="A42" s="113" t="s">
        <v>58</v>
      </c>
      <c r="B42" s="124" t="s">
        <v>17</v>
      </c>
      <c r="C42" s="90"/>
      <c r="D42" s="89">
        <f t="shared" si="1"/>
        <v>0</v>
      </c>
      <c r="E42" s="90"/>
      <c r="F42" s="91"/>
      <c r="G42" s="90">
        <f t="shared" si="2"/>
        <v>0</v>
      </c>
      <c r="H42" s="90">
        <v>0</v>
      </c>
      <c r="I42" s="19">
        <v>21</v>
      </c>
      <c r="J42" s="19">
        <v>1.07</v>
      </c>
      <c r="K42" s="67">
        <v>0</v>
      </c>
      <c r="M42" s="31"/>
    </row>
    <row r="43" spans="1:13" s="25" customFormat="1" ht="25.5" hidden="1">
      <c r="A43" s="113" t="s">
        <v>55</v>
      </c>
      <c r="B43" s="124" t="s">
        <v>17</v>
      </c>
      <c r="C43" s="90"/>
      <c r="D43" s="89">
        <f t="shared" si="1"/>
        <v>0</v>
      </c>
      <c r="E43" s="90"/>
      <c r="F43" s="91"/>
      <c r="G43" s="90">
        <f t="shared" si="2"/>
        <v>0</v>
      </c>
      <c r="H43" s="90">
        <v>0</v>
      </c>
      <c r="I43" s="19">
        <v>21</v>
      </c>
      <c r="J43" s="19">
        <v>1.07</v>
      </c>
      <c r="K43" s="67">
        <v>0</v>
      </c>
      <c r="M43" s="31"/>
    </row>
    <row r="44" spans="1:13" s="25" customFormat="1" ht="15">
      <c r="A44" s="113" t="s">
        <v>163</v>
      </c>
      <c r="B44" s="114" t="s">
        <v>17</v>
      </c>
      <c r="C44" s="101"/>
      <c r="D44" s="101">
        <f>622.83*I44/L44</f>
        <v>1.83</v>
      </c>
      <c r="E44" s="90"/>
      <c r="F44" s="91"/>
      <c r="G44" s="90"/>
      <c r="H44" s="90"/>
      <c r="I44" s="19">
        <v>21</v>
      </c>
      <c r="J44" s="19">
        <v>1.07</v>
      </c>
      <c r="K44" s="67">
        <v>0.03</v>
      </c>
      <c r="L44" s="25">
        <v>7132.1</v>
      </c>
      <c r="M44" s="31"/>
    </row>
    <row r="45" spans="1:13" s="25" customFormat="1" ht="15" hidden="1">
      <c r="A45" s="113" t="s">
        <v>69</v>
      </c>
      <c r="B45" s="124" t="s">
        <v>9</v>
      </c>
      <c r="C45" s="90"/>
      <c r="D45" s="89">
        <f t="shared" si="1"/>
        <v>0</v>
      </c>
      <c r="E45" s="90"/>
      <c r="F45" s="91"/>
      <c r="G45" s="90">
        <f t="shared" si="2"/>
        <v>0</v>
      </c>
      <c r="H45" s="90">
        <v>0</v>
      </c>
      <c r="I45" s="19">
        <v>21</v>
      </c>
      <c r="J45" s="19">
        <v>1.07</v>
      </c>
      <c r="K45" s="67">
        <v>0</v>
      </c>
      <c r="M45" s="31"/>
    </row>
    <row r="46" spans="1:13" s="25" customFormat="1" ht="15" hidden="1">
      <c r="A46" s="113" t="s">
        <v>68</v>
      </c>
      <c r="B46" s="124" t="s">
        <v>9</v>
      </c>
      <c r="C46" s="92"/>
      <c r="D46" s="89">
        <f t="shared" si="1"/>
        <v>0</v>
      </c>
      <c r="E46" s="92"/>
      <c r="F46" s="91"/>
      <c r="G46" s="90">
        <f t="shared" si="2"/>
        <v>0</v>
      </c>
      <c r="H46" s="90">
        <v>0</v>
      </c>
      <c r="I46" s="19">
        <v>21</v>
      </c>
      <c r="J46" s="19">
        <v>1.07</v>
      </c>
      <c r="K46" s="67">
        <v>0</v>
      </c>
      <c r="M46" s="31"/>
    </row>
    <row r="47" spans="1:13" s="25" customFormat="1" ht="25.5">
      <c r="A47" s="113" t="s">
        <v>146</v>
      </c>
      <c r="B47" s="118" t="s">
        <v>12</v>
      </c>
      <c r="C47" s="93"/>
      <c r="D47" s="93">
        <f>2808.53*I47/L47</f>
        <v>8.27</v>
      </c>
      <c r="E47" s="92"/>
      <c r="F47" s="91"/>
      <c r="G47" s="92"/>
      <c r="H47" s="92"/>
      <c r="I47" s="19">
        <v>21</v>
      </c>
      <c r="J47" s="19"/>
      <c r="K47" s="67"/>
      <c r="L47" s="25">
        <v>7132.1</v>
      </c>
      <c r="M47" s="31"/>
    </row>
    <row r="48" spans="1:13" s="25" customFormat="1" ht="30">
      <c r="A48" s="131" t="s">
        <v>50</v>
      </c>
      <c r="B48" s="124"/>
      <c r="C48" s="90"/>
      <c r="D48" s="84">
        <v>0</v>
      </c>
      <c r="E48" s="90"/>
      <c r="F48" s="91"/>
      <c r="G48" s="84">
        <v>0</v>
      </c>
      <c r="H48" s="84">
        <v>0</v>
      </c>
      <c r="I48" s="19">
        <v>21</v>
      </c>
      <c r="J48" s="19">
        <v>1.07</v>
      </c>
      <c r="K48" s="67">
        <v>0.03</v>
      </c>
      <c r="L48" s="25">
        <v>7132.1</v>
      </c>
      <c r="M48" s="31"/>
    </row>
    <row r="49" spans="1:13" s="25" customFormat="1" ht="15" hidden="1">
      <c r="A49" s="113"/>
      <c r="B49" s="124"/>
      <c r="C49" s="90"/>
      <c r="D49" s="89"/>
      <c r="E49" s="90"/>
      <c r="F49" s="91"/>
      <c r="G49" s="90"/>
      <c r="H49" s="90"/>
      <c r="I49" s="19">
        <v>21</v>
      </c>
      <c r="J49" s="19"/>
      <c r="K49" s="67"/>
      <c r="M49" s="31"/>
    </row>
    <row r="50" spans="1:13" s="25" customFormat="1" ht="15" hidden="1">
      <c r="A50" s="113" t="s">
        <v>70</v>
      </c>
      <c r="B50" s="124" t="s">
        <v>9</v>
      </c>
      <c r="C50" s="90"/>
      <c r="D50" s="89">
        <f>G50*I50</f>
        <v>0</v>
      </c>
      <c r="E50" s="90"/>
      <c r="F50" s="91"/>
      <c r="G50" s="90">
        <f>H50*12</f>
        <v>0</v>
      </c>
      <c r="H50" s="90">
        <v>0</v>
      </c>
      <c r="I50" s="19">
        <v>21</v>
      </c>
      <c r="J50" s="19">
        <v>1.07</v>
      </c>
      <c r="K50" s="67">
        <v>0</v>
      </c>
      <c r="M50" s="31"/>
    </row>
    <row r="51" spans="1:13" s="25" customFormat="1" ht="15">
      <c r="A51" s="131" t="s">
        <v>51</v>
      </c>
      <c r="B51" s="124"/>
      <c r="C51" s="90"/>
      <c r="D51" s="84">
        <f>D53</f>
        <v>2.69</v>
      </c>
      <c r="E51" s="90"/>
      <c r="F51" s="91"/>
      <c r="G51" s="84">
        <f>D51/I51</f>
        <v>0.13</v>
      </c>
      <c r="H51" s="84">
        <f>G51/12</f>
        <v>0.01</v>
      </c>
      <c r="I51" s="19">
        <v>21</v>
      </c>
      <c r="J51" s="19">
        <v>1.07</v>
      </c>
      <c r="K51" s="67">
        <v>0.15</v>
      </c>
      <c r="M51" s="31"/>
    </row>
    <row r="52" spans="1:13" s="25" customFormat="1" ht="15" hidden="1">
      <c r="A52" s="113" t="s">
        <v>46</v>
      </c>
      <c r="B52" s="124" t="s">
        <v>9</v>
      </c>
      <c r="C52" s="90"/>
      <c r="D52" s="89">
        <f aca="true" t="shared" si="3" ref="D52:D58">G52*I52</f>
        <v>0</v>
      </c>
      <c r="E52" s="90"/>
      <c r="F52" s="91"/>
      <c r="G52" s="90">
        <f aca="true" t="shared" si="4" ref="G52:G58">H52*12</f>
        <v>0</v>
      </c>
      <c r="H52" s="90">
        <v>0</v>
      </c>
      <c r="I52" s="19">
        <v>21</v>
      </c>
      <c r="J52" s="19">
        <v>1.07</v>
      </c>
      <c r="K52" s="67">
        <v>0</v>
      </c>
      <c r="M52" s="31"/>
    </row>
    <row r="53" spans="1:13" s="25" customFormat="1" ht="15">
      <c r="A53" s="113" t="s">
        <v>47</v>
      </c>
      <c r="B53" s="124" t="s">
        <v>17</v>
      </c>
      <c r="C53" s="90"/>
      <c r="D53" s="89">
        <f>915.28*I53/L53</f>
        <v>2.69</v>
      </c>
      <c r="E53" s="90"/>
      <c r="F53" s="91"/>
      <c r="G53" s="90"/>
      <c r="H53" s="90"/>
      <c r="I53" s="19">
        <v>21</v>
      </c>
      <c r="J53" s="19">
        <v>1.07</v>
      </c>
      <c r="K53" s="67">
        <v>0.01</v>
      </c>
      <c r="L53" s="25">
        <v>7132.1</v>
      </c>
      <c r="M53" s="31"/>
    </row>
    <row r="54" spans="1:13" s="25" customFormat="1" ht="27.75" customHeight="1" hidden="1">
      <c r="A54" s="113" t="s">
        <v>56</v>
      </c>
      <c r="B54" s="124" t="s">
        <v>12</v>
      </c>
      <c r="C54" s="90"/>
      <c r="D54" s="89">
        <f t="shared" si="3"/>
        <v>0</v>
      </c>
      <c r="E54" s="90"/>
      <c r="F54" s="91"/>
      <c r="G54" s="90">
        <f t="shared" si="4"/>
        <v>0</v>
      </c>
      <c r="H54" s="90">
        <v>0</v>
      </c>
      <c r="I54" s="19">
        <v>21</v>
      </c>
      <c r="J54" s="19">
        <v>1.07</v>
      </c>
      <c r="K54" s="67">
        <v>0</v>
      </c>
      <c r="M54" s="31"/>
    </row>
    <row r="55" spans="1:13" s="25" customFormat="1" ht="25.5" hidden="1">
      <c r="A55" s="113" t="s">
        <v>82</v>
      </c>
      <c r="B55" s="124" t="s">
        <v>12</v>
      </c>
      <c r="C55" s="90"/>
      <c r="D55" s="89">
        <f t="shared" si="3"/>
        <v>0</v>
      </c>
      <c r="E55" s="90"/>
      <c r="F55" s="91"/>
      <c r="G55" s="90">
        <f t="shared" si="4"/>
        <v>0</v>
      </c>
      <c r="H55" s="90">
        <v>0</v>
      </c>
      <c r="I55" s="19">
        <v>21</v>
      </c>
      <c r="J55" s="19">
        <v>1.07</v>
      </c>
      <c r="K55" s="67">
        <v>0</v>
      </c>
      <c r="M55" s="31"/>
    </row>
    <row r="56" spans="1:13" s="25" customFormat="1" ht="25.5" hidden="1">
      <c r="A56" s="113" t="s">
        <v>78</v>
      </c>
      <c r="B56" s="124" t="s">
        <v>12</v>
      </c>
      <c r="C56" s="90"/>
      <c r="D56" s="89">
        <f t="shared" si="3"/>
        <v>0</v>
      </c>
      <c r="E56" s="90"/>
      <c r="F56" s="91"/>
      <c r="G56" s="90">
        <f t="shared" si="4"/>
        <v>0</v>
      </c>
      <c r="H56" s="90">
        <v>0</v>
      </c>
      <c r="I56" s="19">
        <v>21</v>
      </c>
      <c r="J56" s="19">
        <v>1.07</v>
      </c>
      <c r="K56" s="67">
        <v>0</v>
      </c>
      <c r="M56" s="31"/>
    </row>
    <row r="57" spans="1:13" s="25" customFormat="1" ht="25.5" hidden="1">
      <c r="A57" s="113" t="s">
        <v>83</v>
      </c>
      <c r="B57" s="124" t="s">
        <v>12</v>
      </c>
      <c r="C57" s="90"/>
      <c r="D57" s="89">
        <f t="shared" si="3"/>
        <v>0</v>
      </c>
      <c r="E57" s="90"/>
      <c r="F57" s="91"/>
      <c r="G57" s="90">
        <f t="shared" si="4"/>
        <v>0</v>
      </c>
      <c r="H57" s="90">
        <v>0</v>
      </c>
      <c r="I57" s="19">
        <v>21</v>
      </c>
      <c r="J57" s="19">
        <v>1.07</v>
      </c>
      <c r="K57" s="67">
        <v>0</v>
      </c>
      <c r="M57" s="31"/>
    </row>
    <row r="58" spans="1:13" s="25" customFormat="1" ht="25.5" hidden="1">
      <c r="A58" s="113" t="s">
        <v>81</v>
      </c>
      <c r="B58" s="124" t="s">
        <v>12</v>
      </c>
      <c r="C58" s="90"/>
      <c r="D58" s="89">
        <f t="shared" si="3"/>
        <v>0</v>
      </c>
      <c r="E58" s="90"/>
      <c r="F58" s="91"/>
      <c r="G58" s="90">
        <f t="shared" si="4"/>
        <v>0</v>
      </c>
      <c r="H58" s="90">
        <v>0</v>
      </c>
      <c r="I58" s="19">
        <v>21</v>
      </c>
      <c r="J58" s="19">
        <v>1.07</v>
      </c>
      <c r="K58" s="67">
        <v>0</v>
      </c>
      <c r="M58" s="31"/>
    </row>
    <row r="59" spans="1:13" s="25" customFormat="1" ht="15">
      <c r="A59" s="131" t="s">
        <v>52</v>
      </c>
      <c r="B59" s="124"/>
      <c r="C59" s="90"/>
      <c r="D59" s="84">
        <v>0</v>
      </c>
      <c r="E59" s="90"/>
      <c r="F59" s="91"/>
      <c r="G59" s="84">
        <f>D59/I59</f>
        <v>0</v>
      </c>
      <c r="H59" s="84">
        <f>G59/12</f>
        <v>0</v>
      </c>
      <c r="I59" s="19">
        <v>21</v>
      </c>
      <c r="J59" s="19">
        <v>1.07</v>
      </c>
      <c r="K59" s="67">
        <v>0.1</v>
      </c>
      <c r="L59" s="25">
        <v>7132.1</v>
      </c>
      <c r="M59" s="31"/>
    </row>
    <row r="60" spans="1:13" s="25" customFormat="1" ht="38.25" thickBot="1">
      <c r="A60" s="137" t="s">
        <v>155</v>
      </c>
      <c r="B60" s="132" t="s">
        <v>12</v>
      </c>
      <c r="C60" s="152"/>
      <c r="D60" s="153">
        <f>G60*I60</f>
        <v>27.72</v>
      </c>
      <c r="E60" s="154"/>
      <c r="F60" s="155"/>
      <c r="G60" s="153">
        <f>12*H60</f>
        <v>1.32</v>
      </c>
      <c r="H60" s="87">
        <v>0.11</v>
      </c>
      <c r="I60" s="19">
        <v>21</v>
      </c>
      <c r="J60" s="19"/>
      <c r="K60" s="67"/>
      <c r="M60" s="31"/>
    </row>
    <row r="61" spans="1:11" s="19" customFormat="1" ht="19.5" thickBot="1">
      <c r="A61" s="142" t="s">
        <v>39</v>
      </c>
      <c r="B61" s="143"/>
      <c r="C61" s="144">
        <f>F61*12</f>
        <v>0</v>
      </c>
      <c r="D61" s="145">
        <f>D59+D51+D48+D34+D33+D32+D31+D27+D26+D25+D24+D16+D60</f>
        <v>1640.13</v>
      </c>
      <c r="E61" s="145">
        <f>E59+E51+E48+E34+E33+E32+E31+E27+E26+E25+E24+E16+E60</f>
        <v>75.48</v>
      </c>
      <c r="F61" s="145">
        <f>F59+F51+F48+F34+F33+F32+F31+F27+F26+F25+F24+F16+F60</f>
        <v>0</v>
      </c>
      <c r="G61" s="145">
        <f>G59+G51+G48+G34+G33+G32+G31+G27+G26+G25+G24+G16+G60</f>
        <v>78.11</v>
      </c>
      <c r="H61" s="145">
        <f>H59+H51+H48+H34+H33+H32+H31+H27+H26+H25+H24+H16+H60</f>
        <v>6.5</v>
      </c>
      <c r="I61" s="19">
        <v>21</v>
      </c>
      <c r="K61" s="67"/>
    </row>
    <row r="62" spans="1:11" s="42" customFormat="1" ht="20.25" hidden="1" thickBot="1">
      <c r="A62" s="9" t="s">
        <v>29</v>
      </c>
      <c r="B62" s="40" t="s">
        <v>11</v>
      </c>
      <c r="C62" s="40" t="s">
        <v>30</v>
      </c>
      <c r="D62" s="41"/>
      <c r="E62" s="40" t="s">
        <v>30</v>
      </c>
      <c r="F62" s="10"/>
      <c r="G62" s="40" t="s">
        <v>30</v>
      </c>
      <c r="H62" s="10"/>
      <c r="K62" s="70"/>
    </row>
    <row r="63" spans="1:11" s="42" customFormat="1" ht="19.5">
      <c r="A63" s="76"/>
      <c r="B63" s="77"/>
      <c r="C63" s="77"/>
      <c r="D63" s="77"/>
      <c r="E63" s="77"/>
      <c r="F63" s="77"/>
      <c r="G63" s="77"/>
      <c r="H63" s="77"/>
      <c r="K63" s="70"/>
    </row>
    <row r="64" spans="1:11" s="6" customFormat="1" ht="12.75">
      <c r="A64" s="43"/>
      <c r="K64" s="71"/>
    </row>
    <row r="65" spans="1:11" s="6" customFormat="1" ht="12.75">
      <c r="A65" s="43"/>
      <c r="K65" s="71"/>
    </row>
    <row r="66" spans="1:11" s="6" customFormat="1" ht="12.75">
      <c r="A66" s="43"/>
      <c r="K66" s="71"/>
    </row>
    <row r="67" spans="1:11" s="6" customFormat="1" ht="13.5" thickBot="1">
      <c r="A67" s="43"/>
      <c r="K67" s="71"/>
    </row>
    <row r="68" spans="1:11" s="19" customFormat="1" ht="30.75" thickBot="1">
      <c r="A68" s="74" t="s">
        <v>111</v>
      </c>
      <c r="B68" s="18"/>
      <c r="C68" s="39">
        <f>F68*12</f>
        <v>0</v>
      </c>
      <c r="D68" s="39">
        <f>D69</f>
        <v>27.72</v>
      </c>
      <c r="E68" s="39">
        <f>E69</f>
        <v>0</v>
      </c>
      <c r="F68" s="39">
        <f>F69</f>
        <v>0</v>
      </c>
      <c r="G68" s="39">
        <f>G69</f>
        <v>1.32</v>
      </c>
      <c r="H68" s="39">
        <f>H69</f>
        <v>0.11</v>
      </c>
      <c r="I68" s="19">
        <v>21</v>
      </c>
      <c r="K68" s="67"/>
    </row>
    <row r="69" spans="1:12" s="116" customFormat="1" ht="15" customHeight="1">
      <c r="A69" s="113" t="s">
        <v>147</v>
      </c>
      <c r="B69" s="118"/>
      <c r="C69" s="93"/>
      <c r="D69" s="93">
        <f>9414.57*I69/L69</f>
        <v>27.72</v>
      </c>
      <c r="E69" s="93"/>
      <c r="F69" s="93"/>
      <c r="G69" s="101">
        <f>D69/I69</f>
        <v>1.32</v>
      </c>
      <c r="H69" s="102">
        <f>G69/12</f>
        <v>0.11</v>
      </c>
      <c r="I69" s="19">
        <v>21</v>
      </c>
      <c r="K69" s="117"/>
      <c r="L69" s="116">
        <v>7132.1</v>
      </c>
    </row>
    <row r="70" spans="1:11" s="6" customFormat="1" ht="12.75">
      <c r="A70" s="43"/>
      <c r="K70" s="71"/>
    </row>
    <row r="71" spans="1:11" s="6" customFormat="1" ht="12.75">
      <c r="A71" s="43"/>
      <c r="K71" s="71"/>
    </row>
    <row r="72" spans="1:11" s="6" customFormat="1" ht="13.5" thickBot="1">
      <c r="A72" s="43"/>
      <c r="K72" s="71"/>
    </row>
    <row r="73" spans="1:11" s="59" customFormat="1" ht="15.75" thickBot="1">
      <c r="A73" s="57" t="s">
        <v>102</v>
      </c>
      <c r="B73" s="58"/>
      <c r="C73" s="58"/>
      <c r="D73" s="60">
        <f>D61+D68</f>
        <v>1667.85</v>
      </c>
      <c r="E73" s="60">
        <f>E61+E68</f>
        <v>75.48</v>
      </c>
      <c r="F73" s="60">
        <f>F61+F68</f>
        <v>0</v>
      </c>
      <c r="G73" s="60">
        <f>G61+G68</f>
        <v>79.43</v>
      </c>
      <c r="H73" s="60">
        <f>H61+H68</f>
        <v>6.61</v>
      </c>
      <c r="K73" s="72"/>
    </row>
    <row r="74" spans="1:11" s="6" customFormat="1" ht="12.75">
      <c r="A74" s="43"/>
      <c r="K74" s="71"/>
    </row>
    <row r="75" spans="1:11" s="6" customFormat="1" ht="12.75">
      <c r="A75" s="43"/>
      <c r="K75" s="71"/>
    </row>
    <row r="76" spans="1:11" s="6" customFormat="1" ht="12.75">
      <c r="A76" s="43"/>
      <c r="K76" s="71"/>
    </row>
    <row r="77" spans="1:11" s="6" customFormat="1" ht="12.75">
      <c r="A77" s="43"/>
      <c r="K77" s="71"/>
    </row>
    <row r="78" spans="1:11" s="6" customFormat="1" ht="12.75">
      <c r="A78" s="43"/>
      <c r="K78" s="71"/>
    </row>
    <row r="79" spans="1:11" s="6" customFormat="1" ht="12.75">
      <c r="A79" s="43"/>
      <c r="K79" s="71"/>
    </row>
    <row r="80" spans="1:11" s="6" customFormat="1" ht="12.75">
      <c r="A80" s="43"/>
      <c r="K80" s="71"/>
    </row>
    <row r="81" spans="1:11" s="6" customFormat="1" ht="12.75">
      <c r="A81" s="43"/>
      <c r="K81" s="71"/>
    </row>
    <row r="82" spans="1:11" s="6" customFormat="1" ht="12.75">
      <c r="A82" s="43"/>
      <c r="K82" s="71"/>
    </row>
    <row r="83" spans="1:11" s="42" customFormat="1" ht="19.5">
      <c r="A83" s="44"/>
      <c r="B83" s="45"/>
      <c r="C83" s="7"/>
      <c r="D83" s="7"/>
      <c r="E83" s="7"/>
      <c r="F83" s="7"/>
      <c r="G83" s="7"/>
      <c r="H83" s="7"/>
      <c r="K83" s="70"/>
    </row>
    <row r="84" spans="1:11" s="6" customFormat="1" ht="14.25">
      <c r="A84" s="173" t="s">
        <v>31</v>
      </c>
      <c r="B84" s="173"/>
      <c r="C84" s="173"/>
      <c r="D84" s="173"/>
      <c r="E84" s="173"/>
      <c r="F84" s="173"/>
      <c r="K84" s="71"/>
    </row>
    <row r="85" s="6" customFormat="1" ht="12.75">
      <c r="K85" s="71"/>
    </row>
    <row r="86" spans="1:11" s="6" customFormat="1" ht="12.75">
      <c r="A86" s="43" t="s">
        <v>32</v>
      </c>
      <c r="K86" s="71"/>
    </row>
    <row r="87" s="6" customFormat="1" ht="12.75">
      <c r="K87" s="71"/>
    </row>
    <row r="88" s="6" customFormat="1" ht="12.75">
      <c r="K88" s="71"/>
    </row>
    <row r="89" s="6" customFormat="1" ht="12.75">
      <c r="K89" s="71"/>
    </row>
    <row r="90" s="6" customFormat="1" ht="12.75">
      <c r="K90" s="71"/>
    </row>
    <row r="91" s="6" customFormat="1" ht="12.75">
      <c r="K91" s="71"/>
    </row>
    <row r="92" s="6" customFormat="1" ht="12.75">
      <c r="K92" s="71"/>
    </row>
    <row r="93" s="6" customFormat="1" ht="12.75">
      <c r="K93" s="71"/>
    </row>
    <row r="94" s="6" customFormat="1" ht="12.75">
      <c r="K94" s="71"/>
    </row>
    <row r="95" s="6" customFormat="1" ht="12.75">
      <c r="K95" s="71"/>
    </row>
    <row r="96" s="6" customFormat="1" ht="12.75">
      <c r="K96" s="71"/>
    </row>
    <row r="97" s="6" customFormat="1" ht="12.75">
      <c r="K97" s="71"/>
    </row>
    <row r="98" s="6" customFormat="1" ht="12.75">
      <c r="K98" s="71"/>
    </row>
    <row r="99" s="6" customFormat="1" ht="12.75">
      <c r="K99" s="71"/>
    </row>
    <row r="100" s="6" customFormat="1" ht="12.75">
      <c r="K100" s="71"/>
    </row>
    <row r="101" s="6" customFormat="1" ht="12.75">
      <c r="K101" s="71"/>
    </row>
    <row r="102" s="6" customFormat="1" ht="12.75">
      <c r="K102" s="71"/>
    </row>
    <row r="103" s="6" customFormat="1" ht="12.75">
      <c r="K103" s="71"/>
    </row>
    <row r="104" s="6" customFormat="1" ht="12.75">
      <c r="K104" s="71"/>
    </row>
  </sheetData>
  <sheetProtection/>
  <mergeCells count="13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2:H12"/>
    <mergeCell ref="A15:H15"/>
    <mergeCell ref="A84:F84"/>
    <mergeCell ref="A11:H11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4"/>
  <sheetViews>
    <sheetView zoomScale="75" zoomScaleNormal="75" zoomScalePageLayoutView="0" workbookViewId="0" topLeftCell="A27">
      <selection activeCell="A1" sqref="A1:H87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4.87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5" hidden="1" customWidth="1"/>
    <col min="12" max="14" width="15.375" style="8" customWidth="1"/>
    <col min="15" max="16384" width="9.125" style="8" customWidth="1"/>
  </cols>
  <sheetData>
    <row r="1" spans="1:8" ht="16.5" customHeight="1">
      <c r="A1" s="156" t="s">
        <v>0</v>
      </c>
      <c r="B1" s="157"/>
      <c r="C1" s="157"/>
      <c r="D1" s="157"/>
      <c r="E1" s="157"/>
      <c r="F1" s="157"/>
      <c r="G1" s="157"/>
      <c r="H1" s="157"/>
    </row>
    <row r="2" spans="1:8" ht="24.75" customHeight="1">
      <c r="A2" s="78" t="s">
        <v>156</v>
      </c>
      <c r="B2" s="158" t="s">
        <v>1</v>
      </c>
      <c r="C2" s="158"/>
      <c r="D2" s="158"/>
      <c r="E2" s="158"/>
      <c r="F2" s="158"/>
      <c r="G2" s="157"/>
      <c r="H2" s="157"/>
    </row>
    <row r="3" spans="2:8" ht="14.25" customHeight="1">
      <c r="B3" s="158" t="s">
        <v>2</v>
      </c>
      <c r="C3" s="158"/>
      <c r="D3" s="158"/>
      <c r="E3" s="158"/>
      <c r="F3" s="158"/>
      <c r="G3" s="157"/>
      <c r="H3" s="157"/>
    </row>
    <row r="4" spans="2:8" ht="14.25" customHeight="1">
      <c r="B4" s="158" t="s">
        <v>40</v>
      </c>
      <c r="C4" s="158"/>
      <c r="D4" s="158"/>
      <c r="E4" s="158"/>
      <c r="F4" s="158"/>
      <c r="G4" s="157"/>
      <c r="H4" s="157"/>
    </row>
    <row r="5" spans="1:8" s="75" customFormat="1" ht="39.75" customHeight="1">
      <c r="A5" s="159"/>
      <c r="B5" s="160"/>
      <c r="C5" s="160"/>
      <c r="D5" s="160"/>
      <c r="E5" s="160"/>
      <c r="F5" s="160"/>
      <c r="G5" s="160"/>
      <c r="H5" s="160"/>
    </row>
    <row r="6" spans="1:8" s="75" customFormat="1" ht="33" customHeight="1">
      <c r="A6" s="161" t="s">
        <v>161</v>
      </c>
      <c r="B6" s="162"/>
      <c r="C6" s="162"/>
      <c r="D6" s="162"/>
      <c r="E6" s="162"/>
      <c r="F6" s="162"/>
      <c r="G6" s="162"/>
      <c r="H6" s="162"/>
    </row>
    <row r="7" spans="2:9" ht="35.25" customHeight="1" hidden="1">
      <c r="B7" s="1"/>
      <c r="C7" s="1"/>
      <c r="D7" s="1"/>
      <c r="E7" s="1"/>
      <c r="F7" s="1"/>
      <c r="G7" s="1"/>
      <c r="H7" s="1"/>
      <c r="I7" s="1"/>
    </row>
    <row r="8" spans="1:11" s="13" customFormat="1" ht="22.5" customHeight="1">
      <c r="A8" s="163" t="s">
        <v>3</v>
      </c>
      <c r="B8" s="163"/>
      <c r="C8" s="163"/>
      <c r="D8" s="163"/>
      <c r="E8" s="164"/>
      <c r="F8" s="164"/>
      <c r="G8" s="164"/>
      <c r="H8" s="164"/>
      <c r="K8" s="66"/>
    </row>
    <row r="9" spans="1:8" s="14" customFormat="1" ht="18.75" customHeight="1">
      <c r="A9" s="163" t="s">
        <v>122</v>
      </c>
      <c r="B9" s="163"/>
      <c r="C9" s="163"/>
      <c r="D9" s="163"/>
      <c r="E9" s="164"/>
      <c r="F9" s="164"/>
      <c r="G9" s="164"/>
      <c r="H9" s="164"/>
    </row>
    <row r="10" spans="1:8" s="15" customFormat="1" ht="17.25" customHeight="1">
      <c r="A10" s="165" t="s">
        <v>33</v>
      </c>
      <c r="B10" s="165"/>
      <c r="C10" s="165"/>
      <c r="D10" s="165"/>
      <c r="E10" s="166"/>
      <c r="F10" s="166"/>
      <c r="G10" s="166"/>
      <c r="H10" s="166"/>
    </row>
    <row r="11" spans="1:8" s="15" customFormat="1" ht="17.25" customHeight="1">
      <c r="A11" s="174" t="s">
        <v>123</v>
      </c>
      <c r="B11" s="174"/>
      <c r="C11" s="174"/>
      <c r="D11" s="174"/>
      <c r="E11" s="174"/>
      <c r="F11" s="174"/>
      <c r="G11" s="174"/>
      <c r="H11" s="174"/>
    </row>
    <row r="12" spans="1:8" s="14" customFormat="1" ht="30" customHeight="1" thickBot="1">
      <c r="A12" s="167" t="s">
        <v>99</v>
      </c>
      <c r="B12" s="167"/>
      <c r="C12" s="167"/>
      <c r="D12" s="167"/>
      <c r="E12" s="168"/>
      <c r="F12" s="168"/>
      <c r="G12" s="168"/>
      <c r="H12" s="168"/>
    </row>
    <row r="13" spans="1:11" s="19" customFormat="1" ht="139.5" customHeight="1" thickBot="1">
      <c r="A13" s="16" t="s">
        <v>4</v>
      </c>
      <c r="B13" s="17" t="s">
        <v>5</v>
      </c>
      <c r="C13" s="18" t="s">
        <v>6</v>
      </c>
      <c r="D13" s="18" t="s">
        <v>41</v>
      </c>
      <c r="E13" s="18" t="s">
        <v>6</v>
      </c>
      <c r="F13" s="2" t="s">
        <v>7</v>
      </c>
      <c r="G13" s="18" t="s">
        <v>6</v>
      </c>
      <c r="H13" s="2" t="s">
        <v>7</v>
      </c>
      <c r="K13" s="67"/>
    </row>
    <row r="14" spans="1:11" s="25" customFormat="1" ht="12.75">
      <c r="A14" s="20">
        <v>1</v>
      </c>
      <c r="B14" s="21">
        <v>2</v>
      </c>
      <c r="C14" s="21">
        <v>3</v>
      </c>
      <c r="D14" s="22"/>
      <c r="E14" s="21">
        <v>3</v>
      </c>
      <c r="F14" s="3">
        <v>4</v>
      </c>
      <c r="G14" s="23">
        <v>3</v>
      </c>
      <c r="H14" s="24">
        <v>4</v>
      </c>
      <c r="K14" s="68"/>
    </row>
    <row r="15" spans="1:11" s="25" customFormat="1" ht="49.5" customHeight="1">
      <c r="A15" s="169" t="s">
        <v>8</v>
      </c>
      <c r="B15" s="170"/>
      <c r="C15" s="170"/>
      <c r="D15" s="170"/>
      <c r="E15" s="170"/>
      <c r="F15" s="170"/>
      <c r="G15" s="171"/>
      <c r="H15" s="172"/>
      <c r="K15" s="68"/>
    </row>
    <row r="16" spans="1:12" s="19" customFormat="1" ht="15">
      <c r="A16" s="26" t="s">
        <v>134</v>
      </c>
      <c r="B16" s="27" t="s">
        <v>9</v>
      </c>
      <c r="C16" s="28">
        <f>F16*12</f>
        <v>0</v>
      </c>
      <c r="D16" s="83">
        <f>G16*I16</f>
        <v>1841.51</v>
      </c>
      <c r="E16" s="84">
        <f>H16*12</f>
        <v>35.4</v>
      </c>
      <c r="F16" s="85"/>
      <c r="G16" s="84">
        <f>H16*12</f>
        <v>35.4</v>
      </c>
      <c r="H16" s="84">
        <f>H21+H23</f>
        <v>2.95</v>
      </c>
      <c r="I16" s="19">
        <v>52.02</v>
      </c>
      <c r="J16" s="19">
        <v>1.07</v>
      </c>
      <c r="K16" s="67">
        <v>2.24</v>
      </c>
      <c r="L16" s="19">
        <v>7132.1</v>
      </c>
    </row>
    <row r="17" spans="1:11" s="19" customFormat="1" ht="27" customHeight="1">
      <c r="A17" s="50" t="s">
        <v>103</v>
      </c>
      <c r="B17" s="36" t="s">
        <v>104</v>
      </c>
      <c r="C17" s="28"/>
      <c r="D17" s="83"/>
      <c r="E17" s="84"/>
      <c r="F17" s="85"/>
      <c r="G17" s="84"/>
      <c r="H17" s="84"/>
      <c r="K17" s="67"/>
    </row>
    <row r="18" spans="1:11" s="19" customFormat="1" ht="18.75" customHeight="1">
      <c r="A18" s="50" t="s">
        <v>105</v>
      </c>
      <c r="B18" s="36" t="s">
        <v>104</v>
      </c>
      <c r="C18" s="28"/>
      <c r="D18" s="83"/>
      <c r="E18" s="84"/>
      <c r="F18" s="85"/>
      <c r="G18" s="84"/>
      <c r="H18" s="84"/>
      <c r="K18" s="67"/>
    </row>
    <row r="19" spans="1:11" s="19" customFormat="1" ht="21" customHeight="1">
      <c r="A19" s="50" t="s">
        <v>106</v>
      </c>
      <c r="B19" s="36" t="s">
        <v>107</v>
      </c>
      <c r="C19" s="28"/>
      <c r="D19" s="83"/>
      <c r="E19" s="84"/>
      <c r="F19" s="85"/>
      <c r="G19" s="84"/>
      <c r="H19" s="84"/>
      <c r="K19" s="67"/>
    </row>
    <row r="20" spans="1:11" s="19" customFormat="1" ht="20.25" customHeight="1">
      <c r="A20" s="123" t="s">
        <v>108</v>
      </c>
      <c r="B20" s="135" t="s">
        <v>104</v>
      </c>
      <c r="C20" s="84"/>
      <c r="D20" s="83"/>
      <c r="E20" s="84"/>
      <c r="F20" s="85"/>
      <c r="G20" s="84"/>
      <c r="H20" s="84"/>
      <c r="K20" s="67"/>
    </row>
    <row r="21" spans="1:11" s="19" customFormat="1" ht="20.25" customHeight="1">
      <c r="A21" s="119" t="s">
        <v>39</v>
      </c>
      <c r="B21" s="120"/>
      <c r="C21" s="84"/>
      <c r="D21" s="83"/>
      <c r="E21" s="84"/>
      <c r="F21" s="85"/>
      <c r="G21" s="84"/>
      <c r="H21" s="84">
        <v>2.83</v>
      </c>
      <c r="K21" s="67"/>
    </row>
    <row r="22" spans="1:11" s="19" customFormat="1" ht="20.25" customHeight="1">
      <c r="A22" s="121" t="s">
        <v>128</v>
      </c>
      <c r="B22" s="120" t="s">
        <v>104</v>
      </c>
      <c r="C22" s="84"/>
      <c r="D22" s="83"/>
      <c r="E22" s="84"/>
      <c r="F22" s="85"/>
      <c r="G22" s="84"/>
      <c r="H22" s="101">
        <v>0.12</v>
      </c>
      <c r="K22" s="67"/>
    </row>
    <row r="23" spans="1:11" s="19" customFormat="1" ht="20.25" customHeight="1">
      <c r="A23" s="119" t="s">
        <v>39</v>
      </c>
      <c r="B23" s="120"/>
      <c r="C23" s="84"/>
      <c r="D23" s="83"/>
      <c r="E23" s="84"/>
      <c r="F23" s="85"/>
      <c r="G23" s="84"/>
      <c r="H23" s="84">
        <f>H22</f>
        <v>0.12</v>
      </c>
      <c r="K23" s="67"/>
    </row>
    <row r="24" spans="1:12" s="31" customFormat="1" ht="20.25" customHeight="1">
      <c r="A24" s="131" t="s">
        <v>13</v>
      </c>
      <c r="B24" s="132" t="s">
        <v>14</v>
      </c>
      <c r="C24" s="84">
        <f>F24*12</f>
        <v>0</v>
      </c>
      <c r="D24" s="83">
        <f>G24*I24</f>
        <v>468.18</v>
      </c>
      <c r="E24" s="84">
        <f>H24*12</f>
        <v>9</v>
      </c>
      <c r="F24" s="86"/>
      <c r="G24" s="84">
        <f>H24*12</f>
        <v>9</v>
      </c>
      <c r="H24" s="84">
        <v>0.75</v>
      </c>
      <c r="I24" s="19">
        <v>52.02</v>
      </c>
      <c r="J24" s="19">
        <v>1.07</v>
      </c>
      <c r="K24" s="67">
        <v>0.6</v>
      </c>
      <c r="L24" s="31">
        <v>7132.1</v>
      </c>
    </row>
    <row r="25" spans="1:12" s="19" customFormat="1" ht="18.75" customHeight="1">
      <c r="A25" s="131" t="s">
        <v>15</v>
      </c>
      <c r="B25" s="132" t="s">
        <v>16</v>
      </c>
      <c r="C25" s="84">
        <f>F25*12</f>
        <v>0</v>
      </c>
      <c r="D25" s="83">
        <f>G25*I25</f>
        <v>1529.39</v>
      </c>
      <c r="E25" s="84">
        <f>H25*12</f>
        <v>29.4</v>
      </c>
      <c r="F25" s="86"/>
      <c r="G25" s="84">
        <f>H25*12</f>
        <v>29.4</v>
      </c>
      <c r="H25" s="84">
        <v>2.45</v>
      </c>
      <c r="I25" s="19">
        <v>52.02</v>
      </c>
      <c r="J25" s="19">
        <v>1.07</v>
      </c>
      <c r="K25" s="67">
        <v>1.94</v>
      </c>
      <c r="L25" s="19">
        <v>7132.1</v>
      </c>
    </row>
    <row r="26" spans="1:12" s="25" customFormat="1" ht="30">
      <c r="A26" s="131" t="s">
        <v>59</v>
      </c>
      <c r="B26" s="132" t="s">
        <v>9</v>
      </c>
      <c r="C26" s="87"/>
      <c r="D26" s="83">
        <f>2042.21*I26/L26</f>
        <v>14.9</v>
      </c>
      <c r="E26" s="87">
        <f>H26*12</f>
        <v>0.24</v>
      </c>
      <c r="F26" s="86"/>
      <c r="G26" s="84">
        <f>D26/I26</f>
        <v>0.29</v>
      </c>
      <c r="H26" s="84">
        <f>G26/12</f>
        <v>0.02</v>
      </c>
      <c r="I26" s="19">
        <v>52.02</v>
      </c>
      <c r="J26" s="19">
        <v>1.07</v>
      </c>
      <c r="K26" s="67">
        <v>0.02</v>
      </c>
      <c r="L26" s="25">
        <v>7132.1</v>
      </c>
    </row>
    <row r="27" spans="1:12" s="25" customFormat="1" ht="29.25" customHeight="1">
      <c r="A27" s="131" t="s">
        <v>84</v>
      </c>
      <c r="B27" s="132" t="s">
        <v>9</v>
      </c>
      <c r="C27" s="87"/>
      <c r="D27" s="83">
        <f>2042.21*I27/L27</f>
        <v>14.9</v>
      </c>
      <c r="E27" s="87">
        <f>H27*12</f>
        <v>0.24</v>
      </c>
      <c r="F27" s="86"/>
      <c r="G27" s="84">
        <f>D27/I27</f>
        <v>0.29</v>
      </c>
      <c r="H27" s="84">
        <f>G27/12</f>
        <v>0.02</v>
      </c>
      <c r="I27" s="19">
        <v>52.02</v>
      </c>
      <c r="J27" s="19">
        <v>1.07</v>
      </c>
      <c r="K27" s="67">
        <v>0.02</v>
      </c>
      <c r="L27" s="25">
        <v>7132.1</v>
      </c>
    </row>
    <row r="28" spans="1:11" s="25" customFormat="1" ht="30" hidden="1">
      <c r="A28" s="131" t="s">
        <v>61</v>
      </c>
      <c r="B28" s="132" t="s">
        <v>12</v>
      </c>
      <c r="C28" s="87"/>
      <c r="D28" s="83">
        <f aca="true" t="shared" si="0" ref="D28:D33">G28*I28</f>
        <v>0</v>
      </c>
      <c r="E28" s="87"/>
      <c r="F28" s="86"/>
      <c r="G28" s="84">
        <f>D28/I28</f>
        <v>1.81</v>
      </c>
      <c r="H28" s="84">
        <f>G28/12</f>
        <v>0.15</v>
      </c>
      <c r="I28" s="19">
        <v>52.02</v>
      </c>
      <c r="J28" s="19">
        <v>1.07</v>
      </c>
      <c r="K28" s="67">
        <v>0</v>
      </c>
    </row>
    <row r="29" spans="1:11" s="25" customFormat="1" ht="30" hidden="1">
      <c r="A29" s="131" t="s">
        <v>62</v>
      </c>
      <c r="B29" s="132" t="s">
        <v>12</v>
      </c>
      <c r="C29" s="87"/>
      <c r="D29" s="83">
        <f t="shared" si="0"/>
        <v>0</v>
      </c>
      <c r="E29" s="87"/>
      <c r="F29" s="86"/>
      <c r="G29" s="84">
        <f>D29/I29</f>
        <v>1.81</v>
      </c>
      <c r="H29" s="84">
        <f>G29/12</f>
        <v>0.15</v>
      </c>
      <c r="I29" s="19">
        <v>52.02</v>
      </c>
      <c r="J29" s="19">
        <v>1.07</v>
      </c>
      <c r="K29" s="67">
        <v>0</v>
      </c>
    </row>
    <row r="30" spans="1:11" s="25" customFormat="1" ht="30" hidden="1">
      <c r="A30" s="131" t="s">
        <v>63</v>
      </c>
      <c r="B30" s="132" t="s">
        <v>12</v>
      </c>
      <c r="C30" s="87"/>
      <c r="D30" s="83">
        <f t="shared" si="0"/>
        <v>0</v>
      </c>
      <c r="E30" s="87"/>
      <c r="F30" s="86"/>
      <c r="G30" s="84">
        <f>D30/I30</f>
        <v>1.81</v>
      </c>
      <c r="H30" s="84">
        <f>G30/12</f>
        <v>0.15</v>
      </c>
      <c r="I30" s="19">
        <v>52.02</v>
      </c>
      <c r="J30" s="19">
        <v>1.07</v>
      </c>
      <c r="K30" s="67">
        <v>0</v>
      </c>
    </row>
    <row r="31" spans="1:12" s="19" customFormat="1" ht="18.75" customHeight="1">
      <c r="A31" s="131" t="s">
        <v>25</v>
      </c>
      <c r="B31" s="132" t="s">
        <v>26</v>
      </c>
      <c r="C31" s="87">
        <f>F31*12</f>
        <v>0</v>
      </c>
      <c r="D31" s="83">
        <f t="shared" si="0"/>
        <v>37.45</v>
      </c>
      <c r="E31" s="87">
        <f>H31*12</f>
        <v>0.72</v>
      </c>
      <c r="F31" s="86"/>
      <c r="G31" s="84">
        <f>H31*12</f>
        <v>0.72</v>
      </c>
      <c r="H31" s="84">
        <v>0.06</v>
      </c>
      <c r="I31" s="19">
        <v>52.02</v>
      </c>
      <c r="J31" s="19">
        <v>1.07</v>
      </c>
      <c r="K31" s="67">
        <v>0.03</v>
      </c>
      <c r="L31" s="19">
        <v>7132.1</v>
      </c>
    </row>
    <row r="32" spans="1:12" s="19" customFormat="1" ht="17.25" customHeight="1">
      <c r="A32" s="131" t="s">
        <v>27</v>
      </c>
      <c r="B32" s="134" t="s">
        <v>28</v>
      </c>
      <c r="C32" s="88">
        <f>F32*12</f>
        <v>0</v>
      </c>
      <c r="D32" s="83">
        <f t="shared" si="0"/>
        <v>24.97</v>
      </c>
      <c r="E32" s="88">
        <f>H32*12</f>
        <v>0.48</v>
      </c>
      <c r="F32" s="99"/>
      <c r="G32" s="84">
        <f>12*H32</f>
        <v>0.48</v>
      </c>
      <c r="H32" s="84">
        <v>0.04</v>
      </c>
      <c r="I32" s="19">
        <v>52.02</v>
      </c>
      <c r="J32" s="19">
        <v>1.07</v>
      </c>
      <c r="K32" s="67">
        <v>0.02</v>
      </c>
      <c r="L32" s="19">
        <v>7132.1</v>
      </c>
    </row>
    <row r="33" spans="1:12" s="31" customFormat="1" ht="30">
      <c r="A33" s="131" t="s">
        <v>24</v>
      </c>
      <c r="B33" s="132" t="s">
        <v>110</v>
      </c>
      <c r="C33" s="87">
        <f>F33*12</f>
        <v>0</v>
      </c>
      <c r="D33" s="83">
        <f t="shared" si="0"/>
        <v>31.21</v>
      </c>
      <c r="E33" s="87"/>
      <c r="F33" s="86"/>
      <c r="G33" s="84">
        <f>12*H33</f>
        <v>0.6</v>
      </c>
      <c r="H33" s="84">
        <v>0.05</v>
      </c>
      <c r="I33" s="19">
        <v>52.02</v>
      </c>
      <c r="J33" s="19">
        <v>1.07</v>
      </c>
      <c r="K33" s="67">
        <v>0.03</v>
      </c>
      <c r="L33" s="31">
        <v>7132.1</v>
      </c>
    </row>
    <row r="34" spans="1:12" s="31" customFormat="1" ht="30">
      <c r="A34" s="131" t="s">
        <v>49</v>
      </c>
      <c r="B34" s="132"/>
      <c r="C34" s="84"/>
      <c r="D34" s="84">
        <f>D44+D47</f>
        <v>25.02</v>
      </c>
      <c r="E34" s="84"/>
      <c r="F34" s="86"/>
      <c r="G34" s="84">
        <f>D34/I34</f>
        <v>0.48</v>
      </c>
      <c r="H34" s="84">
        <f>G34/12</f>
        <v>0.04</v>
      </c>
      <c r="I34" s="19">
        <v>52.02</v>
      </c>
      <c r="J34" s="19">
        <v>1.07</v>
      </c>
      <c r="K34" s="67">
        <v>0.14</v>
      </c>
      <c r="L34" s="31">
        <v>7132.1</v>
      </c>
    </row>
    <row r="35" spans="1:13" s="25" customFormat="1" ht="15" hidden="1">
      <c r="A35" s="113" t="s">
        <v>43</v>
      </c>
      <c r="B35" s="124" t="s">
        <v>72</v>
      </c>
      <c r="C35" s="90"/>
      <c r="D35" s="89">
        <f aca="true" t="shared" si="1" ref="D35:D46">G35*I35</f>
        <v>0</v>
      </c>
      <c r="E35" s="90"/>
      <c r="F35" s="91"/>
      <c r="G35" s="90">
        <f aca="true" t="shared" si="2" ref="G35:G46">H35*12</f>
        <v>0</v>
      </c>
      <c r="H35" s="90">
        <v>0</v>
      </c>
      <c r="I35" s="19">
        <v>52.02</v>
      </c>
      <c r="J35" s="19">
        <v>1.07</v>
      </c>
      <c r="K35" s="67">
        <v>0</v>
      </c>
      <c r="M35" s="31"/>
    </row>
    <row r="36" spans="1:13" s="25" customFormat="1" ht="25.5" hidden="1">
      <c r="A36" s="113" t="s">
        <v>44</v>
      </c>
      <c r="B36" s="124" t="s">
        <v>54</v>
      </c>
      <c r="C36" s="90"/>
      <c r="D36" s="89">
        <f t="shared" si="1"/>
        <v>0</v>
      </c>
      <c r="E36" s="90"/>
      <c r="F36" s="91"/>
      <c r="G36" s="90">
        <f t="shared" si="2"/>
        <v>0</v>
      </c>
      <c r="H36" s="90">
        <v>0</v>
      </c>
      <c r="I36" s="19">
        <v>52.02</v>
      </c>
      <c r="J36" s="19">
        <v>1.07</v>
      </c>
      <c r="K36" s="67">
        <v>0</v>
      </c>
      <c r="M36" s="31"/>
    </row>
    <row r="37" spans="1:13" s="55" customFormat="1" ht="15" hidden="1">
      <c r="A37" s="113" t="s">
        <v>98</v>
      </c>
      <c r="B37" s="124" t="s">
        <v>76</v>
      </c>
      <c r="C37" s="90"/>
      <c r="D37" s="89">
        <f t="shared" si="1"/>
        <v>0</v>
      </c>
      <c r="E37" s="90"/>
      <c r="F37" s="91"/>
      <c r="G37" s="90">
        <f t="shared" si="2"/>
        <v>0</v>
      </c>
      <c r="H37" s="90">
        <v>0</v>
      </c>
      <c r="I37" s="19">
        <v>52.02</v>
      </c>
      <c r="J37" s="19">
        <v>1.07</v>
      </c>
      <c r="K37" s="67">
        <v>0</v>
      </c>
      <c r="M37" s="31"/>
    </row>
    <row r="38" spans="1:13" s="25" customFormat="1" ht="15" hidden="1">
      <c r="A38" s="113" t="s">
        <v>77</v>
      </c>
      <c r="B38" s="124" t="s">
        <v>76</v>
      </c>
      <c r="C38" s="90"/>
      <c r="D38" s="89">
        <f t="shared" si="1"/>
        <v>0</v>
      </c>
      <c r="E38" s="90"/>
      <c r="F38" s="91"/>
      <c r="G38" s="90">
        <f t="shared" si="2"/>
        <v>0</v>
      </c>
      <c r="H38" s="90">
        <v>0</v>
      </c>
      <c r="I38" s="19">
        <v>52.02</v>
      </c>
      <c r="J38" s="19">
        <v>1.07</v>
      </c>
      <c r="K38" s="67">
        <v>0</v>
      </c>
      <c r="M38" s="31"/>
    </row>
    <row r="39" spans="1:13" s="25" customFormat="1" ht="25.5" hidden="1">
      <c r="A39" s="113" t="s">
        <v>73</v>
      </c>
      <c r="B39" s="124" t="s">
        <v>74</v>
      </c>
      <c r="C39" s="90"/>
      <c r="D39" s="89">
        <f t="shared" si="1"/>
        <v>0</v>
      </c>
      <c r="E39" s="90"/>
      <c r="F39" s="91"/>
      <c r="G39" s="90">
        <f t="shared" si="2"/>
        <v>0</v>
      </c>
      <c r="H39" s="90">
        <v>0</v>
      </c>
      <c r="I39" s="19">
        <v>52.02</v>
      </c>
      <c r="J39" s="19">
        <v>1.07</v>
      </c>
      <c r="K39" s="67">
        <v>0</v>
      </c>
      <c r="M39" s="31"/>
    </row>
    <row r="40" spans="1:13" s="25" customFormat="1" ht="15" hidden="1">
      <c r="A40" s="113" t="s">
        <v>45</v>
      </c>
      <c r="B40" s="124" t="s">
        <v>75</v>
      </c>
      <c r="C40" s="90"/>
      <c r="D40" s="89">
        <f t="shared" si="1"/>
        <v>0</v>
      </c>
      <c r="E40" s="90"/>
      <c r="F40" s="91"/>
      <c r="G40" s="90">
        <f t="shared" si="2"/>
        <v>0</v>
      </c>
      <c r="H40" s="90">
        <v>0</v>
      </c>
      <c r="I40" s="19">
        <v>52.02</v>
      </c>
      <c r="J40" s="19">
        <v>1.07</v>
      </c>
      <c r="K40" s="67">
        <v>0</v>
      </c>
      <c r="M40" s="31"/>
    </row>
    <row r="41" spans="1:13" s="25" customFormat="1" ht="15" hidden="1">
      <c r="A41" s="113" t="s">
        <v>57</v>
      </c>
      <c r="B41" s="124" t="s">
        <v>76</v>
      </c>
      <c r="C41" s="90"/>
      <c r="D41" s="89">
        <f t="shared" si="1"/>
        <v>0</v>
      </c>
      <c r="E41" s="90"/>
      <c r="F41" s="91"/>
      <c r="G41" s="90">
        <f t="shared" si="2"/>
        <v>0</v>
      </c>
      <c r="H41" s="90">
        <v>0</v>
      </c>
      <c r="I41" s="19">
        <v>52.02</v>
      </c>
      <c r="J41" s="19">
        <v>1.07</v>
      </c>
      <c r="K41" s="67">
        <v>0</v>
      </c>
      <c r="M41" s="31"/>
    </row>
    <row r="42" spans="1:13" s="25" customFormat="1" ht="15" hidden="1">
      <c r="A42" s="113" t="s">
        <v>58</v>
      </c>
      <c r="B42" s="124" t="s">
        <v>17</v>
      </c>
      <c r="C42" s="90"/>
      <c r="D42" s="89">
        <f t="shared" si="1"/>
        <v>0</v>
      </c>
      <c r="E42" s="90"/>
      <c r="F42" s="91"/>
      <c r="G42" s="90">
        <f t="shared" si="2"/>
        <v>0</v>
      </c>
      <c r="H42" s="90">
        <v>0</v>
      </c>
      <c r="I42" s="19">
        <v>52.02</v>
      </c>
      <c r="J42" s="19">
        <v>1.07</v>
      </c>
      <c r="K42" s="67">
        <v>0</v>
      </c>
      <c r="M42" s="31"/>
    </row>
    <row r="43" spans="1:13" s="25" customFormat="1" ht="25.5" hidden="1">
      <c r="A43" s="113" t="s">
        <v>55</v>
      </c>
      <c r="B43" s="124" t="s">
        <v>17</v>
      </c>
      <c r="C43" s="90"/>
      <c r="D43" s="89">
        <f t="shared" si="1"/>
        <v>0</v>
      </c>
      <c r="E43" s="90"/>
      <c r="F43" s="91"/>
      <c r="G43" s="90">
        <f t="shared" si="2"/>
        <v>0</v>
      </c>
      <c r="H43" s="90">
        <v>0</v>
      </c>
      <c r="I43" s="19">
        <v>52.02</v>
      </c>
      <c r="J43" s="19">
        <v>1.07</v>
      </c>
      <c r="K43" s="67">
        <v>0</v>
      </c>
      <c r="M43" s="31"/>
    </row>
    <row r="44" spans="1:13" s="25" customFormat="1" ht="15">
      <c r="A44" s="113" t="s">
        <v>163</v>
      </c>
      <c r="B44" s="114" t="s">
        <v>17</v>
      </c>
      <c r="C44" s="101"/>
      <c r="D44" s="101">
        <f>622.83*I44/L44</f>
        <v>4.54</v>
      </c>
      <c r="E44" s="90"/>
      <c r="F44" s="91"/>
      <c r="G44" s="90"/>
      <c r="H44" s="90"/>
      <c r="I44" s="19">
        <v>52.02</v>
      </c>
      <c r="J44" s="19">
        <v>1.07</v>
      </c>
      <c r="K44" s="67">
        <v>0.03</v>
      </c>
      <c r="L44" s="25">
        <v>7132.1</v>
      </c>
      <c r="M44" s="31"/>
    </row>
    <row r="45" spans="1:13" s="25" customFormat="1" ht="15" hidden="1">
      <c r="A45" s="113" t="s">
        <v>69</v>
      </c>
      <c r="B45" s="124" t="s">
        <v>9</v>
      </c>
      <c r="C45" s="90"/>
      <c r="D45" s="89">
        <f t="shared" si="1"/>
        <v>0</v>
      </c>
      <c r="E45" s="90"/>
      <c r="F45" s="91"/>
      <c r="G45" s="90">
        <f t="shared" si="2"/>
        <v>0</v>
      </c>
      <c r="H45" s="90">
        <v>0</v>
      </c>
      <c r="I45" s="19">
        <v>52.02</v>
      </c>
      <c r="J45" s="19">
        <v>1.07</v>
      </c>
      <c r="K45" s="67">
        <v>0</v>
      </c>
      <c r="M45" s="31"/>
    </row>
    <row r="46" spans="1:13" s="25" customFormat="1" ht="15" hidden="1">
      <c r="A46" s="113" t="s">
        <v>68</v>
      </c>
      <c r="B46" s="124" t="s">
        <v>9</v>
      </c>
      <c r="C46" s="92"/>
      <c r="D46" s="89">
        <f t="shared" si="1"/>
        <v>0</v>
      </c>
      <c r="E46" s="92"/>
      <c r="F46" s="91"/>
      <c r="G46" s="90">
        <f t="shared" si="2"/>
        <v>0</v>
      </c>
      <c r="H46" s="90">
        <v>0</v>
      </c>
      <c r="I46" s="19">
        <v>52.02</v>
      </c>
      <c r="J46" s="19">
        <v>1.07</v>
      </c>
      <c r="K46" s="67">
        <v>0</v>
      </c>
      <c r="M46" s="31"/>
    </row>
    <row r="47" spans="1:13" s="25" customFormat="1" ht="25.5">
      <c r="A47" s="113" t="s">
        <v>146</v>
      </c>
      <c r="B47" s="118" t="s">
        <v>12</v>
      </c>
      <c r="C47" s="93"/>
      <c r="D47" s="93">
        <f>2808.53*I47/L47</f>
        <v>20.48</v>
      </c>
      <c r="E47" s="92"/>
      <c r="F47" s="91"/>
      <c r="G47" s="92"/>
      <c r="H47" s="92"/>
      <c r="I47" s="19">
        <v>52.02</v>
      </c>
      <c r="J47" s="19"/>
      <c r="K47" s="67"/>
      <c r="L47" s="25">
        <v>7132.1</v>
      </c>
      <c r="M47" s="31"/>
    </row>
    <row r="48" spans="1:13" s="25" customFormat="1" ht="30">
      <c r="A48" s="131" t="s">
        <v>50</v>
      </c>
      <c r="B48" s="124"/>
      <c r="C48" s="90"/>
      <c r="D48" s="84">
        <v>0</v>
      </c>
      <c r="E48" s="90"/>
      <c r="F48" s="91"/>
      <c r="G48" s="84">
        <v>0</v>
      </c>
      <c r="H48" s="84">
        <v>0</v>
      </c>
      <c r="I48" s="19">
        <v>52.02</v>
      </c>
      <c r="J48" s="19">
        <v>1.07</v>
      </c>
      <c r="K48" s="67">
        <v>0.03</v>
      </c>
      <c r="L48" s="25">
        <v>7132.1</v>
      </c>
      <c r="M48" s="31"/>
    </row>
    <row r="49" spans="1:13" s="25" customFormat="1" ht="15" hidden="1">
      <c r="A49" s="113"/>
      <c r="B49" s="124"/>
      <c r="C49" s="90"/>
      <c r="D49" s="89"/>
      <c r="E49" s="90"/>
      <c r="F49" s="91"/>
      <c r="G49" s="90"/>
      <c r="H49" s="90"/>
      <c r="I49" s="19">
        <v>52.02</v>
      </c>
      <c r="J49" s="19"/>
      <c r="K49" s="67"/>
      <c r="M49" s="31"/>
    </row>
    <row r="50" spans="1:13" s="25" customFormat="1" ht="15" hidden="1">
      <c r="A50" s="113" t="s">
        <v>70</v>
      </c>
      <c r="B50" s="124" t="s">
        <v>9</v>
      </c>
      <c r="C50" s="90"/>
      <c r="D50" s="89">
        <f>G50*I50</f>
        <v>0</v>
      </c>
      <c r="E50" s="90"/>
      <c r="F50" s="91"/>
      <c r="G50" s="90">
        <f>H50*12</f>
        <v>0</v>
      </c>
      <c r="H50" s="90">
        <v>0</v>
      </c>
      <c r="I50" s="19">
        <v>52.02</v>
      </c>
      <c r="J50" s="19">
        <v>1.07</v>
      </c>
      <c r="K50" s="67">
        <v>0</v>
      </c>
      <c r="M50" s="31"/>
    </row>
    <row r="51" spans="1:13" s="25" customFormat="1" ht="15">
      <c r="A51" s="131" t="s">
        <v>51</v>
      </c>
      <c r="B51" s="124"/>
      <c r="C51" s="90"/>
      <c r="D51" s="84">
        <f>D53</f>
        <v>6.68</v>
      </c>
      <c r="E51" s="90"/>
      <c r="F51" s="91"/>
      <c r="G51" s="84">
        <f>D51/I51</f>
        <v>0.13</v>
      </c>
      <c r="H51" s="84">
        <f>G51/12</f>
        <v>0.01</v>
      </c>
      <c r="I51" s="19">
        <v>52.02</v>
      </c>
      <c r="J51" s="19">
        <v>1.07</v>
      </c>
      <c r="K51" s="67">
        <v>0.15</v>
      </c>
      <c r="M51" s="31"/>
    </row>
    <row r="52" spans="1:13" s="25" customFormat="1" ht="15" hidden="1">
      <c r="A52" s="113" t="s">
        <v>46</v>
      </c>
      <c r="B52" s="124" t="s">
        <v>9</v>
      </c>
      <c r="C52" s="90"/>
      <c r="D52" s="89">
        <f aca="true" t="shared" si="3" ref="D52:D58">G52*I52</f>
        <v>0</v>
      </c>
      <c r="E52" s="90"/>
      <c r="F52" s="91"/>
      <c r="G52" s="90">
        <f aca="true" t="shared" si="4" ref="G52:G58">H52*12</f>
        <v>0</v>
      </c>
      <c r="H52" s="90">
        <v>0</v>
      </c>
      <c r="I52" s="19">
        <v>52.02</v>
      </c>
      <c r="J52" s="19">
        <v>1.07</v>
      </c>
      <c r="K52" s="67">
        <v>0</v>
      </c>
      <c r="M52" s="31"/>
    </row>
    <row r="53" spans="1:13" s="25" customFormat="1" ht="15">
      <c r="A53" s="113" t="s">
        <v>47</v>
      </c>
      <c r="B53" s="124" t="s">
        <v>17</v>
      </c>
      <c r="C53" s="90"/>
      <c r="D53" s="89">
        <f>915.28*I53/L53</f>
        <v>6.68</v>
      </c>
      <c r="E53" s="90"/>
      <c r="F53" s="91"/>
      <c r="G53" s="90"/>
      <c r="H53" s="90"/>
      <c r="I53" s="19">
        <v>52.02</v>
      </c>
      <c r="J53" s="19">
        <v>1.07</v>
      </c>
      <c r="K53" s="67">
        <v>0.01</v>
      </c>
      <c r="L53" s="25">
        <v>7132.1</v>
      </c>
      <c r="M53" s="31"/>
    </row>
    <row r="54" spans="1:13" s="25" customFormat="1" ht="27.75" customHeight="1" hidden="1">
      <c r="A54" s="113" t="s">
        <v>56</v>
      </c>
      <c r="B54" s="124" t="s">
        <v>12</v>
      </c>
      <c r="C54" s="90"/>
      <c r="D54" s="89">
        <f t="shared" si="3"/>
        <v>0</v>
      </c>
      <c r="E54" s="90"/>
      <c r="F54" s="91"/>
      <c r="G54" s="90">
        <f t="shared" si="4"/>
        <v>0</v>
      </c>
      <c r="H54" s="90">
        <v>0</v>
      </c>
      <c r="I54" s="19">
        <v>52.02</v>
      </c>
      <c r="J54" s="19">
        <v>1.07</v>
      </c>
      <c r="K54" s="67">
        <v>0</v>
      </c>
      <c r="M54" s="31"/>
    </row>
    <row r="55" spans="1:13" s="25" customFormat="1" ht="25.5" hidden="1">
      <c r="A55" s="113" t="s">
        <v>82</v>
      </c>
      <c r="B55" s="124" t="s">
        <v>12</v>
      </c>
      <c r="C55" s="90"/>
      <c r="D55" s="89">
        <f t="shared" si="3"/>
        <v>0</v>
      </c>
      <c r="E55" s="90"/>
      <c r="F55" s="91"/>
      <c r="G55" s="90">
        <f t="shared" si="4"/>
        <v>0</v>
      </c>
      <c r="H55" s="90">
        <v>0</v>
      </c>
      <c r="I55" s="19">
        <v>52.02</v>
      </c>
      <c r="J55" s="19">
        <v>1.07</v>
      </c>
      <c r="K55" s="67">
        <v>0</v>
      </c>
      <c r="M55" s="31"/>
    </row>
    <row r="56" spans="1:13" s="25" customFormat="1" ht="25.5" hidden="1">
      <c r="A56" s="113" t="s">
        <v>78</v>
      </c>
      <c r="B56" s="124" t="s">
        <v>12</v>
      </c>
      <c r="C56" s="90"/>
      <c r="D56" s="89">
        <f t="shared" si="3"/>
        <v>0</v>
      </c>
      <c r="E56" s="90"/>
      <c r="F56" s="91"/>
      <c r="G56" s="90">
        <f t="shared" si="4"/>
        <v>0</v>
      </c>
      <c r="H56" s="90">
        <v>0</v>
      </c>
      <c r="I56" s="19">
        <v>52.02</v>
      </c>
      <c r="J56" s="19">
        <v>1.07</v>
      </c>
      <c r="K56" s="67">
        <v>0</v>
      </c>
      <c r="M56" s="31"/>
    </row>
    <row r="57" spans="1:13" s="25" customFormat="1" ht="25.5" hidden="1">
      <c r="A57" s="113" t="s">
        <v>83</v>
      </c>
      <c r="B57" s="124" t="s">
        <v>12</v>
      </c>
      <c r="C57" s="90"/>
      <c r="D57" s="89">
        <f t="shared" si="3"/>
        <v>0</v>
      </c>
      <c r="E57" s="90"/>
      <c r="F57" s="91"/>
      <c r="G57" s="90">
        <f t="shared" si="4"/>
        <v>0</v>
      </c>
      <c r="H57" s="90">
        <v>0</v>
      </c>
      <c r="I57" s="19">
        <v>52.02</v>
      </c>
      <c r="J57" s="19">
        <v>1.07</v>
      </c>
      <c r="K57" s="67">
        <v>0</v>
      </c>
      <c r="M57" s="31"/>
    </row>
    <row r="58" spans="1:13" s="25" customFormat="1" ht="25.5" hidden="1">
      <c r="A58" s="113" t="s">
        <v>81</v>
      </c>
      <c r="B58" s="124" t="s">
        <v>12</v>
      </c>
      <c r="C58" s="90"/>
      <c r="D58" s="89">
        <f t="shared" si="3"/>
        <v>0</v>
      </c>
      <c r="E58" s="90"/>
      <c r="F58" s="91"/>
      <c r="G58" s="90">
        <f t="shared" si="4"/>
        <v>0</v>
      </c>
      <c r="H58" s="90">
        <v>0</v>
      </c>
      <c r="I58" s="19">
        <v>52.02</v>
      </c>
      <c r="J58" s="19">
        <v>1.07</v>
      </c>
      <c r="K58" s="67">
        <v>0</v>
      </c>
      <c r="M58" s="31"/>
    </row>
    <row r="59" spans="1:13" s="25" customFormat="1" ht="15">
      <c r="A59" s="131" t="s">
        <v>52</v>
      </c>
      <c r="B59" s="124"/>
      <c r="C59" s="90"/>
      <c r="D59" s="84">
        <v>0</v>
      </c>
      <c r="E59" s="90"/>
      <c r="F59" s="91"/>
      <c r="G59" s="84">
        <f>D59/I59</f>
        <v>0</v>
      </c>
      <c r="H59" s="84">
        <f>G59/12</f>
        <v>0</v>
      </c>
      <c r="I59" s="19">
        <v>52.02</v>
      </c>
      <c r="J59" s="19">
        <v>1.07</v>
      </c>
      <c r="K59" s="67">
        <v>0.1</v>
      </c>
      <c r="L59" s="25">
        <v>7132.1</v>
      </c>
      <c r="M59" s="31"/>
    </row>
    <row r="60" spans="1:13" s="25" customFormat="1" ht="38.25" thickBot="1">
      <c r="A60" s="137" t="s">
        <v>155</v>
      </c>
      <c r="B60" s="132" t="s">
        <v>12</v>
      </c>
      <c r="C60" s="152"/>
      <c r="D60" s="153">
        <v>68.66</v>
      </c>
      <c r="E60" s="154"/>
      <c r="F60" s="155"/>
      <c r="G60" s="153">
        <f>12*H60</f>
        <v>1.32</v>
      </c>
      <c r="H60" s="87">
        <v>0.11</v>
      </c>
      <c r="I60" s="19">
        <v>52.02</v>
      </c>
      <c r="J60" s="19"/>
      <c r="K60" s="67"/>
      <c r="M60" s="31"/>
    </row>
    <row r="61" spans="1:11" s="19" customFormat="1" ht="19.5" thickBot="1">
      <c r="A61" s="38" t="s">
        <v>39</v>
      </c>
      <c r="B61" s="18"/>
      <c r="C61" s="39">
        <f>F61*12</f>
        <v>0</v>
      </c>
      <c r="D61" s="5">
        <f>D59+D51+D48+D34+D33+D32+D31+D27+D26+D25+D24+D16+D60</f>
        <v>4062.87</v>
      </c>
      <c r="E61" s="5">
        <f>E59+E51+E48+E34+E33+E32+E31+E27+E26+E25+E24+E16+E60</f>
        <v>75.48</v>
      </c>
      <c r="F61" s="5">
        <f>F59+F51+F48+F34+F33+F32+F31+F27+F26+F25+F24+F16+F60</f>
        <v>0</v>
      </c>
      <c r="G61" s="5">
        <f>G59+G51+G48+G34+G33+G32+G31+G27+G26+G25+G24+G16+G60</f>
        <v>78.11</v>
      </c>
      <c r="H61" s="5">
        <f>H59+H51+H48+H34+H33+H32+H31+H27+H26+H25+H24+H16+H60</f>
        <v>6.5</v>
      </c>
      <c r="I61" s="19">
        <v>52.02</v>
      </c>
      <c r="K61" s="67"/>
    </row>
    <row r="62" spans="1:11" s="42" customFormat="1" ht="20.25" hidden="1" thickBot="1">
      <c r="A62" s="9" t="s">
        <v>29</v>
      </c>
      <c r="B62" s="40" t="s">
        <v>11</v>
      </c>
      <c r="C62" s="40" t="s">
        <v>30</v>
      </c>
      <c r="D62" s="41"/>
      <c r="E62" s="40" t="s">
        <v>30</v>
      </c>
      <c r="F62" s="10"/>
      <c r="G62" s="40" t="s">
        <v>30</v>
      </c>
      <c r="H62" s="10"/>
      <c r="K62" s="70"/>
    </row>
    <row r="63" spans="1:11" s="42" customFormat="1" ht="19.5">
      <c r="A63" s="76"/>
      <c r="B63" s="77"/>
      <c r="C63" s="77"/>
      <c r="D63" s="77"/>
      <c r="E63" s="77"/>
      <c r="F63" s="77"/>
      <c r="G63" s="77"/>
      <c r="H63" s="77"/>
      <c r="K63" s="70"/>
    </row>
    <row r="64" spans="1:11" s="6" customFormat="1" ht="12.75">
      <c r="A64" s="43"/>
      <c r="K64" s="71"/>
    </row>
    <row r="65" spans="1:11" s="6" customFormat="1" ht="12.75">
      <c r="A65" s="43"/>
      <c r="K65" s="71"/>
    </row>
    <row r="66" spans="1:11" s="6" customFormat="1" ht="12.75">
      <c r="A66" s="43"/>
      <c r="K66" s="71"/>
    </row>
    <row r="67" spans="1:11" s="6" customFormat="1" ht="13.5" thickBot="1">
      <c r="A67" s="43"/>
      <c r="K67" s="71"/>
    </row>
    <row r="68" spans="1:11" s="19" customFormat="1" ht="30.75" thickBot="1">
      <c r="A68" s="74" t="s">
        <v>111</v>
      </c>
      <c r="B68" s="18"/>
      <c r="C68" s="39">
        <f>F68*12</f>
        <v>0</v>
      </c>
      <c r="D68" s="39">
        <f>D69</f>
        <v>68.67</v>
      </c>
      <c r="E68" s="39">
        <f>E69</f>
        <v>0</v>
      </c>
      <c r="F68" s="39">
        <f>F69</f>
        <v>0</v>
      </c>
      <c r="G68" s="39">
        <f>G69</f>
        <v>1.32</v>
      </c>
      <c r="H68" s="39">
        <f>H69</f>
        <v>0.11</v>
      </c>
      <c r="I68" s="19">
        <v>52.02</v>
      </c>
      <c r="K68" s="67"/>
    </row>
    <row r="69" spans="1:12" s="116" customFormat="1" ht="15" customHeight="1">
      <c r="A69" s="113" t="s">
        <v>147</v>
      </c>
      <c r="B69" s="118"/>
      <c r="C69" s="93"/>
      <c r="D69" s="93">
        <f>9414.57*I69/L69</f>
        <v>68.67</v>
      </c>
      <c r="E69" s="93"/>
      <c r="F69" s="93"/>
      <c r="G69" s="101">
        <f>D69/I69</f>
        <v>1.32</v>
      </c>
      <c r="H69" s="102">
        <f>G69/12</f>
        <v>0.11</v>
      </c>
      <c r="I69" s="19">
        <v>52.02</v>
      </c>
      <c r="K69" s="117"/>
      <c r="L69" s="116">
        <v>7132.1</v>
      </c>
    </row>
    <row r="70" spans="1:11" s="6" customFormat="1" ht="12.75">
      <c r="A70" s="43"/>
      <c r="K70" s="71"/>
    </row>
    <row r="71" spans="1:11" s="6" customFormat="1" ht="12.75">
      <c r="A71" s="43"/>
      <c r="K71" s="71"/>
    </row>
    <row r="72" spans="1:11" s="6" customFormat="1" ht="13.5" thickBot="1">
      <c r="A72" s="43"/>
      <c r="K72" s="71"/>
    </row>
    <row r="73" spans="1:11" s="59" customFormat="1" ht="15.75" thickBot="1">
      <c r="A73" s="57" t="s">
        <v>102</v>
      </c>
      <c r="B73" s="58"/>
      <c r="C73" s="58"/>
      <c r="D73" s="60">
        <f>D61+D68</f>
        <v>4131.54</v>
      </c>
      <c r="E73" s="60">
        <f>E61+E68</f>
        <v>75.48</v>
      </c>
      <c r="F73" s="60">
        <f>F61+F68</f>
        <v>0</v>
      </c>
      <c r="G73" s="60">
        <f>G61+G68</f>
        <v>79.43</v>
      </c>
      <c r="H73" s="60">
        <f>H61+H68</f>
        <v>6.61</v>
      </c>
      <c r="K73" s="72"/>
    </row>
    <row r="74" spans="1:11" s="6" customFormat="1" ht="12.75">
      <c r="A74" s="43"/>
      <c r="K74" s="71"/>
    </row>
    <row r="75" spans="1:11" s="6" customFormat="1" ht="12.75">
      <c r="A75" s="43"/>
      <c r="K75" s="71"/>
    </row>
    <row r="76" spans="1:11" s="6" customFormat="1" ht="12.75">
      <c r="A76" s="43"/>
      <c r="K76" s="71"/>
    </row>
    <row r="77" spans="1:11" s="6" customFormat="1" ht="12.75">
      <c r="A77" s="43"/>
      <c r="K77" s="71"/>
    </row>
    <row r="78" spans="1:11" s="6" customFormat="1" ht="12.75">
      <c r="A78" s="43"/>
      <c r="K78" s="71"/>
    </row>
    <row r="79" spans="1:11" s="6" customFormat="1" ht="12.75">
      <c r="A79" s="43"/>
      <c r="K79" s="71"/>
    </row>
    <row r="80" spans="1:11" s="6" customFormat="1" ht="12.75">
      <c r="A80" s="43"/>
      <c r="K80" s="71"/>
    </row>
    <row r="81" spans="1:11" s="6" customFormat="1" ht="12.75">
      <c r="A81" s="43"/>
      <c r="K81" s="71"/>
    </row>
    <row r="82" spans="1:11" s="6" customFormat="1" ht="12.75">
      <c r="A82" s="43"/>
      <c r="K82" s="71"/>
    </row>
    <row r="83" spans="1:11" s="42" customFormat="1" ht="19.5">
      <c r="A83" s="44"/>
      <c r="B83" s="45"/>
      <c r="C83" s="7"/>
      <c r="D83" s="7"/>
      <c r="E83" s="7"/>
      <c r="F83" s="7"/>
      <c r="G83" s="7"/>
      <c r="H83" s="7"/>
      <c r="K83" s="70"/>
    </row>
    <row r="84" spans="1:11" s="6" customFormat="1" ht="14.25">
      <c r="A84" s="173" t="s">
        <v>31</v>
      </c>
      <c r="B84" s="173"/>
      <c r="C84" s="173"/>
      <c r="D84" s="173"/>
      <c r="E84" s="173"/>
      <c r="F84" s="173"/>
      <c r="K84" s="71"/>
    </row>
    <row r="85" s="6" customFormat="1" ht="12.75">
      <c r="K85" s="71"/>
    </row>
    <row r="86" spans="1:11" s="6" customFormat="1" ht="12.75">
      <c r="A86" s="43" t="s">
        <v>32</v>
      </c>
      <c r="K86" s="71"/>
    </row>
    <row r="87" s="6" customFormat="1" ht="12.75">
      <c r="K87" s="71"/>
    </row>
    <row r="88" s="6" customFormat="1" ht="12.75">
      <c r="K88" s="71"/>
    </row>
    <row r="89" s="6" customFormat="1" ht="12.75">
      <c r="K89" s="71"/>
    </row>
    <row r="90" s="6" customFormat="1" ht="12.75">
      <c r="K90" s="71"/>
    </row>
    <row r="91" s="6" customFormat="1" ht="12.75">
      <c r="K91" s="71"/>
    </row>
    <row r="92" s="6" customFormat="1" ht="12.75">
      <c r="K92" s="71"/>
    </row>
    <row r="93" s="6" customFormat="1" ht="12.75">
      <c r="K93" s="71"/>
    </row>
    <row r="94" s="6" customFormat="1" ht="12.75">
      <c r="K94" s="71"/>
    </row>
    <row r="95" s="6" customFormat="1" ht="12.75">
      <c r="K95" s="71"/>
    </row>
    <row r="96" s="6" customFormat="1" ht="12.75">
      <c r="K96" s="71"/>
    </row>
    <row r="97" s="6" customFormat="1" ht="12.75">
      <c r="K97" s="71"/>
    </row>
    <row r="98" s="6" customFormat="1" ht="12.75">
      <c r="K98" s="71"/>
    </row>
    <row r="99" s="6" customFormat="1" ht="12.75">
      <c r="K99" s="71"/>
    </row>
    <row r="100" s="6" customFormat="1" ht="12.75">
      <c r="K100" s="71"/>
    </row>
    <row r="101" s="6" customFormat="1" ht="12.75">
      <c r="K101" s="71"/>
    </row>
    <row r="102" s="6" customFormat="1" ht="12.75">
      <c r="K102" s="71"/>
    </row>
    <row r="103" s="6" customFormat="1" ht="12.75">
      <c r="K103" s="71"/>
    </row>
    <row r="104" s="6" customFormat="1" ht="12.75">
      <c r="K104" s="71"/>
    </row>
  </sheetData>
  <sheetProtection/>
  <mergeCells count="13">
    <mergeCell ref="A1:H1"/>
    <mergeCell ref="B2:H2"/>
    <mergeCell ref="B3:H3"/>
    <mergeCell ref="B4:H4"/>
    <mergeCell ref="A5:H5"/>
    <mergeCell ref="A6:H6"/>
    <mergeCell ref="A84:F84"/>
    <mergeCell ref="A8:H8"/>
    <mergeCell ref="A9:H9"/>
    <mergeCell ref="A10:H10"/>
    <mergeCell ref="A11:H11"/>
    <mergeCell ref="A12:H12"/>
    <mergeCell ref="A15:H1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4"/>
  <sheetViews>
    <sheetView zoomScale="75" zoomScaleNormal="75" zoomScalePageLayoutView="0" workbookViewId="0" topLeftCell="A27">
      <selection activeCell="A1" sqref="A1:H87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4.87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5" hidden="1" customWidth="1"/>
    <col min="12" max="14" width="15.375" style="8" customWidth="1"/>
    <col min="15" max="16384" width="9.125" style="8" customWidth="1"/>
  </cols>
  <sheetData>
    <row r="1" spans="1:8" ht="16.5" customHeight="1">
      <c r="A1" s="156" t="s">
        <v>0</v>
      </c>
      <c r="B1" s="157"/>
      <c r="C1" s="157"/>
      <c r="D1" s="157"/>
      <c r="E1" s="157"/>
      <c r="F1" s="157"/>
      <c r="G1" s="157"/>
      <c r="H1" s="157"/>
    </row>
    <row r="2" spans="1:8" ht="24.75" customHeight="1">
      <c r="A2" s="78" t="s">
        <v>156</v>
      </c>
      <c r="B2" s="158" t="s">
        <v>1</v>
      </c>
      <c r="C2" s="158"/>
      <c r="D2" s="158"/>
      <c r="E2" s="158"/>
      <c r="F2" s="158"/>
      <c r="G2" s="157"/>
      <c r="H2" s="157"/>
    </row>
    <row r="3" spans="2:8" ht="14.25" customHeight="1">
      <c r="B3" s="158" t="s">
        <v>2</v>
      </c>
      <c r="C3" s="158"/>
      <c r="D3" s="158"/>
      <c r="E3" s="158"/>
      <c r="F3" s="158"/>
      <c r="G3" s="157"/>
      <c r="H3" s="157"/>
    </row>
    <row r="4" spans="2:8" ht="14.25" customHeight="1">
      <c r="B4" s="158" t="s">
        <v>40</v>
      </c>
      <c r="C4" s="158"/>
      <c r="D4" s="158"/>
      <c r="E4" s="158"/>
      <c r="F4" s="158"/>
      <c r="G4" s="157"/>
      <c r="H4" s="157"/>
    </row>
    <row r="5" spans="1:8" s="75" customFormat="1" ht="39.75" customHeight="1">
      <c r="A5" s="159"/>
      <c r="B5" s="160"/>
      <c r="C5" s="160"/>
      <c r="D5" s="160"/>
      <c r="E5" s="160"/>
      <c r="F5" s="160"/>
      <c r="G5" s="160"/>
      <c r="H5" s="160"/>
    </row>
    <row r="6" spans="1:8" s="75" customFormat="1" ht="33" customHeight="1">
      <c r="A6" s="161" t="s">
        <v>161</v>
      </c>
      <c r="B6" s="162"/>
      <c r="C6" s="162"/>
      <c r="D6" s="162"/>
      <c r="E6" s="162"/>
      <c r="F6" s="162"/>
      <c r="G6" s="162"/>
      <c r="H6" s="162"/>
    </row>
    <row r="7" spans="2:9" ht="35.25" customHeight="1" hidden="1">
      <c r="B7" s="1"/>
      <c r="C7" s="1"/>
      <c r="D7" s="1"/>
      <c r="E7" s="1"/>
      <c r="F7" s="1"/>
      <c r="G7" s="1"/>
      <c r="H7" s="1"/>
      <c r="I7" s="1"/>
    </row>
    <row r="8" spans="1:11" s="13" customFormat="1" ht="22.5" customHeight="1">
      <c r="A8" s="163" t="s">
        <v>3</v>
      </c>
      <c r="B8" s="163"/>
      <c r="C8" s="163"/>
      <c r="D8" s="163"/>
      <c r="E8" s="164"/>
      <c r="F8" s="164"/>
      <c r="G8" s="164"/>
      <c r="H8" s="164"/>
      <c r="K8" s="66"/>
    </row>
    <row r="9" spans="1:8" s="14" customFormat="1" ht="18.75" customHeight="1">
      <c r="A9" s="163" t="s">
        <v>136</v>
      </c>
      <c r="B9" s="163"/>
      <c r="C9" s="163"/>
      <c r="D9" s="163"/>
      <c r="E9" s="164"/>
      <c r="F9" s="164"/>
      <c r="G9" s="164"/>
      <c r="H9" s="164"/>
    </row>
    <row r="10" spans="1:8" s="15" customFormat="1" ht="17.25" customHeight="1">
      <c r="A10" s="165" t="s">
        <v>33</v>
      </c>
      <c r="B10" s="165"/>
      <c r="C10" s="165"/>
      <c r="D10" s="165"/>
      <c r="E10" s="166"/>
      <c r="F10" s="166"/>
      <c r="G10" s="166"/>
      <c r="H10" s="166"/>
    </row>
    <row r="11" spans="1:8" s="15" customFormat="1" ht="17.25" customHeight="1">
      <c r="A11" s="174" t="s">
        <v>139</v>
      </c>
      <c r="B11" s="174"/>
      <c r="C11" s="174"/>
      <c r="D11" s="174"/>
      <c r="E11" s="174"/>
      <c r="F11" s="174"/>
      <c r="G11" s="174"/>
      <c r="H11" s="174"/>
    </row>
    <row r="12" spans="1:8" s="14" customFormat="1" ht="30" customHeight="1" thickBot="1">
      <c r="A12" s="167" t="s">
        <v>99</v>
      </c>
      <c r="B12" s="167"/>
      <c r="C12" s="167"/>
      <c r="D12" s="167"/>
      <c r="E12" s="168"/>
      <c r="F12" s="168"/>
      <c r="G12" s="168"/>
      <c r="H12" s="168"/>
    </row>
    <row r="13" spans="1:11" s="19" customFormat="1" ht="139.5" customHeight="1" thickBot="1">
      <c r="A13" s="16" t="s">
        <v>4</v>
      </c>
      <c r="B13" s="17" t="s">
        <v>5</v>
      </c>
      <c r="C13" s="18" t="s">
        <v>6</v>
      </c>
      <c r="D13" s="18" t="s">
        <v>41</v>
      </c>
      <c r="E13" s="18" t="s">
        <v>6</v>
      </c>
      <c r="F13" s="2" t="s">
        <v>7</v>
      </c>
      <c r="G13" s="18" t="s">
        <v>6</v>
      </c>
      <c r="H13" s="2" t="s">
        <v>7</v>
      </c>
      <c r="K13" s="67"/>
    </row>
    <row r="14" spans="1:11" s="25" customFormat="1" ht="12.75">
      <c r="A14" s="20">
        <v>1</v>
      </c>
      <c r="B14" s="21">
        <v>2</v>
      </c>
      <c r="C14" s="21">
        <v>3</v>
      </c>
      <c r="D14" s="22"/>
      <c r="E14" s="21">
        <v>3</v>
      </c>
      <c r="F14" s="3">
        <v>4</v>
      </c>
      <c r="G14" s="23">
        <v>3</v>
      </c>
      <c r="H14" s="24">
        <v>4</v>
      </c>
      <c r="K14" s="68"/>
    </row>
    <row r="15" spans="1:11" s="25" customFormat="1" ht="49.5" customHeight="1">
      <c r="A15" s="169" t="s">
        <v>8</v>
      </c>
      <c r="B15" s="170"/>
      <c r="C15" s="170"/>
      <c r="D15" s="170"/>
      <c r="E15" s="170"/>
      <c r="F15" s="170"/>
      <c r="G15" s="171"/>
      <c r="H15" s="172"/>
      <c r="K15" s="68"/>
    </row>
    <row r="16" spans="1:12" s="19" customFormat="1" ht="15">
      <c r="A16" s="26" t="s">
        <v>134</v>
      </c>
      <c r="B16" s="27" t="s">
        <v>9</v>
      </c>
      <c r="C16" s="28">
        <f>F16*12</f>
        <v>0</v>
      </c>
      <c r="D16" s="83">
        <f>G16*I16</f>
        <v>2190.2</v>
      </c>
      <c r="E16" s="84">
        <f>H16*12</f>
        <v>35.4</v>
      </c>
      <c r="F16" s="85"/>
      <c r="G16" s="84">
        <f>H16*12</f>
        <v>35.4</v>
      </c>
      <c r="H16" s="84">
        <f>H21+H23</f>
        <v>2.95</v>
      </c>
      <c r="I16" s="19">
        <v>61.87</v>
      </c>
      <c r="J16" s="19">
        <v>1.07</v>
      </c>
      <c r="K16" s="67">
        <v>2.24</v>
      </c>
      <c r="L16" s="19">
        <v>7132.1</v>
      </c>
    </row>
    <row r="17" spans="1:11" s="19" customFormat="1" ht="27" customHeight="1">
      <c r="A17" s="50" t="s">
        <v>103</v>
      </c>
      <c r="B17" s="36" t="s">
        <v>104</v>
      </c>
      <c r="C17" s="28"/>
      <c r="D17" s="83"/>
      <c r="E17" s="84"/>
      <c r="F17" s="85"/>
      <c r="G17" s="84"/>
      <c r="H17" s="84"/>
      <c r="K17" s="67"/>
    </row>
    <row r="18" spans="1:11" s="19" customFormat="1" ht="18.75" customHeight="1">
      <c r="A18" s="123" t="s">
        <v>105</v>
      </c>
      <c r="B18" s="124" t="s">
        <v>104</v>
      </c>
      <c r="C18" s="84"/>
      <c r="D18" s="83"/>
      <c r="E18" s="84"/>
      <c r="F18" s="85"/>
      <c r="G18" s="84"/>
      <c r="H18" s="84"/>
      <c r="K18" s="67"/>
    </row>
    <row r="19" spans="1:11" s="19" customFormat="1" ht="21" customHeight="1">
      <c r="A19" s="123" t="s">
        <v>106</v>
      </c>
      <c r="B19" s="124" t="s">
        <v>107</v>
      </c>
      <c r="C19" s="84"/>
      <c r="D19" s="83"/>
      <c r="E19" s="84"/>
      <c r="F19" s="85"/>
      <c r="G19" s="84"/>
      <c r="H19" s="84"/>
      <c r="K19" s="67"/>
    </row>
    <row r="20" spans="1:11" s="19" customFormat="1" ht="20.25" customHeight="1">
      <c r="A20" s="123" t="s">
        <v>108</v>
      </c>
      <c r="B20" s="135" t="s">
        <v>104</v>
      </c>
      <c r="C20" s="84"/>
      <c r="D20" s="83"/>
      <c r="E20" s="84"/>
      <c r="F20" s="85"/>
      <c r="G20" s="84"/>
      <c r="H20" s="84"/>
      <c r="K20" s="67"/>
    </row>
    <row r="21" spans="1:11" s="19" customFormat="1" ht="20.25" customHeight="1">
      <c r="A21" s="119" t="s">
        <v>39</v>
      </c>
      <c r="B21" s="120"/>
      <c r="C21" s="84"/>
      <c r="D21" s="83"/>
      <c r="E21" s="84"/>
      <c r="F21" s="85"/>
      <c r="G21" s="84"/>
      <c r="H21" s="84">
        <v>2.83</v>
      </c>
      <c r="K21" s="67"/>
    </row>
    <row r="22" spans="1:11" s="19" customFormat="1" ht="20.25" customHeight="1">
      <c r="A22" s="121" t="s">
        <v>128</v>
      </c>
      <c r="B22" s="120" t="s">
        <v>104</v>
      </c>
      <c r="C22" s="84"/>
      <c r="D22" s="83"/>
      <c r="E22" s="84"/>
      <c r="F22" s="85"/>
      <c r="G22" s="84"/>
      <c r="H22" s="101">
        <v>0.12</v>
      </c>
      <c r="K22" s="67"/>
    </row>
    <row r="23" spans="1:11" s="19" customFormat="1" ht="20.25" customHeight="1">
      <c r="A23" s="119" t="s">
        <v>39</v>
      </c>
      <c r="B23" s="120"/>
      <c r="C23" s="84"/>
      <c r="D23" s="83"/>
      <c r="E23" s="84"/>
      <c r="F23" s="85"/>
      <c r="G23" s="84"/>
      <c r="H23" s="84">
        <f>H22</f>
        <v>0.12</v>
      </c>
      <c r="K23" s="67"/>
    </row>
    <row r="24" spans="1:12" s="31" customFormat="1" ht="20.25" customHeight="1">
      <c r="A24" s="131" t="s">
        <v>13</v>
      </c>
      <c r="B24" s="132" t="s">
        <v>14</v>
      </c>
      <c r="C24" s="84">
        <f>F24*12</f>
        <v>0</v>
      </c>
      <c r="D24" s="83">
        <f>G24*I24</f>
        <v>556.83</v>
      </c>
      <c r="E24" s="84">
        <f>H24*12</f>
        <v>9</v>
      </c>
      <c r="F24" s="86"/>
      <c r="G24" s="84">
        <f>H24*12</f>
        <v>9</v>
      </c>
      <c r="H24" s="84">
        <v>0.75</v>
      </c>
      <c r="I24" s="19">
        <v>61.87</v>
      </c>
      <c r="J24" s="19">
        <v>1.07</v>
      </c>
      <c r="K24" s="67">
        <v>0.6</v>
      </c>
      <c r="L24" s="31">
        <v>7132.1</v>
      </c>
    </row>
    <row r="25" spans="1:12" s="19" customFormat="1" ht="18.75" customHeight="1">
      <c r="A25" s="131" t="s">
        <v>15</v>
      </c>
      <c r="B25" s="132" t="s">
        <v>16</v>
      </c>
      <c r="C25" s="84">
        <f>F25*12</f>
        <v>0</v>
      </c>
      <c r="D25" s="83">
        <f>G25*I25</f>
        <v>1818.98</v>
      </c>
      <c r="E25" s="84">
        <f>H25*12</f>
        <v>29.4</v>
      </c>
      <c r="F25" s="86"/>
      <c r="G25" s="84">
        <f>H25*12</f>
        <v>29.4</v>
      </c>
      <c r="H25" s="84">
        <v>2.45</v>
      </c>
      <c r="I25" s="19">
        <v>61.87</v>
      </c>
      <c r="J25" s="19">
        <v>1.07</v>
      </c>
      <c r="K25" s="67">
        <v>1.94</v>
      </c>
      <c r="L25" s="19">
        <v>7132.1</v>
      </c>
    </row>
    <row r="26" spans="1:12" s="25" customFormat="1" ht="30">
      <c r="A26" s="131" t="s">
        <v>59</v>
      </c>
      <c r="B26" s="132" t="s">
        <v>9</v>
      </c>
      <c r="C26" s="87"/>
      <c r="D26" s="83">
        <f>2042.21*I26/L26</f>
        <v>17.72</v>
      </c>
      <c r="E26" s="87">
        <f>H26*12</f>
        <v>0.24</v>
      </c>
      <c r="F26" s="86"/>
      <c r="G26" s="84">
        <f>D26/I26</f>
        <v>0.29</v>
      </c>
      <c r="H26" s="84">
        <f>G26/12</f>
        <v>0.02</v>
      </c>
      <c r="I26" s="19">
        <v>61.87</v>
      </c>
      <c r="J26" s="19">
        <v>1.07</v>
      </c>
      <c r="K26" s="67">
        <v>0.02</v>
      </c>
      <c r="L26" s="25">
        <v>7132.1</v>
      </c>
    </row>
    <row r="27" spans="1:12" s="25" customFormat="1" ht="29.25" customHeight="1">
      <c r="A27" s="131" t="s">
        <v>84</v>
      </c>
      <c r="B27" s="132" t="s">
        <v>9</v>
      </c>
      <c r="C27" s="87"/>
      <c r="D27" s="83">
        <f>2042.21*I27/L27</f>
        <v>17.72</v>
      </c>
      <c r="E27" s="87">
        <f>H27*12</f>
        <v>0.24</v>
      </c>
      <c r="F27" s="86"/>
      <c r="G27" s="84">
        <f>D27/I27</f>
        <v>0.29</v>
      </c>
      <c r="H27" s="84">
        <f>G27/12</f>
        <v>0.02</v>
      </c>
      <c r="I27" s="19">
        <v>61.87</v>
      </c>
      <c r="J27" s="19">
        <v>1.07</v>
      </c>
      <c r="K27" s="67">
        <v>0.02</v>
      </c>
      <c r="L27" s="25">
        <v>7132.1</v>
      </c>
    </row>
    <row r="28" spans="1:11" s="25" customFormat="1" ht="30" hidden="1">
      <c r="A28" s="131" t="s">
        <v>61</v>
      </c>
      <c r="B28" s="132" t="s">
        <v>12</v>
      </c>
      <c r="C28" s="87"/>
      <c r="D28" s="83">
        <f aca="true" t="shared" si="0" ref="D28:D33">G28*I28</f>
        <v>0</v>
      </c>
      <c r="E28" s="87"/>
      <c r="F28" s="86"/>
      <c r="G28" s="84">
        <f>D28/I28</f>
        <v>1.81</v>
      </c>
      <c r="H28" s="84">
        <f>G28/12</f>
        <v>0.15</v>
      </c>
      <c r="I28" s="19">
        <v>61.87</v>
      </c>
      <c r="J28" s="19">
        <v>1.07</v>
      </c>
      <c r="K28" s="67">
        <v>0</v>
      </c>
    </row>
    <row r="29" spans="1:11" s="25" customFormat="1" ht="30" hidden="1">
      <c r="A29" s="131" t="s">
        <v>62</v>
      </c>
      <c r="B29" s="132" t="s">
        <v>12</v>
      </c>
      <c r="C29" s="87"/>
      <c r="D29" s="83">
        <f t="shared" si="0"/>
        <v>0</v>
      </c>
      <c r="E29" s="87"/>
      <c r="F29" s="86"/>
      <c r="G29" s="84">
        <f>D29/I29</f>
        <v>1.81</v>
      </c>
      <c r="H29" s="84">
        <f>G29/12</f>
        <v>0.15</v>
      </c>
      <c r="I29" s="19">
        <v>61.87</v>
      </c>
      <c r="J29" s="19">
        <v>1.07</v>
      </c>
      <c r="K29" s="67">
        <v>0</v>
      </c>
    </row>
    <row r="30" spans="1:11" s="25" customFormat="1" ht="30" hidden="1">
      <c r="A30" s="131" t="s">
        <v>63</v>
      </c>
      <c r="B30" s="132" t="s">
        <v>12</v>
      </c>
      <c r="C30" s="87"/>
      <c r="D30" s="83">
        <f t="shared" si="0"/>
        <v>0</v>
      </c>
      <c r="E30" s="87"/>
      <c r="F30" s="86"/>
      <c r="G30" s="84">
        <f>D30/I30</f>
        <v>1.81</v>
      </c>
      <c r="H30" s="84">
        <f>G30/12</f>
        <v>0.15</v>
      </c>
      <c r="I30" s="19">
        <v>61.87</v>
      </c>
      <c r="J30" s="19">
        <v>1.07</v>
      </c>
      <c r="K30" s="67">
        <v>0</v>
      </c>
    </row>
    <row r="31" spans="1:12" s="19" customFormat="1" ht="18.75" customHeight="1">
      <c r="A31" s="131" t="s">
        <v>25</v>
      </c>
      <c r="B31" s="132" t="s">
        <v>26</v>
      </c>
      <c r="C31" s="87">
        <f>F31*12</f>
        <v>0</v>
      </c>
      <c r="D31" s="83">
        <f t="shared" si="0"/>
        <v>44.55</v>
      </c>
      <c r="E31" s="87">
        <f>H31*12</f>
        <v>0.72</v>
      </c>
      <c r="F31" s="86"/>
      <c r="G31" s="84">
        <f>H31*12</f>
        <v>0.72</v>
      </c>
      <c r="H31" s="84">
        <v>0.06</v>
      </c>
      <c r="I31" s="19">
        <v>61.87</v>
      </c>
      <c r="J31" s="19">
        <v>1.07</v>
      </c>
      <c r="K31" s="67">
        <v>0.03</v>
      </c>
      <c r="L31" s="19">
        <v>7132.1</v>
      </c>
    </row>
    <row r="32" spans="1:12" s="19" customFormat="1" ht="17.25" customHeight="1">
      <c r="A32" s="131" t="s">
        <v>27</v>
      </c>
      <c r="B32" s="134" t="s">
        <v>28</v>
      </c>
      <c r="C32" s="88">
        <f>F32*12</f>
        <v>0</v>
      </c>
      <c r="D32" s="83">
        <f t="shared" si="0"/>
        <v>29.7</v>
      </c>
      <c r="E32" s="88">
        <f>H32*12</f>
        <v>0.48</v>
      </c>
      <c r="F32" s="99"/>
      <c r="G32" s="84">
        <f>12*H32</f>
        <v>0.48</v>
      </c>
      <c r="H32" s="84">
        <v>0.04</v>
      </c>
      <c r="I32" s="19">
        <v>61.87</v>
      </c>
      <c r="J32" s="19">
        <v>1.07</v>
      </c>
      <c r="K32" s="67">
        <v>0.02</v>
      </c>
      <c r="L32" s="19">
        <v>7132.1</v>
      </c>
    </row>
    <row r="33" spans="1:12" s="31" customFormat="1" ht="30">
      <c r="A33" s="131" t="s">
        <v>24</v>
      </c>
      <c r="B33" s="132" t="s">
        <v>110</v>
      </c>
      <c r="C33" s="87">
        <f>F33*12</f>
        <v>0</v>
      </c>
      <c r="D33" s="83">
        <f t="shared" si="0"/>
        <v>37.12</v>
      </c>
      <c r="E33" s="87"/>
      <c r="F33" s="86"/>
      <c r="G33" s="84">
        <f>12*H33</f>
        <v>0.6</v>
      </c>
      <c r="H33" s="84">
        <v>0.05</v>
      </c>
      <c r="I33" s="19">
        <v>61.87</v>
      </c>
      <c r="J33" s="19">
        <v>1.07</v>
      </c>
      <c r="K33" s="67">
        <v>0.03</v>
      </c>
      <c r="L33" s="31">
        <v>7132.1</v>
      </c>
    </row>
    <row r="34" spans="1:12" s="31" customFormat="1" ht="30">
      <c r="A34" s="131" t="s">
        <v>49</v>
      </c>
      <c r="B34" s="132"/>
      <c r="C34" s="84"/>
      <c r="D34" s="84">
        <f>D44+D47</f>
        <v>29.76</v>
      </c>
      <c r="E34" s="84"/>
      <c r="F34" s="86"/>
      <c r="G34" s="84">
        <f>D34/I34</f>
        <v>0.48</v>
      </c>
      <c r="H34" s="84">
        <f>G34/12</f>
        <v>0.04</v>
      </c>
      <c r="I34" s="19">
        <v>61.87</v>
      </c>
      <c r="J34" s="19">
        <v>1.07</v>
      </c>
      <c r="K34" s="67">
        <v>0.14</v>
      </c>
      <c r="L34" s="31">
        <v>7132.1</v>
      </c>
    </row>
    <row r="35" spans="1:13" s="25" customFormat="1" ht="15" hidden="1">
      <c r="A35" s="113" t="s">
        <v>43</v>
      </c>
      <c r="B35" s="124" t="s">
        <v>72</v>
      </c>
      <c r="C35" s="90"/>
      <c r="D35" s="89">
        <f aca="true" t="shared" si="1" ref="D35:D46">G35*I35</f>
        <v>0</v>
      </c>
      <c r="E35" s="90"/>
      <c r="F35" s="91"/>
      <c r="G35" s="90">
        <f aca="true" t="shared" si="2" ref="G35:G46">H35*12</f>
        <v>0</v>
      </c>
      <c r="H35" s="90">
        <v>0</v>
      </c>
      <c r="I35" s="19">
        <v>61.87</v>
      </c>
      <c r="J35" s="19">
        <v>1.07</v>
      </c>
      <c r="K35" s="67">
        <v>0</v>
      </c>
      <c r="M35" s="31"/>
    </row>
    <row r="36" spans="1:13" s="25" customFormat="1" ht="25.5" hidden="1">
      <c r="A36" s="113" t="s">
        <v>44</v>
      </c>
      <c r="B36" s="124" t="s">
        <v>54</v>
      </c>
      <c r="C36" s="90"/>
      <c r="D36" s="89">
        <f t="shared" si="1"/>
        <v>0</v>
      </c>
      <c r="E36" s="90"/>
      <c r="F36" s="91"/>
      <c r="G36" s="90">
        <f t="shared" si="2"/>
        <v>0</v>
      </c>
      <c r="H36" s="90">
        <v>0</v>
      </c>
      <c r="I36" s="19">
        <v>61.87</v>
      </c>
      <c r="J36" s="19">
        <v>1.07</v>
      </c>
      <c r="K36" s="67">
        <v>0</v>
      </c>
      <c r="M36" s="31"/>
    </row>
    <row r="37" spans="1:13" s="55" customFormat="1" ht="15" hidden="1">
      <c r="A37" s="113" t="s">
        <v>98</v>
      </c>
      <c r="B37" s="124" t="s">
        <v>76</v>
      </c>
      <c r="C37" s="90"/>
      <c r="D37" s="89">
        <f t="shared" si="1"/>
        <v>0</v>
      </c>
      <c r="E37" s="90"/>
      <c r="F37" s="91"/>
      <c r="G37" s="90">
        <f t="shared" si="2"/>
        <v>0</v>
      </c>
      <c r="H37" s="90">
        <v>0</v>
      </c>
      <c r="I37" s="19">
        <v>61.87</v>
      </c>
      <c r="J37" s="19">
        <v>1.07</v>
      </c>
      <c r="K37" s="67">
        <v>0</v>
      </c>
      <c r="M37" s="31"/>
    </row>
    <row r="38" spans="1:13" s="25" customFormat="1" ht="15" hidden="1">
      <c r="A38" s="113" t="s">
        <v>77</v>
      </c>
      <c r="B38" s="124" t="s">
        <v>76</v>
      </c>
      <c r="C38" s="90"/>
      <c r="D38" s="89">
        <f t="shared" si="1"/>
        <v>0</v>
      </c>
      <c r="E38" s="90"/>
      <c r="F38" s="91"/>
      <c r="G38" s="90">
        <f t="shared" si="2"/>
        <v>0</v>
      </c>
      <c r="H38" s="90">
        <v>0</v>
      </c>
      <c r="I38" s="19">
        <v>61.87</v>
      </c>
      <c r="J38" s="19">
        <v>1.07</v>
      </c>
      <c r="K38" s="67">
        <v>0</v>
      </c>
      <c r="M38" s="31"/>
    </row>
    <row r="39" spans="1:13" s="25" customFormat="1" ht="25.5" hidden="1">
      <c r="A39" s="113" t="s">
        <v>73</v>
      </c>
      <c r="B39" s="124" t="s">
        <v>74</v>
      </c>
      <c r="C39" s="90"/>
      <c r="D39" s="89">
        <f t="shared" si="1"/>
        <v>0</v>
      </c>
      <c r="E39" s="90"/>
      <c r="F39" s="91"/>
      <c r="G39" s="90">
        <f t="shared" si="2"/>
        <v>0</v>
      </c>
      <c r="H39" s="90">
        <v>0</v>
      </c>
      <c r="I39" s="19">
        <v>61.87</v>
      </c>
      <c r="J39" s="19">
        <v>1.07</v>
      </c>
      <c r="K39" s="67">
        <v>0</v>
      </c>
      <c r="M39" s="31"/>
    </row>
    <row r="40" spans="1:13" s="25" customFormat="1" ht="15" hidden="1">
      <c r="A40" s="113" t="s">
        <v>45</v>
      </c>
      <c r="B40" s="124" t="s">
        <v>75</v>
      </c>
      <c r="C40" s="90"/>
      <c r="D40" s="89">
        <f t="shared" si="1"/>
        <v>0</v>
      </c>
      <c r="E40" s="90"/>
      <c r="F40" s="91"/>
      <c r="G40" s="90">
        <f t="shared" si="2"/>
        <v>0</v>
      </c>
      <c r="H40" s="90">
        <v>0</v>
      </c>
      <c r="I40" s="19">
        <v>61.87</v>
      </c>
      <c r="J40" s="19">
        <v>1.07</v>
      </c>
      <c r="K40" s="67">
        <v>0</v>
      </c>
      <c r="M40" s="31"/>
    </row>
    <row r="41" spans="1:13" s="25" customFormat="1" ht="15" hidden="1">
      <c r="A41" s="113" t="s">
        <v>57</v>
      </c>
      <c r="B41" s="124" t="s">
        <v>76</v>
      </c>
      <c r="C41" s="90"/>
      <c r="D41" s="89">
        <f t="shared" si="1"/>
        <v>0</v>
      </c>
      <c r="E41" s="90"/>
      <c r="F41" s="91"/>
      <c r="G41" s="90">
        <f t="shared" si="2"/>
        <v>0</v>
      </c>
      <c r="H41" s="90">
        <v>0</v>
      </c>
      <c r="I41" s="19">
        <v>61.87</v>
      </c>
      <c r="J41" s="19">
        <v>1.07</v>
      </c>
      <c r="K41" s="67">
        <v>0</v>
      </c>
      <c r="M41" s="31"/>
    </row>
    <row r="42" spans="1:13" s="25" customFormat="1" ht="15" hidden="1">
      <c r="A42" s="113" t="s">
        <v>58</v>
      </c>
      <c r="B42" s="124" t="s">
        <v>17</v>
      </c>
      <c r="C42" s="90"/>
      <c r="D42" s="89">
        <f t="shared" si="1"/>
        <v>0</v>
      </c>
      <c r="E42" s="90"/>
      <c r="F42" s="91"/>
      <c r="G42" s="90">
        <f t="shared" si="2"/>
        <v>0</v>
      </c>
      <c r="H42" s="90">
        <v>0</v>
      </c>
      <c r="I42" s="19">
        <v>61.87</v>
      </c>
      <c r="J42" s="19">
        <v>1.07</v>
      </c>
      <c r="K42" s="67">
        <v>0</v>
      </c>
      <c r="M42" s="31"/>
    </row>
    <row r="43" spans="1:13" s="25" customFormat="1" ht="25.5" hidden="1">
      <c r="A43" s="113" t="s">
        <v>55</v>
      </c>
      <c r="B43" s="124" t="s">
        <v>17</v>
      </c>
      <c r="C43" s="90"/>
      <c r="D43" s="89">
        <f t="shared" si="1"/>
        <v>0</v>
      </c>
      <c r="E43" s="90"/>
      <c r="F43" s="91"/>
      <c r="G43" s="90">
        <f t="shared" si="2"/>
        <v>0</v>
      </c>
      <c r="H43" s="90">
        <v>0</v>
      </c>
      <c r="I43" s="19">
        <v>61.87</v>
      </c>
      <c r="J43" s="19">
        <v>1.07</v>
      </c>
      <c r="K43" s="67">
        <v>0</v>
      </c>
      <c r="M43" s="31"/>
    </row>
    <row r="44" spans="1:13" s="25" customFormat="1" ht="15">
      <c r="A44" s="113" t="s">
        <v>163</v>
      </c>
      <c r="B44" s="114" t="s">
        <v>17</v>
      </c>
      <c r="C44" s="101"/>
      <c r="D44" s="101">
        <f>622.83*I44/L44</f>
        <v>5.4</v>
      </c>
      <c r="E44" s="90"/>
      <c r="F44" s="91"/>
      <c r="G44" s="90"/>
      <c r="H44" s="90"/>
      <c r="I44" s="19">
        <v>61.87</v>
      </c>
      <c r="J44" s="19">
        <v>1.07</v>
      </c>
      <c r="K44" s="67">
        <v>0.03</v>
      </c>
      <c r="L44" s="25">
        <v>7132.1</v>
      </c>
      <c r="M44" s="31"/>
    </row>
    <row r="45" spans="1:13" s="25" customFormat="1" ht="15" hidden="1">
      <c r="A45" s="113" t="s">
        <v>69</v>
      </c>
      <c r="B45" s="124" t="s">
        <v>9</v>
      </c>
      <c r="C45" s="90"/>
      <c r="D45" s="89">
        <f t="shared" si="1"/>
        <v>0</v>
      </c>
      <c r="E45" s="90"/>
      <c r="F45" s="91"/>
      <c r="G45" s="90">
        <f t="shared" si="2"/>
        <v>0</v>
      </c>
      <c r="H45" s="90">
        <v>0</v>
      </c>
      <c r="I45" s="19">
        <v>61.87</v>
      </c>
      <c r="J45" s="19">
        <v>1.07</v>
      </c>
      <c r="K45" s="67">
        <v>0</v>
      </c>
      <c r="M45" s="31"/>
    </row>
    <row r="46" spans="1:13" s="25" customFormat="1" ht="15" hidden="1">
      <c r="A46" s="113" t="s">
        <v>68</v>
      </c>
      <c r="B46" s="124" t="s">
        <v>9</v>
      </c>
      <c r="C46" s="92"/>
      <c r="D46" s="89">
        <f t="shared" si="1"/>
        <v>0</v>
      </c>
      <c r="E46" s="92"/>
      <c r="F46" s="91"/>
      <c r="G46" s="90">
        <f t="shared" si="2"/>
        <v>0</v>
      </c>
      <c r="H46" s="90">
        <v>0</v>
      </c>
      <c r="I46" s="19">
        <v>61.87</v>
      </c>
      <c r="J46" s="19">
        <v>1.07</v>
      </c>
      <c r="K46" s="67">
        <v>0</v>
      </c>
      <c r="M46" s="31"/>
    </row>
    <row r="47" spans="1:13" s="25" customFormat="1" ht="25.5">
      <c r="A47" s="113" t="s">
        <v>146</v>
      </c>
      <c r="B47" s="118" t="s">
        <v>12</v>
      </c>
      <c r="C47" s="93"/>
      <c r="D47" s="93">
        <f>2808.53*I47/L47</f>
        <v>24.36</v>
      </c>
      <c r="E47" s="92"/>
      <c r="F47" s="91"/>
      <c r="G47" s="92"/>
      <c r="H47" s="92"/>
      <c r="I47" s="19">
        <v>61.87</v>
      </c>
      <c r="J47" s="19"/>
      <c r="K47" s="67"/>
      <c r="L47" s="25">
        <v>7132.1</v>
      </c>
      <c r="M47" s="31"/>
    </row>
    <row r="48" spans="1:13" s="25" customFormat="1" ht="30">
      <c r="A48" s="131" t="s">
        <v>50</v>
      </c>
      <c r="B48" s="124"/>
      <c r="C48" s="90"/>
      <c r="D48" s="84">
        <v>0</v>
      </c>
      <c r="E48" s="90"/>
      <c r="F48" s="91"/>
      <c r="G48" s="84">
        <v>0</v>
      </c>
      <c r="H48" s="84">
        <v>0</v>
      </c>
      <c r="I48" s="19">
        <v>61.87</v>
      </c>
      <c r="J48" s="19">
        <v>1.07</v>
      </c>
      <c r="K48" s="67">
        <v>0.03</v>
      </c>
      <c r="L48" s="25">
        <v>7132.1</v>
      </c>
      <c r="M48" s="31"/>
    </row>
    <row r="49" spans="1:13" s="25" customFormat="1" ht="15" hidden="1">
      <c r="A49" s="113"/>
      <c r="B49" s="124"/>
      <c r="C49" s="90"/>
      <c r="D49" s="89"/>
      <c r="E49" s="90"/>
      <c r="F49" s="91"/>
      <c r="G49" s="90"/>
      <c r="H49" s="90"/>
      <c r="I49" s="19">
        <v>61.87</v>
      </c>
      <c r="J49" s="19"/>
      <c r="K49" s="67"/>
      <c r="M49" s="31"/>
    </row>
    <row r="50" spans="1:13" s="25" customFormat="1" ht="15" hidden="1">
      <c r="A50" s="113" t="s">
        <v>70</v>
      </c>
      <c r="B50" s="124" t="s">
        <v>9</v>
      </c>
      <c r="C50" s="90"/>
      <c r="D50" s="89">
        <f>G50*I50</f>
        <v>0</v>
      </c>
      <c r="E50" s="90"/>
      <c r="F50" s="91"/>
      <c r="G50" s="90">
        <f>H50*12</f>
        <v>0</v>
      </c>
      <c r="H50" s="90">
        <v>0</v>
      </c>
      <c r="I50" s="19">
        <v>61.87</v>
      </c>
      <c r="J50" s="19">
        <v>1.07</v>
      </c>
      <c r="K50" s="67">
        <v>0</v>
      </c>
      <c r="M50" s="31"/>
    </row>
    <row r="51" spans="1:13" s="25" customFormat="1" ht="15">
      <c r="A51" s="131" t="s">
        <v>51</v>
      </c>
      <c r="B51" s="124"/>
      <c r="C51" s="90"/>
      <c r="D51" s="84">
        <f>D53</f>
        <v>7.94</v>
      </c>
      <c r="E51" s="90"/>
      <c r="F51" s="91"/>
      <c r="G51" s="84">
        <f>D51/I51</f>
        <v>0.13</v>
      </c>
      <c r="H51" s="84">
        <f>G51/12</f>
        <v>0.01</v>
      </c>
      <c r="I51" s="19">
        <v>61.87</v>
      </c>
      <c r="J51" s="19">
        <v>1.07</v>
      </c>
      <c r="K51" s="67">
        <v>0.15</v>
      </c>
      <c r="M51" s="31"/>
    </row>
    <row r="52" spans="1:13" s="25" customFormat="1" ht="15" hidden="1">
      <c r="A52" s="113" t="s">
        <v>46</v>
      </c>
      <c r="B52" s="124" t="s">
        <v>9</v>
      </c>
      <c r="C52" s="90"/>
      <c r="D52" s="89">
        <f aca="true" t="shared" si="3" ref="D52:D58">G52*I52</f>
        <v>0</v>
      </c>
      <c r="E52" s="90"/>
      <c r="F52" s="91"/>
      <c r="G52" s="90">
        <f aca="true" t="shared" si="4" ref="G52:G58">H52*12</f>
        <v>0</v>
      </c>
      <c r="H52" s="90">
        <v>0</v>
      </c>
      <c r="I52" s="19">
        <v>61.87</v>
      </c>
      <c r="J52" s="19">
        <v>1.07</v>
      </c>
      <c r="K52" s="67">
        <v>0</v>
      </c>
      <c r="M52" s="31"/>
    </row>
    <row r="53" spans="1:13" s="25" customFormat="1" ht="15">
      <c r="A53" s="113" t="s">
        <v>47</v>
      </c>
      <c r="B53" s="124" t="s">
        <v>17</v>
      </c>
      <c r="C53" s="90"/>
      <c r="D53" s="89">
        <f>915.28*I53/L53</f>
        <v>7.94</v>
      </c>
      <c r="E53" s="90"/>
      <c r="F53" s="91"/>
      <c r="G53" s="90"/>
      <c r="H53" s="90"/>
      <c r="I53" s="19">
        <v>61.87</v>
      </c>
      <c r="J53" s="19">
        <v>1.07</v>
      </c>
      <c r="K53" s="67">
        <v>0.01</v>
      </c>
      <c r="L53" s="25">
        <v>7132.1</v>
      </c>
      <c r="M53" s="31"/>
    </row>
    <row r="54" spans="1:13" s="25" customFormat="1" ht="27.75" customHeight="1" hidden="1">
      <c r="A54" s="113" t="s">
        <v>56</v>
      </c>
      <c r="B54" s="124" t="s">
        <v>12</v>
      </c>
      <c r="C54" s="90"/>
      <c r="D54" s="89">
        <f t="shared" si="3"/>
        <v>0</v>
      </c>
      <c r="E54" s="90"/>
      <c r="F54" s="91"/>
      <c r="G54" s="90">
        <f t="shared" si="4"/>
        <v>0</v>
      </c>
      <c r="H54" s="90">
        <v>0</v>
      </c>
      <c r="I54" s="19">
        <v>61.87</v>
      </c>
      <c r="J54" s="19">
        <v>1.07</v>
      </c>
      <c r="K54" s="67">
        <v>0</v>
      </c>
      <c r="M54" s="31"/>
    </row>
    <row r="55" spans="1:13" s="25" customFormat="1" ht="25.5" hidden="1">
      <c r="A55" s="113" t="s">
        <v>82</v>
      </c>
      <c r="B55" s="124" t="s">
        <v>12</v>
      </c>
      <c r="C55" s="90"/>
      <c r="D55" s="89">
        <f t="shared" si="3"/>
        <v>0</v>
      </c>
      <c r="E55" s="90"/>
      <c r="F55" s="91"/>
      <c r="G55" s="90">
        <f t="shared" si="4"/>
        <v>0</v>
      </c>
      <c r="H55" s="90">
        <v>0</v>
      </c>
      <c r="I55" s="19">
        <v>61.87</v>
      </c>
      <c r="J55" s="19">
        <v>1.07</v>
      </c>
      <c r="K55" s="67">
        <v>0</v>
      </c>
      <c r="M55" s="31"/>
    </row>
    <row r="56" spans="1:13" s="25" customFormat="1" ht="25.5" hidden="1">
      <c r="A56" s="113" t="s">
        <v>78</v>
      </c>
      <c r="B56" s="124" t="s">
        <v>12</v>
      </c>
      <c r="C56" s="90"/>
      <c r="D56" s="89">
        <f t="shared" si="3"/>
        <v>0</v>
      </c>
      <c r="E56" s="90"/>
      <c r="F56" s="91"/>
      <c r="G56" s="90">
        <f t="shared" si="4"/>
        <v>0</v>
      </c>
      <c r="H56" s="90">
        <v>0</v>
      </c>
      <c r="I56" s="19">
        <v>61.87</v>
      </c>
      <c r="J56" s="19">
        <v>1.07</v>
      </c>
      <c r="K56" s="67">
        <v>0</v>
      </c>
      <c r="M56" s="31"/>
    </row>
    <row r="57" spans="1:13" s="25" customFormat="1" ht="25.5" hidden="1">
      <c r="A57" s="113" t="s">
        <v>83</v>
      </c>
      <c r="B57" s="124" t="s">
        <v>12</v>
      </c>
      <c r="C57" s="90"/>
      <c r="D57" s="89">
        <f t="shared" si="3"/>
        <v>0</v>
      </c>
      <c r="E57" s="90"/>
      <c r="F57" s="91"/>
      <c r="G57" s="90">
        <f t="shared" si="4"/>
        <v>0</v>
      </c>
      <c r="H57" s="90">
        <v>0</v>
      </c>
      <c r="I57" s="19">
        <v>61.87</v>
      </c>
      <c r="J57" s="19">
        <v>1.07</v>
      </c>
      <c r="K57" s="67">
        <v>0</v>
      </c>
      <c r="M57" s="31"/>
    </row>
    <row r="58" spans="1:13" s="25" customFormat="1" ht="25.5" hidden="1">
      <c r="A58" s="113" t="s">
        <v>81</v>
      </c>
      <c r="B58" s="124" t="s">
        <v>12</v>
      </c>
      <c r="C58" s="90"/>
      <c r="D58" s="89">
        <f t="shared" si="3"/>
        <v>0</v>
      </c>
      <c r="E58" s="90"/>
      <c r="F58" s="91"/>
      <c r="G58" s="90">
        <f t="shared" si="4"/>
        <v>0</v>
      </c>
      <c r="H58" s="90">
        <v>0</v>
      </c>
      <c r="I58" s="19">
        <v>61.87</v>
      </c>
      <c r="J58" s="19">
        <v>1.07</v>
      </c>
      <c r="K58" s="67">
        <v>0</v>
      </c>
      <c r="M58" s="31"/>
    </row>
    <row r="59" spans="1:13" s="25" customFormat="1" ht="15">
      <c r="A59" s="131" t="s">
        <v>52</v>
      </c>
      <c r="B59" s="124"/>
      <c r="C59" s="90"/>
      <c r="D59" s="84">
        <v>0</v>
      </c>
      <c r="E59" s="90"/>
      <c r="F59" s="91"/>
      <c r="G59" s="84">
        <f>D59/I59</f>
        <v>0</v>
      </c>
      <c r="H59" s="84">
        <f>G59/12</f>
        <v>0</v>
      </c>
      <c r="I59" s="19">
        <v>61.87</v>
      </c>
      <c r="J59" s="19">
        <v>1.07</v>
      </c>
      <c r="K59" s="67">
        <v>0.1</v>
      </c>
      <c r="L59" s="25">
        <v>7132.1</v>
      </c>
      <c r="M59" s="31"/>
    </row>
    <row r="60" spans="1:13" s="25" customFormat="1" ht="38.25" thickBot="1">
      <c r="A60" s="137" t="s">
        <v>155</v>
      </c>
      <c r="B60" s="132" t="s">
        <v>12</v>
      </c>
      <c r="C60" s="152"/>
      <c r="D60" s="153">
        <f>G60*I60</f>
        <v>81.67</v>
      </c>
      <c r="E60" s="154"/>
      <c r="F60" s="155"/>
      <c r="G60" s="153">
        <f>12*H60</f>
        <v>1.32</v>
      </c>
      <c r="H60" s="87">
        <v>0.11</v>
      </c>
      <c r="I60" s="19">
        <v>61.87</v>
      </c>
      <c r="J60" s="19"/>
      <c r="K60" s="67"/>
      <c r="M60" s="31"/>
    </row>
    <row r="61" spans="1:11" s="19" customFormat="1" ht="19.5" thickBot="1">
      <c r="A61" s="142" t="s">
        <v>39</v>
      </c>
      <c r="B61" s="143"/>
      <c r="C61" s="144">
        <f>F61*12</f>
        <v>0</v>
      </c>
      <c r="D61" s="145">
        <f>D59+D51+D48+D34+D33+D32+D31+D27+D26+D25+D24+D16+D60</f>
        <v>4832.19</v>
      </c>
      <c r="E61" s="145">
        <f>E59+E51+E48+E34+E33+E32+E31+E27+E26+E25+E24+E16+E60</f>
        <v>75.48</v>
      </c>
      <c r="F61" s="145">
        <f>F59+F51+F48+F34+F33+F32+F31+F27+F26+F25+F24+F16+F60</f>
        <v>0</v>
      </c>
      <c r="G61" s="145">
        <f>G59+G51+G48+G34+G33+G32+G31+G27+G26+G25+G24+G16+G60</f>
        <v>78.11</v>
      </c>
      <c r="H61" s="145">
        <f>H59+H51+H48+H34+H33+H32+H31+H27+H26+H25+H24+H16+H60</f>
        <v>6.5</v>
      </c>
      <c r="I61" s="19">
        <v>61.87</v>
      </c>
      <c r="K61" s="67"/>
    </row>
    <row r="62" spans="1:11" s="42" customFormat="1" ht="20.25" hidden="1" thickBot="1">
      <c r="A62" s="9" t="s">
        <v>29</v>
      </c>
      <c r="B62" s="40" t="s">
        <v>11</v>
      </c>
      <c r="C62" s="40" t="s">
        <v>30</v>
      </c>
      <c r="D62" s="41"/>
      <c r="E62" s="40" t="s">
        <v>30</v>
      </c>
      <c r="F62" s="10"/>
      <c r="G62" s="40" t="s">
        <v>30</v>
      </c>
      <c r="H62" s="10"/>
      <c r="K62" s="70"/>
    </row>
    <row r="63" spans="1:11" s="42" customFormat="1" ht="19.5">
      <c r="A63" s="76"/>
      <c r="B63" s="77"/>
      <c r="C63" s="77"/>
      <c r="D63" s="77"/>
      <c r="E63" s="77"/>
      <c r="F63" s="77"/>
      <c r="G63" s="77"/>
      <c r="H63" s="77"/>
      <c r="K63" s="70"/>
    </row>
    <row r="64" spans="1:11" s="6" customFormat="1" ht="12.75">
      <c r="A64" s="43"/>
      <c r="K64" s="71"/>
    </row>
    <row r="65" spans="1:11" s="6" customFormat="1" ht="12.75">
      <c r="A65" s="43"/>
      <c r="K65" s="71"/>
    </row>
    <row r="66" spans="1:11" s="6" customFormat="1" ht="12.75">
      <c r="A66" s="43"/>
      <c r="K66" s="71"/>
    </row>
    <row r="67" spans="1:11" s="6" customFormat="1" ht="13.5" thickBot="1">
      <c r="A67" s="43"/>
      <c r="K67" s="71"/>
    </row>
    <row r="68" spans="1:11" s="19" customFormat="1" ht="30.75" thickBot="1">
      <c r="A68" s="74" t="s">
        <v>111</v>
      </c>
      <c r="B68" s="18"/>
      <c r="C68" s="39">
        <f>F68*12</f>
        <v>0</v>
      </c>
      <c r="D68" s="39">
        <f>D69</f>
        <v>81.67</v>
      </c>
      <c r="E68" s="39">
        <f>E69</f>
        <v>0</v>
      </c>
      <c r="F68" s="39">
        <f>F69</f>
        <v>0</v>
      </c>
      <c r="G68" s="39">
        <f>G69</f>
        <v>1.32</v>
      </c>
      <c r="H68" s="39">
        <f>H69</f>
        <v>0.11</v>
      </c>
      <c r="I68" s="19">
        <v>61.87</v>
      </c>
      <c r="K68" s="67"/>
    </row>
    <row r="69" spans="1:12" s="116" customFormat="1" ht="15" customHeight="1">
      <c r="A69" s="113" t="s">
        <v>147</v>
      </c>
      <c r="B69" s="118"/>
      <c r="C69" s="93"/>
      <c r="D69" s="93">
        <f>9414.57*I69/L69</f>
        <v>81.67</v>
      </c>
      <c r="E69" s="93"/>
      <c r="F69" s="93"/>
      <c r="G69" s="101">
        <f>D69/I69</f>
        <v>1.32</v>
      </c>
      <c r="H69" s="102">
        <f>G69/12</f>
        <v>0.11</v>
      </c>
      <c r="I69" s="19">
        <v>61.87</v>
      </c>
      <c r="K69" s="117"/>
      <c r="L69" s="116">
        <v>7132.1</v>
      </c>
    </row>
    <row r="70" spans="1:11" s="6" customFormat="1" ht="12.75">
      <c r="A70" s="43"/>
      <c r="K70" s="71"/>
    </row>
    <row r="71" spans="1:11" s="6" customFormat="1" ht="12.75">
      <c r="A71" s="43"/>
      <c r="K71" s="71"/>
    </row>
    <row r="72" spans="1:11" s="6" customFormat="1" ht="13.5" thickBot="1">
      <c r="A72" s="43"/>
      <c r="K72" s="71"/>
    </row>
    <row r="73" spans="1:11" s="59" customFormat="1" ht="15.75" thickBot="1">
      <c r="A73" s="57" t="s">
        <v>102</v>
      </c>
      <c r="B73" s="58"/>
      <c r="C73" s="58"/>
      <c r="D73" s="60">
        <f>D61+D68</f>
        <v>4913.86</v>
      </c>
      <c r="E73" s="60">
        <f>E61+E68</f>
        <v>75.48</v>
      </c>
      <c r="F73" s="60">
        <f>F61+F68</f>
        <v>0</v>
      </c>
      <c r="G73" s="60">
        <f>G61+G68</f>
        <v>79.43</v>
      </c>
      <c r="H73" s="60">
        <f>H61+H68</f>
        <v>6.61</v>
      </c>
      <c r="K73" s="72"/>
    </row>
    <row r="74" spans="1:11" s="6" customFormat="1" ht="12.75">
      <c r="A74" s="43"/>
      <c r="K74" s="71"/>
    </row>
    <row r="75" spans="1:11" s="6" customFormat="1" ht="12.75">
      <c r="A75" s="43"/>
      <c r="K75" s="71"/>
    </row>
    <row r="76" spans="1:11" s="6" customFormat="1" ht="12.75">
      <c r="A76" s="43"/>
      <c r="K76" s="71"/>
    </row>
    <row r="77" spans="1:11" s="6" customFormat="1" ht="12.75">
      <c r="A77" s="43"/>
      <c r="K77" s="71"/>
    </row>
    <row r="78" spans="1:11" s="6" customFormat="1" ht="12.75">
      <c r="A78" s="43"/>
      <c r="K78" s="71"/>
    </row>
    <row r="79" spans="1:11" s="6" customFormat="1" ht="12.75">
      <c r="A79" s="43"/>
      <c r="K79" s="71"/>
    </row>
    <row r="80" spans="1:11" s="6" customFormat="1" ht="12.75">
      <c r="A80" s="43"/>
      <c r="K80" s="71"/>
    </row>
    <row r="81" spans="1:11" s="6" customFormat="1" ht="12.75">
      <c r="A81" s="43"/>
      <c r="K81" s="71"/>
    </row>
    <row r="82" spans="1:11" s="6" customFormat="1" ht="12.75">
      <c r="A82" s="43"/>
      <c r="K82" s="71"/>
    </row>
    <row r="83" spans="1:11" s="42" customFormat="1" ht="19.5">
      <c r="A83" s="44"/>
      <c r="B83" s="45"/>
      <c r="C83" s="7"/>
      <c r="D83" s="7"/>
      <c r="E83" s="7"/>
      <c r="F83" s="7"/>
      <c r="G83" s="7"/>
      <c r="H83" s="7"/>
      <c r="K83" s="70"/>
    </row>
    <row r="84" spans="1:11" s="6" customFormat="1" ht="14.25">
      <c r="A84" s="173" t="s">
        <v>31</v>
      </c>
      <c r="B84" s="173"/>
      <c r="C84" s="173"/>
      <c r="D84" s="173"/>
      <c r="E84" s="173"/>
      <c r="F84" s="173"/>
      <c r="K84" s="71"/>
    </row>
    <row r="85" s="6" customFormat="1" ht="12.75">
      <c r="K85" s="71"/>
    </row>
    <row r="86" spans="1:11" s="6" customFormat="1" ht="12.75">
      <c r="A86" s="43" t="s">
        <v>32</v>
      </c>
      <c r="K86" s="71"/>
    </row>
    <row r="87" s="6" customFormat="1" ht="12.75">
      <c r="K87" s="71"/>
    </row>
    <row r="88" s="6" customFormat="1" ht="12.75">
      <c r="K88" s="71"/>
    </row>
    <row r="89" s="6" customFormat="1" ht="12.75">
      <c r="K89" s="71"/>
    </row>
    <row r="90" s="6" customFormat="1" ht="12.75">
      <c r="K90" s="71"/>
    </row>
    <row r="91" s="6" customFormat="1" ht="12.75">
      <c r="K91" s="71"/>
    </row>
    <row r="92" s="6" customFormat="1" ht="12.75">
      <c r="K92" s="71"/>
    </row>
    <row r="93" s="6" customFormat="1" ht="12.75">
      <c r="K93" s="71"/>
    </row>
    <row r="94" s="6" customFormat="1" ht="12.75">
      <c r="K94" s="71"/>
    </row>
    <row r="95" s="6" customFormat="1" ht="12.75">
      <c r="K95" s="71"/>
    </row>
    <row r="96" s="6" customFormat="1" ht="12.75">
      <c r="K96" s="71"/>
    </row>
    <row r="97" s="6" customFormat="1" ht="12.75">
      <c r="K97" s="71"/>
    </row>
    <row r="98" s="6" customFormat="1" ht="12.75">
      <c r="K98" s="71"/>
    </row>
    <row r="99" s="6" customFormat="1" ht="12.75">
      <c r="K99" s="71"/>
    </row>
    <row r="100" s="6" customFormat="1" ht="12.75">
      <c r="K100" s="71"/>
    </row>
    <row r="101" s="6" customFormat="1" ht="12.75">
      <c r="K101" s="71"/>
    </row>
    <row r="102" s="6" customFormat="1" ht="12.75">
      <c r="K102" s="71"/>
    </row>
    <row r="103" s="6" customFormat="1" ht="12.75">
      <c r="K103" s="71"/>
    </row>
    <row r="104" s="6" customFormat="1" ht="12.75">
      <c r="K104" s="71"/>
    </row>
  </sheetData>
  <sheetProtection/>
  <mergeCells count="13">
    <mergeCell ref="A1:H1"/>
    <mergeCell ref="B2:H2"/>
    <mergeCell ref="B3:H3"/>
    <mergeCell ref="B4:H4"/>
    <mergeCell ref="A5:H5"/>
    <mergeCell ref="A6:H6"/>
    <mergeCell ref="A84:F84"/>
    <mergeCell ref="A8:H8"/>
    <mergeCell ref="A9:H9"/>
    <mergeCell ref="A10:H10"/>
    <mergeCell ref="A11:H11"/>
    <mergeCell ref="A12:H12"/>
    <mergeCell ref="A15:H1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4"/>
  <sheetViews>
    <sheetView zoomScale="75" zoomScaleNormal="75" zoomScalePageLayoutView="0" workbookViewId="0" topLeftCell="A31">
      <selection activeCell="A1" sqref="A1:H87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4.87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5.375" style="8" customWidth="1"/>
    <col min="10" max="10" width="15.375" style="8" hidden="1" customWidth="1"/>
    <col min="11" max="11" width="15.375" style="65" hidden="1" customWidth="1"/>
    <col min="12" max="14" width="15.375" style="8" customWidth="1"/>
    <col min="15" max="16384" width="9.125" style="8" customWidth="1"/>
  </cols>
  <sheetData>
    <row r="1" spans="1:8" ht="16.5" customHeight="1">
      <c r="A1" s="156" t="s">
        <v>0</v>
      </c>
      <c r="B1" s="157"/>
      <c r="C1" s="157"/>
      <c r="D1" s="157"/>
      <c r="E1" s="157"/>
      <c r="F1" s="157"/>
      <c r="G1" s="157"/>
      <c r="H1" s="157"/>
    </row>
    <row r="2" spans="1:8" ht="24.75" customHeight="1">
      <c r="A2" s="78" t="s">
        <v>156</v>
      </c>
      <c r="B2" s="158" t="s">
        <v>1</v>
      </c>
      <c r="C2" s="158"/>
      <c r="D2" s="158"/>
      <c r="E2" s="158"/>
      <c r="F2" s="158"/>
      <c r="G2" s="157"/>
      <c r="H2" s="157"/>
    </row>
    <row r="3" spans="2:8" ht="14.25" customHeight="1">
      <c r="B3" s="158" t="s">
        <v>2</v>
      </c>
      <c r="C3" s="158"/>
      <c r="D3" s="158"/>
      <c r="E3" s="158"/>
      <c r="F3" s="158"/>
      <c r="G3" s="157"/>
      <c r="H3" s="157"/>
    </row>
    <row r="4" spans="2:8" ht="14.25" customHeight="1">
      <c r="B4" s="158" t="s">
        <v>40</v>
      </c>
      <c r="C4" s="158"/>
      <c r="D4" s="158"/>
      <c r="E4" s="158"/>
      <c r="F4" s="158"/>
      <c r="G4" s="157"/>
      <c r="H4" s="157"/>
    </row>
    <row r="5" spans="1:8" s="75" customFormat="1" ht="39.75" customHeight="1">
      <c r="A5" s="159"/>
      <c r="B5" s="160"/>
      <c r="C5" s="160"/>
      <c r="D5" s="160"/>
      <c r="E5" s="160"/>
      <c r="F5" s="160"/>
      <c r="G5" s="160"/>
      <c r="H5" s="160"/>
    </row>
    <row r="6" spans="1:8" s="75" customFormat="1" ht="33" customHeight="1">
      <c r="A6" s="161" t="s">
        <v>161</v>
      </c>
      <c r="B6" s="162"/>
      <c r="C6" s="162"/>
      <c r="D6" s="162"/>
      <c r="E6" s="162"/>
      <c r="F6" s="162"/>
      <c r="G6" s="162"/>
      <c r="H6" s="162"/>
    </row>
    <row r="7" spans="2:9" ht="35.25" customHeight="1" hidden="1">
      <c r="B7" s="1"/>
      <c r="C7" s="1"/>
      <c r="D7" s="1"/>
      <c r="E7" s="1"/>
      <c r="F7" s="1"/>
      <c r="G7" s="1"/>
      <c r="H7" s="1"/>
      <c r="I7" s="1"/>
    </row>
    <row r="8" spans="1:11" s="13" customFormat="1" ht="22.5" customHeight="1">
      <c r="A8" s="163" t="s">
        <v>3</v>
      </c>
      <c r="B8" s="163"/>
      <c r="C8" s="163"/>
      <c r="D8" s="163"/>
      <c r="E8" s="164"/>
      <c r="F8" s="164"/>
      <c r="G8" s="164"/>
      <c r="H8" s="164"/>
      <c r="K8" s="66"/>
    </row>
    <row r="9" spans="1:8" s="14" customFormat="1" ht="18.75" customHeight="1">
      <c r="A9" s="163" t="s">
        <v>124</v>
      </c>
      <c r="B9" s="163"/>
      <c r="C9" s="163"/>
      <c r="D9" s="163"/>
      <c r="E9" s="164"/>
      <c r="F9" s="164"/>
      <c r="G9" s="164"/>
      <c r="H9" s="164"/>
    </row>
    <row r="10" spans="1:8" s="15" customFormat="1" ht="17.25" customHeight="1">
      <c r="A10" s="165" t="s">
        <v>33</v>
      </c>
      <c r="B10" s="165"/>
      <c r="C10" s="165"/>
      <c r="D10" s="165"/>
      <c r="E10" s="166"/>
      <c r="F10" s="166"/>
      <c r="G10" s="166"/>
      <c r="H10" s="166"/>
    </row>
    <row r="11" spans="1:8" s="15" customFormat="1" ht="17.25" customHeight="1">
      <c r="A11" s="174" t="s">
        <v>125</v>
      </c>
      <c r="B11" s="174"/>
      <c r="C11" s="174"/>
      <c r="D11" s="174"/>
      <c r="E11" s="174"/>
      <c r="F11" s="174"/>
      <c r="G11" s="174"/>
      <c r="H11" s="174"/>
    </row>
    <row r="12" spans="1:8" s="14" customFormat="1" ht="30" customHeight="1" thickBot="1">
      <c r="A12" s="167" t="s">
        <v>99</v>
      </c>
      <c r="B12" s="167"/>
      <c r="C12" s="167"/>
      <c r="D12" s="167"/>
      <c r="E12" s="168"/>
      <c r="F12" s="168"/>
      <c r="G12" s="168"/>
      <c r="H12" s="168"/>
    </row>
    <row r="13" spans="1:11" s="19" customFormat="1" ht="139.5" customHeight="1" thickBot="1">
      <c r="A13" s="16" t="s">
        <v>4</v>
      </c>
      <c r="B13" s="17" t="s">
        <v>5</v>
      </c>
      <c r="C13" s="18" t="s">
        <v>6</v>
      </c>
      <c r="D13" s="18" t="s">
        <v>41</v>
      </c>
      <c r="E13" s="18" t="s">
        <v>6</v>
      </c>
      <c r="F13" s="2" t="s">
        <v>7</v>
      </c>
      <c r="G13" s="18" t="s">
        <v>6</v>
      </c>
      <c r="H13" s="2" t="s">
        <v>7</v>
      </c>
      <c r="K13" s="67"/>
    </row>
    <row r="14" spans="1:11" s="25" customFormat="1" ht="12.75">
      <c r="A14" s="20">
        <v>1</v>
      </c>
      <c r="B14" s="21">
        <v>2</v>
      </c>
      <c r="C14" s="21">
        <v>3</v>
      </c>
      <c r="D14" s="22"/>
      <c r="E14" s="21">
        <v>3</v>
      </c>
      <c r="F14" s="3">
        <v>4</v>
      </c>
      <c r="G14" s="23">
        <v>3</v>
      </c>
      <c r="H14" s="24">
        <v>4</v>
      </c>
      <c r="K14" s="68"/>
    </row>
    <row r="15" spans="1:11" s="25" customFormat="1" ht="49.5" customHeight="1">
      <c r="A15" s="169" t="s">
        <v>8</v>
      </c>
      <c r="B15" s="170"/>
      <c r="C15" s="170"/>
      <c r="D15" s="170"/>
      <c r="E15" s="170"/>
      <c r="F15" s="170"/>
      <c r="G15" s="171"/>
      <c r="H15" s="172"/>
      <c r="K15" s="68"/>
    </row>
    <row r="16" spans="1:12" s="19" customFormat="1" ht="15">
      <c r="A16" s="26" t="s">
        <v>134</v>
      </c>
      <c r="B16" s="27" t="s">
        <v>9</v>
      </c>
      <c r="C16" s="28">
        <f>F16*12</f>
        <v>0</v>
      </c>
      <c r="D16" s="83">
        <f>G16*I16</f>
        <v>1377.41</v>
      </c>
      <c r="E16" s="84">
        <f>H16*12</f>
        <v>35.4</v>
      </c>
      <c r="F16" s="85"/>
      <c r="G16" s="84">
        <f>H16*12</f>
        <v>35.4</v>
      </c>
      <c r="H16" s="84">
        <f>H21+H23</f>
        <v>2.95</v>
      </c>
      <c r="I16" s="19">
        <v>38.91</v>
      </c>
      <c r="J16" s="19">
        <v>1.07</v>
      </c>
      <c r="K16" s="67">
        <v>2.24</v>
      </c>
      <c r="L16" s="19">
        <v>7132.1</v>
      </c>
    </row>
    <row r="17" spans="1:11" s="19" customFormat="1" ht="27" customHeight="1">
      <c r="A17" s="50" t="s">
        <v>103</v>
      </c>
      <c r="B17" s="36" t="s">
        <v>104</v>
      </c>
      <c r="C17" s="28"/>
      <c r="D17" s="83"/>
      <c r="E17" s="84"/>
      <c r="F17" s="85"/>
      <c r="G17" s="84"/>
      <c r="H17" s="84"/>
      <c r="K17" s="67"/>
    </row>
    <row r="18" spans="1:11" s="19" customFormat="1" ht="18.75" customHeight="1">
      <c r="A18" s="50" t="s">
        <v>105</v>
      </c>
      <c r="B18" s="36" t="s">
        <v>104</v>
      </c>
      <c r="C18" s="28"/>
      <c r="D18" s="83"/>
      <c r="E18" s="84"/>
      <c r="F18" s="85"/>
      <c r="G18" s="84"/>
      <c r="H18" s="84"/>
      <c r="K18" s="67"/>
    </row>
    <row r="19" spans="1:11" s="19" customFormat="1" ht="21" customHeight="1">
      <c r="A19" s="123" t="s">
        <v>106</v>
      </c>
      <c r="B19" s="124" t="s">
        <v>107</v>
      </c>
      <c r="C19" s="84"/>
      <c r="D19" s="83"/>
      <c r="E19" s="84"/>
      <c r="F19" s="85"/>
      <c r="G19" s="84"/>
      <c r="H19" s="84"/>
      <c r="K19" s="67"/>
    </row>
    <row r="20" spans="1:11" s="19" customFormat="1" ht="20.25" customHeight="1">
      <c r="A20" s="123" t="s">
        <v>108</v>
      </c>
      <c r="B20" s="135" t="s">
        <v>104</v>
      </c>
      <c r="C20" s="84"/>
      <c r="D20" s="83"/>
      <c r="E20" s="84"/>
      <c r="F20" s="85"/>
      <c r="G20" s="84"/>
      <c r="H20" s="84"/>
      <c r="K20" s="67"/>
    </row>
    <row r="21" spans="1:11" s="19" customFormat="1" ht="20.25" customHeight="1">
      <c r="A21" s="119" t="s">
        <v>39</v>
      </c>
      <c r="B21" s="120"/>
      <c r="C21" s="84"/>
      <c r="D21" s="83"/>
      <c r="E21" s="84"/>
      <c r="F21" s="85"/>
      <c r="G21" s="84"/>
      <c r="H21" s="84">
        <v>2.83</v>
      </c>
      <c r="K21" s="67"/>
    </row>
    <row r="22" spans="1:11" s="19" customFormat="1" ht="20.25" customHeight="1">
      <c r="A22" s="121" t="s">
        <v>128</v>
      </c>
      <c r="B22" s="120" t="s">
        <v>104</v>
      </c>
      <c r="C22" s="84"/>
      <c r="D22" s="83"/>
      <c r="E22" s="84"/>
      <c r="F22" s="85"/>
      <c r="G22" s="84"/>
      <c r="H22" s="101">
        <v>0.12</v>
      </c>
      <c r="K22" s="67"/>
    </row>
    <row r="23" spans="1:11" s="19" customFormat="1" ht="20.25" customHeight="1">
      <c r="A23" s="119" t="s">
        <v>39</v>
      </c>
      <c r="B23" s="120"/>
      <c r="C23" s="84"/>
      <c r="D23" s="83"/>
      <c r="E23" s="84"/>
      <c r="F23" s="85"/>
      <c r="G23" s="84"/>
      <c r="H23" s="84">
        <f>H22</f>
        <v>0.12</v>
      </c>
      <c r="K23" s="67"/>
    </row>
    <row r="24" spans="1:12" s="31" customFormat="1" ht="20.25" customHeight="1">
      <c r="A24" s="131" t="s">
        <v>13</v>
      </c>
      <c r="B24" s="132" t="s">
        <v>14</v>
      </c>
      <c r="C24" s="84">
        <f>F24*12</f>
        <v>0</v>
      </c>
      <c r="D24" s="83">
        <f>G24*I24</f>
        <v>350.19</v>
      </c>
      <c r="E24" s="84">
        <f>H24*12</f>
        <v>9</v>
      </c>
      <c r="F24" s="86"/>
      <c r="G24" s="84">
        <f>H24*12</f>
        <v>9</v>
      </c>
      <c r="H24" s="84">
        <v>0.75</v>
      </c>
      <c r="I24" s="19">
        <v>38.91</v>
      </c>
      <c r="J24" s="19">
        <v>1.07</v>
      </c>
      <c r="K24" s="67">
        <v>0.6</v>
      </c>
      <c r="L24" s="31">
        <v>7132.1</v>
      </c>
    </row>
    <row r="25" spans="1:12" s="19" customFormat="1" ht="18.75" customHeight="1">
      <c r="A25" s="131" t="s">
        <v>15</v>
      </c>
      <c r="B25" s="132" t="s">
        <v>16</v>
      </c>
      <c r="C25" s="84">
        <f>F25*12</f>
        <v>0</v>
      </c>
      <c r="D25" s="83">
        <f>G25*I25</f>
        <v>1143.95</v>
      </c>
      <c r="E25" s="84">
        <f>H25*12</f>
        <v>29.4</v>
      </c>
      <c r="F25" s="86"/>
      <c r="G25" s="84">
        <f>H25*12</f>
        <v>29.4</v>
      </c>
      <c r="H25" s="84">
        <v>2.45</v>
      </c>
      <c r="I25" s="19">
        <v>38.91</v>
      </c>
      <c r="J25" s="19">
        <v>1.07</v>
      </c>
      <c r="K25" s="67">
        <v>1.94</v>
      </c>
      <c r="L25" s="19">
        <v>7132.1</v>
      </c>
    </row>
    <row r="26" spans="1:12" s="25" customFormat="1" ht="30">
      <c r="A26" s="131" t="s">
        <v>59</v>
      </c>
      <c r="B26" s="132" t="s">
        <v>9</v>
      </c>
      <c r="C26" s="87"/>
      <c r="D26" s="83">
        <f>2042.21*I26/L26</f>
        <v>11.14</v>
      </c>
      <c r="E26" s="87">
        <f>H26*12</f>
        <v>0.24</v>
      </c>
      <c r="F26" s="86"/>
      <c r="G26" s="84">
        <f>D26/I26</f>
        <v>0.29</v>
      </c>
      <c r="H26" s="84">
        <f>G26/12</f>
        <v>0.02</v>
      </c>
      <c r="I26" s="19">
        <v>38.91</v>
      </c>
      <c r="J26" s="19">
        <v>1.07</v>
      </c>
      <c r="K26" s="67">
        <v>0.02</v>
      </c>
      <c r="L26" s="25">
        <v>7132.1</v>
      </c>
    </row>
    <row r="27" spans="1:12" s="25" customFormat="1" ht="29.25" customHeight="1">
      <c r="A27" s="131" t="s">
        <v>84</v>
      </c>
      <c r="B27" s="132" t="s">
        <v>9</v>
      </c>
      <c r="C27" s="87"/>
      <c r="D27" s="83">
        <f>2042.21*I27/L27</f>
        <v>11.14</v>
      </c>
      <c r="E27" s="87">
        <f>H27*12</f>
        <v>0.24</v>
      </c>
      <c r="F27" s="86"/>
      <c r="G27" s="84">
        <f>D27/I27</f>
        <v>0.29</v>
      </c>
      <c r="H27" s="84">
        <f>G27/12</f>
        <v>0.02</v>
      </c>
      <c r="I27" s="19">
        <v>38.91</v>
      </c>
      <c r="J27" s="19">
        <v>1.07</v>
      </c>
      <c r="K27" s="67">
        <v>0.02</v>
      </c>
      <c r="L27" s="25">
        <v>7132.1</v>
      </c>
    </row>
    <row r="28" spans="1:11" s="25" customFormat="1" ht="30" hidden="1">
      <c r="A28" s="131" t="s">
        <v>61</v>
      </c>
      <c r="B28" s="132" t="s">
        <v>12</v>
      </c>
      <c r="C28" s="87"/>
      <c r="D28" s="83">
        <f aca="true" t="shared" si="0" ref="D28:D33">G28*I28</f>
        <v>0</v>
      </c>
      <c r="E28" s="87"/>
      <c r="F28" s="86"/>
      <c r="G28" s="84">
        <f>D28/I28</f>
        <v>1.81</v>
      </c>
      <c r="H28" s="84">
        <f>G28/12</f>
        <v>0.15</v>
      </c>
      <c r="I28" s="19">
        <v>38.91</v>
      </c>
      <c r="J28" s="19">
        <v>1.07</v>
      </c>
      <c r="K28" s="67">
        <v>0</v>
      </c>
    </row>
    <row r="29" spans="1:11" s="25" customFormat="1" ht="30" hidden="1">
      <c r="A29" s="131" t="s">
        <v>62</v>
      </c>
      <c r="B29" s="132" t="s">
        <v>12</v>
      </c>
      <c r="C29" s="87"/>
      <c r="D29" s="83">
        <f t="shared" si="0"/>
        <v>0</v>
      </c>
      <c r="E29" s="87"/>
      <c r="F29" s="86"/>
      <c r="G29" s="84">
        <f>D29/I29</f>
        <v>1.81</v>
      </c>
      <c r="H29" s="84">
        <f>G29/12</f>
        <v>0.15</v>
      </c>
      <c r="I29" s="19">
        <v>38.91</v>
      </c>
      <c r="J29" s="19">
        <v>1.07</v>
      </c>
      <c r="K29" s="67">
        <v>0</v>
      </c>
    </row>
    <row r="30" spans="1:11" s="25" customFormat="1" ht="30" hidden="1">
      <c r="A30" s="131" t="s">
        <v>63</v>
      </c>
      <c r="B30" s="132" t="s">
        <v>12</v>
      </c>
      <c r="C30" s="87"/>
      <c r="D30" s="83">
        <f t="shared" si="0"/>
        <v>0</v>
      </c>
      <c r="E30" s="87"/>
      <c r="F30" s="86"/>
      <c r="G30" s="84">
        <f>D30/I30</f>
        <v>1.81</v>
      </c>
      <c r="H30" s="84">
        <f>G30/12</f>
        <v>0.15</v>
      </c>
      <c r="I30" s="19">
        <v>38.91</v>
      </c>
      <c r="J30" s="19">
        <v>1.07</v>
      </c>
      <c r="K30" s="67">
        <v>0</v>
      </c>
    </row>
    <row r="31" spans="1:12" s="19" customFormat="1" ht="18.75" customHeight="1">
      <c r="A31" s="131" t="s">
        <v>25</v>
      </c>
      <c r="B31" s="132" t="s">
        <v>26</v>
      </c>
      <c r="C31" s="87">
        <f>F31*12</f>
        <v>0</v>
      </c>
      <c r="D31" s="83">
        <f t="shared" si="0"/>
        <v>28.02</v>
      </c>
      <c r="E31" s="87">
        <f>H31*12</f>
        <v>0.72</v>
      </c>
      <c r="F31" s="86"/>
      <c r="G31" s="84">
        <f>H31*12</f>
        <v>0.72</v>
      </c>
      <c r="H31" s="84">
        <v>0.06</v>
      </c>
      <c r="I31" s="19">
        <v>38.91</v>
      </c>
      <c r="J31" s="19">
        <v>1.07</v>
      </c>
      <c r="K31" s="67">
        <v>0.03</v>
      </c>
      <c r="L31" s="19">
        <v>7132.1</v>
      </c>
    </row>
    <row r="32" spans="1:12" s="19" customFormat="1" ht="17.25" customHeight="1">
      <c r="A32" s="131" t="s">
        <v>27</v>
      </c>
      <c r="B32" s="134" t="s">
        <v>28</v>
      </c>
      <c r="C32" s="88">
        <f>F32*12</f>
        <v>0</v>
      </c>
      <c r="D32" s="83">
        <f t="shared" si="0"/>
        <v>18.68</v>
      </c>
      <c r="E32" s="88">
        <f>H32*12</f>
        <v>0.48</v>
      </c>
      <c r="F32" s="99"/>
      <c r="G32" s="84">
        <f>12*H32</f>
        <v>0.48</v>
      </c>
      <c r="H32" s="84">
        <v>0.04</v>
      </c>
      <c r="I32" s="19">
        <v>38.91</v>
      </c>
      <c r="J32" s="19">
        <v>1.07</v>
      </c>
      <c r="K32" s="67">
        <v>0.02</v>
      </c>
      <c r="L32" s="19">
        <v>7132.1</v>
      </c>
    </row>
    <row r="33" spans="1:12" s="31" customFormat="1" ht="30">
      <c r="A33" s="131" t="s">
        <v>24</v>
      </c>
      <c r="B33" s="132" t="s">
        <v>110</v>
      </c>
      <c r="C33" s="87">
        <f>F33*12</f>
        <v>0</v>
      </c>
      <c r="D33" s="83">
        <f t="shared" si="0"/>
        <v>23.35</v>
      </c>
      <c r="E33" s="87"/>
      <c r="F33" s="86"/>
      <c r="G33" s="84">
        <f>12*H33</f>
        <v>0.6</v>
      </c>
      <c r="H33" s="84">
        <v>0.05</v>
      </c>
      <c r="I33" s="19">
        <v>38.91</v>
      </c>
      <c r="J33" s="19">
        <v>1.07</v>
      </c>
      <c r="K33" s="67">
        <v>0.03</v>
      </c>
      <c r="L33" s="31">
        <v>7132.1</v>
      </c>
    </row>
    <row r="34" spans="1:12" s="31" customFormat="1" ht="30">
      <c r="A34" s="131" t="s">
        <v>49</v>
      </c>
      <c r="B34" s="132"/>
      <c r="C34" s="84"/>
      <c r="D34" s="84">
        <f>D44+D47</f>
        <v>18.72</v>
      </c>
      <c r="E34" s="84"/>
      <c r="F34" s="86"/>
      <c r="G34" s="84">
        <f>D34/I34</f>
        <v>0.48</v>
      </c>
      <c r="H34" s="84">
        <f>G34/12</f>
        <v>0.04</v>
      </c>
      <c r="I34" s="19">
        <v>38.91</v>
      </c>
      <c r="J34" s="19">
        <v>1.07</v>
      </c>
      <c r="K34" s="67">
        <v>0.14</v>
      </c>
      <c r="L34" s="31">
        <v>7132.1</v>
      </c>
    </row>
    <row r="35" spans="1:13" s="25" customFormat="1" ht="15" hidden="1">
      <c r="A35" s="113" t="s">
        <v>43</v>
      </c>
      <c r="B35" s="124" t="s">
        <v>72</v>
      </c>
      <c r="C35" s="90"/>
      <c r="D35" s="89">
        <f aca="true" t="shared" si="1" ref="D35:D46">G35*I35</f>
        <v>0</v>
      </c>
      <c r="E35" s="90"/>
      <c r="F35" s="91"/>
      <c r="G35" s="90">
        <f aca="true" t="shared" si="2" ref="G35:G46">H35*12</f>
        <v>0</v>
      </c>
      <c r="H35" s="90">
        <v>0</v>
      </c>
      <c r="I35" s="19">
        <v>38.91</v>
      </c>
      <c r="J35" s="19">
        <v>1.07</v>
      </c>
      <c r="K35" s="67">
        <v>0</v>
      </c>
      <c r="M35" s="31"/>
    </row>
    <row r="36" spans="1:13" s="25" customFormat="1" ht="25.5" hidden="1">
      <c r="A36" s="113" t="s">
        <v>44</v>
      </c>
      <c r="B36" s="124" t="s">
        <v>54</v>
      </c>
      <c r="C36" s="90"/>
      <c r="D36" s="89">
        <f t="shared" si="1"/>
        <v>0</v>
      </c>
      <c r="E36" s="90"/>
      <c r="F36" s="91"/>
      <c r="G36" s="90">
        <f t="shared" si="2"/>
        <v>0</v>
      </c>
      <c r="H36" s="90">
        <v>0</v>
      </c>
      <c r="I36" s="19">
        <v>38.91</v>
      </c>
      <c r="J36" s="19">
        <v>1.07</v>
      </c>
      <c r="K36" s="67">
        <v>0</v>
      </c>
      <c r="M36" s="31"/>
    </row>
    <row r="37" spans="1:13" s="55" customFormat="1" ht="15" hidden="1">
      <c r="A37" s="113" t="s">
        <v>98</v>
      </c>
      <c r="B37" s="124" t="s">
        <v>76</v>
      </c>
      <c r="C37" s="90"/>
      <c r="D37" s="89">
        <f t="shared" si="1"/>
        <v>0</v>
      </c>
      <c r="E37" s="90"/>
      <c r="F37" s="91"/>
      <c r="G37" s="90">
        <f t="shared" si="2"/>
        <v>0</v>
      </c>
      <c r="H37" s="90">
        <v>0</v>
      </c>
      <c r="I37" s="19">
        <v>38.91</v>
      </c>
      <c r="J37" s="19">
        <v>1.07</v>
      </c>
      <c r="K37" s="67">
        <v>0</v>
      </c>
      <c r="M37" s="31"/>
    </row>
    <row r="38" spans="1:13" s="25" customFormat="1" ht="15" hidden="1">
      <c r="A38" s="113" t="s">
        <v>77</v>
      </c>
      <c r="B38" s="124" t="s">
        <v>76</v>
      </c>
      <c r="C38" s="90"/>
      <c r="D38" s="89">
        <f t="shared" si="1"/>
        <v>0</v>
      </c>
      <c r="E38" s="90"/>
      <c r="F38" s="91"/>
      <c r="G38" s="90">
        <f t="shared" si="2"/>
        <v>0</v>
      </c>
      <c r="H38" s="90">
        <v>0</v>
      </c>
      <c r="I38" s="19">
        <v>38.91</v>
      </c>
      <c r="J38" s="19">
        <v>1.07</v>
      </c>
      <c r="K38" s="67">
        <v>0</v>
      </c>
      <c r="M38" s="31"/>
    </row>
    <row r="39" spans="1:13" s="25" customFormat="1" ht="25.5" hidden="1">
      <c r="A39" s="113" t="s">
        <v>73</v>
      </c>
      <c r="B39" s="124" t="s">
        <v>74</v>
      </c>
      <c r="C39" s="90"/>
      <c r="D39" s="89">
        <f t="shared" si="1"/>
        <v>0</v>
      </c>
      <c r="E39" s="90"/>
      <c r="F39" s="91"/>
      <c r="G39" s="90">
        <f t="shared" si="2"/>
        <v>0</v>
      </c>
      <c r="H39" s="90">
        <v>0</v>
      </c>
      <c r="I39" s="19">
        <v>38.91</v>
      </c>
      <c r="J39" s="19">
        <v>1.07</v>
      </c>
      <c r="K39" s="67">
        <v>0</v>
      </c>
      <c r="M39" s="31"/>
    </row>
    <row r="40" spans="1:13" s="25" customFormat="1" ht="15" hidden="1">
      <c r="A40" s="113" t="s">
        <v>45</v>
      </c>
      <c r="B40" s="124" t="s">
        <v>75</v>
      </c>
      <c r="C40" s="90"/>
      <c r="D40" s="89">
        <f t="shared" si="1"/>
        <v>0</v>
      </c>
      <c r="E40" s="90"/>
      <c r="F40" s="91"/>
      <c r="G40" s="90">
        <f t="shared" si="2"/>
        <v>0</v>
      </c>
      <c r="H40" s="90">
        <v>0</v>
      </c>
      <c r="I40" s="19">
        <v>38.91</v>
      </c>
      <c r="J40" s="19">
        <v>1.07</v>
      </c>
      <c r="K40" s="67">
        <v>0</v>
      </c>
      <c r="M40" s="31"/>
    </row>
    <row r="41" spans="1:13" s="25" customFormat="1" ht="15" hidden="1">
      <c r="A41" s="113" t="s">
        <v>57</v>
      </c>
      <c r="B41" s="124" t="s">
        <v>76</v>
      </c>
      <c r="C41" s="90"/>
      <c r="D41" s="89">
        <f t="shared" si="1"/>
        <v>0</v>
      </c>
      <c r="E41" s="90"/>
      <c r="F41" s="91"/>
      <c r="G41" s="90">
        <f t="shared" si="2"/>
        <v>0</v>
      </c>
      <c r="H41" s="90">
        <v>0</v>
      </c>
      <c r="I41" s="19">
        <v>38.91</v>
      </c>
      <c r="J41" s="19">
        <v>1.07</v>
      </c>
      <c r="K41" s="67">
        <v>0</v>
      </c>
      <c r="M41" s="31"/>
    </row>
    <row r="42" spans="1:13" s="25" customFormat="1" ht="15" hidden="1">
      <c r="A42" s="113" t="s">
        <v>58</v>
      </c>
      <c r="B42" s="124" t="s">
        <v>17</v>
      </c>
      <c r="C42" s="90"/>
      <c r="D42" s="89">
        <f t="shared" si="1"/>
        <v>0</v>
      </c>
      <c r="E42" s="90"/>
      <c r="F42" s="91"/>
      <c r="G42" s="90">
        <f t="shared" si="2"/>
        <v>0</v>
      </c>
      <c r="H42" s="90">
        <v>0</v>
      </c>
      <c r="I42" s="19">
        <v>38.91</v>
      </c>
      <c r="J42" s="19">
        <v>1.07</v>
      </c>
      <c r="K42" s="67">
        <v>0</v>
      </c>
      <c r="M42" s="31"/>
    </row>
    <row r="43" spans="1:13" s="25" customFormat="1" ht="25.5" hidden="1">
      <c r="A43" s="113" t="s">
        <v>55</v>
      </c>
      <c r="B43" s="124" t="s">
        <v>17</v>
      </c>
      <c r="C43" s="90"/>
      <c r="D43" s="89">
        <f t="shared" si="1"/>
        <v>0</v>
      </c>
      <c r="E43" s="90"/>
      <c r="F43" s="91"/>
      <c r="G43" s="90">
        <f t="shared" si="2"/>
        <v>0</v>
      </c>
      <c r="H43" s="90">
        <v>0</v>
      </c>
      <c r="I43" s="19">
        <v>38.91</v>
      </c>
      <c r="J43" s="19">
        <v>1.07</v>
      </c>
      <c r="K43" s="67">
        <v>0</v>
      </c>
      <c r="M43" s="31"/>
    </row>
    <row r="44" spans="1:13" s="25" customFormat="1" ht="15">
      <c r="A44" s="113" t="s">
        <v>163</v>
      </c>
      <c r="B44" s="114" t="s">
        <v>17</v>
      </c>
      <c r="C44" s="101"/>
      <c r="D44" s="101">
        <f>622.83*I44/L44</f>
        <v>3.4</v>
      </c>
      <c r="E44" s="90"/>
      <c r="F44" s="91"/>
      <c r="G44" s="90"/>
      <c r="H44" s="90"/>
      <c r="I44" s="19">
        <v>38.91</v>
      </c>
      <c r="J44" s="19">
        <v>1.07</v>
      </c>
      <c r="K44" s="67">
        <v>0.03</v>
      </c>
      <c r="L44" s="25">
        <v>7132.1</v>
      </c>
      <c r="M44" s="31"/>
    </row>
    <row r="45" spans="1:13" s="25" customFormat="1" ht="15" hidden="1">
      <c r="A45" s="113" t="s">
        <v>69</v>
      </c>
      <c r="B45" s="124" t="s">
        <v>9</v>
      </c>
      <c r="C45" s="90"/>
      <c r="D45" s="89">
        <f t="shared" si="1"/>
        <v>0</v>
      </c>
      <c r="E45" s="90"/>
      <c r="F45" s="91"/>
      <c r="G45" s="90">
        <f t="shared" si="2"/>
        <v>0</v>
      </c>
      <c r="H45" s="90">
        <v>0</v>
      </c>
      <c r="I45" s="19">
        <v>38.91</v>
      </c>
      <c r="J45" s="19">
        <v>1.07</v>
      </c>
      <c r="K45" s="67">
        <v>0</v>
      </c>
      <c r="M45" s="31"/>
    </row>
    <row r="46" spans="1:13" s="25" customFormat="1" ht="15" hidden="1">
      <c r="A46" s="113" t="s">
        <v>68</v>
      </c>
      <c r="B46" s="124" t="s">
        <v>9</v>
      </c>
      <c r="C46" s="92"/>
      <c r="D46" s="89">
        <f t="shared" si="1"/>
        <v>0</v>
      </c>
      <c r="E46" s="92"/>
      <c r="F46" s="91"/>
      <c r="G46" s="90">
        <f t="shared" si="2"/>
        <v>0</v>
      </c>
      <c r="H46" s="90">
        <v>0</v>
      </c>
      <c r="I46" s="19">
        <v>38.91</v>
      </c>
      <c r="J46" s="19">
        <v>1.07</v>
      </c>
      <c r="K46" s="67">
        <v>0</v>
      </c>
      <c r="M46" s="31"/>
    </row>
    <row r="47" spans="1:13" s="25" customFormat="1" ht="25.5">
      <c r="A47" s="113" t="s">
        <v>146</v>
      </c>
      <c r="B47" s="118" t="s">
        <v>12</v>
      </c>
      <c r="C47" s="93"/>
      <c r="D47" s="93">
        <f>2808.53*I47/L47</f>
        <v>15.32</v>
      </c>
      <c r="E47" s="92"/>
      <c r="F47" s="91"/>
      <c r="G47" s="92"/>
      <c r="H47" s="92"/>
      <c r="I47" s="19">
        <v>38.91</v>
      </c>
      <c r="J47" s="19"/>
      <c r="K47" s="67"/>
      <c r="L47" s="25">
        <v>7132.1</v>
      </c>
      <c r="M47" s="31"/>
    </row>
    <row r="48" spans="1:13" s="25" customFormat="1" ht="30">
      <c r="A48" s="131" t="s">
        <v>50</v>
      </c>
      <c r="B48" s="124"/>
      <c r="C48" s="90"/>
      <c r="D48" s="84">
        <v>0</v>
      </c>
      <c r="E48" s="90"/>
      <c r="F48" s="91"/>
      <c r="G48" s="84">
        <v>0</v>
      </c>
      <c r="H48" s="84">
        <v>0</v>
      </c>
      <c r="I48" s="19">
        <v>38.91</v>
      </c>
      <c r="J48" s="19">
        <v>1.07</v>
      </c>
      <c r="K48" s="67">
        <v>0.03</v>
      </c>
      <c r="L48" s="25">
        <v>7132.1</v>
      </c>
      <c r="M48" s="31"/>
    </row>
    <row r="49" spans="1:13" s="25" customFormat="1" ht="15" hidden="1">
      <c r="A49" s="113"/>
      <c r="B49" s="124"/>
      <c r="C49" s="90"/>
      <c r="D49" s="89"/>
      <c r="E49" s="90"/>
      <c r="F49" s="91"/>
      <c r="G49" s="90"/>
      <c r="H49" s="90"/>
      <c r="I49" s="19">
        <v>38.91</v>
      </c>
      <c r="J49" s="19"/>
      <c r="K49" s="67"/>
      <c r="M49" s="31"/>
    </row>
    <row r="50" spans="1:13" s="25" customFormat="1" ht="15" hidden="1">
      <c r="A50" s="113" t="s">
        <v>70</v>
      </c>
      <c r="B50" s="124" t="s">
        <v>9</v>
      </c>
      <c r="C50" s="90"/>
      <c r="D50" s="89">
        <f>G50*I50</f>
        <v>0</v>
      </c>
      <c r="E50" s="90"/>
      <c r="F50" s="91"/>
      <c r="G50" s="90">
        <f>H50*12</f>
        <v>0</v>
      </c>
      <c r="H50" s="90">
        <v>0</v>
      </c>
      <c r="I50" s="19">
        <v>38.91</v>
      </c>
      <c r="J50" s="19">
        <v>1.07</v>
      </c>
      <c r="K50" s="67">
        <v>0</v>
      </c>
      <c r="M50" s="31"/>
    </row>
    <row r="51" spans="1:13" s="25" customFormat="1" ht="15">
      <c r="A51" s="131" t="s">
        <v>51</v>
      </c>
      <c r="B51" s="124"/>
      <c r="C51" s="90"/>
      <c r="D51" s="84">
        <f>D53</f>
        <v>4.99</v>
      </c>
      <c r="E51" s="90"/>
      <c r="F51" s="91"/>
      <c r="G51" s="84">
        <f>D51/I51</f>
        <v>0.13</v>
      </c>
      <c r="H51" s="84">
        <f>G51/12</f>
        <v>0.01</v>
      </c>
      <c r="I51" s="19">
        <v>38.91</v>
      </c>
      <c r="J51" s="19">
        <v>1.07</v>
      </c>
      <c r="K51" s="67">
        <v>0.15</v>
      </c>
      <c r="M51" s="31"/>
    </row>
    <row r="52" spans="1:13" s="25" customFormat="1" ht="15" hidden="1">
      <c r="A52" s="113" t="s">
        <v>46</v>
      </c>
      <c r="B52" s="124" t="s">
        <v>9</v>
      </c>
      <c r="C52" s="90"/>
      <c r="D52" s="89">
        <f aca="true" t="shared" si="3" ref="D52:D58">G52*I52</f>
        <v>0</v>
      </c>
      <c r="E52" s="90"/>
      <c r="F52" s="91"/>
      <c r="G52" s="90">
        <f aca="true" t="shared" si="4" ref="G52:G58">H52*12</f>
        <v>0</v>
      </c>
      <c r="H52" s="90">
        <v>0</v>
      </c>
      <c r="I52" s="19">
        <v>38.91</v>
      </c>
      <c r="J52" s="19">
        <v>1.07</v>
      </c>
      <c r="K52" s="67">
        <v>0</v>
      </c>
      <c r="M52" s="31"/>
    </row>
    <row r="53" spans="1:13" s="25" customFormat="1" ht="15">
      <c r="A53" s="113" t="s">
        <v>47</v>
      </c>
      <c r="B53" s="124" t="s">
        <v>17</v>
      </c>
      <c r="C53" s="90"/>
      <c r="D53" s="89">
        <f>915.28*I53/L53</f>
        <v>4.99</v>
      </c>
      <c r="E53" s="90"/>
      <c r="F53" s="91"/>
      <c r="G53" s="90"/>
      <c r="H53" s="90"/>
      <c r="I53" s="19">
        <v>38.91</v>
      </c>
      <c r="J53" s="19">
        <v>1.07</v>
      </c>
      <c r="K53" s="67">
        <v>0.01</v>
      </c>
      <c r="L53" s="25">
        <v>7132.1</v>
      </c>
      <c r="M53" s="31"/>
    </row>
    <row r="54" spans="1:13" s="25" customFormat="1" ht="27.75" customHeight="1" hidden="1">
      <c r="A54" s="113" t="s">
        <v>56</v>
      </c>
      <c r="B54" s="124" t="s">
        <v>12</v>
      </c>
      <c r="C54" s="90"/>
      <c r="D54" s="89">
        <f t="shared" si="3"/>
        <v>0</v>
      </c>
      <c r="E54" s="90"/>
      <c r="F54" s="91"/>
      <c r="G54" s="90">
        <f t="shared" si="4"/>
        <v>0</v>
      </c>
      <c r="H54" s="90">
        <v>0</v>
      </c>
      <c r="I54" s="19">
        <v>38.91</v>
      </c>
      <c r="J54" s="19">
        <v>1.07</v>
      </c>
      <c r="K54" s="67">
        <v>0</v>
      </c>
      <c r="M54" s="31"/>
    </row>
    <row r="55" spans="1:13" s="25" customFormat="1" ht="25.5" hidden="1">
      <c r="A55" s="113" t="s">
        <v>82</v>
      </c>
      <c r="B55" s="124" t="s">
        <v>12</v>
      </c>
      <c r="C55" s="90"/>
      <c r="D55" s="89">
        <f t="shared" si="3"/>
        <v>0</v>
      </c>
      <c r="E55" s="90"/>
      <c r="F55" s="91"/>
      <c r="G55" s="90">
        <f t="shared" si="4"/>
        <v>0</v>
      </c>
      <c r="H55" s="90">
        <v>0</v>
      </c>
      <c r="I55" s="19">
        <v>38.91</v>
      </c>
      <c r="J55" s="19">
        <v>1.07</v>
      </c>
      <c r="K55" s="67">
        <v>0</v>
      </c>
      <c r="M55" s="31"/>
    </row>
    <row r="56" spans="1:13" s="25" customFormat="1" ht="25.5" hidden="1">
      <c r="A56" s="113" t="s">
        <v>78</v>
      </c>
      <c r="B56" s="124" t="s">
        <v>12</v>
      </c>
      <c r="C56" s="90"/>
      <c r="D56" s="89">
        <f t="shared" si="3"/>
        <v>0</v>
      </c>
      <c r="E56" s="90"/>
      <c r="F56" s="91"/>
      <c r="G56" s="90">
        <f t="shared" si="4"/>
        <v>0</v>
      </c>
      <c r="H56" s="90">
        <v>0</v>
      </c>
      <c r="I56" s="19">
        <v>38.91</v>
      </c>
      <c r="J56" s="19">
        <v>1.07</v>
      </c>
      <c r="K56" s="67">
        <v>0</v>
      </c>
      <c r="M56" s="31"/>
    </row>
    <row r="57" spans="1:13" s="25" customFormat="1" ht="25.5" hidden="1">
      <c r="A57" s="113" t="s">
        <v>83</v>
      </c>
      <c r="B57" s="124" t="s">
        <v>12</v>
      </c>
      <c r="C57" s="90"/>
      <c r="D57" s="89">
        <f t="shared" si="3"/>
        <v>0</v>
      </c>
      <c r="E57" s="90"/>
      <c r="F57" s="91"/>
      <c r="G57" s="90">
        <f t="shared" si="4"/>
        <v>0</v>
      </c>
      <c r="H57" s="90">
        <v>0</v>
      </c>
      <c r="I57" s="19">
        <v>38.91</v>
      </c>
      <c r="J57" s="19">
        <v>1.07</v>
      </c>
      <c r="K57" s="67">
        <v>0</v>
      </c>
      <c r="M57" s="31"/>
    </row>
    <row r="58" spans="1:13" s="25" customFormat="1" ht="25.5" hidden="1">
      <c r="A58" s="113" t="s">
        <v>81</v>
      </c>
      <c r="B58" s="124" t="s">
        <v>12</v>
      </c>
      <c r="C58" s="90"/>
      <c r="D58" s="89">
        <f t="shared" si="3"/>
        <v>0</v>
      </c>
      <c r="E58" s="90"/>
      <c r="F58" s="91"/>
      <c r="G58" s="90">
        <f t="shared" si="4"/>
        <v>0</v>
      </c>
      <c r="H58" s="90">
        <v>0</v>
      </c>
      <c r="I58" s="19">
        <v>38.91</v>
      </c>
      <c r="J58" s="19">
        <v>1.07</v>
      </c>
      <c r="K58" s="67">
        <v>0</v>
      </c>
      <c r="M58" s="31"/>
    </row>
    <row r="59" spans="1:13" s="25" customFormat="1" ht="15">
      <c r="A59" s="131" t="s">
        <v>52</v>
      </c>
      <c r="B59" s="124"/>
      <c r="C59" s="90"/>
      <c r="D59" s="84">
        <v>0</v>
      </c>
      <c r="E59" s="90"/>
      <c r="F59" s="91"/>
      <c r="G59" s="84">
        <f>D59/I59</f>
        <v>0</v>
      </c>
      <c r="H59" s="84">
        <f>G59/12</f>
        <v>0</v>
      </c>
      <c r="I59" s="19">
        <v>38.91</v>
      </c>
      <c r="J59" s="19">
        <v>1.07</v>
      </c>
      <c r="K59" s="67">
        <v>0.1</v>
      </c>
      <c r="L59" s="25">
        <v>7132.1</v>
      </c>
      <c r="M59" s="31"/>
    </row>
    <row r="60" spans="1:13" s="25" customFormat="1" ht="38.25" thickBot="1">
      <c r="A60" s="137" t="s">
        <v>155</v>
      </c>
      <c r="B60" s="132" t="s">
        <v>12</v>
      </c>
      <c r="C60" s="152"/>
      <c r="D60" s="153">
        <v>51.37</v>
      </c>
      <c r="E60" s="154"/>
      <c r="F60" s="155"/>
      <c r="G60" s="153">
        <f>12*H60</f>
        <v>1.32</v>
      </c>
      <c r="H60" s="87">
        <v>0.11</v>
      </c>
      <c r="I60" s="19">
        <v>38.91</v>
      </c>
      <c r="J60" s="19"/>
      <c r="K60" s="67"/>
      <c r="M60" s="31"/>
    </row>
    <row r="61" spans="1:11" s="19" customFormat="1" ht="19.5" thickBot="1">
      <c r="A61" s="38" t="s">
        <v>39</v>
      </c>
      <c r="B61" s="18"/>
      <c r="C61" s="39">
        <f>F61*12</f>
        <v>0</v>
      </c>
      <c r="D61" s="5">
        <f>D59+D51+D48+D34+D33+D32+D31+D27+D26+D25+D24+D16+D60</f>
        <v>3038.96</v>
      </c>
      <c r="E61" s="5">
        <f>E59+E51+E48+E34+E33+E32+E31+E27+E26+E25+E24+E16+E60</f>
        <v>75.48</v>
      </c>
      <c r="F61" s="5">
        <f>F59+F51+F48+F34+F33+F32+F31+F27+F26+F25+F24+F16+F60</f>
        <v>0</v>
      </c>
      <c r="G61" s="5">
        <f>G59+G51+G48+G34+G33+G32+G31+G27+G26+G25+G24+G16+G60</f>
        <v>78.11</v>
      </c>
      <c r="H61" s="5">
        <f>H59+H51+H48+H34+H33+H32+H31+H27+H26+H25+H24+H16+H60</f>
        <v>6.5</v>
      </c>
      <c r="I61" s="19">
        <v>38.91</v>
      </c>
      <c r="K61" s="67"/>
    </row>
    <row r="62" spans="1:11" s="42" customFormat="1" ht="20.25" hidden="1" thickBot="1">
      <c r="A62" s="9" t="s">
        <v>29</v>
      </c>
      <c r="B62" s="40" t="s">
        <v>11</v>
      </c>
      <c r="C62" s="40" t="s">
        <v>30</v>
      </c>
      <c r="D62" s="41"/>
      <c r="E62" s="40" t="s">
        <v>30</v>
      </c>
      <c r="F62" s="10"/>
      <c r="G62" s="40" t="s">
        <v>30</v>
      </c>
      <c r="H62" s="10"/>
      <c r="K62" s="70"/>
    </row>
    <row r="63" spans="1:11" s="42" customFormat="1" ht="19.5">
      <c r="A63" s="76"/>
      <c r="B63" s="77"/>
      <c r="C63" s="77"/>
      <c r="D63" s="77"/>
      <c r="E63" s="77"/>
      <c r="F63" s="77"/>
      <c r="G63" s="77"/>
      <c r="H63" s="77"/>
      <c r="K63" s="70"/>
    </row>
    <row r="64" spans="1:11" s="6" customFormat="1" ht="12.75">
      <c r="A64" s="43"/>
      <c r="K64" s="71"/>
    </row>
    <row r="65" spans="1:11" s="6" customFormat="1" ht="12.75">
      <c r="A65" s="43"/>
      <c r="K65" s="71"/>
    </row>
    <row r="66" spans="1:11" s="6" customFormat="1" ht="12.75">
      <c r="A66" s="43"/>
      <c r="K66" s="71"/>
    </row>
    <row r="67" spans="1:11" s="6" customFormat="1" ht="13.5" thickBot="1">
      <c r="A67" s="43"/>
      <c r="K67" s="71"/>
    </row>
    <row r="68" spans="1:11" s="19" customFormat="1" ht="30.75" thickBot="1">
      <c r="A68" s="74" t="s">
        <v>111</v>
      </c>
      <c r="B68" s="18"/>
      <c r="C68" s="39">
        <f>F68*12</f>
        <v>0</v>
      </c>
      <c r="D68" s="39">
        <f>D69</f>
        <v>51.36</v>
      </c>
      <c r="E68" s="39">
        <f>E69</f>
        <v>0</v>
      </c>
      <c r="F68" s="39">
        <f>F69</f>
        <v>0</v>
      </c>
      <c r="G68" s="39">
        <f>G69</f>
        <v>1.32</v>
      </c>
      <c r="H68" s="39">
        <f>H69</f>
        <v>0.11</v>
      </c>
      <c r="I68" s="19">
        <v>38.91</v>
      </c>
      <c r="K68" s="67"/>
    </row>
    <row r="69" spans="1:12" s="116" customFormat="1" ht="15" customHeight="1">
      <c r="A69" s="113" t="s">
        <v>147</v>
      </c>
      <c r="B69" s="118"/>
      <c r="C69" s="93"/>
      <c r="D69" s="93">
        <f>9414.57*I69/L69</f>
        <v>51.36</v>
      </c>
      <c r="E69" s="93"/>
      <c r="F69" s="93"/>
      <c r="G69" s="101">
        <f>D69/I69</f>
        <v>1.32</v>
      </c>
      <c r="H69" s="102">
        <f>G69/12</f>
        <v>0.11</v>
      </c>
      <c r="I69" s="19">
        <v>38.91</v>
      </c>
      <c r="K69" s="117"/>
      <c r="L69" s="116">
        <v>7132.1</v>
      </c>
    </row>
    <row r="70" spans="1:11" s="6" customFormat="1" ht="12.75">
      <c r="A70" s="43"/>
      <c r="K70" s="71"/>
    </row>
    <row r="71" spans="1:11" s="6" customFormat="1" ht="12.75">
      <c r="A71" s="43"/>
      <c r="K71" s="71"/>
    </row>
    <row r="72" spans="1:11" s="6" customFormat="1" ht="13.5" thickBot="1">
      <c r="A72" s="43"/>
      <c r="K72" s="71"/>
    </row>
    <row r="73" spans="1:11" s="59" customFormat="1" ht="15.75" thickBot="1">
      <c r="A73" s="57" t="s">
        <v>102</v>
      </c>
      <c r="B73" s="58"/>
      <c r="C73" s="58"/>
      <c r="D73" s="60">
        <f>D61+D68</f>
        <v>3090.32</v>
      </c>
      <c r="E73" s="60">
        <f>E61+E68</f>
        <v>75.48</v>
      </c>
      <c r="F73" s="60">
        <f>F61+F68</f>
        <v>0</v>
      </c>
      <c r="G73" s="60">
        <f>G61+G68</f>
        <v>79.43</v>
      </c>
      <c r="H73" s="60">
        <f>H61+H68</f>
        <v>6.61</v>
      </c>
      <c r="K73" s="72"/>
    </row>
    <row r="74" spans="1:11" s="6" customFormat="1" ht="12.75">
      <c r="A74" s="43"/>
      <c r="K74" s="71"/>
    </row>
    <row r="75" spans="1:11" s="6" customFormat="1" ht="12.75">
      <c r="A75" s="43"/>
      <c r="K75" s="71"/>
    </row>
    <row r="76" spans="1:11" s="6" customFormat="1" ht="12.75">
      <c r="A76" s="43"/>
      <c r="K76" s="71"/>
    </row>
    <row r="77" spans="1:11" s="6" customFormat="1" ht="12.75">
      <c r="A77" s="43"/>
      <c r="K77" s="71"/>
    </row>
    <row r="78" spans="1:11" s="6" customFormat="1" ht="12.75">
      <c r="A78" s="43"/>
      <c r="K78" s="71"/>
    </row>
    <row r="79" spans="1:11" s="6" customFormat="1" ht="12.75">
      <c r="A79" s="43"/>
      <c r="K79" s="71"/>
    </row>
    <row r="80" spans="1:11" s="6" customFormat="1" ht="12.75">
      <c r="A80" s="43"/>
      <c r="K80" s="71"/>
    </row>
    <row r="81" spans="1:11" s="6" customFormat="1" ht="12.75">
      <c r="A81" s="43"/>
      <c r="K81" s="71"/>
    </row>
    <row r="82" spans="1:11" s="6" customFormat="1" ht="12.75">
      <c r="A82" s="43"/>
      <c r="K82" s="71"/>
    </row>
    <row r="83" spans="1:11" s="42" customFormat="1" ht="19.5">
      <c r="A83" s="44"/>
      <c r="B83" s="45"/>
      <c r="C83" s="7"/>
      <c r="D83" s="7"/>
      <c r="E83" s="7"/>
      <c r="F83" s="7"/>
      <c r="G83" s="7"/>
      <c r="H83" s="7"/>
      <c r="K83" s="70"/>
    </row>
    <row r="84" spans="1:11" s="6" customFormat="1" ht="14.25">
      <c r="A84" s="173" t="s">
        <v>31</v>
      </c>
      <c r="B84" s="173"/>
      <c r="C84" s="173"/>
      <c r="D84" s="173"/>
      <c r="E84" s="173"/>
      <c r="F84" s="173"/>
      <c r="K84" s="71"/>
    </row>
    <row r="85" s="6" customFormat="1" ht="12.75">
      <c r="K85" s="71"/>
    </row>
    <row r="86" spans="1:11" s="6" customFormat="1" ht="12.75">
      <c r="A86" s="43" t="s">
        <v>32</v>
      </c>
      <c r="K86" s="71"/>
    </row>
    <row r="87" s="6" customFormat="1" ht="12.75">
      <c r="K87" s="71"/>
    </row>
    <row r="88" s="6" customFormat="1" ht="12.75">
      <c r="K88" s="71"/>
    </row>
    <row r="89" s="6" customFormat="1" ht="12.75">
      <c r="K89" s="71"/>
    </row>
    <row r="90" s="6" customFormat="1" ht="12.75">
      <c r="K90" s="71"/>
    </row>
    <row r="91" s="6" customFormat="1" ht="12.75">
      <c r="K91" s="71"/>
    </row>
    <row r="92" s="6" customFormat="1" ht="12.75">
      <c r="K92" s="71"/>
    </row>
    <row r="93" s="6" customFormat="1" ht="12.75">
      <c r="K93" s="71"/>
    </row>
    <row r="94" s="6" customFormat="1" ht="12.75">
      <c r="K94" s="71"/>
    </row>
    <row r="95" s="6" customFormat="1" ht="12.75">
      <c r="K95" s="71"/>
    </row>
    <row r="96" s="6" customFormat="1" ht="12.75">
      <c r="K96" s="71"/>
    </row>
    <row r="97" s="6" customFormat="1" ht="12.75">
      <c r="K97" s="71"/>
    </row>
    <row r="98" s="6" customFormat="1" ht="12.75">
      <c r="K98" s="71"/>
    </row>
    <row r="99" s="6" customFormat="1" ht="12.75">
      <c r="K99" s="71"/>
    </row>
    <row r="100" s="6" customFormat="1" ht="12.75">
      <c r="K100" s="71"/>
    </row>
    <row r="101" s="6" customFormat="1" ht="12.75">
      <c r="K101" s="71"/>
    </row>
    <row r="102" s="6" customFormat="1" ht="12.75">
      <c r="K102" s="71"/>
    </row>
    <row r="103" s="6" customFormat="1" ht="12.75">
      <c r="K103" s="71"/>
    </row>
    <row r="104" s="6" customFormat="1" ht="12.75">
      <c r="K104" s="71"/>
    </row>
  </sheetData>
  <sheetProtection/>
  <mergeCells count="13">
    <mergeCell ref="A1:H1"/>
    <mergeCell ref="B2:H2"/>
    <mergeCell ref="B3:H3"/>
    <mergeCell ref="B4:H4"/>
    <mergeCell ref="A5:H5"/>
    <mergeCell ref="A6:H6"/>
    <mergeCell ref="A84:F84"/>
    <mergeCell ref="A8:H8"/>
    <mergeCell ref="A9:H9"/>
    <mergeCell ref="A10:H10"/>
    <mergeCell ref="A11:H11"/>
    <mergeCell ref="A12:H12"/>
    <mergeCell ref="A15:H1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2015-06-01T12:36:05Z</cp:lastPrinted>
  <dcterms:created xsi:type="dcterms:W3CDTF">2010-04-02T14:46:04Z</dcterms:created>
  <dcterms:modified xsi:type="dcterms:W3CDTF">2015-06-18T06:44:34Z</dcterms:modified>
  <cp:category/>
  <cp:version/>
  <cp:contentType/>
  <cp:contentStatus/>
</cp:coreProperties>
</file>