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480" windowHeight="11400" activeTab="3"/>
  </bookViews>
  <sheets>
    <sheet name="проект 290" sheetId="3" r:id="rId1"/>
    <sheet name="по заявлению" sheetId="15" r:id="rId2"/>
    <sheet name="население" sheetId="12" r:id="rId3"/>
    <sheet name="по голосованию" sheetId="16" r:id="rId4"/>
    <sheet name="прокуратура" sheetId="13" r:id="rId5"/>
    <sheet name="Мэделит" sheetId="14" r:id="rId6"/>
  </sheets>
  <definedNames>
    <definedName name="_xlnm.Print_Area" localSheetId="5">Мэделит!$A$1:$F$162</definedName>
    <definedName name="_xlnm.Print_Area" localSheetId="2">население!$A$1:$F$136</definedName>
    <definedName name="_xlnm.Print_Area" localSheetId="3">'по голосованию'!$A$1:$F$136</definedName>
    <definedName name="_xlnm.Print_Area" localSheetId="4">прокуратура!$A$1:$F$162</definedName>
  </definedNames>
  <calcPr calcId="145621" fullPrecision="0"/>
</workbook>
</file>

<file path=xl/calcChain.xml><?xml version="1.0" encoding="utf-8"?>
<calcChain xmlns="http://schemas.openxmlformats.org/spreadsheetml/2006/main">
  <c r="E125" i="16" l="1"/>
  <c r="F125" i="16" s="1"/>
  <c r="E124" i="16"/>
  <c r="F124" i="16" s="1"/>
  <c r="E123" i="16"/>
  <c r="F123" i="16" s="1"/>
  <c r="E122" i="16"/>
  <c r="F122" i="16" s="1"/>
  <c r="E121" i="16"/>
  <c r="F121" i="16" s="1"/>
  <c r="D121" i="16"/>
  <c r="F120" i="16"/>
  <c r="E120" i="16"/>
  <c r="F119" i="16"/>
  <c r="E119" i="16"/>
  <c r="F118" i="16"/>
  <c r="E118" i="16"/>
  <c r="D117" i="16"/>
  <c r="E112" i="16"/>
  <c r="D112" i="16" s="1"/>
  <c r="F111" i="16"/>
  <c r="E111" i="16"/>
  <c r="D108" i="16"/>
  <c r="E108" i="16" s="1"/>
  <c r="F108" i="16" s="1"/>
  <c r="E105" i="16"/>
  <c r="F105" i="16" s="1"/>
  <c r="D105" i="16"/>
  <c r="D103" i="16"/>
  <c r="E103" i="16" s="1"/>
  <c r="F103" i="16" s="1"/>
  <c r="E96" i="16"/>
  <c r="F96" i="16" s="1"/>
  <c r="D96" i="16"/>
  <c r="D91" i="16"/>
  <c r="E91" i="16" s="1"/>
  <c r="F91" i="16" s="1"/>
  <c r="D90" i="16"/>
  <c r="D89" i="16"/>
  <c r="D88" i="16"/>
  <c r="D87" i="16"/>
  <c r="D86" i="16" s="1"/>
  <c r="E86" i="16" s="1"/>
  <c r="F86" i="16" s="1"/>
  <c r="D72" i="16"/>
  <c r="E72" i="16" s="1"/>
  <c r="F72" i="16" s="1"/>
  <c r="D70" i="16"/>
  <c r="E70" i="16" s="1"/>
  <c r="E69" i="16"/>
  <c r="D69" i="16"/>
  <c r="E59" i="16"/>
  <c r="D59" i="16"/>
  <c r="E58" i="16"/>
  <c r="F58" i="16" s="1"/>
  <c r="D58" i="16"/>
  <c r="D57" i="16"/>
  <c r="E57" i="16" s="1"/>
  <c r="F57" i="16" s="1"/>
  <c r="E56" i="16"/>
  <c r="F56" i="16" s="1"/>
  <c r="E55" i="16"/>
  <c r="F55" i="16" s="1"/>
  <c r="E54" i="16"/>
  <c r="F54" i="16" s="1"/>
  <c r="E49" i="16"/>
  <c r="D49" i="16"/>
  <c r="E48" i="16"/>
  <c r="F48" i="16" s="1"/>
  <c r="D48" i="16"/>
  <c r="E47" i="16"/>
  <c r="D47" i="16" s="1"/>
  <c r="E41" i="16"/>
  <c r="D41" i="16" s="1"/>
  <c r="E40" i="16"/>
  <c r="D40" i="16" s="1"/>
  <c r="E39" i="16"/>
  <c r="D39" i="16" s="1"/>
  <c r="E28" i="16"/>
  <c r="D28" i="16" s="1"/>
  <c r="F27" i="16"/>
  <c r="H15" i="16"/>
  <c r="F15" i="16"/>
  <c r="E15" i="16" s="1"/>
  <c r="D15" i="16" s="1"/>
  <c r="J12" i="16"/>
  <c r="F113" i="16" l="1"/>
  <c r="F129" i="16" s="1"/>
  <c r="F117" i="16"/>
  <c r="D113" i="16"/>
  <c r="D129" i="16" s="1"/>
  <c r="E113" i="16"/>
  <c r="E117" i="16"/>
  <c r="D121" i="12"/>
  <c r="D117" i="12" s="1"/>
  <c r="E45" i="13"/>
  <c r="F45" i="13"/>
  <c r="D45" i="13"/>
  <c r="E45" i="14"/>
  <c r="F45" i="14"/>
  <c r="D45" i="14"/>
  <c r="D55" i="15"/>
  <c r="D48" i="12"/>
  <c r="D48" i="15"/>
  <c r="E135" i="15"/>
  <c r="F135" i="15" s="1"/>
  <c r="E134" i="15"/>
  <c r="F134" i="15" s="1"/>
  <c r="E133" i="15"/>
  <c r="F133" i="15" s="1"/>
  <c r="E132" i="15"/>
  <c r="F132" i="15" s="1"/>
  <c r="E131" i="15"/>
  <c r="F131" i="15" s="1"/>
  <c r="E130" i="15"/>
  <c r="F130" i="15" s="1"/>
  <c r="E129" i="15"/>
  <c r="F129" i="15" s="1"/>
  <c r="E128" i="15"/>
  <c r="F128" i="15" s="1"/>
  <c r="F127" i="15"/>
  <c r="E127" i="15"/>
  <c r="F126" i="15"/>
  <c r="E126" i="15"/>
  <c r="E125" i="15"/>
  <c r="F125" i="15" s="1"/>
  <c r="E124" i="15"/>
  <c r="F124" i="15" s="1"/>
  <c r="E123" i="15"/>
  <c r="F123" i="15" s="1"/>
  <c r="E122" i="15"/>
  <c r="F122" i="15" s="1"/>
  <c r="F121" i="15"/>
  <c r="E121" i="15"/>
  <c r="E120" i="15"/>
  <c r="F120" i="15" s="1"/>
  <c r="E119" i="15"/>
  <c r="F119" i="15" s="1"/>
  <c r="D118" i="15"/>
  <c r="E113" i="15"/>
  <c r="D113" i="15" s="1"/>
  <c r="F111" i="15"/>
  <c r="E111" i="15"/>
  <c r="D108" i="15"/>
  <c r="E108" i="15" s="1"/>
  <c r="F108" i="15" s="1"/>
  <c r="D105" i="15"/>
  <c r="E105" i="15" s="1"/>
  <c r="F105" i="15" s="1"/>
  <c r="D103" i="15"/>
  <c r="E103" i="15" s="1"/>
  <c r="F103" i="15" s="1"/>
  <c r="E96" i="15"/>
  <c r="F96" i="15" s="1"/>
  <c r="D96" i="15"/>
  <c r="D91" i="15"/>
  <c r="E91" i="15" s="1"/>
  <c r="F91" i="15" s="1"/>
  <c r="D90" i="15"/>
  <c r="D88" i="15"/>
  <c r="D86" i="15" s="1"/>
  <c r="E86" i="15" s="1"/>
  <c r="F86" i="15" s="1"/>
  <c r="D72" i="15"/>
  <c r="E72" i="15" s="1"/>
  <c r="F72" i="15" s="1"/>
  <c r="E70" i="15"/>
  <c r="F70" i="15" s="1"/>
  <c r="E69" i="15"/>
  <c r="D69" i="15"/>
  <c r="E59" i="15"/>
  <c r="D59" i="15"/>
  <c r="E58" i="15"/>
  <c r="F58" i="15" s="1"/>
  <c r="E57" i="15"/>
  <c r="F57" i="15" s="1"/>
  <c r="E56" i="15"/>
  <c r="F56" i="15" s="1"/>
  <c r="E55" i="15"/>
  <c r="F55" i="15" s="1"/>
  <c r="E54" i="15"/>
  <c r="F54" i="15" s="1"/>
  <c r="E49" i="15"/>
  <c r="D49" i="15"/>
  <c r="E48" i="15"/>
  <c r="F48" i="15" s="1"/>
  <c r="E47" i="15"/>
  <c r="D47" i="15" s="1"/>
  <c r="E41" i="15"/>
  <c r="D41" i="15" s="1"/>
  <c r="E40" i="15"/>
  <c r="D40" i="15" s="1"/>
  <c r="E39" i="15"/>
  <c r="D39" i="15" s="1"/>
  <c r="E28" i="15"/>
  <c r="D28" i="15" s="1"/>
  <c r="F27" i="15"/>
  <c r="H15" i="15"/>
  <c r="F15" i="15"/>
  <c r="E15" i="15" s="1"/>
  <c r="D15" i="15" s="1"/>
  <c r="J12" i="15"/>
  <c r="E129" i="16" l="1"/>
  <c r="E118" i="15"/>
  <c r="E139" i="15" s="1"/>
  <c r="F118" i="15"/>
  <c r="F139" i="15" s="1"/>
  <c r="D114" i="15"/>
  <c r="D139" i="15" s="1"/>
  <c r="D46" i="14"/>
  <c r="E46" i="14" s="1"/>
  <c r="D40" i="14"/>
  <c r="D39" i="14"/>
  <c r="D38" i="14"/>
  <c r="D37" i="14"/>
  <c r="D34" i="14"/>
  <c r="E34" i="14" s="1"/>
  <c r="E33" i="14"/>
  <c r="D33" i="14" s="1"/>
  <c r="D32" i="14"/>
  <c r="E32" i="14" s="1"/>
  <c r="F32" i="14" s="1"/>
  <c r="D31" i="14"/>
  <c r="E31" i="14" s="1"/>
  <c r="F31" i="14" s="1"/>
  <c r="E30" i="14"/>
  <c r="D30" i="14" s="1"/>
  <c r="E29" i="14"/>
  <c r="D29" i="14" s="1"/>
  <c r="F28" i="14"/>
  <c r="H16" i="14"/>
  <c r="F16" i="14"/>
  <c r="E16" i="14" s="1"/>
  <c r="D16" i="14" s="1"/>
  <c r="D46" i="13"/>
  <c r="E46" i="13" s="1"/>
  <c r="F46" i="13" s="1"/>
  <c r="D40" i="13"/>
  <c r="D39" i="13"/>
  <c r="D38" i="13"/>
  <c r="D37" i="13"/>
  <c r="D34" i="13"/>
  <c r="E34" i="13" s="1"/>
  <c r="E33" i="13"/>
  <c r="D33" i="13" s="1"/>
  <c r="D32" i="13"/>
  <c r="E32" i="13" s="1"/>
  <c r="F32" i="13" s="1"/>
  <c r="D31" i="13"/>
  <c r="E31" i="13" s="1"/>
  <c r="F31" i="13" s="1"/>
  <c r="E30" i="13"/>
  <c r="D30" i="13" s="1"/>
  <c r="E29" i="13"/>
  <c r="D29" i="13" s="1"/>
  <c r="F28" i="13"/>
  <c r="F16" i="13" s="1"/>
  <c r="E16" i="13" s="1"/>
  <c r="D16" i="13" s="1"/>
  <c r="H16" i="13"/>
  <c r="D89" i="12"/>
  <c r="D87" i="12"/>
  <c r="D70" i="12"/>
  <c r="D58" i="12"/>
  <c r="D57" i="12"/>
  <c r="D36" i="14" l="1"/>
  <c r="E36" i="14" s="1"/>
  <c r="F46" i="14"/>
  <c r="D36" i="13"/>
  <c r="E125" i="12"/>
  <c r="F125" i="12" s="1"/>
  <c r="E124" i="12"/>
  <c r="F124" i="12" s="1"/>
  <c r="E123" i="12"/>
  <c r="F123" i="12" s="1"/>
  <c r="E122" i="12"/>
  <c r="F122" i="12" s="1"/>
  <c r="E121" i="12"/>
  <c r="E120" i="12"/>
  <c r="F120" i="12" s="1"/>
  <c r="E119" i="12"/>
  <c r="F119" i="12" s="1"/>
  <c r="E118" i="12"/>
  <c r="F118" i="12" s="1"/>
  <c r="E112" i="12"/>
  <c r="D112" i="12" s="1"/>
  <c r="E111" i="12"/>
  <c r="F111" i="12" s="1"/>
  <c r="D108" i="12"/>
  <c r="E108" i="12" s="1"/>
  <c r="F108" i="12" s="1"/>
  <c r="D105" i="12"/>
  <c r="E105" i="12" s="1"/>
  <c r="F105" i="12" s="1"/>
  <c r="D103" i="12"/>
  <c r="E103" i="12" s="1"/>
  <c r="F103" i="12" s="1"/>
  <c r="D96" i="12"/>
  <c r="E96" i="12" s="1"/>
  <c r="F96" i="12" s="1"/>
  <c r="D91" i="12"/>
  <c r="E91" i="12" s="1"/>
  <c r="F91" i="12" s="1"/>
  <c r="D90" i="12"/>
  <c r="D88" i="12"/>
  <c r="D72" i="12"/>
  <c r="E72" i="12" s="1"/>
  <c r="F72" i="12" s="1"/>
  <c r="E70" i="12"/>
  <c r="E69" i="12"/>
  <c r="D69" i="12" s="1"/>
  <c r="E59" i="12"/>
  <c r="D59" i="12" s="1"/>
  <c r="E58" i="12"/>
  <c r="F58" i="12" s="1"/>
  <c r="E57" i="12"/>
  <c r="F57" i="12" s="1"/>
  <c r="E56" i="12"/>
  <c r="F56" i="12" s="1"/>
  <c r="E55" i="12"/>
  <c r="F55" i="12" s="1"/>
  <c r="E54" i="12"/>
  <c r="F54" i="12" s="1"/>
  <c r="E49" i="12"/>
  <c r="D49" i="12" s="1"/>
  <c r="E48" i="12"/>
  <c r="E47" i="12"/>
  <c r="D47" i="12" s="1"/>
  <c r="E41" i="12"/>
  <c r="D41" i="12" s="1"/>
  <c r="E40" i="12"/>
  <c r="D40" i="12" s="1"/>
  <c r="E39" i="12"/>
  <c r="D39" i="12" s="1"/>
  <c r="E28" i="12"/>
  <c r="D28" i="12" s="1"/>
  <c r="F27" i="12"/>
  <c r="H15" i="12"/>
  <c r="F15" i="12"/>
  <c r="E15" i="12" s="1"/>
  <c r="D15" i="12" s="1"/>
  <c r="J12" i="12"/>
  <c r="F121" i="12" l="1"/>
  <c r="F117" i="12" s="1"/>
  <c r="E117" i="12"/>
  <c r="D41" i="14"/>
  <c r="F48" i="12"/>
  <c r="E41" i="14"/>
  <c r="E50" i="14" s="1"/>
  <c r="F36" i="14"/>
  <c r="F41" i="14" s="1"/>
  <c r="F50" i="14" s="1"/>
  <c r="D50" i="14"/>
  <c r="E36" i="13"/>
  <c r="D41" i="13"/>
  <c r="D50" i="13" s="1"/>
  <c r="D86" i="12"/>
  <c r="E86" i="12" s="1"/>
  <c r="F86" i="12" s="1"/>
  <c r="D114" i="3"/>
  <c r="D108" i="3"/>
  <c r="D103" i="3"/>
  <c r="D91" i="3"/>
  <c r="E118" i="3"/>
  <c r="F118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D118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41" i="3"/>
  <c r="D41" i="3" s="1"/>
  <c r="F113" i="12" l="1"/>
  <c r="F129" i="12" s="1"/>
  <c r="E113" i="12"/>
  <c r="E129" i="12" s="1"/>
  <c r="F36" i="13"/>
  <c r="F41" i="13" s="1"/>
  <c r="F50" i="13" s="1"/>
  <c r="E41" i="13"/>
  <c r="E50" i="13" s="1"/>
  <c r="D113" i="12"/>
  <c r="D129" i="12" s="1"/>
  <c r="E55" i="3"/>
  <c r="F55" i="3" s="1"/>
  <c r="E111" i="3" l="1"/>
  <c r="F111" i="3" s="1"/>
  <c r="E70" i="3"/>
  <c r="F70" i="3" s="1"/>
  <c r="E58" i="3"/>
  <c r="F58" i="3" s="1"/>
  <c r="E54" i="3" l="1"/>
  <c r="F54" i="3" s="1"/>
  <c r="D48" i="3" l="1"/>
  <c r="F27" i="3"/>
  <c r="E119" i="3" l="1"/>
  <c r="F119" i="3" s="1"/>
  <c r="J12" i="3" l="1"/>
  <c r="F15" i="3" l="1"/>
  <c r="E48" i="3" l="1"/>
  <c r="F48" i="3" s="1"/>
  <c r="D72" i="3"/>
  <c r="E72" i="3" s="1"/>
  <c r="F72" i="3" s="1"/>
  <c r="E69" i="3"/>
  <c r="D69" i="3" s="1"/>
  <c r="E113" i="3"/>
  <c r="D113" i="3" s="1"/>
  <c r="E59" i="3"/>
  <c r="D59" i="3" s="1"/>
  <c r="E49" i="3"/>
  <c r="D49" i="3" s="1"/>
  <c r="E47" i="3"/>
  <c r="D47" i="3" s="1"/>
  <c r="E40" i="3"/>
  <c r="D40" i="3" s="1"/>
  <c r="E39" i="3"/>
  <c r="D39" i="3" s="1"/>
  <c r="E28" i="3"/>
  <c r="D28" i="3" s="1"/>
  <c r="E15" i="3"/>
  <c r="D15" i="3" s="1"/>
  <c r="E108" i="3"/>
  <c r="F108" i="3" s="1"/>
  <c r="D105" i="3"/>
  <c r="E105" i="3" s="1"/>
  <c r="F105" i="3" s="1"/>
  <c r="E103" i="3"/>
  <c r="F103" i="3" s="1"/>
  <c r="E91" i="3"/>
  <c r="F91" i="3" s="1"/>
  <c r="D90" i="3"/>
  <c r="D88" i="3"/>
  <c r="E57" i="3"/>
  <c r="F57" i="3" s="1"/>
  <c r="E56" i="3"/>
  <c r="F56" i="3" s="1"/>
  <c r="H15" i="3"/>
  <c r="D96" i="3" l="1"/>
  <c r="E96" i="3" s="1"/>
  <c r="F96" i="3" s="1"/>
  <c r="D86" i="3"/>
  <c r="E86" i="3" s="1"/>
  <c r="F86" i="3" s="1"/>
  <c r="D139" i="3" l="1"/>
  <c r="F139" i="3"/>
  <c r="E139" i="3"/>
</calcChain>
</file>

<file path=xl/sharedStrings.xml><?xml version="1.0" encoding="utf-8"?>
<sst xmlns="http://schemas.openxmlformats.org/spreadsheetml/2006/main" count="1098" uniqueCount="194">
  <si>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</si>
  <si>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</si>
  <si>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</si>
  <si>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</si>
  <si>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</si>
  <si>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</si>
  <si>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</si>
  <si>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</si>
  <si>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</si>
  <si>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</si>
  <si>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</si>
  <si>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</si>
  <si>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</si>
  <si>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</si>
  <si>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</si>
  <si>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</si>
  <si>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</si>
  <si>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</si>
  <si>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</si>
  <si>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</si>
  <si>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</si>
  <si>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</si>
  <si>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</si>
  <si>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</si>
  <si>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</si>
  <si>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</si>
  <si>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</si>
  <si>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ежедневно с 06.00 - 23.00час.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</si>
  <si>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</si>
  <si>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</si>
  <si>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</si>
  <si>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</si>
  <si>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</si>
  <si>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</si>
  <si>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</si>
  <si>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</si>
  <si>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</si>
  <si>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</si>
  <si>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</si>
  <si>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</si>
  <si>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</si>
  <si>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</si>
  <si>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</si>
  <si>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</si>
  <si>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</si>
  <si>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</si>
  <si>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</si>
  <si>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</si>
  <si>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</si>
  <si>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</si>
  <si>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</si>
  <si>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</si>
  <si>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Регламентные работы по системе холодного водоснабжения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</si>
  <si>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</si>
  <si>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</si>
  <si>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</si>
  <si>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</si>
  <si>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</si>
  <si>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</si>
  <si>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наледи козырьков подъездов</t>
  </si>
  <si>
    <t>Сбор, вывоз и утилизация ТБО*, руб./м2</t>
  </si>
  <si>
    <t>ИТОГО:</t>
  </si>
  <si>
    <t>Предлагаемый перечень работ по текущему ремонту                                       ( на выбор собственников)</t>
  </si>
  <si>
    <t>ремонт освещения в подвале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</si>
  <si>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</si>
  <si>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</si>
  <si>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</si>
  <si>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Санобработка  мусоропроводов (согласно СанПиН 2.1.2.2645-10 утвержденного Постановлеием Главного госуд.сан.врача от 10.06.2010 г. № 64, Постановление Госстроя № 170 от 27.09.2003 г.)</t>
  </si>
  <si>
    <t>6 раз в год ( апрель- сентябрь)</t>
  </si>
  <si>
    <t>Приложение №3</t>
  </si>
  <si>
    <t>Итого</t>
  </si>
  <si>
    <t>гидравлическое испытание эл.узлов и запорной арматуры</t>
  </si>
  <si>
    <t>1 раз в 3 года</t>
  </si>
  <si>
    <t>ремонт отмостки 12,5 м2</t>
  </si>
  <si>
    <t>учет работ по капремонту</t>
  </si>
  <si>
    <t>замена трансформатора тока</t>
  </si>
  <si>
    <t>1 раз в 4 года</t>
  </si>
  <si>
    <t>установка датчиков движения на площадках этажных 27 шт.</t>
  </si>
  <si>
    <t>Прокуратура</t>
  </si>
  <si>
    <t>по адресу: ул.Ленинского Комсомола, д.58 ( S  = 125,5 м2)</t>
  </si>
  <si>
    <t>ООО "Мэделит"</t>
  </si>
  <si>
    <t>по адресу: ул.Ленинского Комсомола, д.58 ( S  = 147,2 м2)</t>
  </si>
  <si>
    <t>объем работ</t>
  </si>
  <si>
    <t xml:space="preserve">Проект </t>
  </si>
  <si>
    <t xml:space="preserve">от _____________ 2016г </t>
  </si>
  <si>
    <t>2016 -2017 гг.</t>
  </si>
  <si>
    <t>(стоимость услуг увеличена на 10,0 % в соответствии с уровнем инфляции 2015 г.)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</si>
  <si>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</si>
  <si>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</si>
  <si>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</si>
  <si>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</si>
  <si>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</si>
  <si>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</si>
  <si>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</si>
  <si>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</si>
  <si>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</si>
  <si>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</si>
  <si>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</si>
  <si>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</si>
  <si>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</si>
  <si>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</si>
  <si>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</si>
  <si>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</si>
  <si>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</si>
  <si>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</si>
  <si>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</si>
  <si>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</si>
  <si>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</si>
  <si>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</si>
  <si>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</si>
  <si>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 мусоропроводов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</si>
  <si>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</si>
  <si>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</si>
  <si>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</si>
  <si>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</si>
  <si>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</si>
  <si>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</si>
  <si>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</si>
  <si>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</si>
  <si>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</si>
  <si>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</si>
  <si>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</si>
  <si>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</si>
  <si>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</si>
  <si>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</si>
  <si>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</si>
  <si>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</si>
  <si>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</si>
  <si>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</si>
  <si>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</si>
  <si>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</si>
  <si>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</si>
  <si>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</si>
  <si>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</si>
  <si>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</si>
  <si>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</si>
  <si>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</si>
  <si>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</si>
  <si>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</si>
  <si>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устранение неплотностей в вентиляционных каналах и шахтах, устранение засоров в каналах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</si>
  <si>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</si>
  <si>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ремонт  панельных швов (100 м.п.)</t>
  </si>
  <si>
    <t>устройство мягкой кровли в 1 слой - 50 м2</t>
  </si>
  <si>
    <t>косметический ремонт подъездов - 3 шт.</t>
  </si>
  <si>
    <t>замена почтовых ящиков - 108 шт.</t>
  </si>
  <si>
    <t>установка решеток на подвальные продухи - 10 шт.</t>
  </si>
  <si>
    <t>замена дверей в мусорокамерах - 3 шт.</t>
  </si>
  <si>
    <t>смена задвижек ХВС (общий ввод) - диам.100 мм - 2 шт.</t>
  </si>
  <si>
    <t>смена задвижек отопления (ввод и розливы) диам.80 мм - 7 шт.</t>
  </si>
  <si>
    <t>смена задвижек ГВС на вводе диам.50 мм - 2 шт.</t>
  </si>
  <si>
    <t>смена шаровых кранов по стоякам  ГВС д.32мм-5 шт. , д.25 мм - 1 шт. (тех.подвал 3 подъезд)</t>
  </si>
  <si>
    <t>смена шаровых кранов по стояка на ХВС д.32мм-5 шт. (тех.подвал 3 подъезд)</t>
  </si>
  <si>
    <t>изоляция трубопроводов СТС "К-Флекс" 85 м.п.</t>
  </si>
  <si>
    <t>изоляция трубопроводов ГВС " К -Флекс" 10 п.м.</t>
  </si>
  <si>
    <t>изоляция трубопроводов ХВС "К - флекс" 10 м.п.</t>
  </si>
  <si>
    <t>наладка тепловых узлов (врезка дополнительных шаровых кранов 5 шт., замена гильз термометров, монтаж фильтра 2 шт.)</t>
  </si>
  <si>
    <t>ремонт освещения на чердаке</t>
  </si>
  <si>
    <t>3 ствола</t>
  </si>
  <si>
    <t>3 лифта</t>
  </si>
  <si>
    <t>по адресу: ул.Ленинского Комсомола, д.58 ( S жилые + нежилые = 6753,3 м2, S придом.тер.=2420,0м2)</t>
  </si>
  <si>
    <t>1 шт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</si>
  <si>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</si>
  <si>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</si>
  <si>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Поверка общедомовых приборов учета : теплосчетчик  для ГВС</t>
  </si>
  <si>
    <t>очистка водоприемных воронок</t>
  </si>
  <si>
    <t>Погашение задолженности прошлых периодов</t>
  </si>
  <si>
    <t>по состоянию на 01.08.16</t>
  </si>
  <si>
    <t>погодное регулирование системы отопления (ориентировочная стоимомть)</t>
  </si>
  <si>
    <t>Замена станции управления лифтами (УПЛ) (Обоснование:ГОСТ 55964-2014)</t>
  </si>
  <si>
    <t>6144,6 м2</t>
  </si>
  <si>
    <t>2420 м2</t>
  </si>
  <si>
    <t>6144,60 м2</t>
  </si>
  <si>
    <t>788,5 м2</t>
  </si>
  <si>
    <t>619 м</t>
  </si>
  <si>
    <t>908 м2</t>
  </si>
  <si>
    <t>2100 м</t>
  </si>
  <si>
    <t>780 м</t>
  </si>
  <si>
    <t>485 м</t>
  </si>
  <si>
    <t>830 м</t>
  </si>
  <si>
    <t>515 м</t>
  </si>
  <si>
    <t>72 канала</t>
  </si>
  <si>
    <t>957,5 м2</t>
  </si>
  <si>
    <t>установка решеток на подвальные продухи - 5 шт.</t>
  </si>
  <si>
    <t>смена задвижек ХВС (общий ввод) - диам.100 мм - 1 шт.</t>
  </si>
  <si>
    <t>смена задвижек отопления (ввод и розливы) диам.80 мм - 3 шт.</t>
  </si>
  <si>
    <t>ревизия задвижек СТС диам.80 мм - 4 шт.</t>
  </si>
  <si>
    <t>установка КИП на СТС (термометры - 2 шт., манометры - 2 шт)</t>
  </si>
  <si>
    <t>смена трубопровода канализации под 1 подъездом - 10 м.п.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</si>
  <si>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</si>
  <si>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устранение неплотностей в вентиляционных каналах и шахтах, устранение засоров в каналах, пылеудаление и дезинфекция вентканалов, очистка водоприемных воронок, очистка от снега и наледи козырьков подъездов)</t>
    </r>
  </si>
  <si>
    <t>ремонт  панельных швов (36 м.п.)</t>
  </si>
  <si>
    <t>изоляция трубопроводов СТС "К-Флекс" диам.76 мм -10 м.п., д.85 мм -15 п.м.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</si>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</sst>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12"/>
      <name val="Arial Black"/>
      <family val="2"/>
      <charset val="204"/>
    </font>
    <font>
      <sz val="10"/>
      <color rgb="FFFF0000"/>
      <name val="Arial Black"/>
      <family val="2"/>
      <charset val="204"/>
    </font>
    <font>
      <sz val="10"/>
      <color rgb="FFFF000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4" fontId="0" fillId="3" borderId="0" xfId="0" applyNumberFormat="1" applyFill="1"/>
    <xf numFmtId="2" fontId="0" fillId="3" borderId="0" xfId="0" applyNumberFormat="1" applyFill="1"/>
    <xf numFmtId="4" fontId="3" fillId="4" borderId="0" xfId="0" applyNumberFormat="1" applyFont="1" applyFill="1" applyAlignment="1">
      <alignment horizontal="center"/>
    </xf>
    <xf numFmtId="0" fontId="0" fillId="0" borderId="0" xfId="0" applyFill="1"/>
    <xf numFmtId="4" fontId="3" fillId="3" borderId="0" xfId="0" applyNumberFormat="1" applyFont="1" applyFill="1"/>
    <xf numFmtId="2" fontId="3" fillId="3" borderId="0" xfId="0" applyNumberFormat="1" applyFont="1" applyFill="1"/>
    <xf numFmtId="4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textRotation="90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left" vertical="center" wrapText="1"/>
    </xf>
    <xf numFmtId="4" fontId="11" fillId="3" borderId="0" xfId="0" applyNumberFormat="1" applyFont="1" applyFill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left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0" fillId="3" borderId="14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3" fillId="3" borderId="0" xfId="0" applyNumberFormat="1" applyFont="1" applyFill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4" fontId="0" fillId="3" borderId="0" xfId="0" applyNumberFormat="1" applyFill="1" applyAlignment="1">
      <alignment horizontal="left" vertical="center"/>
    </xf>
    <xf numFmtId="4" fontId="0" fillId="3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4" fontId="7" fillId="3" borderId="0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/>
    <xf numFmtId="4" fontId="9" fillId="3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9" fillId="3" borderId="0" xfId="0" applyNumberFormat="1" applyFont="1" applyFill="1"/>
    <xf numFmtId="2" fontId="9" fillId="3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left" vertical="center" wrapText="1"/>
    </xf>
    <xf numFmtId="4" fontId="9" fillId="3" borderId="3" xfId="0" applyNumberFormat="1" applyFont="1" applyFill="1" applyBorder="1"/>
    <xf numFmtId="4" fontId="9" fillId="3" borderId="3" xfId="0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4" fontId="0" fillId="4" borderId="21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4" fontId="0" fillId="2" borderId="21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4" fontId="8" fillId="4" borderId="18" xfId="0" applyNumberFormat="1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4" fontId="15" fillId="4" borderId="21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left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4" borderId="26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left" vertical="center" wrapText="1"/>
    </xf>
    <xf numFmtId="4" fontId="1" fillId="4" borderId="14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10" fillId="2" borderId="13" xfId="0" applyNumberFormat="1" applyFont="1" applyFill="1" applyBorder="1" applyAlignment="1">
      <alignment horizontal="left" vertical="center" wrapText="1"/>
    </xf>
    <xf numFmtId="4" fontId="8" fillId="2" borderId="13" xfId="0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4" fontId="18" fillId="4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center" wrapText="1"/>
    </xf>
    <xf numFmtId="4" fontId="0" fillId="2" borderId="0" xfId="0" applyNumberFormat="1" applyFill="1" applyAlignment="1"/>
    <xf numFmtId="4" fontId="6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opLeftCell="A100" zoomScale="75" workbookViewId="0">
      <selection activeCell="L122" sqref="L122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41" t="s">
        <v>69</v>
      </c>
      <c r="B1" s="142"/>
      <c r="C1" s="142"/>
      <c r="D1" s="142"/>
      <c r="E1" s="142"/>
      <c r="F1" s="142"/>
    </row>
    <row r="2" spans="1:10" ht="21.75" customHeight="1" x14ac:dyDescent="0.3">
      <c r="A2" s="3" t="s">
        <v>85</v>
      </c>
      <c r="B2" s="143" t="s">
        <v>0</v>
      </c>
      <c r="C2" s="143"/>
      <c r="D2" s="143"/>
      <c r="E2" s="142"/>
      <c r="F2" s="142"/>
    </row>
    <row r="3" spans="1:10" ht="14.25" customHeight="1" x14ac:dyDescent="0.3">
      <c r="B3" s="143"/>
      <c r="C3" s="143"/>
      <c r="D3" s="143"/>
      <c r="E3" s="142"/>
      <c r="F3" s="142"/>
    </row>
    <row r="4" spans="1:10" ht="14.25" customHeight="1" x14ac:dyDescent="0.3">
      <c r="B4" s="143" t="s">
        <v>84</v>
      </c>
      <c r="C4" s="143"/>
      <c r="D4" s="143"/>
      <c r="E4" s="142"/>
      <c r="F4" s="142"/>
    </row>
    <row r="5" spans="1:10" s="4" customFormat="1" ht="39.75" customHeight="1" x14ac:dyDescent="0.25">
      <c r="A5" s="144"/>
      <c r="B5" s="145"/>
      <c r="C5" s="145"/>
      <c r="D5" s="145"/>
      <c r="E5" s="145"/>
      <c r="F5" s="145"/>
    </row>
    <row r="6" spans="1:10" s="4" customFormat="1" ht="25.5" customHeight="1" x14ac:dyDescent="0.25">
      <c r="A6" s="144" t="s">
        <v>83</v>
      </c>
      <c r="B6" s="144"/>
      <c r="C6" s="144"/>
      <c r="D6" s="144"/>
      <c r="E6" s="144"/>
      <c r="F6" s="144"/>
    </row>
    <row r="7" spans="1:10" s="4" customFormat="1" ht="24.75" customHeight="1" x14ac:dyDescent="0.2">
      <c r="A7" s="146" t="s">
        <v>86</v>
      </c>
      <c r="B7" s="147"/>
      <c r="C7" s="147"/>
      <c r="D7" s="147"/>
      <c r="E7" s="147"/>
      <c r="F7" s="147"/>
    </row>
    <row r="8" spans="1:10" s="5" customFormat="1" ht="22.5" customHeight="1" x14ac:dyDescent="0.4">
      <c r="A8" s="148" t="s">
        <v>1</v>
      </c>
      <c r="B8" s="148"/>
      <c r="C8" s="148"/>
      <c r="D8" s="148"/>
      <c r="E8" s="149"/>
      <c r="F8" s="149"/>
      <c r="I8" s="6"/>
    </row>
    <row r="9" spans="1:10" s="7" customFormat="1" ht="18.75" customHeight="1" x14ac:dyDescent="0.4">
      <c r="A9" s="148" t="s">
        <v>159</v>
      </c>
      <c r="B9" s="148"/>
      <c r="C9" s="148"/>
      <c r="D9" s="148"/>
      <c r="E9" s="149"/>
      <c r="F9" s="149"/>
      <c r="I9" s="8"/>
    </row>
    <row r="10" spans="1:10" s="9" customFormat="1" ht="17.25" customHeight="1" x14ac:dyDescent="0.2">
      <c r="A10" s="150" t="s">
        <v>2</v>
      </c>
      <c r="B10" s="150"/>
      <c r="C10" s="150"/>
      <c r="D10" s="150"/>
      <c r="E10" s="151"/>
      <c r="F10" s="151"/>
      <c r="I10" s="10"/>
    </row>
    <row r="11" spans="1:10" s="7" customFormat="1" ht="30" customHeight="1" thickBot="1" x14ac:dyDescent="0.25">
      <c r="A11" s="152" t="s">
        <v>3</v>
      </c>
      <c r="B11" s="152"/>
      <c r="C11" s="152"/>
      <c r="D11" s="152"/>
      <c r="E11" s="153"/>
      <c r="F11" s="153"/>
      <c r="I11" s="8"/>
    </row>
    <row r="12" spans="1:10" s="15" customFormat="1" ht="139.5" customHeight="1" thickBot="1" x14ac:dyDescent="0.25">
      <c r="A12" s="11" t="s">
        <v>4</v>
      </c>
      <c r="B12" s="12" t="s">
        <v>5</v>
      </c>
      <c r="C12" s="13" t="s">
        <v>82</v>
      </c>
      <c r="D12" s="13" t="s">
        <v>7</v>
      </c>
      <c r="E12" s="13" t="s">
        <v>6</v>
      </c>
      <c r="F12" s="14" t="s">
        <v>8</v>
      </c>
      <c r="I12" s="16"/>
      <c r="J12" s="15">
        <f>6144.6+125.5+302.3+147.2</f>
        <v>6719.6</v>
      </c>
    </row>
    <row r="13" spans="1:10" s="22" customFormat="1" x14ac:dyDescent="0.2">
      <c r="A13" s="17"/>
      <c r="B13" s="18"/>
      <c r="C13" s="18">
        <v>3</v>
      </c>
      <c r="D13" s="19"/>
      <c r="E13" s="20"/>
      <c r="F13" s="21"/>
      <c r="I13" s="23"/>
    </row>
    <row r="14" spans="1:10" s="22" customFormat="1" ht="49.5" customHeight="1" x14ac:dyDescent="0.2">
      <c r="A14" s="154" t="s">
        <v>9</v>
      </c>
      <c r="B14" s="155"/>
      <c r="C14" s="155"/>
      <c r="D14" s="155"/>
      <c r="E14" s="156"/>
      <c r="F14" s="157"/>
      <c r="I14" s="23"/>
    </row>
    <row r="15" spans="1:10" s="15" customFormat="1" ht="15" x14ac:dyDescent="0.2">
      <c r="A15" s="98" t="s">
        <v>87</v>
      </c>
      <c r="B15" s="99" t="s">
        <v>10</v>
      </c>
      <c r="C15" s="25"/>
      <c r="D15" s="26">
        <f>E15*G15</f>
        <v>249504.62</v>
      </c>
      <c r="E15" s="27">
        <f>12*F15</f>
        <v>38.880000000000003</v>
      </c>
      <c r="F15" s="28">
        <f>F25+F27</f>
        <v>3.24</v>
      </c>
      <c r="G15" s="15">
        <v>6417.3</v>
      </c>
      <c r="H15" s="15">
        <f>1.07</f>
        <v>1.07</v>
      </c>
      <c r="I15" s="16">
        <v>2.2400000000000002</v>
      </c>
    </row>
    <row r="16" spans="1:10" s="15" customFormat="1" ht="30" customHeight="1" x14ac:dyDescent="0.2">
      <c r="A16" s="97" t="s">
        <v>11</v>
      </c>
      <c r="B16" s="100" t="s">
        <v>12</v>
      </c>
      <c r="C16" s="25"/>
      <c r="D16" s="26"/>
      <c r="E16" s="27"/>
      <c r="F16" s="28"/>
      <c r="I16" s="16"/>
    </row>
    <row r="17" spans="1:9" s="15" customFormat="1" ht="21.75" customHeight="1" x14ac:dyDescent="0.2">
      <c r="A17" s="97" t="s">
        <v>13</v>
      </c>
      <c r="B17" s="100" t="s">
        <v>12</v>
      </c>
      <c r="C17" s="25"/>
      <c r="D17" s="26"/>
      <c r="E17" s="27"/>
      <c r="F17" s="28"/>
      <c r="I17" s="16"/>
    </row>
    <row r="18" spans="1:9" s="15" customFormat="1" ht="120" customHeight="1" x14ac:dyDescent="0.2">
      <c r="A18" s="97" t="s">
        <v>88</v>
      </c>
      <c r="B18" s="100" t="s">
        <v>38</v>
      </c>
      <c r="C18" s="25"/>
      <c r="D18" s="26"/>
      <c r="E18" s="27"/>
      <c r="F18" s="28"/>
      <c r="I18" s="16"/>
    </row>
    <row r="19" spans="1:9" s="15" customFormat="1" ht="21" customHeight="1" x14ac:dyDescent="0.2">
      <c r="A19" s="97" t="s">
        <v>89</v>
      </c>
      <c r="B19" s="100" t="s">
        <v>12</v>
      </c>
      <c r="C19" s="25"/>
      <c r="D19" s="26"/>
      <c r="E19" s="27"/>
      <c r="F19" s="28"/>
      <c r="I19" s="16"/>
    </row>
    <row r="20" spans="1:9" s="15" customFormat="1" ht="21" customHeight="1" x14ac:dyDescent="0.2">
      <c r="A20" s="97" t="s">
        <v>90</v>
      </c>
      <c r="B20" s="100" t="s">
        <v>12</v>
      </c>
      <c r="C20" s="25"/>
      <c r="D20" s="26"/>
      <c r="E20" s="27"/>
      <c r="F20" s="28"/>
      <c r="I20" s="16"/>
    </row>
    <row r="21" spans="1:9" s="33" customFormat="1" ht="30" customHeight="1" x14ac:dyDescent="0.2">
      <c r="A21" s="97" t="s">
        <v>91</v>
      </c>
      <c r="B21" s="100" t="s">
        <v>18</v>
      </c>
      <c r="C21" s="29"/>
      <c r="D21" s="30"/>
      <c r="E21" s="31"/>
      <c r="F21" s="32"/>
      <c r="I21" s="34"/>
    </row>
    <row r="22" spans="1:9" s="33" customFormat="1" x14ac:dyDescent="0.2">
      <c r="A22" s="97" t="s">
        <v>92</v>
      </c>
      <c r="B22" s="100" t="s">
        <v>24</v>
      </c>
      <c r="C22" s="29"/>
      <c r="D22" s="30"/>
      <c r="E22" s="31"/>
      <c r="F22" s="32"/>
      <c r="I22" s="34"/>
    </row>
    <row r="23" spans="1:9" s="33" customFormat="1" x14ac:dyDescent="0.2">
      <c r="A23" s="97" t="s">
        <v>93</v>
      </c>
      <c r="B23" s="100" t="s">
        <v>12</v>
      </c>
      <c r="C23" s="29"/>
      <c r="D23" s="30"/>
      <c r="E23" s="31"/>
      <c r="F23" s="32"/>
      <c r="I23" s="34"/>
    </row>
    <row r="24" spans="1:9" s="33" customFormat="1" x14ac:dyDescent="0.2">
      <c r="A24" s="97" t="s">
        <v>94</v>
      </c>
      <c r="B24" s="100" t="s">
        <v>36</v>
      </c>
      <c r="C24" s="29"/>
      <c r="D24" s="30"/>
      <c r="E24" s="31"/>
      <c r="F24" s="32"/>
      <c r="I24" s="34"/>
    </row>
    <row r="25" spans="1:9" s="33" customFormat="1" ht="15" x14ac:dyDescent="0.2">
      <c r="A25" s="101" t="s">
        <v>70</v>
      </c>
      <c r="B25" s="100"/>
      <c r="C25" s="71"/>
      <c r="D25" s="72"/>
      <c r="E25" s="71"/>
      <c r="F25" s="80">
        <v>3.24</v>
      </c>
      <c r="I25" s="34"/>
    </row>
    <row r="26" spans="1:9" s="33" customFormat="1" ht="15" x14ac:dyDescent="0.2">
      <c r="A26" s="97" t="s">
        <v>74</v>
      </c>
      <c r="B26" s="100" t="s">
        <v>12</v>
      </c>
      <c r="C26" s="71"/>
      <c r="D26" s="72"/>
      <c r="E26" s="71"/>
      <c r="F26" s="81">
        <v>0</v>
      </c>
      <c r="I26" s="34"/>
    </row>
    <row r="27" spans="1:9" s="33" customFormat="1" ht="15" x14ac:dyDescent="0.2">
      <c r="A27" s="101" t="s">
        <v>70</v>
      </c>
      <c r="B27" s="100"/>
      <c r="C27" s="71"/>
      <c r="D27" s="72"/>
      <c r="E27" s="71"/>
      <c r="F27" s="80">
        <f>F26</f>
        <v>0</v>
      </c>
      <c r="I27" s="34"/>
    </row>
    <row r="28" spans="1:9" s="15" customFormat="1" ht="30" x14ac:dyDescent="0.2">
      <c r="A28" s="98" t="s">
        <v>14</v>
      </c>
      <c r="B28" s="102" t="s">
        <v>15</v>
      </c>
      <c r="C28" s="25"/>
      <c r="D28" s="26">
        <f>E28*G28</f>
        <v>116501.62</v>
      </c>
      <c r="E28" s="27">
        <f>12*F28</f>
        <v>18.96</v>
      </c>
      <c r="F28" s="82">
        <v>1.58</v>
      </c>
      <c r="G28" s="15">
        <v>6144.6</v>
      </c>
      <c r="H28" s="15">
        <v>1.07</v>
      </c>
      <c r="I28" s="16">
        <v>1.96</v>
      </c>
    </row>
    <row r="29" spans="1:9" s="33" customFormat="1" ht="18" customHeight="1" x14ac:dyDescent="0.2">
      <c r="A29" s="97" t="s">
        <v>95</v>
      </c>
      <c r="B29" s="100" t="s">
        <v>15</v>
      </c>
      <c r="C29" s="29"/>
      <c r="D29" s="30"/>
      <c r="E29" s="31"/>
      <c r="F29" s="32"/>
      <c r="I29" s="34"/>
    </row>
    <row r="30" spans="1:9" s="33" customFormat="1" ht="18" customHeight="1" x14ac:dyDescent="0.2">
      <c r="A30" s="97" t="s">
        <v>96</v>
      </c>
      <c r="B30" s="100" t="s">
        <v>97</v>
      </c>
      <c r="C30" s="29"/>
      <c r="D30" s="30"/>
      <c r="E30" s="31"/>
      <c r="F30" s="32"/>
      <c r="I30" s="34"/>
    </row>
    <row r="31" spans="1:9" s="33" customFormat="1" ht="24.75" customHeight="1" x14ac:dyDescent="0.2">
      <c r="A31" s="97" t="s">
        <v>98</v>
      </c>
      <c r="B31" s="100" t="s">
        <v>99</v>
      </c>
      <c r="C31" s="29"/>
      <c r="D31" s="30"/>
      <c r="E31" s="31"/>
      <c r="F31" s="32"/>
      <c r="I31" s="34"/>
    </row>
    <row r="32" spans="1:9" s="33" customFormat="1" ht="18.75" customHeight="1" x14ac:dyDescent="0.2">
      <c r="A32" s="97" t="s">
        <v>16</v>
      </c>
      <c r="B32" s="100" t="s">
        <v>15</v>
      </c>
      <c r="C32" s="29"/>
      <c r="D32" s="30"/>
      <c r="E32" s="31"/>
      <c r="F32" s="32"/>
      <c r="I32" s="34"/>
    </row>
    <row r="33" spans="1:9" s="33" customFormat="1" ht="25.5" x14ac:dyDescent="0.2">
      <c r="A33" s="97" t="s">
        <v>17</v>
      </c>
      <c r="B33" s="100" t="s">
        <v>18</v>
      </c>
      <c r="C33" s="29"/>
      <c r="D33" s="30"/>
      <c r="E33" s="31"/>
      <c r="F33" s="32"/>
      <c r="I33" s="34"/>
    </row>
    <row r="34" spans="1:9" s="33" customFormat="1" ht="18" customHeight="1" x14ac:dyDescent="0.2">
      <c r="A34" s="97" t="s">
        <v>19</v>
      </c>
      <c r="B34" s="100" t="s">
        <v>15</v>
      </c>
      <c r="C34" s="29"/>
      <c r="D34" s="30"/>
      <c r="E34" s="31"/>
      <c r="F34" s="32"/>
      <c r="I34" s="34"/>
    </row>
    <row r="35" spans="1:9" s="33" customFormat="1" ht="18" customHeight="1" x14ac:dyDescent="0.2">
      <c r="A35" s="97" t="s">
        <v>20</v>
      </c>
      <c r="B35" s="100" t="s">
        <v>15</v>
      </c>
      <c r="C35" s="29"/>
      <c r="D35" s="30"/>
      <c r="E35" s="31"/>
      <c r="F35" s="32"/>
      <c r="I35" s="34"/>
    </row>
    <row r="36" spans="1:9" s="33" customFormat="1" ht="25.5" x14ac:dyDescent="0.2">
      <c r="A36" s="97" t="s">
        <v>21</v>
      </c>
      <c r="B36" s="100" t="s">
        <v>22</v>
      </c>
      <c r="C36" s="29"/>
      <c r="D36" s="30"/>
      <c r="E36" s="31"/>
      <c r="F36" s="32"/>
      <c r="I36" s="34"/>
    </row>
    <row r="37" spans="1:9" s="33" customFormat="1" ht="25.5" x14ac:dyDescent="0.2">
      <c r="A37" s="97" t="s">
        <v>100</v>
      </c>
      <c r="B37" s="100" t="s">
        <v>18</v>
      </c>
      <c r="C37" s="29"/>
      <c r="D37" s="30"/>
      <c r="E37" s="31"/>
      <c r="F37" s="32"/>
      <c r="I37" s="34"/>
    </row>
    <row r="38" spans="1:9" s="33" customFormat="1" ht="25.5" x14ac:dyDescent="0.2">
      <c r="A38" s="97" t="s">
        <v>101</v>
      </c>
      <c r="B38" s="100" t="s">
        <v>15</v>
      </c>
      <c r="C38" s="29"/>
      <c r="D38" s="30"/>
      <c r="E38" s="31"/>
      <c r="F38" s="32"/>
      <c r="I38" s="34"/>
    </row>
    <row r="39" spans="1:9" s="36" customFormat="1" ht="24.75" customHeight="1" x14ac:dyDescent="0.2">
      <c r="A39" s="35" t="s">
        <v>23</v>
      </c>
      <c r="B39" s="24" t="s">
        <v>24</v>
      </c>
      <c r="C39" s="25"/>
      <c r="D39" s="26">
        <f>E39*G39</f>
        <v>63916.31</v>
      </c>
      <c r="E39" s="27">
        <f>12*F39</f>
        <v>9.9600000000000009</v>
      </c>
      <c r="F39" s="82">
        <v>0.83</v>
      </c>
      <c r="G39" s="15">
        <v>6417.3</v>
      </c>
      <c r="H39" s="15">
        <v>1.07</v>
      </c>
      <c r="I39" s="16">
        <v>0.6</v>
      </c>
    </row>
    <row r="40" spans="1:9" s="15" customFormat="1" ht="23.25" customHeight="1" x14ac:dyDescent="0.2">
      <c r="A40" s="35" t="s">
        <v>25</v>
      </c>
      <c r="B40" s="24" t="s">
        <v>26</v>
      </c>
      <c r="C40" s="25"/>
      <c r="D40" s="26">
        <f>E40*G40</f>
        <v>207920.52</v>
      </c>
      <c r="E40" s="27">
        <f>12*F40</f>
        <v>32.4</v>
      </c>
      <c r="F40" s="82">
        <v>2.7</v>
      </c>
      <c r="G40" s="15">
        <v>6417.3</v>
      </c>
      <c r="H40" s="15">
        <v>1.07</v>
      </c>
      <c r="I40" s="16">
        <v>1.94</v>
      </c>
    </row>
    <row r="41" spans="1:9" s="15" customFormat="1" ht="23.25" customHeight="1" x14ac:dyDescent="0.2">
      <c r="A41" s="104" t="s">
        <v>102</v>
      </c>
      <c r="B41" s="99" t="s">
        <v>15</v>
      </c>
      <c r="C41" s="25"/>
      <c r="D41" s="26">
        <f>E41*G41</f>
        <v>145995.70000000001</v>
      </c>
      <c r="E41" s="27">
        <f>12*F41</f>
        <v>23.76</v>
      </c>
      <c r="F41" s="82">
        <v>1.98</v>
      </c>
      <c r="G41" s="15">
        <v>6144.6</v>
      </c>
      <c r="I41" s="16"/>
    </row>
    <row r="42" spans="1:9" s="15" customFormat="1" ht="23.25" customHeight="1" x14ac:dyDescent="0.2">
      <c r="A42" s="97" t="s">
        <v>103</v>
      </c>
      <c r="B42" s="100" t="s">
        <v>38</v>
      </c>
      <c r="C42" s="25"/>
      <c r="D42" s="26"/>
      <c r="E42" s="27"/>
      <c r="F42" s="28"/>
      <c r="I42" s="16"/>
    </row>
    <row r="43" spans="1:9" s="15" customFormat="1" ht="23.25" customHeight="1" x14ac:dyDescent="0.2">
      <c r="A43" s="97" t="s">
        <v>104</v>
      </c>
      <c r="B43" s="100" t="s">
        <v>36</v>
      </c>
      <c r="C43" s="25"/>
      <c r="D43" s="26"/>
      <c r="E43" s="27"/>
      <c r="F43" s="28"/>
      <c r="I43" s="16"/>
    </row>
    <row r="44" spans="1:9" s="15" customFormat="1" ht="23.25" customHeight="1" x14ac:dyDescent="0.2">
      <c r="A44" s="97" t="s">
        <v>105</v>
      </c>
      <c r="B44" s="100" t="s">
        <v>106</v>
      </c>
      <c r="C44" s="25"/>
      <c r="D44" s="26"/>
      <c r="E44" s="27"/>
      <c r="F44" s="28"/>
      <c r="I44" s="16"/>
    </row>
    <row r="45" spans="1:9" s="15" customFormat="1" ht="23.25" customHeight="1" x14ac:dyDescent="0.2">
      <c r="A45" s="97" t="s">
        <v>107</v>
      </c>
      <c r="B45" s="100" t="s">
        <v>108</v>
      </c>
      <c r="C45" s="25"/>
      <c r="D45" s="26"/>
      <c r="E45" s="27"/>
      <c r="F45" s="28"/>
      <c r="I45" s="16"/>
    </row>
    <row r="46" spans="1:9" s="15" customFormat="1" ht="23.25" customHeight="1" x14ac:dyDescent="0.2">
      <c r="A46" s="97" t="s">
        <v>109</v>
      </c>
      <c r="B46" s="100" t="s">
        <v>106</v>
      </c>
      <c r="C46" s="25"/>
      <c r="D46" s="26"/>
      <c r="E46" s="27"/>
      <c r="F46" s="28"/>
      <c r="I46" s="16"/>
    </row>
    <row r="47" spans="1:9" s="15" customFormat="1" ht="24" customHeight="1" x14ac:dyDescent="0.2">
      <c r="A47" s="106" t="s">
        <v>110</v>
      </c>
      <c r="B47" s="83" t="s">
        <v>15</v>
      </c>
      <c r="C47" s="25"/>
      <c r="D47" s="26">
        <f>E47*G47</f>
        <v>126824.54</v>
      </c>
      <c r="E47" s="27">
        <f>12*F47</f>
        <v>20.64</v>
      </c>
      <c r="F47" s="82">
        <v>1.72</v>
      </c>
      <c r="G47" s="15">
        <v>6144.6</v>
      </c>
      <c r="H47" s="15">
        <v>1.07</v>
      </c>
      <c r="I47" s="16">
        <v>1.24</v>
      </c>
    </row>
    <row r="48" spans="1:9" s="15" customFormat="1" ht="60" x14ac:dyDescent="0.2">
      <c r="A48" s="106" t="s">
        <v>67</v>
      </c>
      <c r="B48" s="83" t="s">
        <v>68</v>
      </c>
      <c r="C48" s="25" t="s">
        <v>157</v>
      </c>
      <c r="D48" s="26">
        <f>3*3407.5*1.105*1.1*12</f>
        <v>149105.39000000001</v>
      </c>
      <c r="E48" s="27">
        <f>D48/G48</f>
        <v>24.27</v>
      </c>
      <c r="F48" s="82">
        <f>E48/12</f>
        <v>2.02</v>
      </c>
      <c r="G48" s="15">
        <v>6144.6</v>
      </c>
      <c r="I48" s="16"/>
    </row>
    <row r="49" spans="1:9" s="15" customFormat="1" ht="28.5" x14ac:dyDescent="0.2">
      <c r="A49" s="104" t="s">
        <v>111</v>
      </c>
      <c r="B49" s="107" t="s">
        <v>27</v>
      </c>
      <c r="C49" s="25"/>
      <c r="D49" s="26">
        <f>E49*G49</f>
        <v>316324.01</v>
      </c>
      <c r="E49" s="27">
        <f>12*F49</f>
        <v>51.48</v>
      </c>
      <c r="F49" s="82">
        <v>4.29</v>
      </c>
      <c r="G49" s="15">
        <v>6144.6</v>
      </c>
      <c r="H49" s="15">
        <v>1.07</v>
      </c>
      <c r="I49" s="16">
        <v>3.07</v>
      </c>
    </row>
    <row r="50" spans="1:9" s="15" customFormat="1" ht="28.5" customHeight="1" x14ac:dyDescent="0.2">
      <c r="A50" s="108" t="s">
        <v>112</v>
      </c>
      <c r="B50" s="109" t="s">
        <v>27</v>
      </c>
      <c r="C50" s="25"/>
      <c r="D50" s="26"/>
      <c r="E50" s="27"/>
      <c r="F50" s="28"/>
      <c r="I50" s="16"/>
    </row>
    <row r="51" spans="1:9" s="15" customFormat="1" ht="18.75" customHeight="1" x14ac:dyDescent="0.2">
      <c r="A51" s="108" t="s">
        <v>113</v>
      </c>
      <c r="B51" s="109" t="s">
        <v>114</v>
      </c>
      <c r="C51" s="25"/>
      <c r="D51" s="26"/>
      <c r="E51" s="27"/>
      <c r="F51" s="28"/>
      <c r="I51" s="16"/>
    </row>
    <row r="52" spans="1:9" s="15" customFormat="1" ht="20.25" customHeight="1" x14ac:dyDescent="0.2">
      <c r="A52" s="108" t="s">
        <v>115</v>
      </c>
      <c r="B52" s="109" t="s">
        <v>12</v>
      </c>
      <c r="C52" s="25"/>
      <c r="D52" s="26"/>
      <c r="E52" s="27"/>
      <c r="F52" s="28"/>
      <c r="I52" s="16"/>
    </row>
    <row r="53" spans="1:9" s="15" customFormat="1" ht="31.5" customHeight="1" x14ac:dyDescent="0.2">
      <c r="A53" s="108" t="s">
        <v>116</v>
      </c>
      <c r="B53" s="109" t="s">
        <v>36</v>
      </c>
      <c r="C53" s="25"/>
      <c r="D53" s="26"/>
      <c r="E53" s="27"/>
      <c r="F53" s="28"/>
      <c r="I53" s="16"/>
    </row>
    <row r="54" spans="1:9" s="15" customFormat="1" ht="25.5" customHeight="1" x14ac:dyDescent="0.2">
      <c r="A54" s="104" t="s">
        <v>117</v>
      </c>
      <c r="B54" s="107" t="s">
        <v>36</v>
      </c>
      <c r="C54" s="25" t="s">
        <v>158</v>
      </c>
      <c r="D54" s="26">
        <v>3000</v>
      </c>
      <c r="E54" s="27">
        <f>D54/G54</f>
        <v>0.49</v>
      </c>
      <c r="F54" s="82">
        <f>E54/12</f>
        <v>0.04</v>
      </c>
      <c r="G54" s="15">
        <v>6144.6</v>
      </c>
      <c r="I54" s="16"/>
    </row>
    <row r="55" spans="1:9" s="15" customFormat="1" ht="36.75" customHeight="1" x14ac:dyDescent="0.2">
      <c r="A55" s="103" t="s">
        <v>168</v>
      </c>
      <c r="B55" s="127" t="s">
        <v>48</v>
      </c>
      <c r="C55" s="25" t="s">
        <v>158</v>
      </c>
      <c r="D55" s="26">
        <v>150000</v>
      </c>
      <c r="E55" s="27">
        <f>D55/G55</f>
        <v>24.41</v>
      </c>
      <c r="F55" s="82">
        <f>E55/12</f>
        <v>2.0299999999999998</v>
      </c>
      <c r="G55" s="15">
        <v>6144.6</v>
      </c>
      <c r="I55" s="16"/>
    </row>
    <row r="56" spans="1:9" s="22" customFormat="1" ht="33" customHeight="1" x14ac:dyDescent="0.2">
      <c r="A56" s="103" t="s">
        <v>118</v>
      </c>
      <c r="B56" s="96" t="s">
        <v>10</v>
      </c>
      <c r="C56" s="37" t="s">
        <v>160</v>
      </c>
      <c r="D56" s="26">
        <v>2246.7800000000002</v>
      </c>
      <c r="E56" s="27">
        <f>D56/G56</f>
        <v>0.37</v>
      </c>
      <c r="F56" s="82">
        <f t="shared" ref="F56:F58" si="0">E56/12</f>
        <v>0.03</v>
      </c>
      <c r="G56" s="15">
        <v>6144.6</v>
      </c>
      <c r="H56" s="15">
        <v>1.07</v>
      </c>
      <c r="I56" s="16">
        <v>0.02</v>
      </c>
    </row>
    <row r="57" spans="1:9" s="22" customFormat="1" ht="48" customHeight="1" x14ac:dyDescent="0.2">
      <c r="A57" s="103" t="s">
        <v>161</v>
      </c>
      <c r="B57" s="96" t="s">
        <v>10</v>
      </c>
      <c r="C57" s="72" t="s">
        <v>162</v>
      </c>
      <c r="D57" s="26">
        <v>18723.21</v>
      </c>
      <c r="E57" s="27">
        <f>D57/G57</f>
        <v>2.92</v>
      </c>
      <c r="F57" s="82">
        <f t="shared" si="0"/>
        <v>0.24</v>
      </c>
      <c r="G57" s="15">
        <v>6417.3</v>
      </c>
      <c r="H57" s="15">
        <v>1.07</v>
      </c>
      <c r="I57" s="16">
        <v>0.04</v>
      </c>
    </row>
    <row r="58" spans="1:9" s="22" customFormat="1" ht="26.25" customHeight="1" x14ac:dyDescent="0.2">
      <c r="A58" s="119" t="s">
        <v>163</v>
      </c>
      <c r="B58" s="37" t="s">
        <v>48</v>
      </c>
      <c r="C58" s="72" t="s">
        <v>160</v>
      </c>
      <c r="D58" s="26">
        <v>15193.15</v>
      </c>
      <c r="E58" s="27">
        <f>D58/G58</f>
        <v>2.4700000000000002</v>
      </c>
      <c r="F58" s="82">
        <f t="shared" si="0"/>
        <v>0.21</v>
      </c>
      <c r="G58" s="15">
        <v>6144.6</v>
      </c>
      <c r="H58" s="15"/>
      <c r="I58" s="16"/>
    </row>
    <row r="59" spans="1:9" s="22" customFormat="1" ht="30" x14ac:dyDescent="0.2">
      <c r="A59" s="104" t="s">
        <v>28</v>
      </c>
      <c r="B59" s="99"/>
      <c r="C59" s="24"/>
      <c r="D59" s="26">
        <f>E59*G59</f>
        <v>14747.04</v>
      </c>
      <c r="E59" s="27">
        <f>F59*12</f>
        <v>2.4</v>
      </c>
      <c r="F59" s="82">
        <v>0.2</v>
      </c>
      <c r="G59" s="15">
        <v>6144.6</v>
      </c>
      <c r="H59" s="15">
        <v>1.07</v>
      </c>
      <c r="I59" s="16">
        <v>0.14000000000000001</v>
      </c>
    </row>
    <row r="60" spans="1:9" s="22" customFormat="1" ht="31.5" customHeight="1" x14ac:dyDescent="0.2">
      <c r="A60" s="108" t="s">
        <v>119</v>
      </c>
      <c r="B60" s="111" t="s">
        <v>72</v>
      </c>
      <c r="C60" s="24"/>
      <c r="D60" s="26"/>
      <c r="E60" s="27"/>
      <c r="F60" s="28"/>
      <c r="G60" s="15"/>
      <c r="H60" s="15"/>
      <c r="I60" s="16"/>
    </row>
    <row r="61" spans="1:9" s="22" customFormat="1" ht="18.75" customHeight="1" x14ac:dyDescent="0.2">
      <c r="A61" s="108" t="s">
        <v>120</v>
      </c>
      <c r="B61" s="111" t="s">
        <v>72</v>
      </c>
      <c r="C61" s="24"/>
      <c r="D61" s="26"/>
      <c r="E61" s="27"/>
      <c r="F61" s="28"/>
      <c r="G61" s="15"/>
      <c r="H61" s="15"/>
      <c r="I61" s="16"/>
    </row>
    <row r="62" spans="1:9" s="22" customFormat="1" ht="20.25" customHeight="1" x14ac:dyDescent="0.2">
      <c r="A62" s="108" t="s">
        <v>121</v>
      </c>
      <c r="B62" s="111" t="s">
        <v>12</v>
      </c>
      <c r="C62" s="24"/>
      <c r="D62" s="26"/>
      <c r="E62" s="27"/>
      <c r="F62" s="28"/>
      <c r="G62" s="15"/>
      <c r="H62" s="15"/>
      <c r="I62" s="16"/>
    </row>
    <row r="63" spans="1:9" s="22" customFormat="1" ht="18" customHeight="1" x14ac:dyDescent="0.2">
      <c r="A63" s="108" t="s">
        <v>122</v>
      </c>
      <c r="B63" s="111" t="s">
        <v>72</v>
      </c>
      <c r="C63" s="24"/>
      <c r="D63" s="26"/>
      <c r="E63" s="27"/>
      <c r="F63" s="28"/>
      <c r="G63" s="15"/>
      <c r="H63" s="15"/>
      <c r="I63" s="16"/>
    </row>
    <row r="64" spans="1:9" s="22" customFormat="1" ht="25.5" x14ac:dyDescent="0.2">
      <c r="A64" s="108" t="s">
        <v>123</v>
      </c>
      <c r="B64" s="111" t="s">
        <v>72</v>
      </c>
      <c r="C64" s="24"/>
      <c r="D64" s="26"/>
      <c r="E64" s="27"/>
      <c r="F64" s="28"/>
      <c r="G64" s="15"/>
      <c r="H64" s="15"/>
      <c r="I64" s="16"/>
    </row>
    <row r="65" spans="1:9" s="22" customFormat="1" ht="18" customHeight="1" x14ac:dyDescent="0.2">
      <c r="A65" s="108" t="s">
        <v>124</v>
      </c>
      <c r="B65" s="111" t="s">
        <v>72</v>
      </c>
      <c r="C65" s="24"/>
      <c r="D65" s="26"/>
      <c r="E65" s="27"/>
      <c r="F65" s="28"/>
      <c r="G65" s="15"/>
      <c r="H65" s="15"/>
      <c r="I65" s="16"/>
    </row>
    <row r="66" spans="1:9" s="22" customFormat="1" ht="28.5" customHeight="1" x14ac:dyDescent="0.2">
      <c r="A66" s="108" t="s">
        <v>125</v>
      </c>
      <c r="B66" s="111" t="s">
        <v>72</v>
      </c>
      <c r="C66" s="24"/>
      <c r="D66" s="26"/>
      <c r="E66" s="27"/>
      <c r="F66" s="28"/>
      <c r="G66" s="15"/>
      <c r="H66" s="15"/>
      <c r="I66" s="16"/>
    </row>
    <row r="67" spans="1:9" s="22" customFormat="1" ht="18" customHeight="1" x14ac:dyDescent="0.2">
      <c r="A67" s="108" t="s">
        <v>126</v>
      </c>
      <c r="B67" s="111" t="s">
        <v>72</v>
      </c>
      <c r="C67" s="24"/>
      <c r="D67" s="26"/>
      <c r="E67" s="27"/>
      <c r="F67" s="28"/>
      <c r="G67" s="15"/>
      <c r="H67" s="15"/>
      <c r="I67" s="16"/>
    </row>
    <row r="68" spans="1:9" s="22" customFormat="1" ht="18.75" customHeight="1" x14ac:dyDescent="0.2">
      <c r="A68" s="108" t="s">
        <v>127</v>
      </c>
      <c r="B68" s="111" t="s">
        <v>72</v>
      </c>
      <c r="C68" s="24"/>
      <c r="D68" s="26"/>
      <c r="E68" s="27"/>
      <c r="F68" s="28"/>
      <c r="G68" s="15"/>
      <c r="H68" s="15"/>
      <c r="I68" s="16"/>
    </row>
    <row r="69" spans="1:9" s="15" customFormat="1" ht="18.75" customHeight="1" x14ac:dyDescent="0.2">
      <c r="A69" s="106" t="s">
        <v>29</v>
      </c>
      <c r="B69" s="83" t="s">
        <v>30</v>
      </c>
      <c r="C69" s="73"/>
      <c r="D69" s="26">
        <f t="shared" ref="D69" si="1">E69*G69</f>
        <v>5390.53</v>
      </c>
      <c r="E69" s="27">
        <f t="shared" ref="E69" si="2">F69*12</f>
        <v>0.84</v>
      </c>
      <c r="F69" s="82">
        <v>7.0000000000000007E-2</v>
      </c>
      <c r="G69" s="15">
        <v>6417.3</v>
      </c>
      <c r="H69" s="15">
        <v>1.07</v>
      </c>
      <c r="I69" s="16">
        <v>0.03</v>
      </c>
    </row>
    <row r="70" spans="1:9" s="15" customFormat="1" ht="18" customHeight="1" x14ac:dyDescent="0.2">
      <c r="A70" s="106" t="s">
        <v>31</v>
      </c>
      <c r="B70" s="112" t="s">
        <v>32</v>
      </c>
      <c r="C70" s="67"/>
      <c r="D70" s="26">
        <v>3547.95</v>
      </c>
      <c r="E70" s="27">
        <f>D70/G70</f>
        <v>0.55000000000000004</v>
      </c>
      <c r="F70" s="82">
        <f>E70/12</f>
        <v>0.05</v>
      </c>
      <c r="G70" s="15">
        <v>6417.3</v>
      </c>
      <c r="H70" s="15">
        <v>6417.3</v>
      </c>
      <c r="I70" s="15">
        <v>6417.3</v>
      </c>
    </row>
    <row r="71" spans="1:9" s="36" customFormat="1" ht="30" x14ac:dyDescent="0.2">
      <c r="A71" s="106" t="s">
        <v>33</v>
      </c>
      <c r="B71" s="83"/>
      <c r="C71" s="24"/>
      <c r="D71" s="26">
        <v>0</v>
      </c>
      <c r="E71" s="27">
        <v>0</v>
      </c>
      <c r="F71" s="28">
        <v>0</v>
      </c>
      <c r="G71" s="15">
        <v>6417.3</v>
      </c>
      <c r="H71" s="15">
        <v>1.07</v>
      </c>
      <c r="I71" s="16">
        <v>0.03</v>
      </c>
    </row>
    <row r="72" spans="1:9" s="36" customFormat="1" ht="15" x14ac:dyDescent="0.2">
      <c r="A72" s="35" t="s">
        <v>34</v>
      </c>
      <c r="B72" s="24"/>
      <c r="C72" s="25"/>
      <c r="D72" s="27">
        <f>SUM(D73:D85)</f>
        <v>87496.69</v>
      </c>
      <c r="E72" s="27">
        <f>D72/G72</f>
        <v>14.24</v>
      </c>
      <c r="F72" s="28">
        <f>E72/12+0.01</f>
        <v>1.2</v>
      </c>
      <c r="G72" s="15">
        <v>6144.6</v>
      </c>
      <c r="H72" s="15">
        <v>1.07</v>
      </c>
      <c r="I72" s="16">
        <v>0.53</v>
      </c>
    </row>
    <row r="73" spans="1:9" s="22" customFormat="1" ht="15" x14ac:dyDescent="0.2">
      <c r="A73" s="39" t="s">
        <v>35</v>
      </c>
      <c r="B73" s="40" t="s">
        <v>36</v>
      </c>
      <c r="C73" s="40"/>
      <c r="D73" s="84">
        <v>358.41</v>
      </c>
      <c r="E73" s="42"/>
      <c r="F73" s="43"/>
      <c r="G73" s="15">
        <v>6144.6</v>
      </c>
      <c r="H73" s="15">
        <v>1.07</v>
      </c>
      <c r="I73" s="16">
        <v>0.01</v>
      </c>
    </row>
    <row r="74" spans="1:9" s="22" customFormat="1" ht="15" x14ac:dyDescent="0.2">
      <c r="A74" s="39" t="s">
        <v>37</v>
      </c>
      <c r="B74" s="40" t="s">
        <v>38</v>
      </c>
      <c r="C74" s="40"/>
      <c r="D74" s="84">
        <v>1010.84</v>
      </c>
      <c r="E74" s="42"/>
      <c r="F74" s="43"/>
      <c r="G74" s="15">
        <v>6144.6</v>
      </c>
      <c r="H74" s="15">
        <v>1.07</v>
      </c>
      <c r="I74" s="16">
        <v>0.01</v>
      </c>
    </row>
    <row r="75" spans="1:9" s="22" customFormat="1" ht="20.25" customHeight="1" x14ac:dyDescent="0.2">
      <c r="A75" s="39" t="s">
        <v>71</v>
      </c>
      <c r="B75" s="45" t="s">
        <v>36</v>
      </c>
      <c r="C75" s="40"/>
      <c r="D75" s="84">
        <v>1801.23</v>
      </c>
      <c r="E75" s="42"/>
      <c r="F75" s="43"/>
      <c r="G75" s="15">
        <v>6144.6</v>
      </c>
      <c r="H75" s="15"/>
      <c r="I75" s="16"/>
    </row>
    <row r="76" spans="1:9" s="22" customFormat="1" ht="21" customHeight="1" x14ac:dyDescent="0.2">
      <c r="A76" s="39" t="s">
        <v>148</v>
      </c>
      <c r="B76" s="45" t="s">
        <v>48</v>
      </c>
      <c r="C76" s="40"/>
      <c r="D76" s="118">
        <v>57554.96</v>
      </c>
      <c r="E76" s="42"/>
      <c r="F76" s="43"/>
      <c r="G76" s="15">
        <v>6144.6</v>
      </c>
      <c r="H76" s="15">
        <v>1.07</v>
      </c>
      <c r="I76" s="16">
        <v>0.16</v>
      </c>
    </row>
    <row r="77" spans="1:9" s="22" customFormat="1" ht="18" customHeight="1" x14ac:dyDescent="0.2">
      <c r="A77" s="39" t="s">
        <v>39</v>
      </c>
      <c r="B77" s="40" t="s">
        <v>36</v>
      </c>
      <c r="C77" s="40"/>
      <c r="D77" s="84">
        <v>1926.34</v>
      </c>
      <c r="E77" s="42"/>
      <c r="F77" s="43"/>
      <c r="G77" s="15">
        <v>6144.6</v>
      </c>
      <c r="H77" s="15">
        <v>1.07</v>
      </c>
      <c r="I77" s="16">
        <v>0.02</v>
      </c>
    </row>
    <row r="78" spans="1:9" s="22" customFormat="1" ht="15" x14ac:dyDescent="0.2">
      <c r="A78" s="39" t="s">
        <v>40</v>
      </c>
      <c r="B78" s="40" t="s">
        <v>36</v>
      </c>
      <c r="C78" s="40"/>
      <c r="D78" s="84">
        <v>6441.14</v>
      </c>
      <c r="E78" s="42"/>
      <c r="F78" s="43"/>
      <c r="G78" s="15">
        <v>6144.6</v>
      </c>
      <c r="H78" s="15">
        <v>1.07</v>
      </c>
      <c r="I78" s="16">
        <v>0.06</v>
      </c>
    </row>
    <row r="79" spans="1:9" s="22" customFormat="1" ht="18" customHeight="1" x14ac:dyDescent="0.2">
      <c r="A79" s="39" t="s">
        <v>41</v>
      </c>
      <c r="B79" s="40" t="s">
        <v>36</v>
      </c>
      <c r="C79" s="40"/>
      <c r="D79" s="84">
        <v>1010.85</v>
      </c>
      <c r="E79" s="42"/>
      <c r="F79" s="43"/>
      <c r="G79" s="15">
        <v>6144.6</v>
      </c>
      <c r="H79" s="15">
        <v>1.07</v>
      </c>
      <c r="I79" s="16">
        <v>0.01</v>
      </c>
    </row>
    <row r="80" spans="1:9" s="22" customFormat="1" ht="17.25" customHeight="1" x14ac:dyDescent="0.2">
      <c r="A80" s="39" t="s">
        <v>42</v>
      </c>
      <c r="B80" s="40" t="s">
        <v>36</v>
      </c>
      <c r="C80" s="40"/>
      <c r="D80" s="84">
        <v>963.14</v>
      </c>
      <c r="E80" s="42"/>
      <c r="F80" s="43"/>
      <c r="G80" s="15">
        <v>6144.6</v>
      </c>
      <c r="H80" s="15">
        <v>1.07</v>
      </c>
      <c r="I80" s="16">
        <v>0.01</v>
      </c>
    </row>
    <row r="81" spans="1:9" s="22" customFormat="1" ht="17.25" customHeight="1" x14ac:dyDescent="0.2">
      <c r="A81" s="39" t="s">
        <v>43</v>
      </c>
      <c r="B81" s="40" t="s">
        <v>38</v>
      </c>
      <c r="C81" s="40"/>
      <c r="D81" s="85">
        <v>3852.7</v>
      </c>
      <c r="E81" s="42"/>
      <c r="F81" s="43"/>
      <c r="G81" s="15">
        <v>6144.6</v>
      </c>
      <c r="H81" s="15">
        <v>1.07</v>
      </c>
      <c r="I81" s="16">
        <v>0.04</v>
      </c>
    </row>
    <row r="82" spans="1:9" s="22" customFormat="1" ht="25.5" x14ac:dyDescent="0.2">
      <c r="A82" s="39" t="s">
        <v>44</v>
      </c>
      <c r="B82" s="40" t="s">
        <v>36</v>
      </c>
      <c r="C82" s="40"/>
      <c r="D82" s="84">
        <v>5913.96</v>
      </c>
      <c r="E82" s="42"/>
      <c r="F82" s="43"/>
      <c r="G82" s="15">
        <v>6144.6</v>
      </c>
      <c r="H82" s="15">
        <v>1.07</v>
      </c>
      <c r="I82" s="16">
        <v>0.05</v>
      </c>
    </row>
    <row r="83" spans="1:9" s="22" customFormat="1" ht="18" customHeight="1" x14ac:dyDescent="0.2">
      <c r="A83" s="39" t="s">
        <v>45</v>
      </c>
      <c r="B83" s="40" t="s">
        <v>36</v>
      </c>
      <c r="C83" s="40"/>
      <c r="D83" s="84">
        <v>6663.12</v>
      </c>
      <c r="E83" s="42"/>
      <c r="F83" s="43"/>
      <c r="G83" s="15">
        <v>6144.6</v>
      </c>
      <c r="H83" s="15">
        <v>1.07</v>
      </c>
      <c r="I83" s="16">
        <v>0.01</v>
      </c>
    </row>
    <row r="84" spans="1:9" s="22" customFormat="1" ht="25.5" x14ac:dyDescent="0.2">
      <c r="A84" s="75" t="s">
        <v>128</v>
      </c>
      <c r="B84" s="76" t="s">
        <v>48</v>
      </c>
      <c r="C84" s="44"/>
      <c r="D84" s="84">
        <v>0</v>
      </c>
      <c r="E84" s="42"/>
      <c r="F84" s="43"/>
      <c r="G84" s="15">
        <v>6144.6</v>
      </c>
      <c r="H84" s="15"/>
      <c r="I84" s="16"/>
    </row>
    <row r="85" spans="1:9" s="22" customFormat="1" ht="21" customHeight="1" x14ac:dyDescent="0.2">
      <c r="A85" s="113" t="s">
        <v>129</v>
      </c>
      <c r="B85" s="110" t="s">
        <v>36</v>
      </c>
      <c r="C85" s="40"/>
      <c r="D85" s="84">
        <v>0</v>
      </c>
      <c r="E85" s="42"/>
      <c r="F85" s="43"/>
      <c r="G85" s="15">
        <v>6144.6</v>
      </c>
      <c r="H85" s="15"/>
      <c r="I85" s="16"/>
    </row>
    <row r="86" spans="1:9" s="36" customFormat="1" ht="30" x14ac:dyDescent="0.2">
      <c r="A86" s="35" t="s">
        <v>46</v>
      </c>
      <c r="B86" s="24"/>
      <c r="C86" s="25"/>
      <c r="D86" s="27">
        <f>SUM(D87:D90)</f>
        <v>13418.96</v>
      </c>
      <c r="E86" s="27">
        <f>D86/G86</f>
        <v>2.09</v>
      </c>
      <c r="F86" s="28">
        <f>E86/12</f>
        <v>0.17</v>
      </c>
      <c r="G86" s="15">
        <v>6417.3</v>
      </c>
      <c r="H86" s="15">
        <v>1.07</v>
      </c>
      <c r="I86" s="16">
        <v>0.05</v>
      </c>
    </row>
    <row r="87" spans="1:9" s="22" customFormat="1" ht="31.5" customHeight="1" x14ac:dyDescent="0.2">
      <c r="A87" s="39" t="s">
        <v>49</v>
      </c>
      <c r="B87" s="40" t="s">
        <v>50</v>
      </c>
      <c r="C87" s="40"/>
      <c r="D87" s="84">
        <v>1926.35</v>
      </c>
      <c r="E87" s="42"/>
      <c r="F87" s="43"/>
      <c r="G87" s="15">
        <v>6417.3</v>
      </c>
      <c r="H87" s="15">
        <v>1.07</v>
      </c>
      <c r="I87" s="16">
        <v>0</v>
      </c>
    </row>
    <row r="88" spans="1:9" s="22" customFormat="1" ht="34.5" customHeight="1" x14ac:dyDescent="0.2">
      <c r="A88" s="75" t="s">
        <v>128</v>
      </c>
      <c r="B88" s="76" t="s">
        <v>51</v>
      </c>
      <c r="C88" s="40"/>
      <c r="D88" s="84">
        <f t="shared" ref="D88:D90" si="3">E88*G88</f>
        <v>0</v>
      </c>
      <c r="E88" s="42"/>
      <c r="F88" s="43"/>
      <c r="G88" s="15">
        <v>6417.3</v>
      </c>
      <c r="H88" s="15">
        <v>1.07</v>
      </c>
      <c r="I88" s="16">
        <v>0</v>
      </c>
    </row>
    <row r="89" spans="1:9" s="22" customFormat="1" ht="21.75" customHeight="1" x14ac:dyDescent="0.2">
      <c r="A89" s="108" t="s">
        <v>149</v>
      </c>
      <c r="B89" s="76" t="s">
        <v>48</v>
      </c>
      <c r="C89" s="40"/>
      <c r="D89" s="118">
        <v>11492.61</v>
      </c>
      <c r="E89" s="42"/>
      <c r="F89" s="43"/>
      <c r="G89" s="15">
        <v>6417.3</v>
      </c>
      <c r="H89" s="15">
        <v>1.07</v>
      </c>
      <c r="I89" s="16">
        <v>0</v>
      </c>
    </row>
    <row r="90" spans="1:9" s="22" customFormat="1" ht="23.25" customHeight="1" x14ac:dyDescent="0.2">
      <c r="A90" s="113" t="s">
        <v>130</v>
      </c>
      <c r="B90" s="76" t="s">
        <v>36</v>
      </c>
      <c r="C90" s="40"/>
      <c r="D90" s="84">
        <f t="shared" si="3"/>
        <v>0</v>
      </c>
      <c r="E90" s="42"/>
      <c r="F90" s="43"/>
      <c r="G90" s="15">
        <v>6417.3</v>
      </c>
      <c r="H90" s="15">
        <v>1.07</v>
      </c>
      <c r="I90" s="16">
        <v>0</v>
      </c>
    </row>
    <row r="91" spans="1:9" s="22" customFormat="1" ht="30" x14ac:dyDescent="0.2">
      <c r="A91" s="35" t="s">
        <v>52</v>
      </c>
      <c r="B91" s="40"/>
      <c r="C91" s="40"/>
      <c r="D91" s="27">
        <f>D92+D93+D94+D95</f>
        <v>18730.18</v>
      </c>
      <c r="E91" s="27">
        <f>D91/G91</f>
        <v>3.05</v>
      </c>
      <c r="F91" s="28">
        <f>E91/12</f>
        <v>0.25</v>
      </c>
      <c r="G91" s="15">
        <v>6144.6</v>
      </c>
      <c r="H91" s="15">
        <v>1.07</v>
      </c>
      <c r="I91" s="16">
        <v>0.05</v>
      </c>
    </row>
    <row r="92" spans="1:9" s="22" customFormat="1" ht="21" customHeight="1" x14ac:dyDescent="0.2">
      <c r="A92" s="75" t="s">
        <v>131</v>
      </c>
      <c r="B92" s="114" t="s">
        <v>36</v>
      </c>
      <c r="C92" s="40"/>
      <c r="D92" s="84">
        <v>0</v>
      </c>
      <c r="E92" s="42"/>
      <c r="F92" s="43"/>
      <c r="G92" s="15">
        <v>6144.6</v>
      </c>
      <c r="H92" s="15"/>
      <c r="I92" s="16"/>
    </row>
    <row r="93" spans="1:9" s="22" customFormat="1" ht="20.25" customHeight="1" x14ac:dyDescent="0.2">
      <c r="A93" s="108" t="s">
        <v>147</v>
      </c>
      <c r="B93" s="76" t="s">
        <v>48</v>
      </c>
      <c r="C93" s="40"/>
      <c r="D93" s="118">
        <v>18730.18</v>
      </c>
      <c r="E93" s="42"/>
      <c r="F93" s="43"/>
      <c r="G93" s="15">
        <v>6144.6</v>
      </c>
      <c r="H93" s="15"/>
      <c r="I93" s="16"/>
    </row>
    <row r="94" spans="1:9" s="22" customFormat="1" ht="15" x14ac:dyDescent="0.2">
      <c r="A94" s="75" t="s">
        <v>132</v>
      </c>
      <c r="B94" s="76" t="s">
        <v>51</v>
      </c>
      <c r="C94" s="40"/>
      <c r="D94" s="84">
        <v>0</v>
      </c>
      <c r="E94" s="42"/>
      <c r="F94" s="43"/>
      <c r="G94" s="15">
        <v>6144.6</v>
      </c>
      <c r="H94" s="15"/>
      <c r="I94" s="16"/>
    </row>
    <row r="95" spans="1:9" s="22" customFormat="1" ht="25.5" x14ac:dyDescent="0.2">
      <c r="A95" s="75" t="s">
        <v>133</v>
      </c>
      <c r="B95" s="76" t="s">
        <v>48</v>
      </c>
      <c r="C95" s="40"/>
      <c r="D95" s="84">
        <v>0</v>
      </c>
      <c r="E95" s="42"/>
      <c r="F95" s="43"/>
      <c r="G95" s="15">
        <v>6144.6</v>
      </c>
      <c r="H95" s="15"/>
      <c r="I95" s="16"/>
    </row>
    <row r="96" spans="1:9" s="22" customFormat="1" ht="15" x14ac:dyDescent="0.2">
      <c r="A96" s="103" t="s">
        <v>134</v>
      </c>
      <c r="B96" s="114"/>
      <c r="C96" s="40"/>
      <c r="D96" s="27">
        <f>SUM(D97:D102)</f>
        <v>16220.51</v>
      </c>
      <c r="E96" s="27">
        <f>D96/G96</f>
        <v>2.64</v>
      </c>
      <c r="F96" s="28">
        <f>E96/12</f>
        <v>0.22</v>
      </c>
      <c r="G96" s="15">
        <v>6144.6</v>
      </c>
      <c r="H96" s="15">
        <v>1.07</v>
      </c>
      <c r="I96" s="16">
        <v>0.26</v>
      </c>
    </row>
    <row r="97" spans="1:9" s="79" customFormat="1" ht="17.25" customHeight="1" x14ac:dyDescent="0.2">
      <c r="A97" s="113" t="s">
        <v>53</v>
      </c>
      <c r="B97" s="115" t="s">
        <v>10</v>
      </c>
      <c r="C97" s="42"/>
      <c r="D97" s="84">
        <v>0</v>
      </c>
      <c r="E97" s="42"/>
      <c r="F97" s="43"/>
      <c r="G97" s="15">
        <v>6144.6</v>
      </c>
      <c r="H97" s="77">
        <v>1.07</v>
      </c>
      <c r="I97" s="78">
        <v>0.01</v>
      </c>
    </row>
    <row r="98" spans="1:9" s="22" customFormat="1" ht="42" customHeight="1" x14ac:dyDescent="0.2">
      <c r="A98" s="113" t="s">
        <v>135</v>
      </c>
      <c r="B98" s="115" t="s">
        <v>36</v>
      </c>
      <c r="C98" s="40"/>
      <c r="D98" s="84">
        <v>15213.7</v>
      </c>
      <c r="E98" s="42"/>
      <c r="F98" s="43"/>
      <c r="G98" s="15">
        <v>6144.6</v>
      </c>
      <c r="H98" s="15">
        <v>1.07</v>
      </c>
      <c r="I98" s="16">
        <v>0.15</v>
      </c>
    </row>
    <row r="99" spans="1:9" s="22" customFormat="1" ht="45" customHeight="1" x14ac:dyDescent="0.2">
      <c r="A99" s="113" t="s">
        <v>136</v>
      </c>
      <c r="B99" s="115" t="s">
        <v>36</v>
      </c>
      <c r="C99" s="40"/>
      <c r="D99" s="84">
        <v>1006.81</v>
      </c>
      <c r="E99" s="42"/>
      <c r="F99" s="43"/>
      <c r="G99" s="15">
        <v>6144.6</v>
      </c>
      <c r="H99" s="15">
        <v>1.07</v>
      </c>
      <c r="I99" s="16">
        <v>0.01</v>
      </c>
    </row>
    <row r="100" spans="1:9" s="22" customFormat="1" ht="25.5" x14ac:dyDescent="0.2">
      <c r="A100" s="113" t="s">
        <v>54</v>
      </c>
      <c r="B100" s="115" t="s">
        <v>18</v>
      </c>
      <c r="C100" s="40"/>
      <c r="D100" s="84">
        <v>0</v>
      </c>
      <c r="E100" s="42"/>
      <c r="F100" s="43"/>
      <c r="G100" s="15">
        <v>6144.6</v>
      </c>
      <c r="H100" s="15"/>
      <c r="I100" s="16"/>
    </row>
    <row r="101" spans="1:9" s="22" customFormat="1" ht="18" customHeight="1" x14ac:dyDescent="0.2">
      <c r="A101" s="113" t="s">
        <v>75</v>
      </c>
      <c r="B101" s="116" t="s">
        <v>76</v>
      </c>
      <c r="C101" s="40"/>
      <c r="D101" s="84">
        <v>0</v>
      </c>
      <c r="E101" s="42"/>
      <c r="F101" s="43"/>
      <c r="G101" s="15">
        <v>6144.6</v>
      </c>
      <c r="H101" s="15"/>
      <c r="I101" s="16"/>
    </row>
    <row r="102" spans="1:9" s="22" customFormat="1" ht="57.75" customHeight="1" x14ac:dyDescent="0.2">
      <c r="A102" s="113" t="s">
        <v>137</v>
      </c>
      <c r="B102" s="116" t="s">
        <v>72</v>
      </c>
      <c r="C102" s="40"/>
      <c r="D102" s="84">
        <v>0</v>
      </c>
      <c r="E102" s="42"/>
      <c r="F102" s="43"/>
      <c r="G102" s="15">
        <v>6144.6</v>
      </c>
      <c r="H102" s="15">
        <v>1.07</v>
      </c>
      <c r="I102" s="16">
        <v>0.03</v>
      </c>
    </row>
    <row r="103" spans="1:9" s="22" customFormat="1" ht="15" x14ac:dyDescent="0.2">
      <c r="A103" s="35" t="s">
        <v>55</v>
      </c>
      <c r="B103" s="40"/>
      <c r="C103" s="40"/>
      <c r="D103" s="27">
        <f>D104</f>
        <v>1208.01</v>
      </c>
      <c r="E103" s="27">
        <f>D103/G103</f>
        <v>0.2</v>
      </c>
      <c r="F103" s="28">
        <f>E103/12</f>
        <v>0.02</v>
      </c>
      <c r="G103" s="15">
        <v>6144.6</v>
      </c>
      <c r="H103" s="15">
        <v>1.07</v>
      </c>
      <c r="I103" s="16">
        <v>0.1</v>
      </c>
    </row>
    <row r="104" spans="1:9" s="22" customFormat="1" ht="21" customHeight="1" x14ac:dyDescent="0.2">
      <c r="A104" s="39" t="s">
        <v>56</v>
      </c>
      <c r="B104" s="40" t="s">
        <v>36</v>
      </c>
      <c r="C104" s="40"/>
      <c r="D104" s="84">
        <v>1208.01</v>
      </c>
      <c r="E104" s="42"/>
      <c r="F104" s="43"/>
      <c r="G104" s="15">
        <v>6144.6</v>
      </c>
      <c r="H104" s="15">
        <v>1.07</v>
      </c>
      <c r="I104" s="16">
        <v>0.01</v>
      </c>
    </row>
    <row r="105" spans="1:9" s="15" customFormat="1" ht="15" x14ac:dyDescent="0.2">
      <c r="A105" s="35" t="s">
        <v>57</v>
      </c>
      <c r="B105" s="24"/>
      <c r="C105" s="25"/>
      <c r="D105" s="27">
        <f>D106+D107</f>
        <v>46889.440000000002</v>
      </c>
      <c r="E105" s="27">
        <f>D105/G105</f>
        <v>7.63</v>
      </c>
      <c r="F105" s="28">
        <f>E105/12</f>
        <v>0.64</v>
      </c>
      <c r="G105" s="15">
        <v>6144.6</v>
      </c>
      <c r="H105" s="15">
        <v>1.07</v>
      </c>
      <c r="I105" s="16">
        <v>0.59</v>
      </c>
    </row>
    <row r="106" spans="1:9" s="22" customFormat="1" ht="47.25" customHeight="1" x14ac:dyDescent="0.2">
      <c r="A106" s="105" t="s">
        <v>138</v>
      </c>
      <c r="B106" s="76" t="s">
        <v>38</v>
      </c>
      <c r="C106" s="40"/>
      <c r="D106" s="84">
        <v>26614.9</v>
      </c>
      <c r="E106" s="42"/>
      <c r="F106" s="43"/>
      <c r="G106" s="15">
        <v>6144.6</v>
      </c>
      <c r="H106" s="15">
        <v>1.07</v>
      </c>
      <c r="I106" s="16">
        <v>0.02</v>
      </c>
    </row>
    <row r="107" spans="1:9" s="22" customFormat="1" ht="25.5" x14ac:dyDescent="0.2">
      <c r="A107" s="105" t="s">
        <v>139</v>
      </c>
      <c r="B107" s="76" t="s">
        <v>72</v>
      </c>
      <c r="C107" s="40"/>
      <c r="D107" s="84">
        <v>20274.54</v>
      </c>
      <c r="E107" s="42"/>
      <c r="F107" s="43"/>
      <c r="G107" s="15">
        <v>6144.6</v>
      </c>
      <c r="H107" s="15">
        <v>1.07</v>
      </c>
      <c r="I107" s="16">
        <v>0.56999999999999995</v>
      </c>
    </row>
    <row r="108" spans="1:9" s="15" customFormat="1" ht="15" x14ac:dyDescent="0.2">
      <c r="A108" s="35" t="s">
        <v>58</v>
      </c>
      <c r="B108" s="24"/>
      <c r="C108" s="25"/>
      <c r="D108" s="27">
        <f>D109+D110</f>
        <v>9967.44</v>
      </c>
      <c r="E108" s="27">
        <f>D108/G108</f>
        <v>1.62</v>
      </c>
      <c r="F108" s="28">
        <f>E108/12</f>
        <v>0.14000000000000001</v>
      </c>
      <c r="G108" s="15">
        <v>6144.6</v>
      </c>
      <c r="H108" s="15">
        <v>1.07</v>
      </c>
      <c r="I108" s="16">
        <v>0.2</v>
      </c>
    </row>
    <row r="109" spans="1:9" s="22" customFormat="1" ht="15" x14ac:dyDescent="0.2">
      <c r="A109" s="39" t="s">
        <v>164</v>
      </c>
      <c r="B109" s="40" t="s">
        <v>47</v>
      </c>
      <c r="C109" s="40"/>
      <c r="D109" s="84">
        <v>4027.14</v>
      </c>
      <c r="E109" s="42"/>
      <c r="F109" s="43"/>
      <c r="G109" s="15">
        <v>6144.6</v>
      </c>
      <c r="H109" s="15">
        <v>1.07</v>
      </c>
      <c r="I109" s="16">
        <v>0.15</v>
      </c>
    </row>
    <row r="110" spans="1:9" s="22" customFormat="1" ht="15.75" thickBot="1" x14ac:dyDescent="0.25">
      <c r="A110" s="39" t="s">
        <v>59</v>
      </c>
      <c r="B110" s="40" t="s">
        <v>47</v>
      </c>
      <c r="C110" s="40"/>
      <c r="D110" s="84">
        <v>5940.3</v>
      </c>
      <c r="E110" s="42"/>
      <c r="F110" s="43"/>
      <c r="G110" s="15">
        <v>6144.6</v>
      </c>
      <c r="H110" s="15">
        <v>1.07</v>
      </c>
      <c r="I110" s="16">
        <v>0.05</v>
      </c>
    </row>
    <row r="111" spans="1:9" s="15" customFormat="1" ht="124.5" customHeight="1" thickBot="1" x14ac:dyDescent="0.25">
      <c r="A111" s="117" t="s">
        <v>140</v>
      </c>
      <c r="B111" s="96" t="s">
        <v>18</v>
      </c>
      <c r="C111" s="13"/>
      <c r="D111" s="86">
        <v>50000</v>
      </c>
      <c r="E111" s="61">
        <f>D111/G111</f>
        <v>8.14</v>
      </c>
      <c r="F111" s="68">
        <f>E111/12</f>
        <v>0.68</v>
      </c>
      <c r="G111" s="15">
        <v>6144.6</v>
      </c>
      <c r="H111" s="15">
        <v>1.07</v>
      </c>
      <c r="I111" s="16">
        <v>0.3</v>
      </c>
    </row>
    <row r="112" spans="1:9" s="15" customFormat="1" ht="30.75" customHeight="1" thickBot="1" x14ac:dyDescent="0.25">
      <c r="A112" s="120" t="s">
        <v>165</v>
      </c>
      <c r="B112" s="121" t="s">
        <v>166</v>
      </c>
      <c r="C112" s="13"/>
      <c r="D112" s="86">
        <v>0</v>
      </c>
      <c r="E112" s="61"/>
      <c r="F112" s="68"/>
      <c r="I112" s="16"/>
    </row>
    <row r="113" spans="1:9" s="22" customFormat="1" ht="29.25" customHeight="1" thickBot="1" x14ac:dyDescent="0.25">
      <c r="A113" s="46" t="s">
        <v>60</v>
      </c>
      <c r="B113" s="47" t="s">
        <v>15</v>
      </c>
      <c r="C113" s="70"/>
      <c r="D113" s="86">
        <f t="shared" ref="D113" si="4">E113*G113</f>
        <v>140096.88</v>
      </c>
      <c r="E113" s="61">
        <f t="shared" ref="E113" si="5">F113*12</f>
        <v>22.8</v>
      </c>
      <c r="F113" s="68">
        <v>1.9</v>
      </c>
      <c r="G113" s="15">
        <v>6144.6</v>
      </c>
      <c r="I113" s="23"/>
    </row>
    <row r="114" spans="1:9" s="15" customFormat="1" ht="24.75" customHeight="1" thickBot="1" x14ac:dyDescent="0.35">
      <c r="A114" s="48" t="s">
        <v>61</v>
      </c>
      <c r="B114" s="13"/>
      <c r="C114" s="13"/>
      <c r="D114" s="69">
        <f>D113+D112+D111+D108+D105+D103+D96+D91+D86+D72+D71+D70+D69+D59+D58+D57+D56+D55+D54+D49+D48+D47+D41+D40+D39+D28+D15</f>
        <v>1972969.48</v>
      </c>
      <c r="E114" s="69"/>
      <c r="F114" s="69"/>
      <c r="G114" s="15">
        <v>6144.6</v>
      </c>
      <c r="I114" s="16"/>
    </row>
    <row r="115" spans="1:9" s="52" customFormat="1" x14ac:dyDescent="0.2">
      <c r="A115" s="51"/>
      <c r="D115" s="53"/>
      <c r="E115" s="53"/>
      <c r="F115" s="53"/>
      <c r="I115" s="54"/>
    </row>
    <row r="116" spans="1:9" s="59" customFormat="1" ht="18.75" x14ac:dyDescent="0.4">
      <c r="A116" s="55"/>
      <c r="B116" s="56"/>
      <c r="C116" s="57"/>
      <c r="D116" s="58"/>
      <c r="E116" s="58"/>
      <c r="F116" s="58"/>
      <c r="I116" s="60"/>
    </row>
    <row r="117" spans="1:9" s="59" customFormat="1" ht="19.5" thickBot="1" x14ac:dyDescent="0.45">
      <c r="A117" s="55"/>
      <c r="B117" s="56"/>
      <c r="C117" s="57"/>
      <c r="D117" s="58"/>
      <c r="E117" s="58"/>
      <c r="F117" s="58"/>
      <c r="I117" s="60"/>
    </row>
    <row r="118" spans="1:9" s="15" customFormat="1" ht="30" x14ac:dyDescent="0.2">
      <c r="A118" s="87" t="s">
        <v>62</v>
      </c>
      <c r="B118" s="88"/>
      <c r="C118" s="88"/>
      <c r="D118" s="89">
        <f>D119+D120+D121+D122+D123+D124+D125+D126+D127+D128+D129+D130+D131+D132+D133+D134+D135</f>
        <v>1875129.19</v>
      </c>
      <c r="E118" s="89">
        <f t="shared" ref="E118:F118" si="6">E119+E120+E121+E122+E123+E124+E125+E126+E127+E128+E129+E130+E131+E132+E133+E134+E135</f>
        <v>305.08</v>
      </c>
      <c r="F118" s="89">
        <f t="shared" si="6"/>
        <v>25.42</v>
      </c>
      <c r="G118" s="15">
        <v>6144.6</v>
      </c>
      <c r="I118" s="16"/>
    </row>
    <row r="119" spans="1:9" s="15" customFormat="1" ht="21" customHeight="1" x14ac:dyDescent="0.2">
      <c r="A119" s="94" t="s">
        <v>141</v>
      </c>
      <c r="B119" s="95"/>
      <c r="C119" s="95"/>
      <c r="D119" s="90">
        <v>74260.570000000007</v>
      </c>
      <c r="E119" s="95">
        <f t="shared" ref="E119:E135" si="7">D119/G119</f>
        <v>12.09</v>
      </c>
      <c r="F119" s="95">
        <f>E119/12</f>
        <v>1.01</v>
      </c>
      <c r="G119" s="15">
        <v>6144.6</v>
      </c>
      <c r="I119" s="16"/>
    </row>
    <row r="120" spans="1:9" s="22" customFormat="1" ht="20.25" customHeight="1" x14ac:dyDescent="0.2">
      <c r="A120" s="62" t="s">
        <v>73</v>
      </c>
      <c r="B120" s="42"/>
      <c r="C120" s="42"/>
      <c r="D120" s="91">
        <v>22967.66</v>
      </c>
      <c r="E120" s="95">
        <f t="shared" si="7"/>
        <v>3.74</v>
      </c>
      <c r="F120" s="95">
        <f t="shared" ref="F120:F135" si="8">E120/12</f>
        <v>0.31</v>
      </c>
      <c r="G120" s="15">
        <v>6144.6</v>
      </c>
      <c r="H120" s="15"/>
      <c r="I120" s="16"/>
    </row>
    <row r="121" spans="1:9" s="22" customFormat="1" ht="20.25" customHeight="1" x14ac:dyDescent="0.2">
      <c r="A121" s="62" t="s">
        <v>142</v>
      </c>
      <c r="B121" s="42"/>
      <c r="C121" s="42"/>
      <c r="D121" s="85">
        <v>28701.52</v>
      </c>
      <c r="E121" s="95">
        <f t="shared" si="7"/>
        <v>4.67</v>
      </c>
      <c r="F121" s="95">
        <f t="shared" si="8"/>
        <v>0.39</v>
      </c>
      <c r="G121" s="15">
        <v>6144.6</v>
      </c>
      <c r="H121" s="15"/>
      <c r="I121" s="16"/>
    </row>
    <row r="122" spans="1:9" s="22" customFormat="1" ht="21" customHeight="1" x14ac:dyDescent="0.2">
      <c r="A122" s="62" t="s">
        <v>143</v>
      </c>
      <c r="B122" s="42"/>
      <c r="C122" s="42"/>
      <c r="D122" s="85">
        <v>516608.04</v>
      </c>
      <c r="E122" s="95">
        <f t="shared" si="7"/>
        <v>84.08</v>
      </c>
      <c r="F122" s="95">
        <f t="shared" si="8"/>
        <v>7.01</v>
      </c>
      <c r="G122" s="15">
        <v>6144.6</v>
      </c>
      <c r="H122" s="15"/>
      <c r="I122" s="16"/>
    </row>
    <row r="123" spans="1:9" s="22" customFormat="1" ht="21" customHeight="1" x14ac:dyDescent="0.2">
      <c r="A123" s="62" t="s">
        <v>144</v>
      </c>
      <c r="B123" s="42"/>
      <c r="C123" s="42"/>
      <c r="D123" s="85">
        <v>55614.42</v>
      </c>
      <c r="E123" s="95">
        <f t="shared" si="7"/>
        <v>9.0500000000000007</v>
      </c>
      <c r="F123" s="95">
        <f t="shared" si="8"/>
        <v>0.75</v>
      </c>
      <c r="G123" s="15">
        <v>6144.6</v>
      </c>
      <c r="H123" s="15"/>
      <c r="I123" s="16"/>
    </row>
    <row r="124" spans="1:9" s="22" customFormat="1" ht="21" customHeight="1" x14ac:dyDescent="0.2">
      <c r="A124" s="62" t="s">
        <v>145</v>
      </c>
      <c r="B124" s="42"/>
      <c r="C124" s="42"/>
      <c r="D124" s="85">
        <v>4387.4799999999996</v>
      </c>
      <c r="E124" s="95">
        <f t="shared" si="7"/>
        <v>0.71</v>
      </c>
      <c r="F124" s="95">
        <f t="shared" si="8"/>
        <v>0.06</v>
      </c>
      <c r="G124" s="15">
        <v>6144.6</v>
      </c>
      <c r="H124" s="15"/>
      <c r="I124" s="16"/>
    </row>
    <row r="125" spans="1:9" s="22" customFormat="1" ht="21" customHeight="1" x14ac:dyDescent="0.2">
      <c r="A125" s="62" t="s">
        <v>146</v>
      </c>
      <c r="B125" s="42"/>
      <c r="C125" s="42"/>
      <c r="D125" s="85">
        <v>55530.71</v>
      </c>
      <c r="E125" s="95">
        <f t="shared" si="7"/>
        <v>9.0399999999999991</v>
      </c>
      <c r="F125" s="95">
        <f t="shared" si="8"/>
        <v>0.75</v>
      </c>
      <c r="G125" s="15">
        <v>6144.6</v>
      </c>
      <c r="H125" s="15"/>
      <c r="I125" s="16"/>
    </row>
    <row r="126" spans="1:9" s="22" customFormat="1" ht="30" customHeight="1" x14ac:dyDescent="0.2">
      <c r="A126" s="62" t="s">
        <v>150</v>
      </c>
      <c r="B126" s="42"/>
      <c r="C126" s="42"/>
      <c r="D126" s="85">
        <v>7882.6</v>
      </c>
      <c r="E126" s="95">
        <f t="shared" si="7"/>
        <v>1.23</v>
      </c>
      <c r="F126" s="95">
        <f t="shared" si="8"/>
        <v>0.1</v>
      </c>
      <c r="G126" s="15">
        <v>6417.3</v>
      </c>
      <c r="H126" s="15"/>
      <c r="I126" s="16"/>
    </row>
    <row r="127" spans="1:9" s="22" customFormat="1" ht="23.25" customHeight="1" x14ac:dyDescent="0.2">
      <c r="A127" s="62" t="s">
        <v>151</v>
      </c>
      <c r="B127" s="42"/>
      <c r="C127" s="42"/>
      <c r="D127" s="85">
        <v>6905.01</v>
      </c>
      <c r="E127" s="95">
        <f t="shared" si="7"/>
        <v>1.1200000000000001</v>
      </c>
      <c r="F127" s="95">
        <f t="shared" si="8"/>
        <v>0.09</v>
      </c>
      <c r="G127" s="15">
        <v>6144.6</v>
      </c>
      <c r="H127" s="15"/>
      <c r="I127" s="16"/>
    </row>
    <row r="128" spans="1:9" s="22" customFormat="1" ht="18.75" customHeight="1" x14ac:dyDescent="0.2">
      <c r="A128" s="62" t="s">
        <v>152</v>
      </c>
      <c r="B128" s="42"/>
      <c r="C128" s="42"/>
      <c r="D128" s="85">
        <v>37965.769999999997</v>
      </c>
      <c r="E128" s="95">
        <f t="shared" si="7"/>
        <v>6.18</v>
      </c>
      <c r="F128" s="95">
        <f t="shared" si="8"/>
        <v>0.52</v>
      </c>
      <c r="G128" s="15">
        <v>6144.6</v>
      </c>
      <c r="H128" s="15"/>
      <c r="I128" s="16"/>
    </row>
    <row r="129" spans="1:9" s="22" customFormat="1" ht="18.75" customHeight="1" x14ac:dyDescent="0.2">
      <c r="A129" s="62" t="s">
        <v>153</v>
      </c>
      <c r="B129" s="42"/>
      <c r="C129" s="42"/>
      <c r="D129" s="85">
        <v>5559.04</v>
      </c>
      <c r="E129" s="95">
        <f t="shared" si="7"/>
        <v>0.87</v>
      </c>
      <c r="F129" s="95">
        <f t="shared" si="8"/>
        <v>7.0000000000000007E-2</v>
      </c>
      <c r="G129" s="15">
        <v>6417.3</v>
      </c>
      <c r="H129" s="15"/>
      <c r="I129" s="16"/>
    </row>
    <row r="130" spans="1:9" s="22" customFormat="1" ht="18.75" customHeight="1" x14ac:dyDescent="0.2">
      <c r="A130" s="62" t="s">
        <v>154</v>
      </c>
      <c r="B130" s="42"/>
      <c r="C130" s="42"/>
      <c r="D130" s="85">
        <v>5559.04</v>
      </c>
      <c r="E130" s="95">
        <f t="shared" si="7"/>
        <v>0.9</v>
      </c>
      <c r="F130" s="95">
        <f t="shared" si="8"/>
        <v>0.08</v>
      </c>
      <c r="G130" s="15">
        <v>6144.6</v>
      </c>
      <c r="H130" s="15"/>
      <c r="I130" s="16"/>
    </row>
    <row r="131" spans="1:9" s="22" customFormat="1" ht="30" customHeight="1" x14ac:dyDescent="0.2">
      <c r="A131" s="62" t="s">
        <v>155</v>
      </c>
      <c r="B131" s="42"/>
      <c r="C131" s="42"/>
      <c r="D131" s="85">
        <v>16431.810000000001</v>
      </c>
      <c r="E131" s="95">
        <f t="shared" si="7"/>
        <v>2.67</v>
      </c>
      <c r="F131" s="95">
        <f t="shared" si="8"/>
        <v>0.22</v>
      </c>
      <c r="G131" s="15">
        <v>6144.6</v>
      </c>
      <c r="H131" s="15"/>
      <c r="I131" s="16"/>
    </row>
    <row r="132" spans="1:9" s="22" customFormat="1" ht="18.75" customHeight="1" x14ac:dyDescent="0.2">
      <c r="A132" s="62" t="s">
        <v>77</v>
      </c>
      <c r="B132" s="42"/>
      <c r="C132" s="42"/>
      <c r="D132" s="84">
        <v>48482.45</v>
      </c>
      <c r="E132" s="95">
        <f t="shared" si="7"/>
        <v>7.89</v>
      </c>
      <c r="F132" s="95">
        <f t="shared" si="8"/>
        <v>0.66</v>
      </c>
      <c r="G132" s="15">
        <v>6144.6</v>
      </c>
      <c r="H132" s="15"/>
      <c r="I132" s="16"/>
    </row>
    <row r="133" spans="1:9" s="22" customFormat="1" ht="21" customHeight="1" x14ac:dyDescent="0.2">
      <c r="A133" s="62" t="s">
        <v>63</v>
      </c>
      <c r="B133" s="42"/>
      <c r="C133" s="42"/>
      <c r="D133" s="84">
        <v>165215.73000000001</v>
      </c>
      <c r="E133" s="95">
        <f t="shared" si="7"/>
        <v>26.89</v>
      </c>
      <c r="F133" s="95">
        <f t="shared" si="8"/>
        <v>2.2400000000000002</v>
      </c>
      <c r="G133" s="15">
        <v>6144.6</v>
      </c>
      <c r="H133" s="15"/>
      <c r="I133" s="16"/>
    </row>
    <row r="134" spans="1:9" s="22" customFormat="1" ht="19.5" customHeight="1" x14ac:dyDescent="0.2">
      <c r="A134" s="122" t="s">
        <v>156</v>
      </c>
      <c r="B134" s="123"/>
      <c r="C134" s="123"/>
      <c r="D134" s="124">
        <v>92757.34</v>
      </c>
      <c r="E134" s="95">
        <f t="shared" si="7"/>
        <v>15.1</v>
      </c>
      <c r="F134" s="95">
        <f t="shared" si="8"/>
        <v>1.26</v>
      </c>
      <c r="G134" s="15">
        <v>6144.6</v>
      </c>
      <c r="H134" s="15"/>
      <c r="I134" s="16"/>
    </row>
    <row r="135" spans="1:9" s="22" customFormat="1" ht="19.5" customHeight="1" x14ac:dyDescent="0.2">
      <c r="A135" s="125" t="s">
        <v>167</v>
      </c>
      <c r="B135" s="42"/>
      <c r="C135" s="42"/>
      <c r="D135" s="126">
        <v>730300</v>
      </c>
      <c r="E135" s="95">
        <f t="shared" si="7"/>
        <v>118.85</v>
      </c>
      <c r="F135" s="95">
        <f t="shared" si="8"/>
        <v>9.9</v>
      </c>
      <c r="G135" s="15">
        <v>6144.6</v>
      </c>
      <c r="H135" s="15"/>
      <c r="I135" s="16"/>
    </row>
    <row r="136" spans="1:9" s="59" customFormat="1" ht="18.75" x14ac:dyDescent="0.4">
      <c r="A136" s="55"/>
      <c r="B136" s="56"/>
      <c r="C136" s="57"/>
      <c r="D136" s="57"/>
      <c r="E136" s="57"/>
      <c r="F136" s="57"/>
      <c r="I136" s="60"/>
    </row>
    <row r="137" spans="1:9" s="59" customFormat="1" ht="18.75" x14ac:dyDescent="0.4">
      <c r="A137" s="55"/>
      <c r="B137" s="56"/>
      <c r="C137" s="57"/>
      <c r="D137" s="57"/>
      <c r="E137" s="57"/>
      <c r="F137" s="57"/>
      <c r="I137" s="60"/>
    </row>
    <row r="138" spans="1:9" s="59" customFormat="1" ht="19.5" thickBot="1" x14ac:dyDescent="0.45">
      <c r="A138" s="55"/>
      <c r="B138" s="56"/>
      <c r="C138" s="57"/>
      <c r="D138" s="57"/>
      <c r="E138" s="57"/>
      <c r="F138" s="57"/>
      <c r="I138" s="60"/>
    </row>
    <row r="139" spans="1:9" s="59" customFormat="1" ht="19.5" thickBot="1" x14ac:dyDescent="0.45">
      <c r="A139" s="48" t="s">
        <v>64</v>
      </c>
      <c r="B139" s="63"/>
      <c r="C139" s="64"/>
      <c r="D139" s="64">
        <f>D114+D118</f>
        <v>3848098.67</v>
      </c>
      <c r="E139" s="64">
        <f>E114+E118</f>
        <v>305.08</v>
      </c>
      <c r="F139" s="64">
        <f>F114+F118</f>
        <v>25.42</v>
      </c>
      <c r="I139" s="60"/>
    </row>
    <row r="140" spans="1:9" s="59" customFormat="1" ht="18.75" x14ac:dyDescent="0.4">
      <c r="A140" s="55"/>
      <c r="B140" s="56"/>
      <c r="C140" s="57"/>
      <c r="D140" s="57"/>
      <c r="E140" s="57"/>
      <c r="F140" s="57"/>
      <c r="I140" s="60"/>
    </row>
    <row r="141" spans="1:9" s="59" customFormat="1" ht="18.75" x14ac:dyDescent="0.4">
      <c r="A141" s="55"/>
      <c r="B141" s="56"/>
      <c r="C141" s="57"/>
      <c r="D141" s="57"/>
      <c r="E141" s="57"/>
      <c r="F141" s="57"/>
      <c r="I141" s="60"/>
    </row>
    <row r="142" spans="1:9" s="49" customFormat="1" ht="19.5" x14ac:dyDescent="0.2">
      <c r="A142" s="65"/>
      <c r="B142" s="66"/>
      <c r="C142" s="66"/>
      <c r="D142" s="66"/>
      <c r="E142" s="66"/>
      <c r="F142" s="66"/>
      <c r="I142" s="50"/>
    </row>
    <row r="143" spans="1:9" s="52" customFormat="1" ht="14.25" x14ac:dyDescent="0.2">
      <c r="A143" s="140" t="s">
        <v>65</v>
      </c>
      <c r="B143" s="140"/>
      <c r="C143" s="140"/>
      <c r="D143" s="140"/>
      <c r="I143" s="54"/>
    </row>
    <row r="144" spans="1:9" s="52" customFormat="1" x14ac:dyDescent="0.2">
      <c r="I144" s="54"/>
    </row>
    <row r="145" spans="1:9" s="52" customFormat="1" x14ac:dyDescent="0.2">
      <c r="A145" s="51" t="s">
        <v>66</v>
      </c>
      <c r="I145" s="54"/>
    </row>
    <row r="146" spans="1:9" s="52" customFormat="1" x14ac:dyDescent="0.2">
      <c r="I146" s="54"/>
    </row>
    <row r="147" spans="1:9" s="52" customFormat="1" x14ac:dyDescent="0.2">
      <c r="I147" s="54"/>
    </row>
    <row r="148" spans="1:9" s="52" customFormat="1" x14ac:dyDescent="0.2">
      <c r="I148" s="54"/>
    </row>
    <row r="149" spans="1:9" s="52" customFormat="1" x14ac:dyDescent="0.2">
      <c r="I149" s="54"/>
    </row>
    <row r="150" spans="1:9" s="52" customFormat="1" x14ac:dyDescent="0.2">
      <c r="I150" s="54"/>
    </row>
    <row r="151" spans="1:9" s="52" customFormat="1" x14ac:dyDescent="0.2">
      <c r="I151" s="54"/>
    </row>
    <row r="152" spans="1:9" s="52" customFormat="1" x14ac:dyDescent="0.2">
      <c r="I152" s="54"/>
    </row>
    <row r="153" spans="1:9" s="52" customFormat="1" x14ac:dyDescent="0.2">
      <c r="I153" s="54"/>
    </row>
    <row r="154" spans="1:9" s="52" customFormat="1" x14ac:dyDescent="0.2">
      <c r="I154" s="54"/>
    </row>
    <row r="155" spans="1:9" s="52" customFormat="1" x14ac:dyDescent="0.2">
      <c r="I155" s="54"/>
    </row>
    <row r="156" spans="1:9" s="52" customFormat="1" x14ac:dyDescent="0.2">
      <c r="I156" s="54"/>
    </row>
    <row r="157" spans="1:9" s="52" customFormat="1" x14ac:dyDescent="0.2">
      <c r="I157" s="54"/>
    </row>
    <row r="158" spans="1:9" s="52" customFormat="1" x14ac:dyDescent="0.2">
      <c r="I158" s="54"/>
    </row>
    <row r="159" spans="1:9" s="52" customFormat="1" x14ac:dyDescent="0.2">
      <c r="I159" s="54"/>
    </row>
    <row r="160" spans="1:9" s="52" customFormat="1" x14ac:dyDescent="0.2">
      <c r="I160" s="54"/>
    </row>
    <row r="161" spans="9:9" s="52" customFormat="1" x14ac:dyDescent="0.2">
      <c r="I161" s="54"/>
    </row>
    <row r="162" spans="9:9" s="52" customFormat="1" x14ac:dyDescent="0.2">
      <c r="I162" s="54"/>
    </row>
    <row r="163" spans="9:9" s="52" customFormat="1" x14ac:dyDescent="0.2">
      <c r="I163" s="54"/>
    </row>
  </sheetData>
  <mergeCells count="13">
    <mergeCell ref="A143:D143"/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1:F11"/>
    <mergeCell ref="A14:F14"/>
    <mergeCell ref="A6:F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opLeftCell="A101" zoomScale="75" workbookViewId="0">
      <selection activeCell="L138" sqref="L138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41" t="s">
        <v>69</v>
      </c>
      <c r="B1" s="142"/>
      <c r="C1" s="142"/>
      <c r="D1" s="142"/>
      <c r="E1" s="142"/>
      <c r="F1" s="142"/>
    </row>
    <row r="2" spans="1:10" ht="21.75" customHeight="1" x14ac:dyDescent="0.3">
      <c r="A2" s="3" t="s">
        <v>85</v>
      </c>
      <c r="B2" s="143" t="s">
        <v>0</v>
      </c>
      <c r="C2" s="143"/>
      <c r="D2" s="143"/>
      <c r="E2" s="142"/>
      <c r="F2" s="142"/>
    </row>
    <row r="3" spans="1:10" ht="14.25" customHeight="1" x14ac:dyDescent="0.3">
      <c r="B3" s="143"/>
      <c r="C3" s="143"/>
      <c r="D3" s="143"/>
      <c r="E3" s="142"/>
      <c r="F3" s="142"/>
    </row>
    <row r="4" spans="1:10" ht="14.25" customHeight="1" x14ac:dyDescent="0.3">
      <c r="B4" s="143" t="s">
        <v>84</v>
      </c>
      <c r="C4" s="143"/>
      <c r="D4" s="143"/>
      <c r="E4" s="142"/>
      <c r="F4" s="142"/>
    </row>
    <row r="5" spans="1:10" s="4" customFormat="1" ht="39.75" customHeight="1" x14ac:dyDescent="0.25">
      <c r="A5" s="144"/>
      <c r="B5" s="145"/>
      <c r="C5" s="145"/>
      <c r="D5" s="145"/>
      <c r="E5" s="145"/>
      <c r="F5" s="145"/>
    </row>
    <row r="6" spans="1:10" s="4" customFormat="1" ht="25.5" customHeight="1" x14ac:dyDescent="0.25">
      <c r="A6" s="144" t="s">
        <v>83</v>
      </c>
      <c r="B6" s="144"/>
      <c r="C6" s="144"/>
      <c r="D6" s="144"/>
      <c r="E6" s="144"/>
      <c r="F6" s="144"/>
    </row>
    <row r="7" spans="1:10" s="4" customFormat="1" ht="24.75" customHeight="1" x14ac:dyDescent="0.2">
      <c r="A7" s="146" t="s">
        <v>86</v>
      </c>
      <c r="B7" s="147"/>
      <c r="C7" s="147"/>
      <c r="D7" s="147"/>
      <c r="E7" s="147"/>
      <c r="F7" s="147"/>
    </row>
    <row r="8" spans="1:10" s="5" customFormat="1" ht="22.5" customHeight="1" x14ac:dyDescent="0.4">
      <c r="A8" s="148" t="s">
        <v>1</v>
      </c>
      <c r="B8" s="148"/>
      <c r="C8" s="148"/>
      <c r="D8" s="148"/>
      <c r="E8" s="149"/>
      <c r="F8" s="149"/>
      <c r="I8" s="6"/>
    </row>
    <row r="9" spans="1:10" s="7" customFormat="1" ht="18.75" customHeight="1" x14ac:dyDescent="0.4">
      <c r="A9" s="148" t="s">
        <v>159</v>
      </c>
      <c r="B9" s="148"/>
      <c r="C9" s="148"/>
      <c r="D9" s="148"/>
      <c r="E9" s="149"/>
      <c r="F9" s="149"/>
      <c r="I9" s="8"/>
    </row>
    <row r="10" spans="1:10" s="9" customFormat="1" ht="17.25" customHeight="1" x14ac:dyDescent="0.2">
      <c r="A10" s="150" t="s">
        <v>2</v>
      </c>
      <c r="B10" s="150"/>
      <c r="C10" s="150"/>
      <c r="D10" s="150"/>
      <c r="E10" s="151"/>
      <c r="F10" s="151"/>
      <c r="I10" s="10"/>
    </row>
    <row r="11" spans="1:10" s="7" customFormat="1" ht="30" customHeight="1" thickBot="1" x14ac:dyDescent="0.25">
      <c r="A11" s="152" t="s">
        <v>3</v>
      </c>
      <c r="B11" s="152"/>
      <c r="C11" s="152"/>
      <c r="D11" s="152"/>
      <c r="E11" s="153"/>
      <c r="F11" s="153"/>
      <c r="I11" s="8"/>
    </row>
    <row r="12" spans="1:10" s="15" customFormat="1" ht="139.5" customHeight="1" thickBot="1" x14ac:dyDescent="0.25">
      <c r="A12" s="11" t="s">
        <v>4</v>
      </c>
      <c r="B12" s="12" t="s">
        <v>5</v>
      </c>
      <c r="C12" s="13" t="s">
        <v>82</v>
      </c>
      <c r="D12" s="13" t="s">
        <v>7</v>
      </c>
      <c r="E12" s="13" t="s">
        <v>6</v>
      </c>
      <c r="F12" s="14" t="s">
        <v>8</v>
      </c>
      <c r="I12" s="16"/>
      <c r="J12" s="15">
        <f>6144.6+125.5+302.3+147.2</f>
        <v>6719.6</v>
      </c>
    </row>
    <row r="13" spans="1:10" s="22" customFormat="1" x14ac:dyDescent="0.2">
      <c r="A13" s="17"/>
      <c r="B13" s="18"/>
      <c r="C13" s="18">
        <v>3</v>
      </c>
      <c r="D13" s="19"/>
      <c r="E13" s="20"/>
      <c r="F13" s="21"/>
      <c r="I13" s="23"/>
    </row>
    <row r="14" spans="1:10" s="22" customFormat="1" ht="49.5" customHeight="1" x14ac:dyDescent="0.2">
      <c r="A14" s="154" t="s">
        <v>9</v>
      </c>
      <c r="B14" s="155"/>
      <c r="C14" s="155"/>
      <c r="D14" s="155"/>
      <c r="E14" s="156"/>
      <c r="F14" s="157"/>
      <c r="I14" s="23"/>
    </row>
    <row r="15" spans="1:10" s="15" customFormat="1" ht="15" x14ac:dyDescent="0.2">
      <c r="A15" s="98" t="s">
        <v>87</v>
      </c>
      <c r="B15" s="99" t="s">
        <v>10</v>
      </c>
      <c r="C15" s="25"/>
      <c r="D15" s="26">
        <f>E15*G15</f>
        <v>249504.62</v>
      </c>
      <c r="E15" s="27">
        <f>12*F15</f>
        <v>38.880000000000003</v>
      </c>
      <c r="F15" s="28">
        <f>F25+F27</f>
        <v>3.24</v>
      </c>
      <c r="G15" s="15">
        <v>6417.3</v>
      </c>
      <c r="H15" s="15">
        <f>1.07</f>
        <v>1.07</v>
      </c>
      <c r="I15" s="16">
        <v>2.2400000000000002</v>
      </c>
    </row>
    <row r="16" spans="1:10" s="15" customFormat="1" ht="30" customHeight="1" x14ac:dyDescent="0.2">
      <c r="A16" s="97" t="s">
        <v>11</v>
      </c>
      <c r="B16" s="100" t="s">
        <v>12</v>
      </c>
      <c r="C16" s="25"/>
      <c r="D16" s="26"/>
      <c r="E16" s="27"/>
      <c r="F16" s="28"/>
      <c r="I16" s="16"/>
    </row>
    <row r="17" spans="1:9" s="15" customFormat="1" ht="21.75" customHeight="1" x14ac:dyDescent="0.2">
      <c r="A17" s="97" t="s">
        <v>13</v>
      </c>
      <c r="B17" s="100" t="s">
        <v>12</v>
      </c>
      <c r="C17" s="25"/>
      <c r="D17" s="26"/>
      <c r="E17" s="27"/>
      <c r="F17" s="28"/>
      <c r="I17" s="16"/>
    </row>
    <row r="18" spans="1:9" s="15" customFormat="1" ht="120" customHeight="1" x14ac:dyDescent="0.2">
      <c r="A18" s="97" t="s">
        <v>88</v>
      </c>
      <c r="B18" s="100" t="s">
        <v>38</v>
      </c>
      <c r="C18" s="25"/>
      <c r="D18" s="26"/>
      <c r="E18" s="27"/>
      <c r="F18" s="28"/>
      <c r="I18" s="16"/>
    </row>
    <row r="19" spans="1:9" s="15" customFormat="1" ht="21" customHeight="1" x14ac:dyDescent="0.2">
      <c r="A19" s="97" t="s">
        <v>89</v>
      </c>
      <c r="B19" s="100" t="s">
        <v>12</v>
      </c>
      <c r="C19" s="25"/>
      <c r="D19" s="26"/>
      <c r="E19" s="27"/>
      <c r="F19" s="28"/>
      <c r="I19" s="16"/>
    </row>
    <row r="20" spans="1:9" s="15" customFormat="1" ht="21" customHeight="1" x14ac:dyDescent="0.2">
      <c r="A20" s="97" t="s">
        <v>90</v>
      </c>
      <c r="B20" s="100" t="s">
        <v>12</v>
      </c>
      <c r="C20" s="25"/>
      <c r="D20" s="26"/>
      <c r="E20" s="27"/>
      <c r="F20" s="28"/>
      <c r="I20" s="16"/>
    </row>
    <row r="21" spans="1:9" s="33" customFormat="1" ht="30" customHeight="1" x14ac:dyDescent="0.2">
      <c r="A21" s="97" t="s">
        <v>91</v>
      </c>
      <c r="B21" s="100" t="s">
        <v>18</v>
      </c>
      <c r="C21" s="29"/>
      <c r="D21" s="30"/>
      <c r="E21" s="31"/>
      <c r="F21" s="32"/>
      <c r="I21" s="34"/>
    </row>
    <row r="22" spans="1:9" s="33" customFormat="1" x14ac:dyDescent="0.2">
      <c r="A22" s="97" t="s">
        <v>92</v>
      </c>
      <c r="B22" s="100" t="s">
        <v>24</v>
      </c>
      <c r="C22" s="29"/>
      <c r="D22" s="30"/>
      <c r="E22" s="31"/>
      <c r="F22" s="32"/>
      <c r="I22" s="34"/>
    </row>
    <row r="23" spans="1:9" s="33" customFormat="1" x14ac:dyDescent="0.2">
      <c r="A23" s="97" t="s">
        <v>93</v>
      </c>
      <c r="B23" s="100" t="s">
        <v>12</v>
      </c>
      <c r="C23" s="29"/>
      <c r="D23" s="30"/>
      <c r="E23" s="31"/>
      <c r="F23" s="32"/>
      <c r="I23" s="34"/>
    </row>
    <row r="24" spans="1:9" s="33" customFormat="1" x14ac:dyDescent="0.2">
      <c r="A24" s="97" t="s">
        <v>94</v>
      </c>
      <c r="B24" s="100" t="s">
        <v>36</v>
      </c>
      <c r="C24" s="29"/>
      <c r="D24" s="30"/>
      <c r="E24" s="31"/>
      <c r="F24" s="32"/>
      <c r="I24" s="34"/>
    </row>
    <row r="25" spans="1:9" s="33" customFormat="1" ht="15" x14ac:dyDescent="0.2">
      <c r="A25" s="101" t="s">
        <v>70</v>
      </c>
      <c r="B25" s="100"/>
      <c r="C25" s="71"/>
      <c r="D25" s="72"/>
      <c r="E25" s="71"/>
      <c r="F25" s="80">
        <v>3.24</v>
      </c>
      <c r="I25" s="34"/>
    </row>
    <row r="26" spans="1:9" s="33" customFormat="1" ht="15" x14ac:dyDescent="0.2">
      <c r="A26" s="97" t="s">
        <v>74</v>
      </c>
      <c r="B26" s="100" t="s">
        <v>12</v>
      </c>
      <c r="C26" s="71"/>
      <c r="D26" s="72"/>
      <c r="E26" s="71"/>
      <c r="F26" s="81">
        <v>0</v>
      </c>
      <c r="I26" s="34"/>
    </row>
    <row r="27" spans="1:9" s="33" customFormat="1" ht="15" x14ac:dyDescent="0.2">
      <c r="A27" s="101" t="s">
        <v>70</v>
      </c>
      <c r="B27" s="100"/>
      <c r="C27" s="71"/>
      <c r="D27" s="72"/>
      <c r="E27" s="71"/>
      <c r="F27" s="80">
        <f>F26</f>
        <v>0</v>
      </c>
      <c r="I27" s="34"/>
    </row>
    <row r="28" spans="1:9" s="15" customFormat="1" ht="30" x14ac:dyDescent="0.2">
      <c r="A28" s="98" t="s">
        <v>14</v>
      </c>
      <c r="B28" s="102" t="s">
        <v>15</v>
      </c>
      <c r="C28" s="25"/>
      <c r="D28" s="26">
        <f>E28*G28</f>
        <v>116501.62</v>
      </c>
      <c r="E28" s="27">
        <f>12*F28</f>
        <v>18.96</v>
      </c>
      <c r="F28" s="82">
        <v>1.58</v>
      </c>
      <c r="G28" s="15">
        <v>6144.6</v>
      </c>
      <c r="H28" s="15">
        <v>1.07</v>
      </c>
      <c r="I28" s="16">
        <v>1.96</v>
      </c>
    </row>
    <row r="29" spans="1:9" s="33" customFormat="1" ht="18" customHeight="1" x14ac:dyDescent="0.2">
      <c r="A29" s="97" t="s">
        <v>95</v>
      </c>
      <c r="B29" s="100" t="s">
        <v>15</v>
      </c>
      <c r="C29" s="29"/>
      <c r="D29" s="30"/>
      <c r="E29" s="31"/>
      <c r="F29" s="32"/>
      <c r="I29" s="34"/>
    </row>
    <row r="30" spans="1:9" s="33" customFormat="1" ht="18" customHeight="1" x14ac:dyDescent="0.2">
      <c r="A30" s="97" t="s">
        <v>96</v>
      </c>
      <c r="B30" s="100" t="s">
        <v>97</v>
      </c>
      <c r="C30" s="29"/>
      <c r="D30" s="30"/>
      <c r="E30" s="31"/>
      <c r="F30" s="32"/>
      <c r="I30" s="34"/>
    </row>
    <row r="31" spans="1:9" s="33" customFormat="1" ht="24.75" customHeight="1" x14ac:dyDescent="0.2">
      <c r="A31" s="97" t="s">
        <v>98</v>
      </c>
      <c r="B31" s="100" t="s">
        <v>99</v>
      </c>
      <c r="C31" s="29"/>
      <c r="D31" s="30"/>
      <c r="E31" s="31"/>
      <c r="F31" s="32"/>
      <c r="I31" s="34"/>
    </row>
    <row r="32" spans="1:9" s="33" customFormat="1" ht="18.75" customHeight="1" x14ac:dyDescent="0.2">
      <c r="A32" s="97" t="s">
        <v>16</v>
      </c>
      <c r="B32" s="100" t="s">
        <v>15</v>
      </c>
      <c r="C32" s="29"/>
      <c r="D32" s="30"/>
      <c r="E32" s="31"/>
      <c r="F32" s="32"/>
      <c r="I32" s="34"/>
    </row>
    <row r="33" spans="1:9" s="33" customFormat="1" ht="25.5" x14ac:dyDescent="0.2">
      <c r="A33" s="97" t="s">
        <v>17</v>
      </c>
      <c r="B33" s="100" t="s">
        <v>18</v>
      </c>
      <c r="C33" s="29"/>
      <c r="D33" s="30"/>
      <c r="E33" s="31"/>
      <c r="F33" s="32"/>
      <c r="I33" s="34"/>
    </row>
    <row r="34" spans="1:9" s="33" customFormat="1" ht="18" customHeight="1" x14ac:dyDescent="0.2">
      <c r="A34" s="97" t="s">
        <v>19</v>
      </c>
      <c r="B34" s="100" t="s">
        <v>15</v>
      </c>
      <c r="C34" s="29"/>
      <c r="D34" s="30"/>
      <c r="E34" s="31"/>
      <c r="F34" s="32"/>
      <c r="I34" s="34"/>
    </row>
    <row r="35" spans="1:9" s="33" customFormat="1" ht="18" customHeight="1" x14ac:dyDescent="0.2">
      <c r="A35" s="97" t="s">
        <v>20</v>
      </c>
      <c r="B35" s="100" t="s">
        <v>15</v>
      </c>
      <c r="C35" s="29"/>
      <c r="D35" s="30"/>
      <c r="E35" s="31"/>
      <c r="F35" s="32"/>
      <c r="I35" s="34"/>
    </row>
    <row r="36" spans="1:9" s="33" customFormat="1" ht="25.5" x14ac:dyDescent="0.2">
      <c r="A36" s="97" t="s">
        <v>21</v>
      </c>
      <c r="B36" s="100" t="s">
        <v>22</v>
      </c>
      <c r="C36" s="29"/>
      <c r="D36" s="30"/>
      <c r="E36" s="31"/>
      <c r="F36" s="32"/>
      <c r="I36" s="34"/>
    </row>
    <row r="37" spans="1:9" s="33" customFormat="1" ht="25.5" x14ac:dyDescent="0.2">
      <c r="A37" s="97" t="s">
        <v>100</v>
      </c>
      <c r="B37" s="100" t="s">
        <v>18</v>
      </c>
      <c r="C37" s="29"/>
      <c r="D37" s="30"/>
      <c r="E37" s="31"/>
      <c r="F37" s="32"/>
      <c r="I37" s="34"/>
    </row>
    <row r="38" spans="1:9" s="33" customFormat="1" ht="25.5" x14ac:dyDescent="0.2">
      <c r="A38" s="97" t="s">
        <v>101</v>
      </c>
      <c r="B38" s="100" t="s">
        <v>15</v>
      </c>
      <c r="C38" s="29"/>
      <c r="D38" s="30"/>
      <c r="E38" s="31"/>
      <c r="F38" s="32"/>
      <c r="I38" s="34"/>
    </row>
    <row r="39" spans="1:9" s="36" customFormat="1" ht="24.75" customHeight="1" x14ac:dyDescent="0.2">
      <c r="A39" s="35" t="s">
        <v>23</v>
      </c>
      <c r="B39" s="24" t="s">
        <v>24</v>
      </c>
      <c r="C39" s="25"/>
      <c r="D39" s="26">
        <f>E39*G39</f>
        <v>63916.31</v>
      </c>
      <c r="E39" s="27">
        <f>12*F39</f>
        <v>9.9600000000000009</v>
      </c>
      <c r="F39" s="82">
        <v>0.83</v>
      </c>
      <c r="G39" s="15">
        <v>6417.3</v>
      </c>
      <c r="H39" s="15">
        <v>1.07</v>
      </c>
      <c r="I39" s="16">
        <v>0.6</v>
      </c>
    </row>
    <row r="40" spans="1:9" s="15" customFormat="1" ht="23.25" customHeight="1" x14ac:dyDescent="0.2">
      <c r="A40" s="35" t="s">
        <v>25</v>
      </c>
      <c r="B40" s="24" t="s">
        <v>26</v>
      </c>
      <c r="C40" s="25"/>
      <c r="D40" s="26">
        <f>E40*G40</f>
        <v>207920.52</v>
      </c>
      <c r="E40" s="27">
        <f>12*F40</f>
        <v>32.4</v>
      </c>
      <c r="F40" s="82">
        <v>2.7</v>
      </c>
      <c r="G40" s="15">
        <v>6417.3</v>
      </c>
      <c r="H40" s="15">
        <v>1.07</v>
      </c>
      <c r="I40" s="16">
        <v>1.94</v>
      </c>
    </row>
    <row r="41" spans="1:9" s="15" customFormat="1" ht="23.25" customHeight="1" x14ac:dyDescent="0.2">
      <c r="A41" s="104" t="s">
        <v>102</v>
      </c>
      <c r="B41" s="99" t="s">
        <v>15</v>
      </c>
      <c r="C41" s="25"/>
      <c r="D41" s="26">
        <f>E41*G41</f>
        <v>145995.70000000001</v>
      </c>
      <c r="E41" s="27">
        <f>12*F41</f>
        <v>23.76</v>
      </c>
      <c r="F41" s="82">
        <v>1.98</v>
      </c>
      <c r="G41" s="15">
        <v>6144.6</v>
      </c>
      <c r="I41" s="16"/>
    </row>
    <row r="42" spans="1:9" s="15" customFormat="1" ht="23.25" customHeight="1" x14ac:dyDescent="0.2">
      <c r="A42" s="97" t="s">
        <v>103</v>
      </c>
      <c r="B42" s="100" t="s">
        <v>38</v>
      </c>
      <c r="C42" s="25"/>
      <c r="D42" s="26"/>
      <c r="E42" s="27"/>
      <c r="F42" s="28"/>
      <c r="I42" s="16"/>
    </row>
    <row r="43" spans="1:9" s="15" customFormat="1" ht="23.25" customHeight="1" x14ac:dyDescent="0.2">
      <c r="A43" s="97" t="s">
        <v>104</v>
      </c>
      <c r="B43" s="100" t="s">
        <v>36</v>
      </c>
      <c r="C43" s="25"/>
      <c r="D43" s="26"/>
      <c r="E43" s="27"/>
      <c r="F43" s="28"/>
      <c r="I43" s="16"/>
    </row>
    <row r="44" spans="1:9" s="15" customFormat="1" ht="23.25" customHeight="1" x14ac:dyDescent="0.2">
      <c r="A44" s="97" t="s">
        <v>105</v>
      </c>
      <c r="B44" s="100" t="s">
        <v>106</v>
      </c>
      <c r="C44" s="25"/>
      <c r="D44" s="26"/>
      <c r="E44" s="27"/>
      <c r="F44" s="28"/>
      <c r="I44" s="16"/>
    </row>
    <row r="45" spans="1:9" s="15" customFormat="1" ht="23.25" customHeight="1" x14ac:dyDescent="0.2">
      <c r="A45" s="97" t="s">
        <v>107</v>
      </c>
      <c r="B45" s="100" t="s">
        <v>108</v>
      </c>
      <c r="C45" s="25"/>
      <c r="D45" s="26"/>
      <c r="E45" s="27"/>
      <c r="F45" s="28"/>
      <c r="I45" s="16"/>
    </row>
    <row r="46" spans="1:9" s="15" customFormat="1" ht="23.25" customHeight="1" x14ac:dyDescent="0.2">
      <c r="A46" s="97" t="s">
        <v>109</v>
      </c>
      <c r="B46" s="100" t="s">
        <v>106</v>
      </c>
      <c r="C46" s="25"/>
      <c r="D46" s="26"/>
      <c r="E46" s="27"/>
      <c r="F46" s="28"/>
      <c r="I46" s="16"/>
    </row>
    <row r="47" spans="1:9" s="15" customFormat="1" ht="24" customHeight="1" x14ac:dyDescent="0.2">
      <c r="A47" s="106" t="s">
        <v>110</v>
      </c>
      <c r="B47" s="83" t="s">
        <v>15</v>
      </c>
      <c r="C47" s="25"/>
      <c r="D47" s="26">
        <f>E47*G47</f>
        <v>126824.54</v>
      </c>
      <c r="E47" s="27">
        <f>12*F47</f>
        <v>20.64</v>
      </c>
      <c r="F47" s="82">
        <v>1.72</v>
      </c>
      <c r="G47" s="15">
        <v>6144.6</v>
      </c>
      <c r="H47" s="15">
        <v>1.07</v>
      </c>
      <c r="I47" s="16">
        <v>1.24</v>
      </c>
    </row>
    <row r="48" spans="1:9" s="15" customFormat="1" ht="60" x14ac:dyDescent="0.2">
      <c r="A48" s="106" t="s">
        <v>67</v>
      </c>
      <c r="B48" s="83" t="s">
        <v>68</v>
      </c>
      <c r="C48" s="25" t="s">
        <v>157</v>
      </c>
      <c r="D48" s="26">
        <f>3*3407.5*1.105*1.1</f>
        <v>12425.45</v>
      </c>
      <c r="E48" s="27">
        <f>D48/G48</f>
        <v>2.02</v>
      </c>
      <c r="F48" s="82">
        <f>E48/12</f>
        <v>0.17</v>
      </c>
      <c r="G48" s="15">
        <v>6144.6</v>
      </c>
      <c r="I48" s="16"/>
    </row>
    <row r="49" spans="1:9" s="15" customFormat="1" ht="28.5" x14ac:dyDescent="0.2">
      <c r="A49" s="104" t="s">
        <v>111</v>
      </c>
      <c r="B49" s="107" t="s">
        <v>27</v>
      </c>
      <c r="C49" s="25"/>
      <c r="D49" s="26">
        <f>E49*G49</f>
        <v>316324.01</v>
      </c>
      <c r="E49" s="27">
        <f>12*F49</f>
        <v>51.48</v>
      </c>
      <c r="F49" s="82">
        <v>4.29</v>
      </c>
      <c r="G49" s="15">
        <v>6144.6</v>
      </c>
      <c r="H49" s="15">
        <v>1.07</v>
      </c>
      <c r="I49" s="16">
        <v>3.07</v>
      </c>
    </row>
    <row r="50" spans="1:9" s="15" customFormat="1" ht="28.5" customHeight="1" x14ac:dyDescent="0.2">
      <c r="A50" s="108" t="s">
        <v>112</v>
      </c>
      <c r="B50" s="109" t="s">
        <v>27</v>
      </c>
      <c r="C50" s="25"/>
      <c r="D50" s="26"/>
      <c r="E50" s="27"/>
      <c r="F50" s="28"/>
      <c r="I50" s="16"/>
    </row>
    <row r="51" spans="1:9" s="15" customFormat="1" ht="18.75" customHeight="1" x14ac:dyDescent="0.2">
      <c r="A51" s="108" t="s">
        <v>113</v>
      </c>
      <c r="B51" s="109" t="s">
        <v>114</v>
      </c>
      <c r="C51" s="25"/>
      <c r="D51" s="26"/>
      <c r="E51" s="27"/>
      <c r="F51" s="28"/>
      <c r="I51" s="16"/>
    </row>
    <row r="52" spans="1:9" s="15" customFormat="1" ht="20.25" customHeight="1" x14ac:dyDescent="0.2">
      <c r="A52" s="108" t="s">
        <v>115</v>
      </c>
      <c r="B52" s="109" t="s">
        <v>12</v>
      </c>
      <c r="C52" s="25"/>
      <c r="D52" s="26"/>
      <c r="E52" s="27"/>
      <c r="F52" s="28"/>
      <c r="I52" s="16"/>
    </row>
    <row r="53" spans="1:9" s="15" customFormat="1" ht="31.5" customHeight="1" x14ac:dyDescent="0.2">
      <c r="A53" s="108" t="s">
        <v>116</v>
      </c>
      <c r="B53" s="109" t="s">
        <v>36</v>
      </c>
      <c r="C53" s="25"/>
      <c r="D53" s="26"/>
      <c r="E53" s="27"/>
      <c r="F53" s="28"/>
      <c r="I53" s="16"/>
    </row>
    <row r="54" spans="1:9" s="15" customFormat="1" ht="25.5" customHeight="1" x14ac:dyDescent="0.2">
      <c r="A54" s="104" t="s">
        <v>117</v>
      </c>
      <c r="B54" s="107" t="s">
        <v>36</v>
      </c>
      <c r="C54" s="25" t="s">
        <v>158</v>
      </c>
      <c r="D54" s="26">
        <v>3000</v>
      </c>
      <c r="E54" s="27">
        <f>D54/G54</f>
        <v>0.49</v>
      </c>
      <c r="F54" s="82">
        <f>E54/12</f>
        <v>0.04</v>
      </c>
      <c r="G54" s="15">
        <v>6144.6</v>
      </c>
      <c r="I54" s="16"/>
    </row>
    <row r="55" spans="1:9" s="15" customFormat="1" ht="36.75" customHeight="1" x14ac:dyDescent="0.2">
      <c r="A55" s="103" t="s">
        <v>168</v>
      </c>
      <c r="B55" s="127" t="s">
        <v>48</v>
      </c>
      <c r="C55" s="25" t="s">
        <v>158</v>
      </c>
      <c r="D55" s="26">
        <f>150000/3</f>
        <v>50000</v>
      </c>
      <c r="E55" s="27">
        <f>D55/G55</f>
        <v>8.14</v>
      </c>
      <c r="F55" s="82">
        <f>E55/12</f>
        <v>0.68</v>
      </c>
      <c r="G55" s="15">
        <v>6144.6</v>
      </c>
      <c r="I55" s="16"/>
    </row>
    <row r="56" spans="1:9" s="22" customFormat="1" ht="33" customHeight="1" x14ac:dyDescent="0.2">
      <c r="A56" s="103" t="s">
        <v>118</v>
      </c>
      <c r="B56" s="96" t="s">
        <v>10</v>
      </c>
      <c r="C56" s="37" t="s">
        <v>160</v>
      </c>
      <c r="D56" s="26">
        <v>2246.7800000000002</v>
      </c>
      <c r="E56" s="27">
        <f>D56/G56</f>
        <v>0.37</v>
      </c>
      <c r="F56" s="82">
        <f t="shared" ref="F56:F58" si="0">E56/12</f>
        <v>0.03</v>
      </c>
      <c r="G56" s="15">
        <v>6144.6</v>
      </c>
      <c r="H56" s="15">
        <v>1.07</v>
      </c>
      <c r="I56" s="16">
        <v>0.02</v>
      </c>
    </row>
    <row r="57" spans="1:9" s="22" customFormat="1" ht="48" customHeight="1" x14ac:dyDescent="0.2">
      <c r="A57" s="103" t="s">
        <v>161</v>
      </c>
      <c r="B57" s="96" t="s">
        <v>10</v>
      </c>
      <c r="C57" s="72" t="s">
        <v>162</v>
      </c>
      <c r="D57" s="26">
        <v>18723.21</v>
      </c>
      <c r="E57" s="27">
        <f>D57/G57</f>
        <v>2.92</v>
      </c>
      <c r="F57" s="82">
        <f t="shared" si="0"/>
        <v>0.24</v>
      </c>
      <c r="G57" s="15">
        <v>6417.3</v>
      </c>
      <c r="H57" s="15">
        <v>1.07</v>
      </c>
      <c r="I57" s="16">
        <v>0.04</v>
      </c>
    </row>
    <row r="58" spans="1:9" s="22" customFormat="1" ht="26.25" customHeight="1" x14ac:dyDescent="0.2">
      <c r="A58" s="119" t="s">
        <v>163</v>
      </c>
      <c r="B58" s="37" t="s">
        <v>48</v>
      </c>
      <c r="C58" s="72" t="s">
        <v>160</v>
      </c>
      <c r="D58" s="26">
        <v>15193.15</v>
      </c>
      <c r="E58" s="27">
        <f>D58/G58</f>
        <v>2.4700000000000002</v>
      </c>
      <c r="F58" s="82">
        <f t="shared" si="0"/>
        <v>0.21</v>
      </c>
      <c r="G58" s="15">
        <v>6144.6</v>
      </c>
      <c r="H58" s="15"/>
      <c r="I58" s="16"/>
    </row>
    <row r="59" spans="1:9" s="22" customFormat="1" ht="30" x14ac:dyDescent="0.2">
      <c r="A59" s="104" t="s">
        <v>28</v>
      </c>
      <c r="B59" s="99"/>
      <c r="C59" s="24"/>
      <c r="D59" s="26">
        <f>E59*G59</f>
        <v>14747.04</v>
      </c>
      <c r="E59" s="27">
        <f>F59*12</f>
        <v>2.4</v>
      </c>
      <c r="F59" s="82">
        <v>0.2</v>
      </c>
      <c r="G59" s="15">
        <v>6144.6</v>
      </c>
      <c r="H59" s="15">
        <v>1.07</v>
      </c>
      <c r="I59" s="16">
        <v>0.14000000000000001</v>
      </c>
    </row>
    <row r="60" spans="1:9" s="22" customFormat="1" ht="31.5" customHeight="1" x14ac:dyDescent="0.2">
      <c r="A60" s="108" t="s">
        <v>119</v>
      </c>
      <c r="B60" s="111" t="s">
        <v>72</v>
      </c>
      <c r="C60" s="24"/>
      <c r="D60" s="26"/>
      <c r="E60" s="27"/>
      <c r="F60" s="28"/>
      <c r="G60" s="15"/>
      <c r="H60" s="15"/>
      <c r="I60" s="16"/>
    </row>
    <row r="61" spans="1:9" s="22" customFormat="1" ht="18.75" customHeight="1" x14ac:dyDescent="0.2">
      <c r="A61" s="108" t="s">
        <v>120</v>
      </c>
      <c r="B61" s="111" t="s">
        <v>72</v>
      </c>
      <c r="C61" s="24"/>
      <c r="D61" s="26"/>
      <c r="E61" s="27"/>
      <c r="F61" s="28"/>
      <c r="G61" s="15"/>
      <c r="H61" s="15"/>
      <c r="I61" s="16"/>
    </row>
    <row r="62" spans="1:9" s="22" customFormat="1" ht="20.25" customHeight="1" x14ac:dyDescent="0.2">
      <c r="A62" s="108" t="s">
        <v>121</v>
      </c>
      <c r="B62" s="111" t="s">
        <v>12</v>
      </c>
      <c r="C62" s="24"/>
      <c r="D62" s="26"/>
      <c r="E62" s="27"/>
      <c r="F62" s="28"/>
      <c r="G62" s="15"/>
      <c r="H62" s="15"/>
      <c r="I62" s="16"/>
    </row>
    <row r="63" spans="1:9" s="22" customFormat="1" ht="18" customHeight="1" x14ac:dyDescent="0.2">
      <c r="A63" s="108" t="s">
        <v>122</v>
      </c>
      <c r="B63" s="111" t="s">
        <v>72</v>
      </c>
      <c r="C63" s="24"/>
      <c r="D63" s="26"/>
      <c r="E63" s="27"/>
      <c r="F63" s="28"/>
      <c r="G63" s="15"/>
      <c r="H63" s="15"/>
      <c r="I63" s="16"/>
    </row>
    <row r="64" spans="1:9" s="22" customFormat="1" ht="25.5" x14ac:dyDescent="0.2">
      <c r="A64" s="108" t="s">
        <v>123</v>
      </c>
      <c r="B64" s="111" t="s">
        <v>72</v>
      </c>
      <c r="C64" s="24"/>
      <c r="D64" s="26"/>
      <c r="E64" s="27"/>
      <c r="F64" s="28"/>
      <c r="G64" s="15"/>
      <c r="H64" s="15"/>
      <c r="I64" s="16"/>
    </row>
    <row r="65" spans="1:9" s="22" customFormat="1" ht="18" customHeight="1" x14ac:dyDescent="0.2">
      <c r="A65" s="108" t="s">
        <v>124</v>
      </c>
      <c r="B65" s="111" t="s">
        <v>72</v>
      </c>
      <c r="C65" s="24"/>
      <c r="D65" s="26"/>
      <c r="E65" s="27"/>
      <c r="F65" s="28"/>
      <c r="G65" s="15"/>
      <c r="H65" s="15"/>
      <c r="I65" s="16"/>
    </row>
    <row r="66" spans="1:9" s="22" customFormat="1" ht="28.5" customHeight="1" x14ac:dyDescent="0.2">
      <c r="A66" s="108" t="s">
        <v>125</v>
      </c>
      <c r="B66" s="111" t="s">
        <v>72</v>
      </c>
      <c r="C66" s="24"/>
      <c r="D66" s="26"/>
      <c r="E66" s="27"/>
      <c r="F66" s="28"/>
      <c r="G66" s="15"/>
      <c r="H66" s="15"/>
      <c r="I66" s="16"/>
    </row>
    <row r="67" spans="1:9" s="22" customFormat="1" ht="18" customHeight="1" x14ac:dyDescent="0.2">
      <c r="A67" s="108" t="s">
        <v>126</v>
      </c>
      <c r="B67" s="111" t="s">
        <v>72</v>
      </c>
      <c r="C67" s="24"/>
      <c r="D67" s="26"/>
      <c r="E67" s="27"/>
      <c r="F67" s="28"/>
      <c r="G67" s="15"/>
      <c r="H67" s="15"/>
      <c r="I67" s="16"/>
    </row>
    <row r="68" spans="1:9" s="22" customFormat="1" ht="18.75" customHeight="1" x14ac:dyDescent="0.2">
      <c r="A68" s="108" t="s">
        <v>127</v>
      </c>
      <c r="B68" s="111" t="s">
        <v>72</v>
      </c>
      <c r="C68" s="24"/>
      <c r="D68" s="26"/>
      <c r="E68" s="27"/>
      <c r="F68" s="28"/>
      <c r="G68" s="15"/>
      <c r="H68" s="15"/>
      <c r="I68" s="16"/>
    </row>
    <row r="69" spans="1:9" s="15" customFormat="1" ht="18.75" customHeight="1" x14ac:dyDescent="0.2">
      <c r="A69" s="106" t="s">
        <v>29</v>
      </c>
      <c r="B69" s="83" t="s">
        <v>30</v>
      </c>
      <c r="C69" s="73"/>
      <c r="D69" s="26">
        <f t="shared" ref="D69" si="1">E69*G69</f>
        <v>5390.53</v>
      </c>
      <c r="E69" s="27">
        <f t="shared" ref="E69" si="2">F69*12</f>
        <v>0.84</v>
      </c>
      <c r="F69" s="82">
        <v>7.0000000000000007E-2</v>
      </c>
      <c r="G69" s="15">
        <v>6417.3</v>
      </c>
      <c r="H69" s="15">
        <v>1.07</v>
      </c>
      <c r="I69" s="16">
        <v>0.03</v>
      </c>
    </row>
    <row r="70" spans="1:9" s="15" customFormat="1" ht="18" customHeight="1" x14ac:dyDescent="0.2">
      <c r="A70" s="106" t="s">
        <v>31</v>
      </c>
      <c r="B70" s="112" t="s">
        <v>32</v>
      </c>
      <c r="C70" s="67"/>
      <c r="D70" s="26">
        <v>3547.95</v>
      </c>
      <c r="E70" s="27">
        <f>D70/G70</f>
        <v>0.55000000000000004</v>
      </c>
      <c r="F70" s="82">
        <f>E70/12</f>
        <v>0.05</v>
      </c>
      <c r="G70" s="15">
        <v>6417.3</v>
      </c>
      <c r="H70" s="15">
        <v>6417.3</v>
      </c>
      <c r="I70" s="15">
        <v>6417.3</v>
      </c>
    </row>
    <row r="71" spans="1:9" s="36" customFormat="1" ht="30" x14ac:dyDescent="0.2">
      <c r="A71" s="106" t="s">
        <v>33</v>
      </c>
      <c r="B71" s="83"/>
      <c r="C71" s="24"/>
      <c r="D71" s="26">
        <v>0</v>
      </c>
      <c r="E71" s="27">
        <v>0</v>
      </c>
      <c r="F71" s="28">
        <v>0</v>
      </c>
      <c r="G71" s="15">
        <v>6417.3</v>
      </c>
      <c r="H71" s="15">
        <v>1.07</v>
      </c>
      <c r="I71" s="16">
        <v>0.03</v>
      </c>
    </row>
    <row r="72" spans="1:9" s="36" customFormat="1" ht="15" x14ac:dyDescent="0.2">
      <c r="A72" s="35" t="s">
        <v>34</v>
      </c>
      <c r="B72" s="24"/>
      <c r="C72" s="25"/>
      <c r="D72" s="27">
        <f>SUM(D73:D85)</f>
        <v>58310.82</v>
      </c>
      <c r="E72" s="27">
        <f>D72/G72</f>
        <v>9.49</v>
      </c>
      <c r="F72" s="28">
        <f>E72/12+0.01</f>
        <v>0.8</v>
      </c>
      <c r="G72" s="15">
        <v>6144.6</v>
      </c>
      <c r="H72" s="15">
        <v>1.07</v>
      </c>
      <c r="I72" s="16">
        <v>0.53</v>
      </c>
    </row>
    <row r="73" spans="1:9" s="22" customFormat="1" ht="15" x14ac:dyDescent="0.2">
      <c r="A73" s="39" t="s">
        <v>35</v>
      </c>
      <c r="B73" s="40" t="s">
        <v>36</v>
      </c>
      <c r="C73" s="40"/>
      <c r="D73" s="84">
        <v>358.41</v>
      </c>
      <c r="E73" s="42"/>
      <c r="F73" s="43"/>
      <c r="G73" s="15">
        <v>6144.6</v>
      </c>
      <c r="H73" s="15">
        <v>1.07</v>
      </c>
      <c r="I73" s="16">
        <v>0.01</v>
      </c>
    </row>
    <row r="74" spans="1:9" s="22" customFormat="1" ht="15" x14ac:dyDescent="0.2">
      <c r="A74" s="39" t="s">
        <v>37</v>
      </c>
      <c r="B74" s="40" t="s">
        <v>38</v>
      </c>
      <c r="C74" s="40"/>
      <c r="D74" s="84">
        <v>1010.84</v>
      </c>
      <c r="E74" s="42"/>
      <c r="F74" s="43"/>
      <c r="G74" s="15">
        <v>6144.6</v>
      </c>
      <c r="H74" s="15">
        <v>1.07</v>
      </c>
      <c r="I74" s="16">
        <v>0.01</v>
      </c>
    </row>
    <row r="75" spans="1:9" s="22" customFormat="1" ht="20.25" customHeight="1" x14ac:dyDescent="0.2">
      <c r="A75" s="39" t="s">
        <v>71</v>
      </c>
      <c r="B75" s="45" t="s">
        <v>36</v>
      </c>
      <c r="C75" s="40"/>
      <c r="D75" s="84">
        <v>1801.23</v>
      </c>
      <c r="E75" s="42"/>
      <c r="F75" s="43"/>
      <c r="G75" s="15">
        <v>6144.6</v>
      </c>
      <c r="H75" s="15"/>
      <c r="I75" s="16"/>
    </row>
    <row r="76" spans="1:9" s="22" customFormat="1" ht="21" customHeight="1" x14ac:dyDescent="0.2">
      <c r="A76" s="39" t="s">
        <v>184</v>
      </c>
      <c r="B76" s="45" t="s">
        <v>48</v>
      </c>
      <c r="C76" s="40"/>
      <c r="D76" s="118">
        <v>24666.33</v>
      </c>
      <c r="E76" s="42"/>
      <c r="F76" s="43"/>
      <c r="G76" s="15">
        <v>6144.6</v>
      </c>
      <c r="H76" s="15">
        <v>1.07</v>
      </c>
      <c r="I76" s="16">
        <v>0.16</v>
      </c>
    </row>
    <row r="77" spans="1:9" s="22" customFormat="1" ht="18" customHeight="1" x14ac:dyDescent="0.2">
      <c r="A77" s="39" t="s">
        <v>39</v>
      </c>
      <c r="B77" s="40" t="s">
        <v>36</v>
      </c>
      <c r="C77" s="40"/>
      <c r="D77" s="84">
        <v>1926.34</v>
      </c>
      <c r="E77" s="42"/>
      <c r="F77" s="43"/>
      <c r="G77" s="15">
        <v>6144.6</v>
      </c>
      <c r="H77" s="15">
        <v>1.07</v>
      </c>
      <c r="I77" s="16">
        <v>0.02</v>
      </c>
    </row>
    <row r="78" spans="1:9" s="22" customFormat="1" ht="15" x14ac:dyDescent="0.2">
      <c r="A78" s="39" t="s">
        <v>40</v>
      </c>
      <c r="B78" s="40" t="s">
        <v>36</v>
      </c>
      <c r="C78" s="40"/>
      <c r="D78" s="84">
        <v>6441.14</v>
      </c>
      <c r="E78" s="42"/>
      <c r="F78" s="43"/>
      <c r="G78" s="15">
        <v>6144.6</v>
      </c>
      <c r="H78" s="15">
        <v>1.07</v>
      </c>
      <c r="I78" s="16">
        <v>0.06</v>
      </c>
    </row>
    <row r="79" spans="1:9" s="22" customFormat="1" ht="18" customHeight="1" x14ac:dyDescent="0.2">
      <c r="A79" s="39" t="s">
        <v>41</v>
      </c>
      <c r="B79" s="40" t="s">
        <v>36</v>
      </c>
      <c r="C79" s="40"/>
      <c r="D79" s="84">
        <v>1010.85</v>
      </c>
      <c r="E79" s="42"/>
      <c r="F79" s="43"/>
      <c r="G79" s="15">
        <v>6144.6</v>
      </c>
      <c r="H79" s="15">
        <v>1.07</v>
      </c>
      <c r="I79" s="16">
        <v>0.01</v>
      </c>
    </row>
    <row r="80" spans="1:9" s="22" customFormat="1" ht="17.25" customHeight="1" x14ac:dyDescent="0.2">
      <c r="A80" s="39" t="s">
        <v>42</v>
      </c>
      <c r="B80" s="40" t="s">
        <v>36</v>
      </c>
      <c r="C80" s="40"/>
      <c r="D80" s="84">
        <v>963.14</v>
      </c>
      <c r="E80" s="42"/>
      <c r="F80" s="43"/>
      <c r="G80" s="15">
        <v>6144.6</v>
      </c>
      <c r="H80" s="15">
        <v>1.07</v>
      </c>
      <c r="I80" s="16">
        <v>0.01</v>
      </c>
    </row>
    <row r="81" spans="1:9" s="22" customFormat="1" ht="17.25" customHeight="1" x14ac:dyDescent="0.2">
      <c r="A81" s="39" t="s">
        <v>43</v>
      </c>
      <c r="B81" s="40" t="s">
        <v>38</v>
      </c>
      <c r="C81" s="40"/>
      <c r="D81" s="85">
        <v>3852.7</v>
      </c>
      <c r="E81" s="42"/>
      <c r="F81" s="43"/>
      <c r="G81" s="15">
        <v>6144.6</v>
      </c>
      <c r="H81" s="15">
        <v>1.07</v>
      </c>
      <c r="I81" s="16">
        <v>0.04</v>
      </c>
    </row>
    <row r="82" spans="1:9" s="22" customFormat="1" ht="25.5" x14ac:dyDescent="0.2">
      <c r="A82" s="39" t="s">
        <v>44</v>
      </c>
      <c r="B82" s="40" t="s">
        <v>36</v>
      </c>
      <c r="C82" s="40"/>
      <c r="D82" s="84">
        <v>5913.96</v>
      </c>
      <c r="E82" s="42"/>
      <c r="F82" s="43"/>
      <c r="G82" s="15">
        <v>6144.6</v>
      </c>
      <c r="H82" s="15">
        <v>1.07</v>
      </c>
      <c r="I82" s="16">
        <v>0.05</v>
      </c>
    </row>
    <row r="83" spans="1:9" s="22" customFormat="1" ht="18" customHeight="1" x14ac:dyDescent="0.2">
      <c r="A83" s="39" t="s">
        <v>45</v>
      </c>
      <c r="B83" s="40" t="s">
        <v>36</v>
      </c>
      <c r="C83" s="40"/>
      <c r="D83" s="84">
        <v>6663.12</v>
      </c>
      <c r="E83" s="42"/>
      <c r="F83" s="43"/>
      <c r="G83" s="15">
        <v>6144.6</v>
      </c>
      <c r="H83" s="15">
        <v>1.07</v>
      </c>
      <c r="I83" s="16">
        <v>0.01</v>
      </c>
    </row>
    <row r="84" spans="1:9" s="22" customFormat="1" ht="25.5" x14ac:dyDescent="0.2">
      <c r="A84" s="75" t="s">
        <v>128</v>
      </c>
      <c r="B84" s="76" t="s">
        <v>48</v>
      </c>
      <c r="C84" s="44"/>
      <c r="D84" s="84">
        <v>0</v>
      </c>
      <c r="E84" s="42"/>
      <c r="F84" s="43"/>
      <c r="G84" s="15">
        <v>6144.6</v>
      </c>
      <c r="H84" s="15"/>
      <c r="I84" s="16"/>
    </row>
    <row r="85" spans="1:9" s="22" customFormat="1" ht="21" customHeight="1" x14ac:dyDescent="0.2">
      <c r="A85" s="113" t="s">
        <v>185</v>
      </c>
      <c r="B85" s="110" t="s">
        <v>36</v>
      </c>
      <c r="C85" s="40"/>
      <c r="D85" s="84">
        <v>3702.76</v>
      </c>
      <c r="E85" s="42"/>
      <c r="F85" s="43"/>
      <c r="G85" s="15">
        <v>6144.6</v>
      </c>
      <c r="H85" s="15"/>
      <c r="I85" s="16"/>
    </row>
    <row r="86" spans="1:9" s="36" customFormat="1" ht="30" x14ac:dyDescent="0.2">
      <c r="A86" s="35" t="s">
        <v>46</v>
      </c>
      <c r="B86" s="24"/>
      <c r="C86" s="25"/>
      <c r="D86" s="27">
        <f>SUM(D87:D90)</f>
        <v>13418.96</v>
      </c>
      <c r="E86" s="27">
        <f>D86/G86</f>
        <v>2.09</v>
      </c>
      <c r="F86" s="28">
        <f>E86/12</f>
        <v>0.17</v>
      </c>
      <c r="G86" s="15">
        <v>6417.3</v>
      </c>
      <c r="H86" s="15">
        <v>1.07</v>
      </c>
      <c r="I86" s="16">
        <v>0.05</v>
      </c>
    </row>
    <row r="87" spans="1:9" s="22" customFormat="1" ht="31.5" customHeight="1" x14ac:dyDescent="0.2">
      <c r="A87" s="39" t="s">
        <v>49</v>
      </c>
      <c r="B87" s="40" t="s">
        <v>50</v>
      </c>
      <c r="C87" s="40"/>
      <c r="D87" s="84">
        <v>1926.35</v>
      </c>
      <c r="E87" s="42"/>
      <c r="F87" s="43"/>
      <c r="G87" s="15">
        <v>6417.3</v>
      </c>
      <c r="H87" s="15">
        <v>1.07</v>
      </c>
      <c r="I87" s="16">
        <v>0</v>
      </c>
    </row>
    <row r="88" spans="1:9" s="22" customFormat="1" ht="34.5" customHeight="1" x14ac:dyDescent="0.2">
      <c r="A88" s="75" t="s">
        <v>128</v>
      </c>
      <c r="B88" s="76" t="s">
        <v>51</v>
      </c>
      <c r="C88" s="40"/>
      <c r="D88" s="84">
        <f t="shared" ref="D88:D90" si="3">E88*G88</f>
        <v>0</v>
      </c>
      <c r="E88" s="42"/>
      <c r="F88" s="43"/>
      <c r="G88" s="15">
        <v>6417.3</v>
      </c>
      <c r="H88" s="15">
        <v>1.07</v>
      </c>
      <c r="I88" s="16">
        <v>0</v>
      </c>
    </row>
    <row r="89" spans="1:9" s="22" customFormat="1" ht="21.75" customHeight="1" x14ac:dyDescent="0.2">
      <c r="A89" s="108" t="s">
        <v>149</v>
      </c>
      <c r="B89" s="76" t="s">
        <v>48</v>
      </c>
      <c r="C89" s="40"/>
      <c r="D89" s="118">
        <v>11492.61</v>
      </c>
      <c r="E89" s="42"/>
      <c r="F89" s="43"/>
      <c r="G89" s="15">
        <v>6417.3</v>
      </c>
      <c r="H89" s="15">
        <v>1.07</v>
      </c>
      <c r="I89" s="16">
        <v>0</v>
      </c>
    </row>
    <row r="90" spans="1:9" s="22" customFormat="1" ht="23.25" customHeight="1" x14ac:dyDescent="0.2">
      <c r="A90" s="113" t="s">
        <v>130</v>
      </c>
      <c r="B90" s="76" t="s">
        <v>36</v>
      </c>
      <c r="C90" s="40"/>
      <c r="D90" s="84">
        <f t="shared" si="3"/>
        <v>0</v>
      </c>
      <c r="E90" s="42"/>
      <c r="F90" s="43"/>
      <c r="G90" s="15">
        <v>6417.3</v>
      </c>
      <c r="H90" s="15">
        <v>1.07</v>
      </c>
      <c r="I90" s="16">
        <v>0</v>
      </c>
    </row>
    <row r="91" spans="1:9" s="22" customFormat="1" ht="30" x14ac:dyDescent="0.2">
      <c r="A91" s="35" t="s">
        <v>52</v>
      </c>
      <c r="B91" s="40"/>
      <c r="C91" s="40"/>
      <c r="D91" s="27">
        <f>D92+D93+D94+D95</f>
        <v>9365.1299999999992</v>
      </c>
      <c r="E91" s="27">
        <f>D91/G91</f>
        <v>1.52</v>
      </c>
      <c r="F91" s="28">
        <f>E91/12</f>
        <v>0.13</v>
      </c>
      <c r="G91" s="15">
        <v>6144.6</v>
      </c>
      <c r="H91" s="15">
        <v>1.07</v>
      </c>
      <c r="I91" s="16">
        <v>0.05</v>
      </c>
    </row>
    <row r="92" spans="1:9" s="22" customFormat="1" ht="21" customHeight="1" x14ac:dyDescent="0.2">
      <c r="A92" s="75" t="s">
        <v>131</v>
      </c>
      <c r="B92" s="114" t="s">
        <v>36</v>
      </c>
      <c r="C92" s="40"/>
      <c r="D92" s="84">
        <v>0</v>
      </c>
      <c r="E92" s="42"/>
      <c r="F92" s="43"/>
      <c r="G92" s="15">
        <v>6144.6</v>
      </c>
      <c r="H92" s="15"/>
      <c r="I92" s="16"/>
    </row>
    <row r="93" spans="1:9" s="22" customFormat="1" ht="20.25" customHeight="1" x14ac:dyDescent="0.2">
      <c r="A93" s="108" t="s">
        <v>183</v>
      </c>
      <c r="B93" s="76" t="s">
        <v>48</v>
      </c>
      <c r="C93" s="40"/>
      <c r="D93" s="118">
        <v>9365.1299999999992</v>
      </c>
      <c r="E93" s="42"/>
      <c r="F93" s="43"/>
      <c r="G93" s="15">
        <v>6144.6</v>
      </c>
      <c r="H93" s="15"/>
      <c r="I93" s="16"/>
    </row>
    <row r="94" spans="1:9" s="22" customFormat="1" ht="15" x14ac:dyDescent="0.2">
      <c r="A94" s="75" t="s">
        <v>132</v>
      </c>
      <c r="B94" s="76" t="s">
        <v>51</v>
      </c>
      <c r="C94" s="40"/>
      <c r="D94" s="84">
        <v>0</v>
      </c>
      <c r="E94" s="42"/>
      <c r="F94" s="43"/>
      <c r="G94" s="15">
        <v>6144.6</v>
      </c>
      <c r="H94" s="15"/>
      <c r="I94" s="16"/>
    </row>
    <row r="95" spans="1:9" s="22" customFormat="1" ht="25.5" x14ac:dyDescent="0.2">
      <c r="A95" s="75" t="s">
        <v>133</v>
      </c>
      <c r="B95" s="76" t="s">
        <v>48</v>
      </c>
      <c r="C95" s="40"/>
      <c r="D95" s="84">
        <v>0</v>
      </c>
      <c r="E95" s="42"/>
      <c r="F95" s="43"/>
      <c r="G95" s="15">
        <v>6144.6</v>
      </c>
      <c r="H95" s="15"/>
      <c r="I95" s="16"/>
    </row>
    <row r="96" spans="1:9" s="22" customFormat="1" ht="15" x14ac:dyDescent="0.2">
      <c r="A96" s="103" t="s">
        <v>134</v>
      </c>
      <c r="B96" s="114"/>
      <c r="C96" s="40"/>
      <c r="D96" s="27">
        <f>SUM(D97:D102)</f>
        <v>16220.51</v>
      </c>
      <c r="E96" s="27">
        <f>D96/G96</f>
        <v>2.64</v>
      </c>
      <c r="F96" s="28">
        <f>E96/12</f>
        <v>0.22</v>
      </c>
      <c r="G96" s="15">
        <v>6144.6</v>
      </c>
      <c r="H96" s="15">
        <v>1.07</v>
      </c>
      <c r="I96" s="16">
        <v>0.26</v>
      </c>
    </row>
    <row r="97" spans="1:9" s="79" customFormat="1" ht="17.25" customHeight="1" x14ac:dyDescent="0.2">
      <c r="A97" s="113" t="s">
        <v>53</v>
      </c>
      <c r="B97" s="115" t="s">
        <v>10</v>
      </c>
      <c r="C97" s="42"/>
      <c r="D97" s="84">
        <v>0</v>
      </c>
      <c r="E97" s="42"/>
      <c r="F97" s="43"/>
      <c r="G97" s="15">
        <v>6144.6</v>
      </c>
      <c r="H97" s="77">
        <v>1.07</v>
      </c>
      <c r="I97" s="78">
        <v>0.01</v>
      </c>
    </row>
    <row r="98" spans="1:9" s="22" customFormat="1" ht="42" customHeight="1" x14ac:dyDescent="0.2">
      <c r="A98" s="113" t="s">
        <v>135</v>
      </c>
      <c r="B98" s="115" t="s">
        <v>36</v>
      </c>
      <c r="C98" s="40"/>
      <c r="D98" s="84">
        <v>15213.7</v>
      </c>
      <c r="E98" s="42"/>
      <c r="F98" s="43"/>
      <c r="G98" s="15">
        <v>6144.6</v>
      </c>
      <c r="H98" s="15">
        <v>1.07</v>
      </c>
      <c r="I98" s="16">
        <v>0.15</v>
      </c>
    </row>
    <row r="99" spans="1:9" s="22" customFormat="1" ht="45" customHeight="1" x14ac:dyDescent="0.2">
      <c r="A99" s="113" t="s">
        <v>136</v>
      </c>
      <c r="B99" s="115" t="s">
        <v>36</v>
      </c>
      <c r="C99" s="40"/>
      <c r="D99" s="84">
        <v>1006.81</v>
      </c>
      <c r="E99" s="42"/>
      <c r="F99" s="43"/>
      <c r="G99" s="15">
        <v>6144.6</v>
      </c>
      <c r="H99" s="15">
        <v>1.07</v>
      </c>
      <c r="I99" s="16">
        <v>0.01</v>
      </c>
    </row>
    <row r="100" spans="1:9" s="22" customFormat="1" ht="25.5" x14ac:dyDescent="0.2">
      <c r="A100" s="113" t="s">
        <v>54</v>
      </c>
      <c r="B100" s="115" t="s">
        <v>18</v>
      </c>
      <c r="C100" s="40"/>
      <c r="D100" s="84">
        <v>0</v>
      </c>
      <c r="E100" s="42"/>
      <c r="F100" s="43"/>
      <c r="G100" s="15">
        <v>6144.6</v>
      </c>
      <c r="H100" s="15"/>
      <c r="I100" s="16"/>
    </row>
    <row r="101" spans="1:9" s="22" customFormat="1" ht="18" customHeight="1" x14ac:dyDescent="0.2">
      <c r="A101" s="113" t="s">
        <v>75</v>
      </c>
      <c r="B101" s="116" t="s">
        <v>76</v>
      </c>
      <c r="C101" s="40"/>
      <c r="D101" s="84">
        <v>0</v>
      </c>
      <c r="E101" s="42"/>
      <c r="F101" s="43"/>
      <c r="G101" s="15">
        <v>6144.6</v>
      </c>
      <c r="H101" s="15"/>
      <c r="I101" s="16"/>
    </row>
    <row r="102" spans="1:9" s="22" customFormat="1" ht="57.75" customHeight="1" x14ac:dyDescent="0.2">
      <c r="A102" s="113" t="s">
        <v>137</v>
      </c>
      <c r="B102" s="116" t="s">
        <v>72</v>
      </c>
      <c r="C102" s="40"/>
      <c r="D102" s="84">
        <v>0</v>
      </c>
      <c r="E102" s="42"/>
      <c r="F102" s="43"/>
      <c r="G102" s="15">
        <v>6144.6</v>
      </c>
      <c r="H102" s="15">
        <v>1.07</v>
      </c>
      <c r="I102" s="16">
        <v>0.03</v>
      </c>
    </row>
    <row r="103" spans="1:9" s="22" customFormat="1" ht="15" x14ac:dyDescent="0.2">
      <c r="A103" s="35" t="s">
        <v>55</v>
      </c>
      <c r="B103" s="40"/>
      <c r="C103" s="40"/>
      <c r="D103" s="27">
        <f>D104</f>
        <v>1208.01</v>
      </c>
      <c r="E103" s="27">
        <f>D103/G103</f>
        <v>0.2</v>
      </c>
      <c r="F103" s="28">
        <f>E103/12</f>
        <v>0.02</v>
      </c>
      <c r="G103" s="15">
        <v>6144.6</v>
      </c>
      <c r="H103" s="15">
        <v>1.07</v>
      </c>
      <c r="I103" s="16">
        <v>0.1</v>
      </c>
    </row>
    <row r="104" spans="1:9" s="22" customFormat="1" ht="21" customHeight="1" x14ac:dyDescent="0.2">
      <c r="A104" s="39" t="s">
        <v>56</v>
      </c>
      <c r="B104" s="40" t="s">
        <v>36</v>
      </c>
      <c r="C104" s="40"/>
      <c r="D104" s="84">
        <v>1208.01</v>
      </c>
      <c r="E104" s="42"/>
      <c r="F104" s="43"/>
      <c r="G104" s="15">
        <v>6144.6</v>
      </c>
      <c r="H104" s="15">
        <v>1.07</v>
      </c>
      <c r="I104" s="16">
        <v>0.01</v>
      </c>
    </row>
    <row r="105" spans="1:9" s="15" customFormat="1" ht="15" x14ac:dyDescent="0.2">
      <c r="A105" s="35" t="s">
        <v>57</v>
      </c>
      <c r="B105" s="24"/>
      <c r="C105" s="25"/>
      <c r="D105" s="27">
        <f>D106+D107</f>
        <v>26614.9</v>
      </c>
      <c r="E105" s="27">
        <f>D105/G105</f>
        <v>4.33</v>
      </c>
      <c r="F105" s="28">
        <f>E105/12</f>
        <v>0.36</v>
      </c>
      <c r="G105" s="15">
        <v>6144.6</v>
      </c>
      <c r="H105" s="15">
        <v>1.07</v>
      </c>
      <c r="I105" s="16">
        <v>0.59</v>
      </c>
    </row>
    <row r="106" spans="1:9" s="22" customFormat="1" ht="47.25" customHeight="1" x14ac:dyDescent="0.2">
      <c r="A106" s="105" t="s">
        <v>138</v>
      </c>
      <c r="B106" s="76" t="s">
        <v>38</v>
      </c>
      <c r="C106" s="40"/>
      <c r="D106" s="84">
        <v>26614.9</v>
      </c>
      <c r="E106" s="42"/>
      <c r="F106" s="43"/>
      <c r="G106" s="15">
        <v>6144.6</v>
      </c>
      <c r="H106" s="15">
        <v>1.07</v>
      </c>
      <c r="I106" s="16">
        <v>0.02</v>
      </c>
    </row>
    <row r="107" spans="1:9" s="22" customFormat="1" ht="25.5" x14ac:dyDescent="0.2">
      <c r="A107" s="105" t="s">
        <v>188</v>
      </c>
      <c r="B107" s="76" t="s">
        <v>72</v>
      </c>
      <c r="C107" s="40"/>
      <c r="D107" s="84">
        <v>0</v>
      </c>
      <c r="E107" s="42"/>
      <c r="F107" s="43"/>
      <c r="G107" s="15">
        <v>6144.6</v>
      </c>
      <c r="H107" s="15">
        <v>1.07</v>
      </c>
      <c r="I107" s="16">
        <v>0.56999999999999995</v>
      </c>
    </row>
    <row r="108" spans="1:9" s="15" customFormat="1" ht="15" x14ac:dyDescent="0.2">
      <c r="A108" s="35" t="s">
        <v>58</v>
      </c>
      <c r="B108" s="24"/>
      <c r="C108" s="25"/>
      <c r="D108" s="27">
        <f>D109+D110</f>
        <v>0</v>
      </c>
      <c r="E108" s="27">
        <f>D108/G108</f>
        <v>0</v>
      </c>
      <c r="F108" s="28">
        <f>E108/12</f>
        <v>0</v>
      </c>
      <c r="G108" s="15">
        <v>6144.6</v>
      </c>
      <c r="H108" s="15">
        <v>1.07</v>
      </c>
      <c r="I108" s="16">
        <v>0.2</v>
      </c>
    </row>
    <row r="109" spans="1:9" s="22" customFormat="1" ht="15" x14ac:dyDescent="0.2">
      <c r="A109" s="39" t="s">
        <v>164</v>
      </c>
      <c r="B109" s="40" t="s">
        <v>47</v>
      </c>
      <c r="C109" s="40"/>
      <c r="D109" s="84">
        <v>0</v>
      </c>
      <c r="E109" s="42"/>
      <c r="F109" s="43"/>
      <c r="G109" s="15">
        <v>6144.6</v>
      </c>
      <c r="H109" s="15">
        <v>1.07</v>
      </c>
      <c r="I109" s="16">
        <v>0.15</v>
      </c>
    </row>
    <row r="110" spans="1:9" s="22" customFormat="1" ht="15.75" thickBot="1" x14ac:dyDescent="0.25">
      <c r="A110" s="39" t="s">
        <v>59</v>
      </c>
      <c r="B110" s="40" t="s">
        <v>47</v>
      </c>
      <c r="C110" s="40"/>
      <c r="D110" s="84">
        <v>0</v>
      </c>
      <c r="E110" s="42"/>
      <c r="F110" s="43"/>
      <c r="G110" s="15">
        <v>6144.6</v>
      </c>
      <c r="H110" s="15">
        <v>1.07</v>
      </c>
      <c r="I110" s="16">
        <v>0.05</v>
      </c>
    </row>
    <row r="111" spans="1:9" s="15" customFormat="1" ht="164.25" customHeight="1" thickBot="1" x14ac:dyDescent="0.25">
      <c r="A111" s="117" t="s">
        <v>189</v>
      </c>
      <c r="B111" s="96" t="s">
        <v>18</v>
      </c>
      <c r="C111" s="13"/>
      <c r="D111" s="86">
        <v>50000</v>
      </c>
      <c r="E111" s="61">
        <f>D111/G111</f>
        <v>8.14</v>
      </c>
      <c r="F111" s="68">
        <f>E111/12</f>
        <v>0.68</v>
      </c>
      <c r="G111" s="15">
        <v>6144.6</v>
      </c>
      <c r="H111" s="15">
        <v>1.07</v>
      </c>
      <c r="I111" s="16">
        <v>0.3</v>
      </c>
    </row>
    <row r="112" spans="1:9" s="15" customFormat="1" ht="30.75" customHeight="1" thickBot="1" x14ac:dyDescent="0.25">
      <c r="A112" s="120" t="s">
        <v>165</v>
      </c>
      <c r="B112" s="121" t="s">
        <v>166</v>
      </c>
      <c r="C112" s="13"/>
      <c r="D112" s="86">
        <v>0</v>
      </c>
      <c r="E112" s="61"/>
      <c r="F112" s="68"/>
      <c r="I112" s="16"/>
    </row>
    <row r="113" spans="1:9" s="22" customFormat="1" ht="29.25" customHeight="1" thickBot="1" x14ac:dyDescent="0.25">
      <c r="A113" s="46" t="s">
        <v>60</v>
      </c>
      <c r="B113" s="47" t="s">
        <v>15</v>
      </c>
      <c r="C113" s="70"/>
      <c r="D113" s="86">
        <f t="shared" ref="D113" si="4">E113*G113</f>
        <v>140096.88</v>
      </c>
      <c r="E113" s="61">
        <f t="shared" ref="E113" si="5">F113*12</f>
        <v>22.8</v>
      </c>
      <c r="F113" s="68">
        <v>1.9</v>
      </c>
      <c r="G113" s="15">
        <v>6144.6</v>
      </c>
      <c r="I113" s="23"/>
    </row>
    <row r="114" spans="1:9" s="15" customFormat="1" ht="24.75" customHeight="1" thickBot="1" x14ac:dyDescent="0.35">
      <c r="A114" s="48" t="s">
        <v>61</v>
      </c>
      <c r="B114" s="13"/>
      <c r="C114" s="13"/>
      <c r="D114" s="69">
        <f>D113+D112+D111+D108+D105+D103+D96+D91+D86+D72+D71+D70+D69+D59+D58+D57+D56+D55+D54+D49+D48+D47+D41+D40+D39+D28+D15</f>
        <v>1667496.64</v>
      </c>
      <c r="E114" s="69"/>
      <c r="F114" s="69"/>
      <c r="G114" s="15">
        <v>6144.6</v>
      </c>
      <c r="I114" s="16"/>
    </row>
    <row r="115" spans="1:9" s="52" customFormat="1" x14ac:dyDescent="0.2">
      <c r="A115" s="51"/>
      <c r="D115" s="53"/>
      <c r="E115" s="53"/>
      <c r="F115" s="53"/>
      <c r="I115" s="54"/>
    </row>
    <row r="116" spans="1:9" s="59" customFormat="1" ht="18.75" x14ac:dyDescent="0.4">
      <c r="A116" s="55"/>
      <c r="B116" s="56"/>
      <c r="C116" s="57"/>
      <c r="D116" s="58"/>
      <c r="E116" s="58"/>
      <c r="F116" s="58"/>
      <c r="I116" s="60"/>
    </row>
    <row r="117" spans="1:9" s="59" customFormat="1" ht="19.5" thickBot="1" x14ac:dyDescent="0.45">
      <c r="A117" s="55"/>
      <c r="B117" s="56"/>
      <c r="C117" s="57"/>
      <c r="D117" s="58"/>
      <c r="E117" s="58"/>
      <c r="F117" s="58"/>
      <c r="I117" s="60"/>
    </row>
    <row r="118" spans="1:9" s="15" customFormat="1" ht="30" x14ac:dyDescent="0.2">
      <c r="A118" s="87" t="s">
        <v>62</v>
      </c>
      <c r="B118" s="88"/>
      <c r="C118" s="88"/>
      <c r="D118" s="89">
        <f>D119+D120+D121+D122+D123+D124+D125+D126+D127+D128+D129+D130+D131+D132+D133+D134+D135</f>
        <v>108219.97</v>
      </c>
      <c r="E118" s="89">
        <f t="shared" ref="E118:F118" si="6">E119+E120+E121+E122+E123+E124+E125+E126+E127+E128+E129+E130+E131+E132+E133+E134+E135</f>
        <v>17.52</v>
      </c>
      <c r="F118" s="89">
        <f t="shared" si="6"/>
        <v>1.46</v>
      </c>
      <c r="G118" s="15">
        <v>6144.6</v>
      </c>
      <c r="I118" s="16"/>
    </row>
    <row r="119" spans="1:9" s="15" customFormat="1" ht="21" customHeight="1" x14ac:dyDescent="0.2">
      <c r="A119" s="94" t="s">
        <v>190</v>
      </c>
      <c r="B119" s="95"/>
      <c r="C119" s="95"/>
      <c r="D119" s="133">
        <v>26733.83</v>
      </c>
      <c r="E119" s="95">
        <f t="shared" ref="E119:E135" si="7">D119/G119</f>
        <v>4.3499999999999996</v>
      </c>
      <c r="F119" s="95">
        <f>E119/12</f>
        <v>0.36</v>
      </c>
      <c r="G119" s="15">
        <v>6144.6</v>
      </c>
      <c r="I119" s="16"/>
    </row>
    <row r="120" spans="1:9" s="22" customFormat="1" ht="20.25" customHeight="1" x14ac:dyDescent="0.2">
      <c r="A120" s="62" t="s">
        <v>73</v>
      </c>
      <c r="B120" s="42"/>
      <c r="C120" s="42"/>
      <c r="D120" s="91">
        <v>0</v>
      </c>
      <c r="E120" s="95">
        <f t="shared" si="7"/>
        <v>0</v>
      </c>
      <c r="F120" s="95">
        <f t="shared" ref="F120:F135" si="8">E120/12</f>
        <v>0</v>
      </c>
      <c r="G120" s="15">
        <v>6144.6</v>
      </c>
      <c r="H120" s="15"/>
      <c r="I120" s="16"/>
    </row>
    <row r="121" spans="1:9" s="22" customFormat="1" ht="20.25" customHeight="1" x14ac:dyDescent="0.2">
      <c r="A121" s="62" t="s">
        <v>142</v>
      </c>
      <c r="B121" s="42"/>
      <c r="C121" s="42"/>
      <c r="D121" s="118">
        <v>28701.52</v>
      </c>
      <c r="E121" s="95">
        <f t="shared" si="7"/>
        <v>4.67</v>
      </c>
      <c r="F121" s="95">
        <f t="shared" si="8"/>
        <v>0.39</v>
      </c>
      <c r="G121" s="15">
        <v>6144.6</v>
      </c>
      <c r="H121" s="15"/>
      <c r="I121" s="16"/>
    </row>
    <row r="122" spans="1:9" s="22" customFormat="1" ht="21" customHeight="1" x14ac:dyDescent="0.2">
      <c r="A122" s="62" t="s">
        <v>143</v>
      </c>
      <c r="B122" s="42"/>
      <c r="C122" s="42"/>
      <c r="D122" s="85">
        <v>0</v>
      </c>
      <c r="E122" s="95">
        <f t="shared" si="7"/>
        <v>0</v>
      </c>
      <c r="F122" s="95">
        <f t="shared" si="8"/>
        <v>0</v>
      </c>
      <c r="G122" s="15">
        <v>6144.6</v>
      </c>
      <c r="H122" s="15"/>
      <c r="I122" s="16"/>
    </row>
    <row r="123" spans="1:9" s="22" customFormat="1" ht="21" customHeight="1" x14ac:dyDescent="0.2">
      <c r="A123" s="62" t="s">
        <v>144</v>
      </c>
      <c r="B123" s="42"/>
      <c r="C123" s="42"/>
      <c r="D123" s="85">
        <v>0</v>
      </c>
      <c r="E123" s="95">
        <f t="shared" si="7"/>
        <v>0</v>
      </c>
      <c r="F123" s="95">
        <f t="shared" si="8"/>
        <v>0</v>
      </c>
      <c r="G123" s="15">
        <v>6144.6</v>
      </c>
      <c r="H123" s="15"/>
      <c r="I123" s="16"/>
    </row>
    <row r="124" spans="1:9" s="22" customFormat="1" ht="21" customHeight="1" x14ac:dyDescent="0.2">
      <c r="A124" s="62" t="s">
        <v>182</v>
      </c>
      <c r="B124" s="42"/>
      <c r="C124" s="42"/>
      <c r="D124" s="118">
        <v>2233</v>
      </c>
      <c r="E124" s="95">
        <f t="shared" si="7"/>
        <v>0.36</v>
      </c>
      <c r="F124" s="95">
        <f t="shared" si="8"/>
        <v>0.03</v>
      </c>
      <c r="G124" s="15">
        <v>6144.6</v>
      </c>
      <c r="H124" s="15"/>
      <c r="I124" s="16"/>
    </row>
    <row r="125" spans="1:9" s="22" customFormat="1" ht="21" customHeight="1" x14ac:dyDescent="0.2">
      <c r="A125" s="62" t="s">
        <v>146</v>
      </c>
      <c r="B125" s="42"/>
      <c r="C125" s="42"/>
      <c r="D125" s="85">
        <v>0</v>
      </c>
      <c r="E125" s="95">
        <f t="shared" si="7"/>
        <v>0</v>
      </c>
      <c r="F125" s="95">
        <f t="shared" si="8"/>
        <v>0</v>
      </c>
      <c r="G125" s="15">
        <v>6144.6</v>
      </c>
      <c r="H125" s="15"/>
      <c r="I125" s="16"/>
    </row>
    <row r="126" spans="1:9" s="22" customFormat="1" ht="30" customHeight="1" x14ac:dyDescent="0.2">
      <c r="A126" s="62" t="s">
        <v>150</v>
      </c>
      <c r="B126" s="42"/>
      <c r="C126" s="42"/>
      <c r="D126" s="118">
        <v>7882.6</v>
      </c>
      <c r="E126" s="95">
        <f t="shared" si="7"/>
        <v>1.23</v>
      </c>
      <c r="F126" s="95">
        <f t="shared" si="8"/>
        <v>0.1</v>
      </c>
      <c r="G126" s="15">
        <v>6417.3</v>
      </c>
      <c r="H126" s="15"/>
      <c r="I126" s="16"/>
    </row>
    <row r="127" spans="1:9" s="22" customFormat="1" ht="23.25" customHeight="1" x14ac:dyDescent="0.2">
      <c r="A127" s="62" t="s">
        <v>151</v>
      </c>
      <c r="B127" s="42"/>
      <c r="C127" s="42"/>
      <c r="D127" s="118">
        <v>6905.01</v>
      </c>
      <c r="E127" s="95">
        <f t="shared" si="7"/>
        <v>1.1200000000000001</v>
      </c>
      <c r="F127" s="95">
        <f t="shared" si="8"/>
        <v>0.09</v>
      </c>
      <c r="G127" s="15">
        <v>6144.6</v>
      </c>
      <c r="H127" s="15"/>
      <c r="I127" s="16"/>
    </row>
    <row r="128" spans="1:9" s="22" customFormat="1" ht="18.75" customHeight="1" x14ac:dyDescent="0.2">
      <c r="A128" s="62" t="s">
        <v>191</v>
      </c>
      <c r="B128" s="42"/>
      <c r="C128" s="42"/>
      <c r="D128" s="118">
        <v>18045.919999999998</v>
      </c>
      <c r="E128" s="95">
        <f t="shared" si="7"/>
        <v>2.94</v>
      </c>
      <c r="F128" s="95">
        <f t="shared" si="8"/>
        <v>0.25</v>
      </c>
      <c r="G128" s="15">
        <v>6144.6</v>
      </c>
      <c r="H128" s="15"/>
      <c r="I128" s="16"/>
    </row>
    <row r="129" spans="1:9" s="22" customFormat="1" ht="18.75" customHeight="1" x14ac:dyDescent="0.2">
      <c r="A129" s="62" t="s">
        <v>186</v>
      </c>
      <c r="B129" s="42"/>
      <c r="C129" s="42"/>
      <c r="D129" s="118">
        <v>4069.97</v>
      </c>
      <c r="E129" s="95">
        <f t="shared" si="7"/>
        <v>0.63</v>
      </c>
      <c r="F129" s="95">
        <f t="shared" si="8"/>
        <v>0.05</v>
      </c>
      <c r="G129" s="15">
        <v>6417.3</v>
      </c>
      <c r="H129" s="15"/>
      <c r="I129" s="16"/>
    </row>
    <row r="130" spans="1:9" s="22" customFormat="1" ht="18.75" customHeight="1" x14ac:dyDescent="0.2">
      <c r="A130" s="62" t="s">
        <v>187</v>
      </c>
      <c r="B130" s="42"/>
      <c r="C130" s="42"/>
      <c r="D130" s="118">
        <v>13648.12</v>
      </c>
      <c r="E130" s="95">
        <f t="shared" si="7"/>
        <v>2.2200000000000002</v>
      </c>
      <c r="F130" s="95">
        <f t="shared" si="8"/>
        <v>0.19</v>
      </c>
      <c r="G130" s="15">
        <v>6144.6</v>
      </c>
      <c r="H130" s="15"/>
      <c r="I130" s="16"/>
    </row>
    <row r="131" spans="1:9" s="22" customFormat="1" ht="30" customHeight="1" x14ac:dyDescent="0.2">
      <c r="A131" s="62" t="s">
        <v>155</v>
      </c>
      <c r="B131" s="42"/>
      <c r="C131" s="42"/>
      <c r="D131" s="85">
        <v>0</v>
      </c>
      <c r="E131" s="95">
        <f t="shared" si="7"/>
        <v>0</v>
      </c>
      <c r="F131" s="95">
        <f t="shared" si="8"/>
        <v>0</v>
      </c>
      <c r="G131" s="15">
        <v>6144.6</v>
      </c>
      <c r="H131" s="15"/>
      <c r="I131" s="16"/>
    </row>
    <row r="132" spans="1:9" s="22" customFormat="1" ht="18.75" customHeight="1" x14ac:dyDescent="0.2">
      <c r="A132" s="62" t="s">
        <v>77</v>
      </c>
      <c r="B132" s="42"/>
      <c r="C132" s="42"/>
      <c r="D132" s="84">
        <v>0</v>
      </c>
      <c r="E132" s="95">
        <f t="shared" si="7"/>
        <v>0</v>
      </c>
      <c r="F132" s="95">
        <f t="shared" si="8"/>
        <v>0</v>
      </c>
      <c r="G132" s="15">
        <v>6144.6</v>
      </c>
      <c r="H132" s="15"/>
      <c r="I132" s="16"/>
    </row>
    <row r="133" spans="1:9" s="22" customFormat="1" ht="21" customHeight="1" x14ac:dyDescent="0.2">
      <c r="A133" s="62" t="s">
        <v>63</v>
      </c>
      <c r="B133" s="42"/>
      <c r="C133" s="42"/>
      <c r="D133" s="84">
        <v>0</v>
      </c>
      <c r="E133" s="95">
        <f t="shared" si="7"/>
        <v>0</v>
      </c>
      <c r="F133" s="95">
        <f t="shared" si="8"/>
        <v>0</v>
      </c>
      <c r="G133" s="15">
        <v>6144.6</v>
      </c>
      <c r="H133" s="15"/>
      <c r="I133" s="16"/>
    </row>
    <row r="134" spans="1:9" s="22" customFormat="1" ht="19.5" customHeight="1" x14ac:dyDescent="0.2">
      <c r="A134" s="122" t="s">
        <v>156</v>
      </c>
      <c r="B134" s="123"/>
      <c r="C134" s="123"/>
      <c r="D134" s="124">
        <v>0</v>
      </c>
      <c r="E134" s="95">
        <f t="shared" si="7"/>
        <v>0</v>
      </c>
      <c r="F134" s="95">
        <f t="shared" si="8"/>
        <v>0</v>
      </c>
      <c r="G134" s="15">
        <v>6144.6</v>
      </c>
      <c r="H134" s="15"/>
      <c r="I134" s="16"/>
    </row>
    <row r="135" spans="1:9" s="22" customFormat="1" ht="19.5" customHeight="1" x14ac:dyDescent="0.2">
      <c r="A135" s="125" t="s">
        <v>167</v>
      </c>
      <c r="B135" s="42"/>
      <c r="C135" s="42"/>
      <c r="D135" s="126">
        <v>0</v>
      </c>
      <c r="E135" s="95">
        <f t="shared" si="7"/>
        <v>0</v>
      </c>
      <c r="F135" s="95">
        <f t="shared" si="8"/>
        <v>0</v>
      </c>
      <c r="G135" s="15">
        <v>6144.6</v>
      </c>
      <c r="H135" s="15"/>
      <c r="I135" s="16"/>
    </row>
    <row r="136" spans="1:9" s="59" customFormat="1" ht="18.75" x14ac:dyDescent="0.4">
      <c r="A136" s="55"/>
      <c r="B136" s="56"/>
      <c r="C136" s="57"/>
      <c r="D136" s="57"/>
      <c r="E136" s="57"/>
      <c r="F136" s="57"/>
      <c r="I136" s="60"/>
    </row>
    <row r="137" spans="1:9" s="59" customFormat="1" ht="18.75" x14ac:dyDescent="0.4">
      <c r="A137" s="55"/>
      <c r="B137" s="56"/>
      <c r="C137" s="57"/>
      <c r="D137" s="57"/>
      <c r="E137" s="57"/>
      <c r="F137" s="57"/>
      <c r="I137" s="60"/>
    </row>
    <row r="138" spans="1:9" s="59" customFormat="1" ht="19.5" thickBot="1" x14ac:dyDescent="0.45">
      <c r="A138" s="55"/>
      <c r="B138" s="56"/>
      <c r="C138" s="57"/>
      <c r="D138" s="57"/>
      <c r="E138" s="57"/>
      <c r="F138" s="57"/>
      <c r="I138" s="60"/>
    </row>
    <row r="139" spans="1:9" s="59" customFormat="1" ht="19.5" thickBot="1" x14ac:dyDescent="0.45">
      <c r="A139" s="48" t="s">
        <v>64</v>
      </c>
      <c r="B139" s="63"/>
      <c r="C139" s="64"/>
      <c r="D139" s="64">
        <f>D114+D118</f>
        <v>1775716.61</v>
      </c>
      <c r="E139" s="64">
        <f>E114+E118</f>
        <v>17.52</v>
      </c>
      <c r="F139" s="64">
        <f>F114+F118</f>
        <v>1.46</v>
      </c>
      <c r="I139" s="60"/>
    </row>
    <row r="140" spans="1:9" s="59" customFormat="1" ht="18.75" x14ac:dyDescent="0.4">
      <c r="A140" s="55"/>
      <c r="B140" s="56"/>
      <c r="C140" s="57"/>
      <c r="D140" s="57"/>
      <c r="E140" s="57"/>
      <c r="F140" s="57"/>
      <c r="I140" s="60"/>
    </row>
    <row r="141" spans="1:9" s="59" customFormat="1" ht="18.75" x14ac:dyDescent="0.4">
      <c r="A141" s="55"/>
      <c r="B141" s="56"/>
      <c r="C141" s="57"/>
      <c r="D141" s="57"/>
      <c r="E141" s="57"/>
      <c r="F141" s="57"/>
      <c r="I141" s="60"/>
    </row>
    <row r="142" spans="1:9" s="49" customFormat="1" ht="19.5" x14ac:dyDescent="0.2">
      <c r="A142" s="65"/>
      <c r="B142" s="66"/>
      <c r="C142" s="66"/>
      <c r="D142" s="66"/>
      <c r="E142" s="66"/>
      <c r="F142" s="66"/>
      <c r="I142" s="50"/>
    </row>
    <row r="143" spans="1:9" s="52" customFormat="1" ht="14.25" x14ac:dyDescent="0.2">
      <c r="A143" s="140" t="s">
        <v>65</v>
      </c>
      <c r="B143" s="140"/>
      <c r="C143" s="140"/>
      <c r="D143" s="140"/>
      <c r="I143" s="54"/>
    </row>
    <row r="144" spans="1:9" s="52" customFormat="1" x14ac:dyDescent="0.2">
      <c r="I144" s="54"/>
    </row>
    <row r="145" spans="1:9" s="52" customFormat="1" x14ac:dyDescent="0.2">
      <c r="A145" s="51" t="s">
        <v>66</v>
      </c>
      <c r="I145" s="54"/>
    </row>
    <row r="146" spans="1:9" s="52" customFormat="1" x14ac:dyDescent="0.2">
      <c r="I146" s="54"/>
    </row>
    <row r="147" spans="1:9" s="52" customFormat="1" x14ac:dyDescent="0.2">
      <c r="I147" s="54"/>
    </row>
    <row r="148" spans="1:9" s="52" customFormat="1" x14ac:dyDescent="0.2">
      <c r="I148" s="54"/>
    </row>
    <row r="149" spans="1:9" s="52" customFormat="1" x14ac:dyDescent="0.2">
      <c r="I149" s="54"/>
    </row>
    <row r="150" spans="1:9" s="52" customFormat="1" x14ac:dyDescent="0.2">
      <c r="I150" s="54"/>
    </row>
    <row r="151" spans="1:9" s="52" customFormat="1" x14ac:dyDescent="0.2">
      <c r="I151" s="54"/>
    </row>
    <row r="152" spans="1:9" s="52" customFormat="1" x14ac:dyDescent="0.2">
      <c r="I152" s="54"/>
    </row>
    <row r="153" spans="1:9" s="52" customFormat="1" x14ac:dyDescent="0.2">
      <c r="I153" s="54"/>
    </row>
    <row r="154" spans="1:9" s="52" customFormat="1" x14ac:dyDescent="0.2">
      <c r="I154" s="54"/>
    </row>
    <row r="155" spans="1:9" s="52" customFormat="1" x14ac:dyDescent="0.2">
      <c r="I155" s="54"/>
    </row>
    <row r="156" spans="1:9" s="52" customFormat="1" x14ac:dyDescent="0.2">
      <c r="I156" s="54"/>
    </row>
    <row r="157" spans="1:9" s="52" customFormat="1" x14ac:dyDescent="0.2">
      <c r="I157" s="54"/>
    </row>
    <row r="158" spans="1:9" s="52" customFormat="1" x14ac:dyDescent="0.2">
      <c r="I158" s="54"/>
    </row>
    <row r="159" spans="1:9" s="52" customFormat="1" x14ac:dyDescent="0.2">
      <c r="I159" s="54"/>
    </row>
    <row r="160" spans="1:9" s="52" customFormat="1" x14ac:dyDescent="0.2">
      <c r="I160" s="54"/>
    </row>
    <row r="161" spans="9:9" s="52" customFormat="1" x14ac:dyDescent="0.2">
      <c r="I161" s="54"/>
    </row>
    <row r="162" spans="9:9" s="52" customFormat="1" x14ac:dyDescent="0.2">
      <c r="I162" s="54"/>
    </row>
    <row r="163" spans="9:9" s="52" customFormat="1" x14ac:dyDescent="0.2">
      <c r="I163" s="54"/>
    </row>
  </sheetData>
  <mergeCells count="13">
    <mergeCell ref="A6:F6"/>
    <mergeCell ref="A1:F1"/>
    <mergeCell ref="B2:F2"/>
    <mergeCell ref="B3:F3"/>
    <mergeCell ref="B4:F4"/>
    <mergeCell ref="A5:F5"/>
    <mergeCell ref="A143:D143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view="pageBreakPreview" topLeftCell="A115" zoomScale="80" zoomScaleNormal="75" zoomScaleSheetLayoutView="80" workbookViewId="0">
      <selection activeCell="J140" sqref="J140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41" t="s">
        <v>69</v>
      </c>
      <c r="B1" s="142"/>
      <c r="C1" s="142"/>
      <c r="D1" s="142"/>
      <c r="E1" s="142"/>
      <c r="F1" s="142"/>
    </row>
    <row r="2" spans="1:10" ht="21.75" customHeight="1" x14ac:dyDescent="0.3">
      <c r="A2" s="3" t="s">
        <v>85</v>
      </c>
      <c r="B2" s="143" t="s">
        <v>0</v>
      </c>
      <c r="C2" s="143"/>
      <c r="D2" s="143"/>
      <c r="E2" s="142"/>
      <c r="F2" s="142"/>
    </row>
    <row r="3" spans="1:10" ht="14.25" customHeight="1" x14ac:dyDescent="0.3">
      <c r="B3" s="143"/>
      <c r="C3" s="143"/>
      <c r="D3" s="143"/>
      <c r="E3" s="142"/>
      <c r="F3" s="142"/>
    </row>
    <row r="4" spans="1:10" ht="14.25" customHeight="1" x14ac:dyDescent="0.3">
      <c r="B4" s="143" t="s">
        <v>84</v>
      </c>
      <c r="C4" s="143"/>
      <c r="D4" s="143"/>
      <c r="E4" s="142"/>
      <c r="F4" s="142"/>
    </row>
    <row r="5" spans="1:10" s="4" customFormat="1" ht="39.75" customHeight="1" x14ac:dyDescent="0.25">
      <c r="A5" s="144"/>
      <c r="B5" s="145"/>
      <c r="C5" s="145"/>
      <c r="D5" s="145"/>
      <c r="E5" s="145"/>
      <c r="F5" s="145"/>
    </row>
    <row r="6" spans="1:10" s="4" customFormat="1" ht="25.5" customHeight="1" x14ac:dyDescent="0.25">
      <c r="A6" s="144"/>
      <c r="B6" s="144"/>
      <c r="C6" s="144"/>
      <c r="D6" s="144"/>
      <c r="E6" s="144"/>
      <c r="F6" s="144"/>
    </row>
    <row r="7" spans="1:10" s="4" customFormat="1" ht="24.75" customHeight="1" x14ac:dyDescent="0.2">
      <c r="A7" s="146" t="s">
        <v>86</v>
      </c>
      <c r="B7" s="147"/>
      <c r="C7" s="147"/>
      <c r="D7" s="147"/>
      <c r="E7" s="147"/>
      <c r="F7" s="147"/>
    </row>
    <row r="8" spans="1:10" s="5" customFormat="1" ht="22.5" customHeight="1" x14ac:dyDescent="0.4">
      <c r="A8" s="148" t="s">
        <v>1</v>
      </c>
      <c r="B8" s="148"/>
      <c r="C8" s="148"/>
      <c r="D8" s="148"/>
      <c r="E8" s="149"/>
      <c r="F8" s="149"/>
      <c r="I8" s="6"/>
    </row>
    <row r="9" spans="1:10" s="7" customFormat="1" ht="18.75" customHeight="1" x14ac:dyDescent="0.4">
      <c r="A9" s="148" t="s">
        <v>159</v>
      </c>
      <c r="B9" s="148"/>
      <c r="C9" s="148"/>
      <c r="D9" s="148"/>
      <c r="E9" s="149"/>
      <c r="F9" s="149"/>
      <c r="I9" s="8"/>
    </row>
    <row r="10" spans="1:10" s="9" customFormat="1" ht="17.25" customHeight="1" x14ac:dyDescent="0.2">
      <c r="A10" s="150" t="s">
        <v>2</v>
      </c>
      <c r="B10" s="150"/>
      <c r="C10" s="150"/>
      <c r="D10" s="150"/>
      <c r="E10" s="151"/>
      <c r="F10" s="151"/>
      <c r="I10" s="10"/>
    </row>
    <row r="11" spans="1:10" s="7" customFormat="1" ht="30" customHeight="1" thickBot="1" x14ac:dyDescent="0.25">
      <c r="A11" s="152" t="s">
        <v>3</v>
      </c>
      <c r="B11" s="152"/>
      <c r="C11" s="152"/>
      <c r="D11" s="152"/>
      <c r="E11" s="153"/>
      <c r="F11" s="153"/>
      <c r="I11" s="8"/>
    </row>
    <row r="12" spans="1:10" s="15" customFormat="1" ht="139.5" customHeight="1" thickBot="1" x14ac:dyDescent="0.25">
      <c r="A12" s="11" t="s">
        <v>4</v>
      </c>
      <c r="B12" s="12" t="s">
        <v>5</v>
      </c>
      <c r="C12" s="13" t="s">
        <v>82</v>
      </c>
      <c r="D12" s="13" t="s">
        <v>7</v>
      </c>
      <c r="E12" s="13" t="s">
        <v>6</v>
      </c>
      <c r="F12" s="14" t="s">
        <v>8</v>
      </c>
      <c r="I12" s="16"/>
      <c r="J12" s="15">
        <f>6144.6+125.5+302.3+147.2</f>
        <v>6719.6</v>
      </c>
    </row>
    <row r="13" spans="1:10" s="22" customFormat="1" x14ac:dyDescent="0.2">
      <c r="A13" s="17"/>
      <c r="B13" s="18"/>
      <c r="C13" s="18"/>
      <c r="D13" s="19"/>
      <c r="E13" s="20"/>
      <c r="F13" s="21"/>
      <c r="I13" s="23"/>
    </row>
    <row r="14" spans="1:10" s="22" customFormat="1" ht="49.5" customHeight="1" x14ac:dyDescent="0.2">
      <c r="A14" s="154" t="s">
        <v>9</v>
      </c>
      <c r="B14" s="155"/>
      <c r="C14" s="155"/>
      <c r="D14" s="155"/>
      <c r="E14" s="156"/>
      <c r="F14" s="157"/>
      <c r="I14" s="23"/>
    </row>
    <row r="15" spans="1:10" s="15" customFormat="1" ht="20.25" customHeight="1" x14ac:dyDescent="0.2">
      <c r="A15" s="128" t="s">
        <v>87</v>
      </c>
      <c r="B15" s="96" t="s">
        <v>10</v>
      </c>
      <c r="C15" s="27" t="s">
        <v>169</v>
      </c>
      <c r="D15" s="26">
        <f>E15*G15</f>
        <v>238902.05</v>
      </c>
      <c r="E15" s="27">
        <f>12*F15</f>
        <v>38.880000000000003</v>
      </c>
      <c r="F15" s="28">
        <f>F25+F27</f>
        <v>3.24</v>
      </c>
      <c r="G15" s="15">
        <v>6144.6</v>
      </c>
      <c r="H15" s="15">
        <f>1.07</f>
        <v>1.07</v>
      </c>
      <c r="I15" s="16">
        <v>2.2400000000000002</v>
      </c>
      <c r="J15" s="15">
        <v>6417.3</v>
      </c>
    </row>
    <row r="16" spans="1:10" s="15" customFormat="1" ht="30" customHeight="1" x14ac:dyDescent="0.2">
      <c r="A16" s="129" t="s">
        <v>11</v>
      </c>
      <c r="B16" s="31" t="s">
        <v>12</v>
      </c>
      <c r="C16" s="27"/>
      <c r="D16" s="26"/>
      <c r="E16" s="27"/>
      <c r="F16" s="28"/>
      <c r="I16" s="16"/>
    </row>
    <row r="17" spans="1:9" s="15" customFormat="1" ht="21.75" customHeight="1" x14ac:dyDescent="0.2">
      <c r="A17" s="129" t="s">
        <v>13</v>
      </c>
      <c r="B17" s="31" t="s">
        <v>12</v>
      </c>
      <c r="C17" s="27"/>
      <c r="D17" s="26"/>
      <c r="E17" s="27"/>
      <c r="F17" s="28"/>
      <c r="I17" s="16"/>
    </row>
    <row r="18" spans="1:9" s="15" customFormat="1" ht="120" customHeight="1" x14ac:dyDescent="0.2">
      <c r="A18" s="129" t="s">
        <v>88</v>
      </c>
      <c r="B18" s="31" t="s">
        <v>38</v>
      </c>
      <c r="C18" s="27"/>
      <c r="D18" s="26"/>
      <c r="E18" s="27"/>
      <c r="F18" s="28"/>
      <c r="I18" s="16"/>
    </row>
    <row r="19" spans="1:9" s="15" customFormat="1" ht="21" customHeight="1" x14ac:dyDescent="0.2">
      <c r="A19" s="129" t="s">
        <v>89</v>
      </c>
      <c r="B19" s="31" t="s">
        <v>12</v>
      </c>
      <c r="C19" s="27"/>
      <c r="D19" s="26"/>
      <c r="E19" s="27"/>
      <c r="F19" s="28"/>
      <c r="I19" s="16"/>
    </row>
    <row r="20" spans="1:9" s="15" customFormat="1" ht="21" customHeight="1" x14ac:dyDescent="0.2">
      <c r="A20" s="129" t="s">
        <v>90</v>
      </c>
      <c r="B20" s="31" t="s">
        <v>12</v>
      </c>
      <c r="C20" s="27"/>
      <c r="D20" s="26"/>
      <c r="E20" s="27"/>
      <c r="F20" s="28"/>
      <c r="I20" s="16"/>
    </row>
    <row r="21" spans="1:9" s="33" customFormat="1" ht="30" customHeight="1" x14ac:dyDescent="0.2">
      <c r="A21" s="129" t="s">
        <v>91</v>
      </c>
      <c r="B21" s="31" t="s">
        <v>18</v>
      </c>
      <c r="C21" s="31"/>
      <c r="D21" s="30"/>
      <c r="E21" s="31"/>
      <c r="F21" s="32"/>
      <c r="I21" s="34"/>
    </row>
    <row r="22" spans="1:9" s="33" customFormat="1" x14ac:dyDescent="0.2">
      <c r="A22" s="129" t="s">
        <v>92</v>
      </c>
      <c r="B22" s="31" t="s">
        <v>24</v>
      </c>
      <c r="C22" s="31"/>
      <c r="D22" s="30"/>
      <c r="E22" s="31"/>
      <c r="F22" s="32"/>
      <c r="I22" s="34"/>
    </row>
    <row r="23" spans="1:9" s="33" customFormat="1" x14ac:dyDescent="0.2">
      <c r="A23" s="129" t="s">
        <v>93</v>
      </c>
      <c r="B23" s="31" t="s">
        <v>12</v>
      </c>
      <c r="C23" s="31"/>
      <c r="D23" s="30"/>
      <c r="E23" s="31"/>
      <c r="F23" s="32"/>
      <c r="I23" s="34"/>
    </row>
    <row r="24" spans="1:9" s="33" customFormat="1" x14ac:dyDescent="0.2">
      <c r="A24" s="129" t="s">
        <v>94</v>
      </c>
      <c r="B24" s="31" t="s">
        <v>36</v>
      </c>
      <c r="C24" s="31"/>
      <c r="D24" s="30"/>
      <c r="E24" s="31"/>
      <c r="F24" s="32"/>
      <c r="I24" s="34"/>
    </row>
    <row r="25" spans="1:9" s="33" customFormat="1" ht="15" x14ac:dyDescent="0.2">
      <c r="A25" s="130" t="s">
        <v>70</v>
      </c>
      <c r="B25" s="31"/>
      <c r="C25" s="71"/>
      <c r="D25" s="72"/>
      <c r="E25" s="71"/>
      <c r="F25" s="71">
        <v>3.24</v>
      </c>
      <c r="I25" s="34"/>
    </row>
    <row r="26" spans="1:9" s="33" customFormat="1" ht="15" x14ac:dyDescent="0.2">
      <c r="A26" s="129" t="s">
        <v>74</v>
      </c>
      <c r="B26" s="31" t="s">
        <v>12</v>
      </c>
      <c r="C26" s="71"/>
      <c r="D26" s="72"/>
      <c r="E26" s="71"/>
      <c r="F26" s="93">
        <v>0</v>
      </c>
      <c r="I26" s="34"/>
    </row>
    <row r="27" spans="1:9" s="33" customFormat="1" ht="15" x14ac:dyDescent="0.2">
      <c r="A27" s="130" t="s">
        <v>70</v>
      </c>
      <c r="B27" s="31"/>
      <c r="C27" s="71"/>
      <c r="D27" s="72"/>
      <c r="E27" s="71"/>
      <c r="F27" s="71">
        <f>F26</f>
        <v>0</v>
      </c>
      <c r="I27" s="34"/>
    </row>
    <row r="28" spans="1:9" s="15" customFormat="1" ht="30" x14ac:dyDescent="0.2">
      <c r="A28" s="128" t="s">
        <v>14</v>
      </c>
      <c r="B28" s="131" t="s">
        <v>15</v>
      </c>
      <c r="C28" s="27" t="s">
        <v>170</v>
      </c>
      <c r="D28" s="26">
        <f>E28*G28</f>
        <v>116501.62</v>
      </c>
      <c r="E28" s="27">
        <f>12*F28</f>
        <v>18.96</v>
      </c>
      <c r="F28" s="28">
        <v>1.58</v>
      </c>
      <c r="G28" s="15">
        <v>6144.6</v>
      </c>
      <c r="H28" s="15">
        <v>1.07</v>
      </c>
      <c r="I28" s="16">
        <v>1.96</v>
      </c>
    </row>
    <row r="29" spans="1:9" s="33" customFormat="1" ht="18" customHeight="1" x14ac:dyDescent="0.2">
      <c r="A29" s="129" t="s">
        <v>95</v>
      </c>
      <c r="B29" s="31" t="s">
        <v>15</v>
      </c>
      <c r="C29" s="31"/>
      <c r="D29" s="30"/>
      <c r="E29" s="31"/>
      <c r="F29" s="32"/>
      <c r="I29" s="34"/>
    </row>
    <row r="30" spans="1:9" s="33" customFormat="1" ht="18" customHeight="1" x14ac:dyDescent="0.2">
      <c r="A30" s="129" t="s">
        <v>96</v>
      </c>
      <c r="B30" s="31" t="s">
        <v>97</v>
      </c>
      <c r="C30" s="31"/>
      <c r="D30" s="30"/>
      <c r="E30" s="31"/>
      <c r="F30" s="32"/>
      <c r="I30" s="34"/>
    </row>
    <row r="31" spans="1:9" s="33" customFormat="1" ht="24.75" customHeight="1" x14ac:dyDescent="0.2">
      <c r="A31" s="129" t="s">
        <v>98</v>
      </c>
      <c r="B31" s="31" t="s">
        <v>99</v>
      </c>
      <c r="C31" s="31"/>
      <c r="D31" s="30"/>
      <c r="E31" s="31"/>
      <c r="F31" s="32"/>
      <c r="I31" s="34"/>
    </row>
    <row r="32" spans="1:9" s="33" customFormat="1" ht="18.75" customHeight="1" x14ac:dyDescent="0.2">
      <c r="A32" s="129" t="s">
        <v>16</v>
      </c>
      <c r="B32" s="31" t="s">
        <v>15</v>
      </c>
      <c r="C32" s="31"/>
      <c r="D32" s="30"/>
      <c r="E32" s="31"/>
      <c r="F32" s="32"/>
      <c r="I32" s="34"/>
    </row>
    <row r="33" spans="1:10" s="33" customFormat="1" ht="25.5" x14ac:dyDescent="0.2">
      <c r="A33" s="129" t="s">
        <v>17</v>
      </c>
      <c r="B33" s="31" t="s">
        <v>18</v>
      </c>
      <c r="C33" s="31"/>
      <c r="D33" s="30"/>
      <c r="E33" s="31"/>
      <c r="F33" s="32"/>
      <c r="I33" s="34"/>
    </row>
    <row r="34" spans="1:10" s="33" customFormat="1" ht="18" customHeight="1" x14ac:dyDescent="0.2">
      <c r="A34" s="129" t="s">
        <v>19</v>
      </c>
      <c r="B34" s="31" t="s">
        <v>15</v>
      </c>
      <c r="C34" s="31"/>
      <c r="D34" s="30"/>
      <c r="E34" s="31"/>
      <c r="F34" s="32"/>
      <c r="I34" s="34"/>
    </row>
    <row r="35" spans="1:10" s="33" customFormat="1" ht="18" customHeight="1" x14ac:dyDescent="0.2">
      <c r="A35" s="129" t="s">
        <v>20</v>
      </c>
      <c r="B35" s="31" t="s">
        <v>15</v>
      </c>
      <c r="C35" s="31"/>
      <c r="D35" s="30"/>
      <c r="E35" s="31"/>
      <c r="F35" s="32"/>
      <c r="I35" s="34"/>
    </row>
    <row r="36" spans="1:10" s="33" customFormat="1" ht="25.5" x14ac:dyDescent="0.2">
      <c r="A36" s="129" t="s">
        <v>21</v>
      </c>
      <c r="B36" s="31" t="s">
        <v>22</v>
      </c>
      <c r="C36" s="31"/>
      <c r="D36" s="30"/>
      <c r="E36" s="31"/>
      <c r="F36" s="32"/>
      <c r="I36" s="34"/>
    </row>
    <row r="37" spans="1:10" s="33" customFormat="1" ht="25.5" x14ac:dyDescent="0.2">
      <c r="A37" s="129" t="s">
        <v>100</v>
      </c>
      <c r="B37" s="31" t="s">
        <v>18</v>
      </c>
      <c r="C37" s="31"/>
      <c r="D37" s="30"/>
      <c r="E37" s="31"/>
      <c r="F37" s="32"/>
      <c r="I37" s="34"/>
    </row>
    <row r="38" spans="1:10" s="33" customFormat="1" ht="25.5" x14ac:dyDescent="0.2">
      <c r="A38" s="129" t="s">
        <v>101</v>
      </c>
      <c r="B38" s="31" t="s">
        <v>15</v>
      </c>
      <c r="C38" s="31"/>
      <c r="D38" s="30"/>
      <c r="E38" s="31"/>
      <c r="F38" s="32"/>
      <c r="I38" s="34"/>
    </row>
    <row r="39" spans="1:10" s="36" customFormat="1" ht="24.75" customHeight="1" x14ac:dyDescent="0.2">
      <c r="A39" s="119" t="s">
        <v>23</v>
      </c>
      <c r="B39" s="37" t="s">
        <v>24</v>
      </c>
      <c r="C39" s="27" t="s">
        <v>171</v>
      </c>
      <c r="D39" s="26">
        <f>E39*G39</f>
        <v>61200.22</v>
      </c>
      <c r="E39" s="27">
        <f>12*F39</f>
        <v>9.9600000000000009</v>
      </c>
      <c r="F39" s="28">
        <v>0.83</v>
      </c>
      <c r="G39" s="15">
        <v>6144.6</v>
      </c>
      <c r="H39" s="15">
        <v>1.07</v>
      </c>
      <c r="I39" s="16">
        <v>0.6</v>
      </c>
      <c r="J39" s="36">
        <v>6417.3</v>
      </c>
    </row>
    <row r="40" spans="1:10" s="15" customFormat="1" ht="23.25" customHeight="1" x14ac:dyDescent="0.2">
      <c r="A40" s="119" t="s">
        <v>25</v>
      </c>
      <c r="B40" s="37" t="s">
        <v>26</v>
      </c>
      <c r="C40" s="27" t="s">
        <v>171</v>
      </c>
      <c r="D40" s="26">
        <f>E40*G40</f>
        <v>199085.04</v>
      </c>
      <c r="E40" s="27">
        <f>12*F40</f>
        <v>32.4</v>
      </c>
      <c r="F40" s="28">
        <v>2.7</v>
      </c>
      <c r="G40" s="15">
        <v>6144.6</v>
      </c>
      <c r="H40" s="15">
        <v>1.07</v>
      </c>
      <c r="I40" s="16">
        <v>1.94</v>
      </c>
      <c r="J40" s="15">
        <v>6417.3</v>
      </c>
    </row>
    <row r="41" spans="1:10" s="15" customFormat="1" ht="23.25" customHeight="1" x14ac:dyDescent="0.2">
      <c r="A41" s="103" t="s">
        <v>102</v>
      </c>
      <c r="B41" s="96" t="s">
        <v>15</v>
      </c>
      <c r="C41" s="27" t="s">
        <v>172</v>
      </c>
      <c r="D41" s="26">
        <f>E41*G41</f>
        <v>145995.70000000001</v>
      </c>
      <c r="E41" s="27">
        <f>12*F41</f>
        <v>23.76</v>
      </c>
      <c r="F41" s="28">
        <v>1.98</v>
      </c>
      <c r="G41" s="15">
        <v>6144.6</v>
      </c>
      <c r="I41" s="16"/>
    </row>
    <row r="42" spans="1:10" s="15" customFormat="1" ht="23.25" customHeight="1" x14ac:dyDescent="0.2">
      <c r="A42" s="129" t="s">
        <v>103</v>
      </c>
      <c r="B42" s="31" t="s">
        <v>38</v>
      </c>
      <c r="C42" s="27"/>
      <c r="D42" s="26"/>
      <c r="E42" s="27"/>
      <c r="F42" s="28"/>
      <c r="I42" s="16"/>
    </row>
    <row r="43" spans="1:10" s="15" customFormat="1" ht="23.25" customHeight="1" x14ac:dyDescent="0.2">
      <c r="A43" s="129" t="s">
        <v>104</v>
      </c>
      <c r="B43" s="31" t="s">
        <v>36</v>
      </c>
      <c r="C43" s="27"/>
      <c r="D43" s="26"/>
      <c r="E43" s="27"/>
      <c r="F43" s="28"/>
      <c r="I43" s="16"/>
    </row>
    <row r="44" spans="1:10" s="15" customFormat="1" ht="23.25" customHeight="1" x14ac:dyDescent="0.2">
      <c r="A44" s="129" t="s">
        <v>105</v>
      </c>
      <c r="B44" s="31" t="s">
        <v>106</v>
      </c>
      <c r="C44" s="27"/>
      <c r="D44" s="26"/>
      <c r="E44" s="27"/>
      <c r="F44" s="28"/>
      <c r="I44" s="16"/>
    </row>
    <row r="45" spans="1:10" s="15" customFormat="1" ht="23.25" customHeight="1" x14ac:dyDescent="0.2">
      <c r="A45" s="129" t="s">
        <v>107</v>
      </c>
      <c r="B45" s="31" t="s">
        <v>108</v>
      </c>
      <c r="C45" s="27"/>
      <c r="D45" s="26"/>
      <c r="E45" s="27"/>
      <c r="F45" s="28"/>
      <c r="I45" s="16"/>
    </row>
    <row r="46" spans="1:10" s="15" customFormat="1" ht="23.25" customHeight="1" x14ac:dyDescent="0.2">
      <c r="A46" s="129" t="s">
        <v>109</v>
      </c>
      <c r="B46" s="31" t="s">
        <v>106</v>
      </c>
      <c r="C46" s="27"/>
      <c r="D46" s="26"/>
      <c r="E46" s="27"/>
      <c r="F46" s="28"/>
      <c r="I46" s="16"/>
    </row>
    <row r="47" spans="1:10" s="15" customFormat="1" ht="24" customHeight="1" x14ac:dyDescent="0.2">
      <c r="A47" s="119" t="s">
        <v>110</v>
      </c>
      <c r="B47" s="37" t="s">
        <v>15</v>
      </c>
      <c r="C47" s="27" t="s">
        <v>157</v>
      </c>
      <c r="D47" s="26">
        <f>E47*G47</f>
        <v>126824.54</v>
      </c>
      <c r="E47" s="27">
        <f>12*F47</f>
        <v>20.64</v>
      </c>
      <c r="F47" s="28">
        <v>1.72</v>
      </c>
      <c r="G47" s="15">
        <v>6144.6</v>
      </c>
      <c r="H47" s="15">
        <v>1.07</v>
      </c>
      <c r="I47" s="16">
        <v>1.24</v>
      </c>
    </row>
    <row r="48" spans="1:10" s="15" customFormat="1" ht="60" x14ac:dyDescent="0.2">
      <c r="A48" s="119" t="s">
        <v>67</v>
      </c>
      <c r="B48" s="37" t="s">
        <v>51</v>
      </c>
      <c r="C48" s="27" t="s">
        <v>157</v>
      </c>
      <c r="D48" s="26">
        <f>3*3407.5*1.105*1.1</f>
        <v>12425.45</v>
      </c>
      <c r="E48" s="27">
        <f>D48/G48</f>
        <v>2.02</v>
      </c>
      <c r="F48" s="28">
        <f>E48/12</f>
        <v>0.17</v>
      </c>
      <c r="G48" s="15">
        <v>6144.6</v>
      </c>
      <c r="I48" s="16"/>
    </row>
    <row r="49" spans="1:10" s="15" customFormat="1" ht="28.5" x14ac:dyDescent="0.2">
      <c r="A49" s="103" t="s">
        <v>111</v>
      </c>
      <c r="B49" s="127" t="s">
        <v>27</v>
      </c>
      <c r="C49" s="27" t="s">
        <v>158</v>
      </c>
      <c r="D49" s="26">
        <f>E49*G49</f>
        <v>316324.01</v>
      </c>
      <c r="E49" s="27">
        <f>12*F49</f>
        <v>51.48</v>
      </c>
      <c r="F49" s="28">
        <v>4.29</v>
      </c>
      <c r="G49" s="15">
        <v>6144.6</v>
      </c>
      <c r="H49" s="15">
        <v>1.07</v>
      </c>
      <c r="I49" s="16">
        <v>3.07</v>
      </c>
    </row>
    <row r="50" spans="1:10" s="15" customFormat="1" ht="28.5" customHeight="1" x14ac:dyDescent="0.2">
      <c r="A50" s="105" t="s">
        <v>112</v>
      </c>
      <c r="B50" s="132" t="s">
        <v>27</v>
      </c>
      <c r="C50" s="27"/>
      <c r="D50" s="26"/>
      <c r="E50" s="27"/>
      <c r="F50" s="28"/>
      <c r="I50" s="16"/>
    </row>
    <row r="51" spans="1:10" s="15" customFormat="1" ht="18.75" customHeight="1" x14ac:dyDescent="0.2">
      <c r="A51" s="105" t="s">
        <v>113</v>
      </c>
      <c r="B51" s="132" t="s">
        <v>114</v>
      </c>
      <c r="C51" s="27"/>
      <c r="D51" s="26"/>
      <c r="E51" s="27"/>
      <c r="F51" s="28"/>
      <c r="I51" s="16"/>
    </row>
    <row r="52" spans="1:10" s="15" customFormat="1" ht="20.25" customHeight="1" x14ac:dyDescent="0.2">
      <c r="A52" s="105" t="s">
        <v>115</v>
      </c>
      <c r="B52" s="132" t="s">
        <v>12</v>
      </c>
      <c r="C52" s="27"/>
      <c r="D52" s="26"/>
      <c r="E52" s="27"/>
      <c r="F52" s="28"/>
      <c r="I52" s="16"/>
    </row>
    <row r="53" spans="1:10" s="15" customFormat="1" ht="31.5" customHeight="1" x14ac:dyDescent="0.2">
      <c r="A53" s="105" t="s">
        <v>116</v>
      </c>
      <c r="B53" s="132" t="s">
        <v>36</v>
      </c>
      <c r="C53" s="27"/>
      <c r="D53" s="26"/>
      <c r="E53" s="27"/>
      <c r="F53" s="28"/>
      <c r="I53" s="16"/>
    </row>
    <row r="54" spans="1:10" s="15" customFormat="1" ht="25.5" customHeight="1" x14ac:dyDescent="0.2">
      <c r="A54" s="103" t="s">
        <v>117</v>
      </c>
      <c r="B54" s="127" t="s">
        <v>36</v>
      </c>
      <c r="C54" s="27" t="s">
        <v>158</v>
      </c>
      <c r="D54" s="26">
        <v>3000</v>
      </c>
      <c r="E54" s="27">
        <f>D54/G54</f>
        <v>0.49</v>
      </c>
      <c r="F54" s="28">
        <f>E54/12</f>
        <v>0.04</v>
      </c>
      <c r="G54" s="15">
        <v>6144.6</v>
      </c>
      <c r="I54" s="16"/>
    </row>
    <row r="55" spans="1:10" s="15" customFormat="1" ht="36.75" customHeight="1" x14ac:dyDescent="0.2">
      <c r="A55" s="103" t="s">
        <v>168</v>
      </c>
      <c r="B55" s="127" t="s">
        <v>48</v>
      </c>
      <c r="C55" s="25" t="s">
        <v>158</v>
      </c>
      <c r="D55" s="26">
        <v>50000</v>
      </c>
      <c r="E55" s="27">
        <f>D55/G55</f>
        <v>8.14</v>
      </c>
      <c r="F55" s="28">
        <f>E55/12</f>
        <v>0.68</v>
      </c>
      <c r="G55" s="15">
        <v>6144.6</v>
      </c>
      <c r="I55" s="16"/>
    </row>
    <row r="56" spans="1:10" s="22" customFormat="1" ht="33" customHeight="1" x14ac:dyDescent="0.2">
      <c r="A56" s="103" t="s">
        <v>118</v>
      </c>
      <c r="B56" s="96" t="s">
        <v>10</v>
      </c>
      <c r="C56" s="37" t="s">
        <v>160</v>
      </c>
      <c r="D56" s="26">
        <v>2246.7800000000002</v>
      </c>
      <c r="E56" s="27">
        <f>D56/G56</f>
        <v>0.37</v>
      </c>
      <c r="F56" s="28">
        <f t="shared" ref="F56:F58" si="0">E56/12</f>
        <v>0.03</v>
      </c>
      <c r="G56" s="15">
        <v>6144.6</v>
      </c>
      <c r="H56" s="15">
        <v>1.07</v>
      </c>
      <c r="I56" s="16">
        <v>0.02</v>
      </c>
    </row>
    <row r="57" spans="1:10" s="22" customFormat="1" ht="48" customHeight="1" x14ac:dyDescent="0.2">
      <c r="A57" s="103" t="s">
        <v>161</v>
      </c>
      <c r="B57" s="96" t="s">
        <v>10</v>
      </c>
      <c r="C57" s="72" t="s">
        <v>162</v>
      </c>
      <c r="D57" s="26">
        <f>18723.21*G57/J57</f>
        <v>17927.580000000002</v>
      </c>
      <c r="E57" s="27">
        <f>D57/G57</f>
        <v>2.92</v>
      </c>
      <c r="F57" s="28">
        <f t="shared" si="0"/>
        <v>0.24</v>
      </c>
      <c r="G57" s="15">
        <v>6144.6</v>
      </c>
      <c r="H57" s="15">
        <v>1.07</v>
      </c>
      <c r="I57" s="16">
        <v>0.04</v>
      </c>
      <c r="J57" s="22">
        <v>6417.3</v>
      </c>
    </row>
    <row r="58" spans="1:10" s="22" customFormat="1" ht="26.25" customHeight="1" x14ac:dyDescent="0.2">
      <c r="A58" s="119" t="s">
        <v>163</v>
      </c>
      <c r="B58" s="37" t="s">
        <v>48</v>
      </c>
      <c r="C58" s="72" t="s">
        <v>160</v>
      </c>
      <c r="D58" s="26">
        <f>15193.15*G58/J58</f>
        <v>14547.52</v>
      </c>
      <c r="E58" s="27">
        <f>D58/G58</f>
        <v>2.37</v>
      </c>
      <c r="F58" s="28">
        <f t="shared" si="0"/>
        <v>0.2</v>
      </c>
      <c r="G58" s="15">
        <v>6144.6</v>
      </c>
      <c r="H58" s="15"/>
      <c r="I58" s="16"/>
      <c r="J58" s="22">
        <v>6417.3</v>
      </c>
    </row>
    <row r="59" spans="1:10" s="22" customFormat="1" ht="30" x14ac:dyDescent="0.2">
      <c r="A59" s="103" t="s">
        <v>28</v>
      </c>
      <c r="B59" s="96"/>
      <c r="C59" s="37" t="s">
        <v>173</v>
      </c>
      <c r="D59" s="26">
        <f>E59*G59</f>
        <v>14747.04</v>
      </c>
      <c r="E59" s="27">
        <f>F59*12</f>
        <v>2.4</v>
      </c>
      <c r="F59" s="28">
        <v>0.2</v>
      </c>
      <c r="G59" s="15">
        <v>6144.6</v>
      </c>
      <c r="H59" s="15">
        <v>1.07</v>
      </c>
      <c r="I59" s="16">
        <v>0.14000000000000001</v>
      </c>
    </row>
    <row r="60" spans="1:10" s="22" customFormat="1" ht="31.5" customHeight="1" x14ac:dyDescent="0.2">
      <c r="A60" s="105" t="s">
        <v>119</v>
      </c>
      <c r="B60" s="110" t="s">
        <v>72</v>
      </c>
      <c r="C60" s="37"/>
      <c r="D60" s="26"/>
      <c r="E60" s="27"/>
      <c r="F60" s="28"/>
      <c r="G60" s="15"/>
      <c r="H60" s="15"/>
      <c r="I60" s="16"/>
    </row>
    <row r="61" spans="1:10" s="22" customFormat="1" ht="18.75" customHeight="1" x14ac:dyDescent="0.2">
      <c r="A61" s="105" t="s">
        <v>120</v>
      </c>
      <c r="B61" s="110" t="s">
        <v>72</v>
      </c>
      <c r="C61" s="37"/>
      <c r="D61" s="26"/>
      <c r="E61" s="27"/>
      <c r="F61" s="28"/>
      <c r="G61" s="15"/>
      <c r="H61" s="15"/>
      <c r="I61" s="16"/>
    </row>
    <row r="62" spans="1:10" s="22" customFormat="1" ht="20.25" customHeight="1" x14ac:dyDescent="0.2">
      <c r="A62" s="105" t="s">
        <v>121</v>
      </c>
      <c r="B62" s="110" t="s">
        <v>12</v>
      </c>
      <c r="C62" s="37"/>
      <c r="D62" s="26"/>
      <c r="E62" s="27"/>
      <c r="F62" s="28"/>
      <c r="G62" s="15"/>
      <c r="H62" s="15"/>
      <c r="I62" s="16"/>
    </row>
    <row r="63" spans="1:10" s="22" customFormat="1" ht="18" customHeight="1" x14ac:dyDescent="0.2">
      <c r="A63" s="105" t="s">
        <v>122</v>
      </c>
      <c r="B63" s="110" t="s">
        <v>72</v>
      </c>
      <c r="C63" s="37"/>
      <c r="D63" s="26"/>
      <c r="E63" s="27"/>
      <c r="F63" s="28"/>
      <c r="G63" s="15"/>
      <c r="H63" s="15"/>
      <c r="I63" s="16"/>
    </row>
    <row r="64" spans="1:10" s="22" customFormat="1" ht="25.5" x14ac:dyDescent="0.2">
      <c r="A64" s="105" t="s">
        <v>123</v>
      </c>
      <c r="B64" s="110" t="s">
        <v>72</v>
      </c>
      <c r="C64" s="37"/>
      <c r="D64" s="26"/>
      <c r="E64" s="27"/>
      <c r="F64" s="28"/>
      <c r="G64" s="15"/>
      <c r="H64" s="15"/>
      <c r="I64" s="16"/>
    </row>
    <row r="65" spans="1:10" s="22" customFormat="1" ht="18" customHeight="1" x14ac:dyDescent="0.2">
      <c r="A65" s="105" t="s">
        <v>124</v>
      </c>
      <c r="B65" s="110" t="s">
        <v>72</v>
      </c>
      <c r="C65" s="37"/>
      <c r="D65" s="26"/>
      <c r="E65" s="27"/>
      <c r="F65" s="28"/>
      <c r="G65" s="15"/>
      <c r="H65" s="15"/>
      <c r="I65" s="16"/>
    </row>
    <row r="66" spans="1:10" s="22" customFormat="1" ht="28.5" customHeight="1" x14ac:dyDescent="0.2">
      <c r="A66" s="105" t="s">
        <v>125</v>
      </c>
      <c r="B66" s="110" t="s">
        <v>72</v>
      </c>
      <c r="C66" s="37"/>
      <c r="D66" s="26"/>
      <c r="E66" s="27"/>
      <c r="F66" s="28"/>
      <c r="G66" s="15"/>
      <c r="H66" s="15"/>
      <c r="I66" s="16"/>
    </row>
    <row r="67" spans="1:10" s="22" customFormat="1" ht="18" customHeight="1" x14ac:dyDescent="0.2">
      <c r="A67" s="105" t="s">
        <v>126</v>
      </c>
      <c r="B67" s="110" t="s">
        <v>72</v>
      </c>
      <c r="C67" s="37"/>
      <c r="D67" s="26"/>
      <c r="E67" s="27"/>
      <c r="F67" s="28"/>
      <c r="G67" s="15"/>
      <c r="H67" s="15"/>
      <c r="I67" s="16"/>
    </row>
    <row r="68" spans="1:10" s="22" customFormat="1" ht="18.75" customHeight="1" x14ac:dyDescent="0.2">
      <c r="A68" s="105" t="s">
        <v>127</v>
      </c>
      <c r="B68" s="110" t="s">
        <v>72</v>
      </c>
      <c r="C68" s="37"/>
      <c r="D68" s="26"/>
      <c r="E68" s="27"/>
      <c r="F68" s="28"/>
      <c r="G68" s="15"/>
      <c r="H68" s="15"/>
      <c r="I68" s="16"/>
    </row>
    <row r="69" spans="1:10" s="15" customFormat="1" ht="18.75" customHeight="1" x14ac:dyDescent="0.2">
      <c r="A69" s="119" t="s">
        <v>29</v>
      </c>
      <c r="B69" s="37" t="s">
        <v>30</v>
      </c>
      <c r="C69" s="37" t="s">
        <v>174</v>
      </c>
      <c r="D69" s="26">
        <f t="shared" ref="D69" si="1">E69*G69</f>
        <v>5161.46</v>
      </c>
      <c r="E69" s="27">
        <f t="shared" ref="E69" si="2">F69*12</f>
        <v>0.84</v>
      </c>
      <c r="F69" s="28">
        <v>7.0000000000000007E-2</v>
      </c>
      <c r="G69" s="15">
        <v>6144.6</v>
      </c>
      <c r="H69" s="15">
        <v>1.07</v>
      </c>
      <c r="I69" s="16">
        <v>0.03</v>
      </c>
      <c r="J69" s="15">
        <v>6417.3</v>
      </c>
    </row>
    <row r="70" spans="1:10" s="15" customFormat="1" ht="18" customHeight="1" x14ac:dyDescent="0.2">
      <c r="A70" s="119" t="s">
        <v>31</v>
      </c>
      <c r="B70" s="38" t="s">
        <v>32</v>
      </c>
      <c r="C70" s="38" t="s">
        <v>174</v>
      </c>
      <c r="D70" s="26">
        <f>3547.95*G70/J70</f>
        <v>3397.18</v>
      </c>
      <c r="E70" s="27">
        <f>D70/G70</f>
        <v>0.55000000000000004</v>
      </c>
      <c r="F70" s="28">
        <v>0.04</v>
      </c>
      <c r="G70" s="15">
        <v>6144.6</v>
      </c>
      <c r="H70" s="15">
        <v>6417.3</v>
      </c>
      <c r="I70" s="15">
        <v>6417.3</v>
      </c>
      <c r="J70" s="15">
        <v>6417.3</v>
      </c>
    </row>
    <row r="71" spans="1:10" s="36" customFormat="1" ht="30" x14ac:dyDescent="0.2">
      <c r="A71" s="119" t="s">
        <v>33</v>
      </c>
      <c r="B71" s="37"/>
      <c r="C71" s="37"/>
      <c r="D71" s="26">
        <v>0</v>
      </c>
      <c r="E71" s="27">
        <v>0</v>
      </c>
      <c r="F71" s="28">
        <v>0</v>
      </c>
      <c r="G71" s="15">
        <v>6144.6</v>
      </c>
      <c r="H71" s="15">
        <v>1.07</v>
      </c>
      <c r="I71" s="16">
        <v>0.03</v>
      </c>
      <c r="J71" s="15">
        <v>6417.3</v>
      </c>
    </row>
    <row r="72" spans="1:10" s="36" customFormat="1" ht="17.25" customHeight="1" x14ac:dyDescent="0.2">
      <c r="A72" s="35" t="s">
        <v>34</v>
      </c>
      <c r="B72" s="24"/>
      <c r="C72" s="25" t="s">
        <v>175</v>
      </c>
      <c r="D72" s="27">
        <f>SUM(D73:D85)</f>
        <v>58310.82</v>
      </c>
      <c r="E72" s="27">
        <f>D72/G72</f>
        <v>9.49</v>
      </c>
      <c r="F72" s="28">
        <f>E72/12</f>
        <v>0.79</v>
      </c>
      <c r="G72" s="15">
        <v>6144.6</v>
      </c>
      <c r="H72" s="15">
        <v>1.07</v>
      </c>
      <c r="I72" s="16">
        <v>0.53</v>
      </c>
    </row>
    <row r="73" spans="1:10" s="22" customFormat="1" ht="15" x14ac:dyDescent="0.2">
      <c r="A73" s="39" t="s">
        <v>35</v>
      </c>
      <c r="B73" s="40" t="s">
        <v>36</v>
      </c>
      <c r="C73" s="40"/>
      <c r="D73" s="41">
        <v>358.41</v>
      </c>
      <c r="E73" s="42"/>
      <c r="F73" s="43"/>
      <c r="G73" s="15">
        <v>6144.6</v>
      </c>
      <c r="H73" s="15">
        <v>1.07</v>
      </c>
      <c r="I73" s="16">
        <v>0.01</v>
      </c>
    </row>
    <row r="74" spans="1:10" s="22" customFormat="1" ht="15" x14ac:dyDescent="0.2">
      <c r="A74" s="39" t="s">
        <v>37</v>
      </c>
      <c r="B74" s="40" t="s">
        <v>38</v>
      </c>
      <c r="C74" s="40"/>
      <c r="D74" s="41">
        <v>1010.84</v>
      </c>
      <c r="E74" s="42"/>
      <c r="F74" s="43"/>
      <c r="G74" s="15">
        <v>6144.6</v>
      </c>
      <c r="H74" s="15">
        <v>1.07</v>
      </c>
      <c r="I74" s="16">
        <v>0.01</v>
      </c>
    </row>
    <row r="75" spans="1:10" s="22" customFormat="1" ht="20.25" customHeight="1" x14ac:dyDescent="0.2">
      <c r="A75" s="39" t="s">
        <v>71</v>
      </c>
      <c r="B75" s="45" t="s">
        <v>36</v>
      </c>
      <c r="C75" s="40"/>
      <c r="D75" s="41">
        <v>1801.23</v>
      </c>
      <c r="E75" s="42"/>
      <c r="F75" s="43"/>
      <c r="G75" s="15">
        <v>6144.6</v>
      </c>
      <c r="H75" s="15"/>
      <c r="I75" s="16"/>
    </row>
    <row r="76" spans="1:10" s="22" customFormat="1" ht="21" customHeight="1" x14ac:dyDescent="0.2">
      <c r="A76" s="62" t="s">
        <v>184</v>
      </c>
      <c r="B76" s="74" t="s">
        <v>48</v>
      </c>
      <c r="C76" s="42"/>
      <c r="D76" s="92">
        <v>24666.33</v>
      </c>
      <c r="E76" s="42"/>
      <c r="F76" s="43"/>
      <c r="G76" s="15">
        <v>6144.6</v>
      </c>
      <c r="H76" s="15">
        <v>1.07</v>
      </c>
      <c r="I76" s="16">
        <v>0.16</v>
      </c>
    </row>
    <row r="77" spans="1:10" s="22" customFormat="1" ht="18" customHeight="1" x14ac:dyDescent="0.2">
      <c r="A77" s="62" t="s">
        <v>39</v>
      </c>
      <c r="B77" s="42" t="s">
        <v>36</v>
      </c>
      <c r="C77" s="42"/>
      <c r="D77" s="41">
        <v>1926.34</v>
      </c>
      <c r="E77" s="42"/>
      <c r="F77" s="43"/>
      <c r="G77" s="15">
        <v>6144.6</v>
      </c>
      <c r="H77" s="15">
        <v>1.07</v>
      </c>
      <c r="I77" s="16">
        <v>0.02</v>
      </c>
    </row>
    <row r="78" spans="1:10" s="22" customFormat="1" ht="15" x14ac:dyDescent="0.2">
      <c r="A78" s="62" t="s">
        <v>40</v>
      </c>
      <c r="B78" s="42" t="s">
        <v>36</v>
      </c>
      <c r="C78" s="42"/>
      <c r="D78" s="41">
        <v>6441.14</v>
      </c>
      <c r="E78" s="42"/>
      <c r="F78" s="43"/>
      <c r="G78" s="15">
        <v>6144.6</v>
      </c>
      <c r="H78" s="15">
        <v>1.07</v>
      </c>
      <c r="I78" s="16">
        <v>0.06</v>
      </c>
    </row>
    <row r="79" spans="1:10" s="22" customFormat="1" ht="18" customHeight="1" x14ac:dyDescent="0.2">
      <c r="A79" s="62" t="s">
        <v>41</v>
      </c>
      <c r="B79" s="42" t="s">
        <v>36</v>
      </c>
      <c r="C79" s="42"/>
      <c r="D79" s="41">
        <v>1010.85</v>
      </c>
      <c r="E79" s="42"/>
      <c r="F79" s="43"/>
      <c r="G79" s="15">
        <v>6144.6</v>
      </c>
      <c r="H79" s="15">
        <v>1.07</v>
      </c>
      <c r="I79" s="16">
        <v>0.01</v>
      </c>
    </row>
    <row r="80" spans="1:10" s="22" customFormat="1" ht="17.25" customHeight="1" x14ac:dyDescent="0.2">
      <c r="A80" s="62" t="s">
        <v>42</v>
      </c>
      <c r="B80" s="42" t="s">
        <v>36</v>
      </c>
      <c r="C80" s="42"/>
      <c r="D80" s="41">
        <v>963.14</v>
      </c>
      <c r="E80" s="42"/>
      <c r="F80" s="43"/>
      <c r="G80" s="15">
        <v>6144.6</v>
      </c>
      <c r="H80" s="15">
        <v>1.07</v>
      </c>
      <c r="I80" s="16">
        <v>0.01</v>
      </c>
    </row>
    <row r="81" spans="1:10" s="22" customFormat="1" ht="17.25" customHeight="1" x14ac:dyDescent="0.2">
      <c r="A81" s="62" t="s">
        <v>43</v>
      </c>
      <c r="B81" s="42" t="s">
        <v>38</v>
      </c>
      <c r="C81" s="42"/>
      <c r="D81" s="92">
        <v>3852.7</v>
      </c>
      <c r="E81" s="42"/>
      <c r="F81" s="43"/>
      <c r="G81" s="15">
        <v>6144.6</v>
      </c>
      <c r="H81" s="15">
        <v>1.07</v>
      </c>
      <c r="I81" s="16">
        <v>0.04</v>
      </c>
    </row>
    <row r="82" spans="1:10" s="22" customFormat="1" ht="25.5" x14ac:dyDescent="0.2">
      <c r="A82" s="62" t="s">
        <v>44</v>
      </c>
      <c r="B82" s="42" t="s">
        <v>36</v>
      </c>
      <c r="C82" s="42"/>
      <c r="D82" s="41">
        <v>5913.96</v>
      </c>
      <c r="E82" s="42"/>
      <c r="F82" s="43"/>
      <c r="G82" s="15">
        <v>6144.6</v>
      </c>
      <c r="H82" s="15">
        <v>1.07</v>
      </c>
      <c r="I82" s="16">
        <v>0.05</v>
      </c>
    </row>
    <row r="83" spans="1:10" s="22" customFormat="1" ht="18" customHeight="1" x14ac:dyDescent="0.2">
      <c r="A83" s="62" t="s">
        <v>45</v>
      </c>
      <c r="B83" s="42" t="s">
        <v>36</v>
      </c>
      <c r="C83" s="42"/>
      <c r="D83" s="41">
        <v>6663.12</v>
      </c>
      <c r="E83" s="42"/>
      <c r="F83" s="43"/>
      <c r="G83" s="15">
        <v>6144.6</v>
      </c>
      <c r="H83" s="15">
        <v>1.07</v>
      </c>
      <c r="I83" s="16">
        <v>0.01</v>
      </c>
    </row>
    <row r="84" spans="1:10" s="22" customFormat="1" ht="25.5" x14ac:dyDescent="0.2">
      <c r="A84" s="75" t="s">
        <v>128</v>
      </c>
      <c r="B84" s="76" t="s">
        <v>48</v>
      </c>
      <c r="C84" s="134"/>
      <c r="D84" s="41">
        <v>0</v>
      </c>
      <c r="E84" s="42"/>
      <c r="F84" s="43"/>
      <c r="G84" s="15">
        <v>6144.6</v>
      </c>
      <c r="H84" s="15"/>
      <c r="I84" s="16"/>
    </row>
    <row r="85" spans="1:10" s="22" customFormat="1" ht="27.75" customHeight="1" x14ac:dyDescent="0.2">
      <c r="A85" s="75" t="s">
        <v>185</v>
      </c>
      <c r="B85" s="110" t="s">
        <v>36</v>
      </c>
      <c r="C85" s="42"/>
      <c r="D85" s="41">
        <v>3702.76</v>
      </c>
      <c r="E85" s="42"/>
      <c r="F85" s="43"/>
      <c r="G85" s="15">
        <v>6144.6</v>
      </c>
      <c r="H85" s="15"/>
      <c r="I85" s="16"/>
    </row>
    <row r="86" spans="1:10" s="36" customFormat="1" ht="30" x14ac:dyDescent="0.2">
      <c r="A86" s="35" t="s">
        <v>46</v>
      </c>
      <c r="B86" s="24"/>
      <c r="C86" s="25" t="s">
        <v>176</v>
      </c>
      <c r="D86" s="27">
        <f>SUM(D87:D90)</f>
        <v>12848.73</v>
      </c>
      <c r="E86" s="27">
        <f>D86/G86</f>
        <v>2.09</v>
      </c>
      <c r="F86" s="28">
        <f>E86/12</f>
        <v>0.17</v>
      </c>
      <c r="G86" s="15">
        <v>6144.6</v>
      </c>
      <c r="H86" s="15">
        <v>1.07</v>
      </c>
      <c r="I86" s="16">
        <v>0.05</v>
      </c>
    </row>
    <row r="87" spans="1:10" s="22" customFormat="1" ht="31.5" customHeight="1" x14ac:dyDescent="0.2">
      <c r="A87" s="62" t="s">
        <v>49</v>
      </c>
      <c r="B87" s="42" t="s">
        <v>50</v>
      </c>
      <c r="C87" s="42"/>
      <c r="D87" s="41">
        <f>1926.35*G87/J87</f>
        <v>1844.49</v>
      </c>
      <c r="E87" s="42"/>
      <c r="F87" s="43"/>
      <c r="G87" s="15">
        <v>6144.6</v>
      </c>
      <c r="H87" s="15">
        <v>1.07</v>
      </c>
      <c r="I87" s="16">
        <v>0</v>
      </c>
      <c r="J87" s="22">
        <v>6417.3</v>
      </c>
    </row>
    <row r="88" spans="1:10" s="22" customFormat="1" ht="34.5" customHeight="1" x14ac:dyDescent="0.2">
      <c r="A88" s="75" t="s">
        <v>128</v>
      </c>
      <c r="B88" s="76" t="s">
        <v>51</v>
      </c>
      <c r="C88" s="42"/>
      <c r="D88" s="41">
        <f t="shared" ref="D88:D90" si="3">E88*G88</f>
        <v>0</v>
      </c>
      <c r="E88" s="42"/>
      <c r="F88" s="43"/>
      <c r="G88" s="15">
        <v>6144.6</v>
      </c>
      <c r="H88" s="15">
        <v>1.07</v>
      </c>
      <c r="I88" s="16">
        <v>0</v>
      </c>
      <c r="J88" s="22">
        <v>6417.3</v>
      </c>
    </row>
    <row r="89" spans="1:10" s="22" customFormat="1" ht="21.75" customHeight="1" x14ac:dyDescent="0.2">
      <c r="A89" s="105" t="s">
        <v>149</v>
      </c>
      <c r="B89" s="76" t="s">
        <v>48</v>
      </c>
      <c r="C89" s="42"/>
      <c r="D89" s="92">
        <f>11492.61*G89/J89</f>
        <v>11004.24</v>
      </c>
      <c r="E89" s="42"/>
      <c r="F89" s="43"/>
      <c r="G89" s="15">
        <v>6144.6</v>
      </c>
      <c r="H89" s="15">
        <v>1.07</v>
      </c>
      <c r="I89" s="16">
        <v>0</v>
      </c>
      <c r="J89" s="22">
        <v>6417.3</v>
      </c>
    </row>
    <row r="90" spans="1:10" s="22" customFormat="1" ht="23.25" customHeight="1" x14ac:dyDescent="0.2">
      <c r="A90" s="75" t="s">
        <v>130</v>
      </c>
      <c r="B90" s="76" t="s">
        <v>36</v>
      </c>
      <c r="C90" s="42"/>
      <c r="D90" s="41">
        <f t="shared" si="3"/>
        <v>0</v>
      </c>
      <c r="E90" s="42"/>
      <c r="F90" s="43"/>
      <c r="G90" s="15">
        <v>6144.6</v>
      </c>
      <c r="H90" s="15">
        <v>1.07</v>
      </c>
      <c r="I90" s="16">
        <v>0</v>
      </c>
      <c r="J90" s="22">
        <v>6417.3</v>
      </c>
    </row>
    <row r="91" spans="1:10" s="22" customFormat="1" ht="30" x14ac:dyDescent="0.2">
      <c r="A91" s="35" t="s">
        <v>52</v>
      </c>
      <c r="B91" s="40"/>
      <c r="C91" s="24" t="s">
        <v>177</v>
      </c>
      <c r="D91" s="27">
        <f>D92+D93+D94+D95</f>
        <v>9365.1299999999992</v>
      </c>
      <c r="E91" s="27">
        <f>D91/G91</f>
        <v>1.52</v>
      </c>
      <c r="F91" s="28">
        <f>E91/12</f>
        <v>0.13</v>
      </c>
      <c r="G91" s="15">
        <v>6144.6</v>
      </c>
      <c r="H91" s="15">
        <v>1.07</v>
      </c>
      <c r="I91" s="16">
        <v>0.05</v>
      </c>
    </row>
    <row r="92" spans="1:10" s="22" customFormat="1" ht="21" customHeight="1" x14ac:dyDescent="0.2">
      <c r="A92" s="75" t="s">
        <v>131</v>
      </c>
      <c r="B92" s="114" t="s">
        <v>36</v>
      </c>
      <c r="C92" s="37"/>
      <c r="D92" s="41">
        <v>0</v>
      </c>
      <c r="E92" s="42"/>
      <c r="F92" s="43"/>
      <c r="G92" s="15">
        <v>6144.6</v>
      </c>
      <c r="H92" s="15"/>
      <c r="I92" s="16"/>
    </row>
    <row r="93" spans="1:10" s="22" customFormat="1" ht="20.25" customHeight="1" x14ac:dyDescent="0.2">
      <c r="A93" s="105" t="s">
        <v>183</v>
      </c>
      <c r="B93" s="76" t="s">
        <v>48</v>
      </c>
      <c r="C93" s="42"/>
      <c r="D93" s="92">
        <v>9365.1299999999992</v>
      </c>
      <c r="E93" s="42"/>
      <c r="F93" s="43"/>
      <c r="G93" s="15">
        <v>6144.6</v>
      </c>
      <c r="H93" s="15"/>
      <c r="I93" s="16"/>
    </row>
    <row r="94" spans="1:10" s="22" customFormat="1" ht="17.25" customHeight="1" x14ac:dyDescent="0.2">
      <c r="A94" s="75" t="s">
        <v>132</v>
      </c>
      <c r="B94" s="76" t="s">
        <v>51</v>
      </c>
      <c r="C94" s="37"/>
      <c r="D94" s="41">
        <v>0</v>
      </c>
      <c r="E94" s="42"/>
      <c r="F94" s="43"/>
      <c r="G94" s="15">
        <v>6144.6</v>
      </c>
      <c r="H94" s="15"/>
      <c r="I94" s="16"/>
    </row>
    <row r="95" spans="1:10" s="22" customFormat="1" ht="28.5" customHeight="1" x14ac:dyDescent="0.2">
      <c r="A95" s="75" t="s">
        <v>133</v>
      </c>
      <c r="B95" s="76" t="s">
        <v>48</v>
      </c>
      <c r="C95" s="37"/>
      <c r="D95" s="41">
        <v>0</v>
      </c>
      <c r="E95" s="42"/>
      <c r="F95" s="43"/>
      <c r="G95" s="15">
        <v>6144.6</v>
      </c>
      <c r="H95" s="15"/>
      <c r="I95" s="16"/>
    </row>
    <row r="96" spans="1:10" s="22" customFormat="1" ht="23.25" customHeight="1" x14ac:dyDescent="0.2">
      <c r="A96" s="103" t="s">
        <v>134</v>
      </c>
      <c r="B96" s="114"/>
      <c r="C96" s="24" t="s">
        <v>178</v>
      </c>
      <c r="D96" s="27">
        <f>SUM(D97:D102)</f>
        <v>16220.51</v>
      </c>
      <c r="E96" s="27">
        <f>D96/G96</f>
        <v>2.64</v>
      </c>
      <c r="F96" s="28">
        <f>E96/12</f>
        <v>0.22</v>
      </c>
      <c r="G96" s="15">
        <v>6144.6</v>
      </c>
      <c r="H96" s="15">
        <v>1.07</v>
      </c>
      <c r="I96" s="16">
        <v>0.26</v>
      </c>
    </row>
    <row r="97" spans="1:9" s="79" customFormat="1" ht="17.25" customHeight="1" x14ac:dyDescent="0.2">
      <c r="A97" s="75" t="s">
        <v>53</v>
      </c>
      <c r="B97" s="114" t="s">
        <v>10</v>
      </c>
      <c r="C97" s="37"/>
      <c r="D97" s="41">
        <v>0</v>
      </c>
      <c r="E97" s="42"/>
      <c r="F97" s="43"/>
      <c r="G97" s="15">
        <v>6144.6</v>
      </c>
      <c r="H97" s="77">
        <v>1.07</v>
      </c>
      <c r="I97" s="78">
        <v>0.01</v>
      </c>
    </row>
    <row r="98" spans="1:9" s="22" customFormat="1" ht="42" customHeight="1" x14ac:dyDescent="0.2">
      <c r="A98" s="75" t="s">
        <v>135</v>
      </c>
      <c r="B98" s="114" t="s">
        <v>36</v>
      </c>
      <c r="C98" s="37"/>
      <c r="D98" s="41">
        <v>15213.7</v>
      </c>
      <c r="E98" s="42"/>
      <c r="F98" s="43"/>
      <c r="G98" s="15">
        <v>6144.6</v>
      </c>
      <c r="H98" s="15">
        <v>1.07</v>
      </c>
      <c r="I98" s="16">
        <v>0.15</v>
      </c>
    </row>
    <row r="99" spans="1:9" s="22" customFormat="1" ht="45" customHeight="1" x14ac:dyDescent="0.2">
      <c r="A99" s="75" t="s">
        <v>136</v>
      </c>
      <c r="B99" s="114" t="s">
        <v>36</v>
      </c>
      <c r="C99" s="37"/>
      <c r="D99" s="41">
        <v>1006.81</v>
      </c>
      <c r="E99" s="42"/>
      <c r="F99" s="43"/>
      <c r="G99" s="15">
        <v>6144.6</v>
      </c>
      <c r="H99" s="15">
        <v>1.07</v>
      </c>
      <c r="I99" s="16">
        <v>0.01</v>
      </c>
    </row>
    <row r="100" spans="1:9" s="22" customFormat="1" ht="25.5" x14ac:dyDescent="0.2">
      <c r="A100" s="75" t="s">
        <v>54</v>
      </c>
      <c r="B100" s="114" t="s">
        <v>18</v>
      </c>
      <c r="C100" s="37"/>
      <c r="D100" s="41">
        <v>0</v>
      </c>
      <c r="E100" s="42"/>
      <c r="F100" s="43"/>
      <c r="G100" s="15">
        <v>6144.6</v>
      </c>
      <c r="H100" s="15"/>
      <c r="I100" s="16"/>
    </row>
    <row r="101" spans="1:9" s="22" customFormat="1" ht="18" customHeight="1" x14ac:dyDescent="0.2">
      <c r="A101" s="75" t="s">
        <v>75</v>
      </c>
      <c r="B101" s="76" t="s">
        <v>76</v>
      </c>
      <c r="C101" s="37"/>
      <c r="D101" s="41">
        <v>0</v>
      </c>
      <c r="E101" s="42"/>
      <c r="F101" s="43"/>
      <c r="G101" s="15">
        <v>6144.6</v>
      </c>
      <c r="H101" s="15"/>
      <c r="I101" s="16"/>
    </row>
    <row r="102" spans="1:9" s="22" customFormat="1" ht="57.75" customHeight="1" x14ac:dyDescent="0.2">
      <c r="A102" s="75" t="s">
        <v>137</v>
      </c>
      <c r="B102" s="76" t="s">
        <v>72</v>
      </c>
      <c r="C102" s="37"/>
      <c r="D102" s="41">
        <v>0</v>
      </c>
      <c r="E102" s="42"/>
      <c r="F102" s="43"/>
      <c r="G102" s="15">
        <v>6144.6</v>
      </c>
      <c r="H102" s="15">
        <v>1.07</v>
      </c>
      <c r="I102" s="16">
        <v>0.03</v>
      </c>
    </row>
    <row r="103" spans="1:9" s="22" customFormat="1" ht="15" x14ac:dyDescent="0.2">
      <c r="A103" s="35" t="s">
        <v>55</v>
      </c>
      <c r="B103" s="40"/>
      <c r="C103" s="24" t="s">
        <v>179</v>
      </c>
      <c r="D103" s="27">
        <f>D104</f>
        <v>1208.01</v>
      </c>
      <c r="E103" s="27">
        <f>D103/G103</f>
        <v>0.2</v>
      </c>
      <c r="F103" s="28">
        <f>E103/12</f>
        <v>0.02</v>
      </c>
      <c r="G103" s="15">
        <v>6144.6</v>
      </c>
      <c r="H103" s="15">
        <v>1.07</v>
      </c>
      <c r="I103" s="16">
        <v>0.1</v>
      </c>
    </row>
    <row r="104" spans="1:9" s="22" customFormat="1" ht="21" customHeight="1" x14ac:dyDescent="0.2">
      <c r="A104" s="39" t="s">
        <v>56</v>
      </c>
      <c r="B104" s="40" t="s">
        <v>36</v>
      </c>
      <c r="C104" s="40"/>
      <c r="D104" s="41">
        <v>1208.01</v>
      </c>
      <c r="E104" s="42"/>
      <c r="F104" s="43"/>
      <c r="G104" s="15">
        <v>6144.6</v>
      </c>
      <c r="H104" s="15">
        <v>1.07</v>
      </c>
      <c r="I104" s="16">
        <v>0.01</v>
      </c>
    </row>
    <row r="105" spans="1:9" s="15" customFormat="1" ht="15" x14ac:dyDescent="0.2">
      <c r="A105" s="35" t="s">
        <v>57</v>
      </c>
      <c r="B105" s="24"/>
      <c r="C105" s="25" t="s">
        <v>180</v>
      </c>
      <c r="D105" s="27">
        <f>D106+D107</f>
        <v>26614.9</v>
      </c>
      <c r="E105" s="27">
        <f>D105/G105</f>
        <v>4.33</v>
      </c>
      <c r="F105" s="28">
        <f>E105/12</f>
        <v>0.36</v>
      </c>
      <c r="G105" s="15">
        <v>6144.6</v>
      </c>
      <c r="H105" s="15">
        <v>1.07</v>
      </c>
      <c r="I105" s="16">
        <v>0.59</v>
      </c>
    </row>
    <row r="106" spans="1:9" s="22" customFormat="1" ht="47.25" customHeight="1" x14ac:dyDescent="0.2">
      <c r="A106" s="105" t="s">
        <v>138</v>
      </c>
      <c r="B106" s="76" t="s">
        <v>38</v>
      </c>
      <c r="C106" s="40"/>
      <c r="D106" s="41">
        <v>26614.9</v>
      </c>
      <c r="E106" s="42"/>
      <c r="F106" s="43"/>
      <c r="G106" s="15">
        <v>6144.6</v>
      </c>
      <c r="H106" s="15">
        <v>1.07</v>
      </c>
      <c r="I106" s="16">
        <v>0.02</v>
      </c>
    </row>
    <row r="107" spans="1:9" s="22" customFormat="1" ht="35.25" customHeight="1" x14ac:dyDescent="0.2">
      <c r="A107" s="105" t="s">
        <v>188</v>
      </c>
      <c r="B107" s="76" t="s">
        <v>72</v>
      </c>
      <c r="C107" s="40"/>
      <c r="D107" s="41">
        <v>0</v>
      </c>
      <c r="E107" s="42"/>
      <c r="F107" s="43"/>
      <c r="G107" s="15">
        <v>6144.6</v>
      </c>
      <c r="H107" s="15">
        <v>1.07</v>
      </c>
      <c r="I107" s="16">
        <v>0.56999999999999995</v>
      </c>
    </row>
    <row r="108" spans="1:9" s="15" customFormat="1" ht="15" x14ac:dyDescent="0.2">
      <c r="A108" s="35" t="s">
        <v>58</v>
      </c>
      <c r="B108" s="24"/>
      <c r="C108" s="25" t="s">
        <v>181</v>
      </c>
      <c r="D108" s="27">
        <f>D109+D110</f>
        <v>0</v>
      </c>
      <c r="E108" s="27">
        <f>D108/G108</f>
        <v>0</v>
      </c>
      <c r="F108" s="28">
        <f>E108/12</f>
        <v>0</v>
      </c>
      <c r="G108" s="15">
        <v>6144.6</v>
      </c>
      <c r="H108" s="15">
        <v>1.07</v>
      </c>
      <c r="I108" s="16">
        <v>0.2</v>
      </c>
    </row>
    <row r="109" spans="1:9" s="22" customFormat="1" ht="18" customHeight="1" x14ac:dyDescent="0.2">
      <c r="A109" s="39" t="s">
        <v>164</v>
      </c>
      <c r="B109" s="40" t="s">
        <v>47</v>
      </c>
      <c r="C109" s="40"/>
      <c r="D109" s="41">
        <v>0</v>
      </c>
      <c r="E109" s="42"/>
      <c r="F109" s="43"/>
      <c r="G109" s="15">
        <v>6144.6</v>
      </c>
      <c r="H109" s="15">
        <v>1.07</v>
      </c>
      <c r="I109" s="16">
        <v>0.15</v>
      </c>
    </row>
    <row r="110" spans="1:9" s="22" customFormat="1" ht="22.5" customHeight="1" thickBot="1" x14ac:dyDescent="0.25">
      <c r="A110" s="39" t="s">
        <v>59</v>
      </c>
      <c r="B110" s="40" t="s">
        <v>47</v>
      </c>
      <c r="C110" s="40"/>
      <c r="D110" s="41">
        <v>0</v>
      </c>
      <c r="E110" s="42"/>
      <c r="F110" s="43"/>
      <c r="G110" s="15">
        <v>6144.6</v>
      </c>
      <c r="H110" s="15">
        <v>1.07</v>
      </c>
      <c r="I110" s="16">
        <v>0.05</v>
      </c>
    </row>
    <row r="111" spans="1:9" s="15" customFormat="1" ht="178.5" customHeight="1" thickBot="1" x14ac:dyDescent="0.25">
      <c r="A111" s="117" t="s">
        <v>189</v>
      </c>
      <c r="B111" s="96" t="s">
        <v>18</v>
      </c>
      <c r="C111" s="13"/>
      <c r="D111" s="61">
        <v>50000</v>
      </c>
      <c r="E111" s="61">
        <f>D111/G111</f>
        <v>8.14</v>
      </c>
      <c r="F111" s="68">
        <f>E111/12</f>
        <v>0.68</v>
      </c>
      <c r="G111" s="15">
        <v>6144.6</v>
      </c>
      <c r="H111" s="15">
        <v>1.07</v>
      </c>
      <c r="I111" s="16">
        <v>0.3</v>
      </c>
    </row>
    <row r="112" spans="1:9" s="22" customFormat="1" ht="29.25" customHeight="1" thickBot="1" x14ac:dyDescent="0.25">
      <c r="A112" s="46" t="s">
        <v>60</v>
      </c>
      <c r="B112" s="47" t="s">
        <v>15</v>
      </c>
      <c r="C112" s="70"/>
      <c r="D112" s="61">
        <f t="shared" ref="D112" si="4">E112*G112</f>
        <v>140096.88</v>
      </c>
      <c r="E112" s="61">
        <f t="shared" ref="E112" si="5">F112*12</f>
        <v>22.8</v>
      </c>
      <c r="F112" s="68">
        <v>1.9</v>
      </c>
      <c r="G112" s="15">
        <v>6144.6</v>
      </c>
      <c r="I112" s="23"/>
    </row>
    <row r="113" spans="1:10" s="15" customFormat="1" ht="24.75" customHeight="1" thickBot="1" x14ac:dyDescent="0.35">
      <c r="A113" s="48" t="s">
        <v>61</v>
      </c>
      <c r="B113" s="13"/>
      <c r="C113" s="13"/>
      <c r="D113" s="69">
        <f>D112+D111+D108+D105+D103+D96+D91+D86+D72+D71+D70+D69+D59+D58+D57+D56+D55+D54+D49+D48+D47+D41+D40+D39+D28+D15</f>
        <v>1642951.17</v>
      </c>
      <c r="E113" s="69">
        <f t="shared" ref="E113:F113" si="6">E112+E111+E108+E105+E103+E96+E91+E86+E72+E71+E70+E69+E59+E58+E57+E56+E55+E54+E49+E48+E47+E41+E40+E39+E28+E15</f>
        <v>267.39</v>
      </c>
      <c r="F113" s="69">
        <f t="shared" si="6"/>
        <v>22.28</v>
      </c>
      <c r="G113" s="15">
        <v>6144.6</v>
      </c>
      <c r="I113" s="16"/>
    </row>
    <row r="114" spans="1:10" s="52" customFormat="1" x14ac:dyDescent="0.2">
      <c r="A114" s="51"/>
      <c r="D114" s="53"/>
      <c r="E114" s="53"/>
      <c r="F114" s="53"/>
      <c r="I114" s="54"/>
    </row>
    <row r="115" spans="1:10" s="59" customFormat="1" ht="18.75" x14ac:dyDescent="0.4">
      <c r="A115" s="55"/>
      <c r="B115" s="56"/>
      <c r="C115" s="57"/>
      <c r="D115" s="58"/>
      <c r="E115" s="58"/>
      <c r="F115" s="58"/>
      <c r="I115" s="60"/>
    </row>
    <row r="116" spans="1:10" s="59" customFormat="1" ht="19.5" thickBot="1" x14ac:dyDescent="0.45">
      <c r="A116" s="55"/>
      <c r="B116" s="56"/>
      <c r="C116" s="57"/>
      <c r="D116" s="58"/>
      <c r="E116" s="58"/>
      <c r="F116" s="58"/>
      <c r="I116" s="60"/>
    </row>
    <row r="117" spans="1:10" s="15" customFormat="1" ht="30" x14ac:dyDescent="0.2">
      <c r="A117" s="87" t="s">
        <v>62</v>
      </c>
      <c r="B117" s="88"/>
      <c r="C117" s="88"/>
      <c r="D117" s="89">
        <f>D118+D119+D120+D121+D122+D123+D124+D125</f>
        <v>107885</v>
      </c>
      <c r="E117" s="89">
        <f t="shared" ref="E117:F117" si="7">E118+E119+E120+E121+E122+E123+E124+E125</f>
        <v>17.55</v>
      </c>
      <c r="F117" s="89">
        <f t="shared" si="7"/>
        <v>1.47</v>
      </c>
      <c r="G117" s="15">
        <v>6144.6</v>
      </c>
      <c r="I117" s="16"/>
    </row>
    <row r="118" spans="1:10" s="15" customFormat="1" ht="21" customHeight="1" x14ac:dyDescent="0.2">
      <c r="A118" s="94" t="s">
        <v>190</v>
      </c>
      <c r="B118" s="95"/>
      <c r="C118" s="95"/>
      <c r="D118" s="95">
        <v>26733.83</v>
      </c>
      <c r="E118" s="95">
        <f t="shared" ref="E118:E125" si="8">D118/G118</f>
        <v>4.3499999999999996</v>
      </c>
      <c r="F118" s="95">
        <f>E118/12</f>
        <v>0.36</v>
      </c>
      <c r="G118" s="15">
        <v>6144.6</v>
      </c>
      <c r="I118" s="16"/>
    </row>
    <row r="119" spans="1:10" s="22" customFormat="1" ht="20.25" customHeight="1" x14ac:dyDescent="0.2">
      <c r="A119" s="62" t="s">
        <v>142</v>
      </c>
      <c r="B119" s="42"/>
      <c r="C119" s="42"/>
      <c r="D119" s="92">
        <v>28701.52</v>
      </c>
      <c r="E119" s="95">
        <f t="shared" si="8"/>
        <v>4.67</v>
      </c>
      <c r="F119" s="95">
        <f t="shared" ref="F119:F125" si="9">E119/12</f>
        <v>0.39</v>
      </c>
      <c r="G119" s="15">
        <v>6144.6</v>
      </c>
      <c r="H119" s="15"/>
      <c r="I119" s="16"/>
    </row>
    <row r="120" spans="1:10" s="22" customFormat="1" ht="21" customHeight="1" x14ac:dyDescent="0.2">
      <c r="A120" s="62" t="s">
        <v>182</v>
      </c>
      <c r="B120" s="42"/>
      <c r="C120" s="42"/>
      <c r="D120" s="92">
        <v>2233</v>
      </c>
      <c r="E120" s="95">
        <f t="shared" si="8"/>
        <v>0.36</v>
      </c>
      <c r="F120" s="95">
        <f t="shared" si="9"/>
        <v>0.03</v>
      </c>
      <c r="G120" s="15">
        <v>6144.6</v>
      </c>
      <c r="H120" s="15"/>
      <c r="I120" s="16"/>
    </row>
    <row r="121" spans="1:10" s="22" customFormat="1" ht="30" customHeight="1" x14ac:dyDescent="0.2">
      <c r="A121" s="62" t="s">
        <v>150</v>
      </c>
      <c r="B121" s="42"/>
      <c r="C121" s="42"/>
      <c r="D121" s="92">
        <f>7882.6*G121/J121</f>
        <v>7547.63</v>
      </c>
      <c r="E121" s="95">
        <f t="shared" si="8"/>
        <v>1.23</v>
      </c>
      <c r="F121" s="95">
        <f t="shared" si="9"/>
        <v>0.1</v>
      </c>
      <c r="G121" s="15">
        <v>6144.6</v>
      </c>
      <c r="H121" s="15"/>
      <c r="I121" s="16"/>
      <c r="J121" s="22">
        <v>6417.3</v>
      </c>
    </row>
    <row r="122" spans="1:10" s="22" customFormat="1" ht="23.25" customHeight="1" x14ac:dyDescent="0.2">
      <c r="A122" s="62" t="s">
        <v>151</v>
      </c>
      <c r="B122" s="42"/>
      <c r="C122" s="42"/>
      <c r="D122" s="92">
        <v>6905.01</v>
      </c>
      <c r="E122" s="95">
        <f t="shared" si="8"/>
        <v>1.1200000000000001</v>
      </c>
      <c r="F122" s="95">
        <f t="shared" si="9"/>
        <v>0.09</v>
      </c>
      <c r="G122" s="15">
        <v>6144.6</v>
      </c>
      <c r="H122" s="15"/>
      <c r="I122" s="16"/>
    </row>
    <row r="123" spans="1:10" s="22" customFormat="1" ht="18.75" customHeight="1" x14ac:dyDescent="0.2">
      <c r="A123" s="62" t="s">
        <v>191</v>
      </c>
      <c r="B123" s="42"/>
      <c r="C123" s="42"/>
      <c r="D123" s="92">
        <v>18045.919999999998</v>
      </c>
      <c r="E123" s="95">
        <f t="shared" si="8"/>
        <v>2.94</v>
      </c>
      <c r="F123" s="95">
        <f t="shared" si="9"/>
        <v>0.25</v>
      </c>
      <c r="G123" s="15">
        <v>6144.6</v>
      </c>
      <c r="H123" s="15"/>
      <c r="I123" s="16"/>
    </row>
    <row r="124" spans="1:10" s="22" customFormat="1" ht="18.75" customHeight="1" x14ac:dyDescent="0.2">
      <c r="A124" s="62" t="s">
        <v>186</v>
      </c>
      <c r="B124" s="42"/>
      <c r="C124" s="42"/>
      <c r="D124" s="92">
        <v>4069.97</v>
      </c>
      <c r="E124" s="95">
        <f t="shared" si="8"/>
        <v>0.66</v>
      </c>
      <c r="F124" s="95">
        <f t="shared" si="9"/>
        <v>0.06</v>
      </c>
      <c r="G124" s="15">
        <v>6144.6</v>
      </c>
      <c r="H124" s="15"/>
      <c r="I124" s="16"/>
    </row>
    <row r="125" spans="1:10" s="22" customFormat="1" ht="18.75" customHeight="1" x14ac:dyDescent="0.2">
      <c r="A125" s="62" t="s">
        <v>187</v>
      </c>
      <c r="B125" s="42"/>
      <c r="C125" s="42"/>
      <c r="D125" s="92">
        <v>13648.12</v>
      </c>
      <c r="E125" s="95">
        <f t="shared" si="8"/>
        <v>2.2200000000000002</v>
      </c>
      <c r="F125" s="95">
        <f t="shared" si="9"/>
        <v>0.19</v>
      </c>
      <c r="G125" s="15">
        <v>6144.6</v>
      </c>
      <c r="H125" s="15"/>
      <c r="I125" s="16"/>
    </row>
    <row r="126" spans="1:10" s="59" customFormat="1" ht="18.75" x14ac:dyDescent="0.4">
      <c r="A126" s="55"/>
      <c r="B126" s="56"/>
      <c r="C126" s="57"/>
      <c r="D126" s="57"/>
      <c r="E126" s="57"/>
      <c r="F126" s="57"/>
      <c r="I126" s="60"/>
    </row>
    <row r="127" spans="1:10" s="59" customFormat="1" ht="18.75" x14ac:dyDescent="0.4">
      <c r="A127" s="55"/>
      <c r="B127" s="56"/>
      <c r="C127" s="57"/>
      <c r="D127" s="57"/>
      <c r="E127" s="57"/>
      <c r="F127" s="57"/>
      <c r="I127" s="60"/>
    </row>
    <row r="128" spans="1:10" s="59" customFormat="1" ht="19.5" thickBot="1" x14ac:dyDescent="0.45">
      <c r="A128" s="55"/>
      <c r="B128" s="56"/>
      <c r="C128" s="57"/>
      <c r="D128" s="57"/>
      <c r="E128" s="57"/>
      <c r="F128" s="57"/>
      <c r="I128" s="60"/>
    </row>
    <row r="129" spans="1:9" s="59" customFormat="1" ht="19.5" thickBot="1" x14ac:dyDescent="0.45">
      <c r="A129" s="48" t="s">
        <v>64</v>
      </c>
      <c r="B129" s="63"/>
      <c r="C129" s="64"/>
      <c r="D129" s="64">
        <f>D113+D117</f>
        <v>1750836.17</v>
      </c>
      <c r="E129" s="64">
        <f>E113+E117</f>
        <v>284.94</v>
      </c>
      <c r="F129" s="64">
        <f>F113+F117</f>
        <v>23.75</v>
      </c>
      <c r="I129" s="60"/>
    </row>
    <row r="130" spans="1:9" s="59" customFormat="1" ht="18.75" x14ac:dyDescent="0.4">
      <c r="A130" s="55"/>
      <c r="B130" s="56"/>
      <c r="C130" s="57"/>
      <c r="D130" s="57"/>
      <c r="E130" s="57"/>
      <c r="F130" s="57"/>
      <c r="I130" s="60"/>
    </row>
    <row r="131" spans="1:9" s="59" customFormat="1" ht="37.5" x14ac:dyDescent="0.4">
      <c r="A131" s="135" t="s">
        <v>192</v>
      </c>
      <c r="B131" s="136" t="s">
        <v>10</v>
      </c>
      <c r="C131" s="137" t="s">
        <v>193</v>
      </c>
      <c r="D131" s="136"/>
      <c r="E131" s="138"/>
      <c r="F131" s="139">
        <v>50</v>
      </c>
      <c r="I131" s="60"/>
    </row>
    <row r="132" spans="1:9" s="59" customFormat="1" ht="18.75" x14ac:dyDescent="0.4">
      <c r="A132" s="55"/>
      <c r="B132" s="56"/>
      <c r="C132" s="57"/>
      <c r="D132" s="57"/>
      <c r="E132" s="57"/>
      <c r="F132" s="57"/>
      <c r="I132" s="60"/>
    </row>
    <row r="133" spans="1:9" s="49" customFormat="1" ht="19.5" x14ac:dyDescent="0.2">
      <c r="A133" s="65"/>
      <c r="B133" s="66"/>
      <c r="C133" s="66"/>
      <c r="D133" s="66"/>
      <c r="E133" s="66"/>
      <c r="F133" s="66"/>
      <c r="I133" s="50"/>
    </row>
    <row r="134" spans="1:9" s="52" customFormat="1" ht="14.25" x14ac:dyDescent="0.2">
      <c r="A134" s="140" t="s">
        <v>65</v>
      </c>
      <c r="B134" s="140"/>
      <c r="C134" s="140"/>
      <c r="D134" s="140"/>
      <c r="I134" s="54"/>
    </row>
    <row r="135" spans="1:9" s="52" customFormat="1" x14ac:dyDescent="0.2">
      <c r="I135" s="54"/>
    </row>
    <row r="136" spans="1:9" s="52" customFormat="1" x14ac:dyDescent="0.2">
      <c r="A136" s="51" t="s">
        <v>66</v>
      </c>
      <c r="I136" s="54"/>
    </row>
    <row r="137" spans="1:9" s="52" customFormat="1" x14ac:dyDescent="0.2">
      <c r="I137" s="54"/>
    </row>
    <row r="138" spans="1:9" s="52" customFormat="1" x14ac:dyDescent="0.2">
      <c r="I138" s="54"/>
    </row>
    <row r="139" spans="1:9" s="52" customFormat="1" x14ac:dyDescent="0.2">
      <c r="I139" s="54"/>
    </row>
    <row r="140" spans="1:9" s="52" customFormat="1" x14ac:dyDescent="0.2">
      <c r="I140" s="54"/>
    </row>
    <row r="141" spans="1:9" s="52" customFormat="1" x14ac:dyDescent="0.2">
      <c r="I141" s="54"/>
    </row>
    <row r="142" spans="1:9" s="52" customFormat="1" x14ac:dyDescent="0.2">
      <c r="I142" s="54"/>
    </row>
    <row r="143" spans="1:9" s="52" customFormat="1" x14ac:dyDescent="0.2">
      <c r="I143" s="54"/>
    </row>
    <row r="144" spans="1:9" s="52" customFormat="1" x14ac:dyDescent="0.2">
      <c r="I144" s="54"/>
    </row>
    <row r="145" spans="9:9" s="52" customFormat="1" x14ac:dyDescent="0.2">
      <c r="I145" s="54"/>
    </row>
    <row r="146" spans="9:9" s="52" customFormat="1" x14ac:dyDescent="0.2">
      <c r="I146" s="54"/>
    </row>
    <row r="147" spans="9:9" s="52" customFormat="1" x14ac:dyDescent="0.2">
      <c r="I147" s="54"/>
    </row>
    <row r="148" spans="9:9" s="52" customFormat="1" x14ac:dyDescent="0.2">
      <c r="I148" s="54"/>
    </row>
    <row r="149" spans="9:9" s="52" customFormat="1" x14ac:dyDescent="0.2">
      <c r="I149" s="54"/>
    </row>
    <row r="150" spans="9:9" s="52" customFormat="1" x14ac:dyDescent="0.2">
      <c r="I150" s="54"/>
    </row>
    <row r="151" spans="9:9" s="52" customFormat="1" x14ac:dyDescent="0.2">
      <c r="I151" s="54"/>
    </row>
    <row r="152" spans="9:9" s="52" customFormat="1" x14ac:dyDescent="0.2">
      <c r="I152" s="54"/>
    </row>
    <row r="153" spans="9:9" s="52" customFormat="1" x14ac:dyDescent="0.2">
      <c r="I153" s="54"/>
    </row>
    <row r="154" spans="9:9" s="52" customFormat="1" x14ac:dyDescent="0.2">
      <c r="I154" s="54"/>
    </row>
  </sheetData>
  <mergeCells count="13">
    <mergeCell ref="A134:D134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view="pageBreakPreview" topLeftCell="A115" zoomScale="80" zoomScaleNormal="75" zoomScaleSheetLayoutView="80" workbookViewId="0">
      <selection activeCell="K147" sqref="K147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41" t="s">
        <v>69</v>
      </c>
      <c r="B1" s="142"/>
      <c r="C1" s="142"/>
      <c r="D1" s="142"/>
      <c r="E1" s="142"/>
      <c r="F1" s="142"/>
    </row>
    <row r="2" spans="1:10" ht="21.75" customHeight="1" x14ac:dyDescent="0.3">
      <c r="A2" s="3" t="s">
        <v>85</v>
      </c>
      <c r="B2" s="143" t="s">
        <v>0</v>
      </c>
      <c r="C2" s="143"/>
      <c r="D2" s="143"/>
      <c r="E2" s="142"/>
      <c r="F2" s="142"/>
    </row>
    <row r="3" spans="1:10" ht="14.25" customHeight="1" x14ac:dyDescent="0.3">
      <c r="B3" s="143"/>
      <c r="C3" s="143"/>
      <c r="D3" s="143"/>
      <c r="E3" s="142"/>
      <c r="F3" s="142"/>
    </row>
    <row r="4" spans="1:10" ht="14.25" customHeight="1" x14ac:dyDescent="0.3">
      <c r="B4" s="143" t="s">
        <v>84</v>
      </c>
      <c r="C4" s="143"/>
      <c r="D4" s="143"/>
      <c r="E4" s="142"/>
      <c r="F4" s="142"/>
    </row>
    <row r="5" spans="1:10" s="4" customFormat="1" ht="39.75" customHeight="1" x14ac:dyDescent="0.25">
      <c r="A5" s="144"/>
      <c r="B5" s="145"/>
      <c r="C5" s="145"/>
      <c r="D5" s="145"/>
      <c r="E5" s="145"/>
      <c r="F5" s="145"/>
    </row>
    <row r="6" spans="1:10" s="4" customFormat="1" ht="25.5" customHeight="1" x14ac:dyDescent="0.25">
      <c r="A6" s="144"/>
      <c r="B6" s="144"/>
      <c r="C6" s="144"/>
      <c r="D6" s="144"/>
      <c r="E6" s="144"/>
      <c r="F6" s="144"/>
    </row>
    <row r="7" spans="1:10" s="4" customFormat="1" ht="24.75" customHeight="1" x14ac:dyDescent="0.2">
      <c r="A7" s="146" t="s">
        <v>86</v>
      </c>
      <c r="B7" s="147"/>
      <c r="C7" s="147"/>
      <c r="D7" s="147"/>
      <c r="E7" s="147"/>
      <c r="F7" s="147"/>
    </row>
    <row r="8" spans="1:10" s="5" customFormat="1" ht="22.5" customHeight="1" x14ac:dyDescent="0.4">
      <c r="A8" s="148" t="s">
        <v>1</v>
      </c>
      <c r="B8" s="148"/>
      <c r="C8" s="148"/>
      <c r="D8" s="148"/>
      <c r="E8" s="149"/>
      <c r="F8" s="149"/>
      <c r="I8" s="6"/>
    </row>
    <row r="9" spans="1:10" s="7" customFormat="1" ht="18.75" customHeight="1" x14ac:dyDescent="0.4">
      <c r="A9" s="148" t="s">
        <v>159</v>
      </c>
      <c r="B9" s="148"/>
      <c r="C9" s="148"/>
      <c r="D9" s="148"/>
      <c r="E9" s="149"/>
      <c r="F9" s="149"/>
      <c r="I9" s="8"/>
    </row>
    <row r="10" spans="1:10" s="9" customFormat="1" ht="17.25" customHeight="1" x14ac:dyDescent="0.2">
      <c r="A10" s="150" t="s">
        <v>2</v>
      </c>
      <c r="B10" s="150"/>
      <c r="C10" s="150"/>
      <c r="D10" s="150"/>
      <c r="E10" s="151"/>
      <c r="F10" s="151"/>
      <c r="I10" s="10"/>
    </row>
    <row r="11" spans="1:10" s="7" customFormat="1" ht="30" customHeight="1" thickBot="1" x14ac:dyDescent="0.25">
      <c r="A11" s="152" t="s">
        <v>3</v>
      </c>
      <c r="B11" s="152"/>
      <c r="C11" s="152"/>
      <c r="D11" s="152"/>
      <c r="E11" s="153"/>
      <c r="F11" s="153"/>
      <c r="I11" s="8"/>
    </row>
    <row r="12" spans="1:10" s="15" customFormat="1" ht="139.5" customHeight="1" thickBot="1" x14ac:dyDescent="0.25">
      <c r="A12" s="11" t="s">
        <v>4</v>
      </c>
      <c r="B12" s="12" t="s">
        <v>5</v>
      </c>
      <c r="C12" s="13" t="s">
        <v>82</v>
      </c>
      <c r="D12" s="13" t="s">
        <v>7</v>
      </c>
      <c r="E12" s="13" t="s">
        <v>6</v>
      </c>
      <c r="F12" s="14" t="s">
        <v>8</v>
      </c>
      <c r="I12" s="16"/>
      <c r="J12" s="15">
        <f>6144.6+125.5+302.3+147.2</f>
        <v>6719.6</v>
      </c>
    </row>
    <row r="13" spans="1:10" s="22" customFormat="1" x14ac:dyDescent="0.2">
      <c r="A13" s="17"/>
      <c r="B13" s="18"/>
      <c r="C13" s="18"/>
      <c r="D13" s="19"/>
      <c r="E13" s="20"/>
      <c r="F13" s="21"/>
      <c r="I13" s="23"/>
    </row>
    <row r="14" spans="1:10" s="22" customFormat="1" ht="49.5" customHeight="1" x14ac:dyDescent="0.2">
      <c r="A14" s="154" t="s">
        <v>9</v>
      </c>
      <c r="B14" s="155"/>
      <c r="C14" s="155"/>
      <c r="D14" s="155"/>
      <c r="E14" s="156"/>
      <c r="F14" s="157"/>
      <c r="I14" s="23"/>
    </row>
    <row r="15" spans="1:10" s="15" customFormat="1" ht="20.25" customHeight="1" x14ac:dyDescent="0.2">
      <c r="A15" s="128" t="s">
        <v>87</v>
      </c>
      <c r="B15" s="96" t="s">
        <v>10</v>
      </c>
      <c r="C15" s="27" t="s">
        <v>169</v>
      </c>
      <c r="D15" s="26">
        <f>E15*G15</f>
        <v>238902.05</v>
      </c>
      <c r="E15" s="27">
        <f>12*F15</f>
        <v>38.880000000000003</v>
      </c>
      <c r="F15" s="28">
        <f>F25+F27</f>
        <v>3.24</v>
      </c>
      <c r="G15" s="15">
        <v>6144.6</v>
      </c>
      <c r="H15" s="15">
        <f>1.07</f>
        <v>1.07</v>
      </c>
      <c r="I15" s="16">
        <v>2.2400000000000002</v>
      </c>
      <c r="J15" s="15">
        <v>6417.3</v>
      </c>
    </row>
    <row r="16" spans="1:10" s="15" customFormat="1" ht="30" customHeight="1" x14ac:dyDescent="0.2">
      <c r="A16" s="129" t="s">
        <v>11</v>
      </c>
      <c r="B16" s="31" t="s">
        <v>12</v>
      </c>
      <c r="C16" s="27"/>
      <c r="D16" s="26"/>
      <c r="E16" s="27"/>
      <c r="F16" s="28"/>
      <c r="I16" s="16"/>
    </row>
    <row r="17" spans="1:9" s="15" customFormat="1" ht="21.75" customHeight="1" x14ac:dyDescent="0.2">
      <c r="A17" s="129" t="s">
        <v>13</v>
      </c>
      <c r="B17" s="31" t="s">
        <v>12</v>
      </c>
      <c r="C17" s="27"/>
      <c r="D17" s="26"/>
      <c r="E17" s="27"/>
      <c r="F17" s="28"/>
      <c r="I17" s="16"/>
    </row>
    <row r="18" spans="1:9" s="15" customFormat="1" ht="120" customHeight="1" x14ac:dyDescent="0.2">
      <c r="A18" s="129" t="s">
        <v>88</v>
      </c>
      <c r="B18" s="31" t="s">
        <v>38</v>
      </c>
      <c r="C18" s="27"/>
      <c r="D18" s="26"/>
      <c r="E18" s="27"/>
      <c r="F18" s="28"/>
      <c r="I18" s="16"/>
    </row>
    <row r="19" spans="1:9" s="15" customFormat="1" ht="21" customHeight="1" x14ac:dyDescent="0.2">
      <c r="A19" s="129" t="s">
        <v>89</v>
      </c>
      <c r="B19" s="31" t="s">
        <v>12</v>
      </c>
      <c r="C19" s="27"/>
      <c r="D19" s="26"/>
      <c r="E19" s="27"/>
      <c r="F19" s="28"/>
      <c r="I19" s="16"/>
    </row>
    <row r="20" spans="1:9" s="15" customFormat="1" ht="21" customHeight="1" x14ac:dyDescent="0.2">
      <c r="A20" s="129" t="s">
        <v>90</v>
      </c>
      <c r="B20" s="31" t="s">
        <v>12</v>
      </c>
      <c r="C20" s="27"/>
      <c r="D20" s="26"/>
      <c r="E20" s="27"/>
      <c r="F20" s="28"/>
      <c r="I20" s="16"/>
    </row>
    <row r="21" spans="1:9" s="33" customFormat="1" ht="30" customHeight="1" x14ac:dyDescent="0.2">
      <c r="A21" s="129" t="s">
        <v>91</v>
      </c>
      <c r="B21" s="31" t="s">
        <v>18</v>
      </c>
      <c r="C21" s="31"/>
      <c r="D21" s="30"/>
      <c r="E21" s="31"/>
      <c r="F21" s="32"/>
      <c r="I21" s="34"/>
    </row>
    <row r="22" spans="1:9" s="33" customFormat="1" x14ac:dyDescent="0.2">
      <c r="A22" s="129" t="s">
        <v>92</v>
      </c>
      <c r="B22" s="31" t="s">
        <v>24</v>
      </c>
      <c r="C22" s="31"/>
      <c r="D22" s="30"/>
      <c r="E22" s="31"/>
      <c r="F22" s="32"/>
      <c r="I22" s="34"/>
    </row>
    <row r="23" spans="1:9" s="33" customFormat="1" x14ac:dyDescent="0.2">
      <c r="A23" s="129" t="s">
        <v>93</v>
      </c>
      <c r="B23" s="31" t="s">
        <v>12</v>
      </c>
      <c r="C23" s="31"/>
      <c r="D23" s="30"/>
      <c r="E23" s="31"/>
      <c r="F23" s="32"/>
      <c r="I23" s="34"/>
    </row>
    <row r="24" spans="1:9" s="33" customFormat="1" x14ac:dyDescent="0.2">
      <c r="A24" s="129" t="s">
        <v>94</v>
      </c>
      <c r="B24" s="31" t="s">
        <v>36</v>
      </c>
      <c r="C24" s="31"/>
      <c r="D24" s="30"/>
      <c r="E24" s="31"/>
      <c r="F24" s="32"/>
      <c r="I24" s="34"/>
    </row>
    <row r="25" spans="1:9" s="33" customFormat="1" ht="15" x14ac:dyDescent="0.2">
      <c r="A25" s="130" t="s">
        <v>70</v>
      </c>
      <c r="B25" s="31"/>
      <c r="C25" s="71"/>
      <c r="D25" s="72"/>
      <c r="E25" s="71"/>
      <c r="F25" s="71">
        <v>3.24</v>
      </c>
      <c r="I25" s="34"/>
    </row>
    <row r="26" spans="1:9" s="33" customFormat="1" ht="15" x14ac:dyDescent="0.2">
      <c r="A26" s="129" t="s">
        <v>74</v>
      </c>
      <c r="B26" s="31" t="s">
        <v>12</v>
      </c>
      <c r="C26" s="71"/>
      <c r="D26" s="72"/>
      <c r="E26" s="71"/>
      <c r="F26" s="93">
        <v>0</v>
      </c>
      <c r="I26" s="34"/>
    </row>
    <row r="27" spans="1:9" s="33" customFormat="1" ht="15" x14ac:dyDescent="0.2">
      <c r="A27" s="130" t="s">
        <v>70</v>
      </c>
      <c r="B27" s="31"/>
      <c r="C27" s="71"/>
      <c r="D27" s="72"/>
      <c r="E27" s="71"/>
      <c r="F27" s="71">
        <f>F26</f>
        <v>0</v>
      </c>
      <c r="I27" s="34"/>
    </row>
    <row r="28" spans="1:9" s="15" customFormat="1" ht="30" x14ac:dyDescent="0.2">
      <c r="A28" s="128" t="s">
        <v>14</v>
      </c>
      <c r="B28" s="131" t="s">
        <v>15</v>
      </c>
      <c r="C28" s="27" t="s">
        <v>170</v>
      </c>
      <c r="D28" s="26">
        <f>E28*G28</f>
        <v>116501.62</v>
      </c>
      <c r="E28" s="27">
        <f>12*F28</f>
        <v>18.96</v>
      </c>
      <c r="F28" s="28">
        <v>1.58</v>
      </c>
      <c r="G28" s="15">
        <v>6144.6</v>
      </c>
      <c r="H28" s="15">
        <v>1.07</v>
      </c>
      <c r="I28" s="16">
        <v>1.96</v>
      </c>
    </row>
    <row r="29" spans="1:9" s="33" customFormat="1" ht="18" customHeight="1" x14ac:dyDescent="0.2">
      <c r="A29" s="129" t="s">
        <v>95</v>
      </c>
      <c r="B29" s="31" t="s">
        <v>15</v>
      </c>
      <c r="C29" s="31"/>
      <c r="D29" s="30"/>
      <c r="E29" s="31"/>
      <c r="F29" s="32"/>
      <c r="I29" s="34"/>
    </row>
    <row r="30" spans="1:9" s="33" customFormat="1" ht="18" customHeight="1" x14ac:dyDescent="0.2">
      <c r="A30" s="129" t="s">
        <v>96</v>
      </c>
      <c r="B30" s="31" t="s">
        <v>97</v>
      </c>
      <c r="C30" s="31"/>
      <c r="D30" s="30"/>
      <c r="E30" s="31"/>
      <c r="F30" s="32"/>
      <c r="I30" s="34"/>
    </row>
    <row r="31" spans="1:9" s="33" customFormat="1" ht="24.75" customHeight="1" x14ac:dyDescent="0.2">
      <c r="A31" s="129" t="s">
        <v>98</v>
      </c>
      <c r="B31" s="31" t="s">
        <v>99</v>
      </c>
      <c r="C31" s="31"/>
      <c r="D31" s="30"/>
      <c r="E31" s="31"/>
      <c r="F31" s="32"/>
      <c r="I31" s="34"/>
    </row>
    <row r="32" spans="1:9" s="33" customFormat="1" ht="18.75" customHeight="1" x14ac:dyDescent="0.2">
      <c r="A32" s="129" t="s">
        <v>16</v>
      </c>
      <c r="B32" s="31" t="s">
        <v>15</v>
      </c>
      <c r="C32" s="31"/>
      <c r="D32" s="30"/>
      <c r="E32" s="31"/>
      <c r="F32" s="32"/>
      <c r="I32" s="34"/>
    </row>
    <row r="33" spans="1:10" s="33" customFormat="1" ht="25.5" x14ac:dyDescent="0.2">
      <c r="A33" s="129" t="s">
        <v>17</v>
      </c>
      <c r="B33" s="31" t="s">
        <v>18</v>
      </c>
      <c r="C33" s="31"/>
      <c r="D33" s="30"/>
      <c r="E33" s="31"/>
      <c r="F33" s="32"/>
      <c r="I33" s="34"/>
    </row>
    <row r="34" spans="1:10" s="33" customFormat="1" ht="18" customHeight="1" x14ac:dyDescent="0.2">
      <c r="A34" s="129" t="s">
        <v>19</v>
      </c>
      <c r="B34" s="31" t="s">
        <v>15</v>
      </c>
      <c r="C34" s="31"/>
      <c r="D34" s="30"/>
      <c r="E34" s="31"/>
      <c r="F34" s="32"/>
      <c r="I34" s="34"/>
    </row>
    <row r="35" spans="1:10" s="33" customFormat="1" ht="18" customHeight="1" x14ac:dyDescent="0.2">
      <c r="A35" s="129" t="s">
        <v>20</v>
      </c>
      <c r="B35" s="31" t="s">
        <v>15</v>
      </c>
      <c r="C35" s="31"/>
      <c r="D35" s="30"/>
      <c r="E35" s="31"/>
      <c r="F35" s="32"/>
      <c r="I35" s="34"/>
    </row>
    <row r="36" spans="1:10" s="33" customFormat="1" ht="25.5" x14ac:dyDescent="0.2">
      <c r="A36" s="129" t="s">
        <v>21</v>
      </c>
      <c r="B36" s="31" t="s">
        <v>22</v>
      </c>
      <c r="C36" s="31"/>
      <c r="D36" s="30"/>
      <c r="E36" s="31"/>
      <c r="F36" s="32"/>
      <c r="I36" s="34"/>
    </row>
    <row r="37" spans="1:10" s="33" customFormat="1" ht="25.5" x14ac:dyDescent="0.2">
      <c r="A37" s="129" t="s">
        <v>100</v>
      </c>
      <c r="B37" s="31" t="s">
        <v>18</v>
      </c>
      <c r="C37" s="31"/>
      <c r="D37" s="30"/>
      <c r="E37" s="31"/>
      <c r="F37" s="32"/>
      <c r="I37" s="34"/>
    </row>
    <row r="38" spans="1:10" s="33" customFormat="1" ht="25.5" x14ac:dyDescent="0.2">
      <c r="A38" s="129" t="s">
        <v>101</v>
      </c>
      <c r="B38" s="31" t="s">
        <v>15</v>
      </c>
      <c r="C38" s="31"/>
      <c r="D38" s="30"/>
      <c r="E38" s="31"/>
      <c r="F38" s="32"/>
      <c r="I38" s="34"/>
    </row>
    <row r="39" spans="1:10" s="36" customFormat="1" ht="24.75" customHeight="1" x14ac:dyDescent="0.2">
      <c r="A39" s="119" t="s">
        <v>23</v>
      </c>
      <c r="B39" s="37" t="s">
        <v>24</v>
      </c>
      <c r="C39" s="27" t="s">
        <v>171</v>
      </c>
      <c r="D39" s="26">
        <f>E39*G39</f>
        <v>61200.22</v>
      </c>
      <c r="E39" s="27">
        <f>12*F39</f>
        <v>9.9600000000000009</v>
      </c>
      <c r="F39" s="28">
        <v>0.83</v>
      </c>
      <c r="G39" s="15">
        <v>6144.6</v>
      </c>
      <c r="H39" s="15">
        <v>1.07</v>
      </c>
      <c r="I39" s="16">
        <v>0.6</v>
      </c>
      <c r="J39" s="36">
        <v>6417.3</v>
      </c>
    </row>
    <row r="40" spans="1:10" s="15" customFormat="1" ht="23.25" customHeight="1" x14ac:dyDescent="0.2">
      <c r="A40" s="119" t="s">
        <v>25</v>
      </c>
      <c r="B40" s="37" t="s">
        <v>26</v>
      </c>
      <c r="C40" s="27" t="s">
        <v>171</v>
      </c>
      <c r="D40" s="26">
        <f>E40*G40</f>
        <v>199085.04</v>
      </c>
      <c r="E40" s="27">
        <f>12*F40</f>
        <v>32.4</v>
      </c>
      <c r="F40" s="28">
        <v>2.7</v>
      </c>
      <c r="G40" s="15">
        <v>6144.6</v>
      </c>
      <c r="H40" s="15">
        <v>1.07</v>
      </c>
      <c r="I40" s="16">
        <v>1.94</v>
      </c>
      <c r="J40" s="15">
        <v>6417.3</v>
      </c>
    </row>
    <row r="41" spans="1:10" s="15" customFormat="1" ht="23.25" customHeight="1" x14ac:dyDescent="0.2">
      <c r="A41" s="103" t="s">
        <v>102</v>
      </c>
      <c r="B41" s="96" t="s">
        <v>15</v>
      </c>
      <c r="C41" s="27" t="s">
        <v>172</v>
      </c>
      <c r="D41" s="26">
        <f>E41*G41</f>
        <v>145995.70000000001</v>
      </c>
      <c r="E41" s="27">
        <f>12*F41</f>
        <v>23.76</v>
      </c>
      <c r="F41" s="28">
        <v>1.98</v>
      </c>
      <c r="G41" s="15">
        <v>6144.6</v>
      </c>
      <c r="I41" s="16"/>
    </row>
    <row r="42" spans="1:10" s="15" customFormat="1" ht="23.25" customHeight="1" x14ac:dyDescent="0.2">
      <c r="A42" s="129" t="s">
        <v>103</v>
      </c>
      <c r="B42" s="31" t="s">
        <v>38</v>
      </c>
      <c r="C42" s="27"/>
      <c r="D42" s="26"/>
      <c r="E42" s="27"/>
      <c r="F42" s="28"/>
      <c r="I42" s="16"/>
    </row>
    <row r="43" spans="1:10" s="15" customFormat="1" ht="23.25" customHeight="1" x14ac:dyDescent="0.2">
      <c r="A43" s="129" t="s">
        <v>104</v>
      </c>
      <c r="B43" s="31" t="s">
        <v>36</v>
      </c>
      <c r="C43" s="27"/>
      <c r="D43" s="26"/>
      <c r="E43" s="27"/>
      <c r="F43" s="28"/>
      <c r="I43" s="16"/>
    </row>
    <row r="44" spans="1:10" s="15" customFormat="1" ht="23.25" customHeight="1" x14ac:dyDescent="0.2">
      <c r="A44" s="129" t="s">
        <v>105</v>
      </c>
      <c r="B44" s="31" t="s">
        <v>106</v>
      </c>
      <c r="C44" s="27"/>
      <c r="D44" s="26"/>
      <c r="E44" s="27"/>
      <c r="F44" s="28"/>
      <c r="I44" s="16"/>
    </row>
    <row r="45" spans="1:10" s="15" customFormat="1" ht="23.25" customHeight="1" x14ac:dyDescent="0.2">
      <c r="A45" s="129" t="s">
        <v>107</v>
      </c>
      <c r="B45" s="31" t="s">
        <v>108</v>
      </c>
      <c r="C45" s="27"/>
      <c r="D45" s="26"/>
      <c r="E45" s="27"/>
      <c r="F45" s="28"/>
      <c r="I45" s="16"/>
    </row>
    <row r="46" spans="1:10" s="15" customFormat="1" ht="23.25" customHeight="1" x14ac:dyDescent="0.2">
      <c r="A46" s="129" t="s">
        <v>109</v>
      </c>
      <c r="B46" s="31" t="s">
        <v>106</v>
      </c>
      <c r="C46" s="27"/>
      <c r="D46" s="26"/>
      <c r="E46" s="27"/>
      <c r="F46" s="28"/>
      <c r="I46" s="16"/>
    </row>
    <row r="47" spans="1:10" s="15" customFormat="1" ht="24" customHeight="1" x14ac:dyDescent="0.2">
      <c r="A47" s="119" t="s">
        <v>110</v>
      </c>
      <c r="B47" s="37" t="s">
        <v>15</v>
      </c>
      <c r="C47" s="27" t="s">
        <v>157</v>
      </c>
      <c r="D47" s="26">
        <f>E47*G47</f>
        <v>126824.54</v>
      </c>
      <c r="E47" s="27">
        <f>12*F47</f>
        <v>20.64</v>
      </c>
      <c r="F47" s="28">
        <v>1.72</v>
      </c>
      <c r="G47" s="15">
        <v>6144.6</v>
      </c>
      <c r="H47" s="15">
        <v>1.07</v>
      </c>
      <c r="I47" s="16">
        <v>1.24</v>
      </c>
    </row>
    <row r="48" spans="1:10" s="15" customFormat="1" ht="60" x14ac:dyDescent="0.2">
      <c r="A48" s="119" t="s">
        <v>67</v>
      </c>
      <c r="B48" s="37" t="s">
        <v>51</v>
      </c>
      <c r="C48" s="27" t="s">
        <v>157</v>
      </c>
      <c r="D48" s="26">
        <f>3*3407.5*1.105*1.1</f>
        <v>12425.45</v>
      </c>
      <c r="E48" s="27">
        <f>D48/G48</f>
        <v>2.02</v>
      </c>
      <c r="F48" s="28">
        <f>E48/12</f>
        <v>0.17</v>
      </c>
      <c r="G48" s="15">
        <v>6144.6</v>
      </c>
      <c r="I48" s="16"/>
    </row>
    <row r="49" spans="1:10" s="15" customFormat="1" ht="28.5" x14ac:dyDescent="0.2">
      <c r="A49" s="103" t="s">
        <v>111</v>
      </c>
      <c r="B49" s="127" t="s">
        <v>27</v>
      </c>
      <c r="C49" s="27" t="s">
        <v>158</v>
      </c>
      <c r="D49" s="26">
        <f>E49*G49</f>
        <v>316324.01</v>
      </c>
      <c r="E49" s="27">
        <f>12*F49</f>
        <v>51.48</v>
      </c>
      <c r="F49" s="28">
        <v>4.29</v>
      </c>
      <c r="G49" s="15">
        <v>6144.6</v>
      </c>
      <c r="H49" s="15">
        <v>1.07</v>
      </c>
      <c r="I49" s="16">
        <v>3.07</v>
      </c>
    </row>
    <row r="50" spans="1:10" s="15" customFormat="1" ht="28.5" customHeight="1" x14ac:dyDescent="0.2">
      <c r="A50" s="105" t="s">
        <v>112</v>
      </c>
      <c r="B50" s="132" t="s">
        <v>27</v>
      </c>
      <c r="C50" s="27"/>
      <c r="D50" s="26"/>
      <c r="E50" s="27"/>
      <c r="F50" s="28"/>
      <c r="I50" s="16"/>
    </row>
    <row r="51" spans="1:10" s="15" customFormat="1" ht="18.75" customHeight="1" x14ac:dyDescent="0.2">
      <c r="A51" s="105" t="s">
        <v>113</v>
      </c>
      <c r="B51" s="132" t="s">
        <v>114</v>
      </c>
      <c r="C51" s="27"/>
      <c r="D51" s="26"/>
      <c r="E51" s="27"/>
      <c r="F51" s="28"/>
      <c r="I51" s="16"/>
    </row>
    <row r="52" spans="1:10" s="15" customFormat="1" ht="20.25" customHeight="1" x14ac:dyDescent="0.2">
      <c r="A52" s="105" t="s">
        <v>115</v>
      </c>
      <c r="B52" s="132" t="s">
        <v>12</v>
      </c>
      <c r="C52" s="27"/>
      <c r="D52" s="26"/>
      <c r="E52" s="27"/>
      <c r="F52" s="28"/>
      <c r="I52" s="16"/>
    </row>
    <row r="53" spans="1:10" s="15" customFormat="1" ht="31.5" customHeight="1" x14ac:dyDescent="0.2">
      <c r="A53" s="105" t="s">
        <v>116</v>
      </c>
      <c r="B53" s="132" t="s">
        <v>36</v>
      </c>
      <c r="C53" s="27"/>
      <c r="D53" s="26"/>
      <c r="E53" s="27"/>
      <c r="F53" s="28"/>
      <c r="I53" s="16"/>
    </row>
    <row r="54" spans="1:10" s="15" customFormat="1" ht="25.5" customHeight="1" x14ac:dyDescent="0.2">
      <c r="A54" s="103" t="s">
        <v>117</v>
      </c>
      <c r="B54" s="127" t="s">
        <v>36</v>
      </c>
      <c r="C54" s="27" t="s">
        <v>158</v>
      </c>
      <c r="D54" s="26">
        <v>3000</v>
      </c>
      <c r="E54" s="27">
        <f>D54/G54</f>
        <v>0.49</v>
      </c>
      <c r="F54" s="28">
        <f>E54/12</f>
        <v>0.04</v>
      </c>
      <c r="G54" s="15">
        <v>6144.6</v>
      </c>
      <c r="I54" s="16"/>
    </row>
    <row r="55" spans="1:10" s="15" customFormat="1" ht="36.75" customHeight="1" x14ac:dyDescent="0.2">
      <c r="A55" s="103" t="s">
        <v>168</v>
      </c>
      <c r="B55" s="127" t="s">
        <v>48</v>
      </c>
      <c r="C55" s="25" t="s">
        <v>158</v>
      </c>
      <c r="D55" s="26">
        <v>50000</v>
      </c>
      <c r="E55" s="27">
        <f>D55/G55</f>
        <v>8.14</v>
      </c>
      <c r="F55" s="28">
        <f>E55/12</f>
        <v>0.68</v>
      </c>
      <c r="G55" s="15">
        <v>6144.6</v>
      </c>
      <c r="I55" s="16"/>
    </row>
    <row r="56" spans="1:10" s="22" customFormat="1" ht="33" customHeight="1" x14ac:dyDescent="0.2">
      <c r="A56" s="103" t="s">
        <v>118</v>
      </c>
      <c r="B56" s="96" t="s">
        <v>10</v>
      </c>
      <c r="C56" s="37" t="s">
        <v>160</v>
      </c>
      <c r="D56" s="26">
        <v>2246.7800000000002</v>
      </c>
      <c r="E56" s="27">
        <f>D56/G56</f>
        <v>0.37</v>
      </c>
      <c r="F56" s="28">
        <f t="shared" ref="F56:F58" si="0">E56/12</f>
        <v>0.03</v>
      </c>
      <c r="G56" s="15">
        <v>6144.6</v>
      </c>
      <c r="H56" s="15">
        <v>1.07</v>
      </c>
      <c r="I56" s="16">
        <v>0.02</v>
      </c>
    </row>
    <row r="57" spans="1:10" s="22" customFormat="1" ht="48" customHeight="1" x14ac:dyDescent="0.2">
      <c r="A57" s="103" t="s">
        <v>161</v>
      </c>
      <c r="B57" s="96" t="s">
        <v>10</v>
      </c>
      <c r="C57" s="72" t="s">
        <v>162</v>
      </c>
      <c r="D57" s="26">
        <f>18723.21*G57/J57</f>
        <v>17927.580000000002</v>
      </c>
      <c r="E57" s="27">
        <f>D57/G57</f>
        <v>2.92</v>
      </c>
      <c r="F57" s="28">
        <f t="shared" si="0"/>
        <v>0.24</v>
      </c>
      <c r="G57" s="15">
        <v>6144.6</v>
      </c>
      <c r="H57" s="15">
        <v>1.07</v>
      </c>
      <c r="I57" s="16">
        <v>0.04</v>
      </c>
      <c r="J57" s="22">
        <v>6417.3</v>
      </c>
    </row>
    <row r="58" spans="1:10" s="22" customFormat="1" ht="26.25" customHeight="1" x14ac:dyDescent="0.2">
      <c r="A58" s="119" t="s">
        <v>163</v>
      </c>
      <c r="B58" s="37" t="s">
        <v>48</v>
      </c>
      <c r="C58" s="72" t="s">
        <v>160</v>
      </c>
      <c r="D58" s="26">
        <f>15193.15*G58/J58</f>
        <v>14547.52</v>
      </c>
      <c r="E58" s="27">
        <f>D58/G58</f>
        <v>2.37</v>
      </c>
      <c r="F58" s="28">
        <f t="shared" si="0"/>
        <v>0.2</v>
      </c>
      <c r="G58" s="15">
        <v>6144.6</v>
      </c>
      <c r="H58" s="15"/>
      <c r="I58" s="16"/>
      <c r="J58" s="22">
        <v>6417.3</v>
      </c>
    </row>
    <row r="59" spans="1:10" s="22" customFormat="1" ht="30" x14ac:dyDescent="0.2">
      <c r="A59" s="103" t="s">
        <v>28</v>
      </c>
      <c r="B59" s="96"/>
      <c r="C59" s="37" t="s">
        <v>173</v>
      </c>
      <c r="D59" s="26">
        <f>E59*G59</f>
        <v>14747.04</v>
      </c>
      <c r="E59" s="27">
        <f>F59*12</f>
        <v>2.4</v>
      </c>
      <c r="F59" s="28">
        <v>0.2</v>
      </c>
      <c r="G59" s="15">
        <v>6144.6</v>
      </c>
      <c r="H59" s="15">
        <v>1.07</v>
      </c>
      <c r="I59" s="16">
        <v>0.14000000000000001</v>
      </c>
    </row>
    <row r="60" spans="1:10" s="22" customFormat="1" ht="31.5" customHeight="1" x14ac:dyDescent="0.2">
      <c r="A60" s="105" t="s">
        <v>119</v>
      </c>
      <c r="B60" s="110" t="s">
        <v>72</v>
      </c>
      <c r="C60" s="37"/>
      <c r="D60" s="26"/>
      <c r="E60" s="27"/>
      <c r="F60" s="28"/>
      <c r="G60" s="15"/>
      <c r="H60" s="15"/>
      <c r="I60" s="16"/>
    </row>
    <row r="61" spans="1:10" s="22" customFormat="1" ht="18.75" customHeight="1" x14ac:dyDescent="0.2">
      <c r="A61" s="105" t="s">
        <v>120</v>
      </c>
      <c r="B61" s="110" t="s">
        <v>72</v>
      </c>
      <c r="C61" s="37"/>
      <c r="D61" s="26"/>
      <c r="E61" s="27"/>
      <c r="F61" s="28"/>
      <c r="G61" s="15"/>
      <c r="H61" s="15"/>
      <c r="I61" s="16"/>
    </row>
    <row r="62" spans="1:10" s="22" customFormat="1" ht="20.25" customHeight="1" x14ac:dyDescent="0.2">
      <c r="A62" s="105" t="s">
        <v>121</v>
      </c>
      <c r="B62" s="110" t="s">
        <v>12</v>
      </c>
      <c r="C62" s="37"/>
      <c r="D62" s="26"/>
      <c r="E62" s="27"/>
      <c r="F62" s="28"/>
      <c r="G62" s="15"/>
      <c r="H62" s="15"/>
      <c r="I62" s="16"/>
    </row>
    <row r="63" spans="1:10" s="22" customFormat="1" ht="18" customHeight="1" x14ac:dyDescent="0.2">
      <c r="A63" s="105" t="s">
        <v>122</v>
      </c>
      <c r="B63" s="110" t="s">
        <v>72</v>
      </c>
      <c r="C63" s="37"/>
      <c r="D63" s="26"/>
      <c r="E63" s="27"/>
      <c r="F63" s="28"/>
      <c r="G63" s="15"/>
      <c r="H63" s="15"/>
      <c r="I63" s="16"/>
    </row>
    <row r="64" spans="1:10" s="22" customFormat="1" ht="25.5" x14ac:dyDescent="0.2">
      <c r="A64" s="105" t="s">
        <v>123</v>
      </c>
      <c r="B64" s="110" t="s">
        <v>72</v>
      </c>
      <c r="C64" s="37"/>
      <c r="D64" s="26"/>
      <c r="E64" s="27"/>
      <c r="F64" s="28"/>
      <c r="G64" s="15"/>
      <c r="H64" s="15"/>
      <c r="I64" s="16"/>
    </row>
    <row r="65" spans="1:10" s="22" customFormat="1" ht="18" customHeight="1" x14ac:dyDescent="0.2">
      <c r="A65" s="105" t="s">
        <v>124</v>
      </c>
      <c r="B65" s="110" t="s">
        <v>72</v>
      </c>
      <c r="C65" s="37"/>
      <c r="D65" s="26"/>
      <c r="E65" s="27"/>
      <c r="F65" s="28"/>
      <c r="G65" s="15"/>
      <c r="H65" s="15"/>
      <c r="I65" s="16"/>
    </row>
    <row r="66" spans="1:10" s="22" customFormat="1" ht="28.5" customHeight="1" x14ac:dyDescent="0.2">
      <c r="A66" s="105" t="s">
        <v>125</v>
      </c>
      <c r="B66" s="110" t="s">
        <v>72</v>
      </c>
      <c r="C66" s="37"/>
      <c r="D66" s="26"/>
      <c r="E66" s="27"/>
      <c r="F66" s="28"/>
      <c r="G66" s="15"/>
      <c r="H66" s="15"/>
      <c r="I66" s="16"/>
    </row>
    <row r="67" spans="1:10" s="22" customFormat="1" ht="18" customHeight="1" x14ac:dyDescent="0.2">
      <c r="A67" s="105" t="s">
        <v>126</v>
      </c>
      <c r="B67" s="110" t="s">
        <v>72</v>
      </c>
      <c r="C67" s="37"/>
      <c r="D67" s="26"/>
      <c r="E67" s="27"/>
      <c r="F67" s="28"/>
      <c r="G67" s="15"/>
      <c r="H67" s="15"/>
      <c r="I67" s="16"/>
    </row>
    <row r="68" spans="1:10" s="22" customFormat="1" ht="18.75" customHeight="1" x14ac:dyDescent="0.2">
      <c r="A68" s="105" t="s">
        <v>127</v>
      </c>
      <c r="B68" s="110" t="s">
        <v>72</v>
      </c>
      <c r="C68" s="37"/>
      <c r="D68" s="26"/>
      <c r="E68" s="27"/>
      <c r="F68" s="28"/>
      <c r="G68" s="15"/>
      <c r="H68" s="15"/>
      <c r="I68" s="16"/>
    </row>
    <row r="69" spans="1:10" s="15" customFormat="1" ht="18.75" customHeight="1" x14ac:dyDescent="0.2">
      <c r="A69" s="119" t="s">
        <v>29</v>
      </c>
      <c r="B69" s="37" t="s">
        <v>30</v>
      </c>
      <c r="C69" s="37" t="s">
        <v>174</v>
      </c>
      <c r="D69" s="26">
        <f t="shared" ref="D69" si="1">E69*G69</f>
        <v>5161.46</v>
      </c>
      <c r="E69" s="27">
        <f t="shared" ref="E69" si="2">F69*12</f>
        <v>0.84</v>
      </c>
      <c r="F69" s="28">
        <v>7.0000000000000007E-2</v>
      </c>
      <c r="G69" s="15">
        <v>6144.6</v>
      </c>
      <c r="H69" s="15">
        <v>1.07</v>
      </c>
      <c r="I69" s="16">
        <v>0.03</v>
      </c>
      <c r="J69" s="15">
        <v>6417.3</v>
      </c>
    </row>
    <row r="70" spans="1:10" s="15" customFormat="1" ht="18" customHeight="1" x14ac:dyDescent="0.2">
      <c r="A70" s="119" t="s">
        <v>31</v>
      </c>
      <c r="B70" s="38" t="s">
        <v>32</v>
      </c>
      <c r="C70" s="38" t="s">
        <v>174</v>
      </c>
      <c r="D70" s="26">
        <f>3547.95*G70/J70</f>
        <v>3397.18</v>
      </c>
      <c r="E70" s="27">
        <f>D70/G70</f>
        <v>0.55000000000000004</v>
      </c>
      <c r="F70" s="28">
        <v>0.04</v>
      </c>
      <c r="G70" s="15">
        <v>6144.6</v>
      </c>
      <c r="H70" s="15">
        <v>6417.3</v>
      </c>
      <c r="I70" s="15">
        <v>6417.3</v>
      </c>
      <c r="J70" s="15">
        <v>6417.3</v>
      </c>
    </row>
    <row r="71" spans="1:10" s="36" customFormat="1" ht="30" x14ac:dyDescent="0.2">
      <c r="A71" s="119" t="s">
        <v>33</v>
      </c>
      <c r="B71" s="37"/>
      <c r="C71" s="37"/>
      <c r="D71" s="26">
        <v>0</v>
      </c>
      <c r="E71" s="27">
        <v>0</v>
      </c>
      <c r="F71" s="28">
        <v>0</v>
      </c>
      <c r="G71" s="15">
        <v>6144.6</v>
      </c>
      <c r="H71" s="15">
        <v>1.07</v>
      </c>
      <c r="I71" s="16">
        <v>0.03</v>
      </c>
      <c r="J71" s="15">
        <v>6417.3</v>
      </c>
    </row>
    <row r="72" spans="1:10" s="36" customFormat="1" ht="17.25" customHeight="1" x14ac:dyDescent="0.2">
      <c r="A72" s="35" t="s">
        <v>34</v>
      </c>
      <c r="B72" s="24"/>
      <c r="C72" s="25" t="s">
        <v>175</v>
      </c>
      <c r="D72" s="27">
        <f>SUM(D73:D85)</f>
        <v>58310.82</v>
      </c>
      <c r="E72" s="27">
        <f>D72/G72</f>
        <v>9.49</v>
      </c>
      <c r="F72" s="28">
        <f>E72/12</f>
        <v>0.79</v>
      </c>
      <c r="G72" s="15">
        <v>6144.6</v>
      </c>
      <c r="H72" s="15">
        <v>1.07</v>
      </c>
      <c r="I72" s="16">
        <v>0.53</v>
      </c>
    </row>
    <row r="73" spans="1:10" s="22" customFormat="1" ht="15" x14ac:dyDescent="0.2">
      <c r="A73" s="39" t="s">
        <v>35</v>
      </c>
      <c r="B73" s="40" t="s">
        <v>36</v>
      </c>
      <c r="C73" s="40"/>
      <c r="D73" s="41">
        <v>358.41</v>
      </c>
      <c r="E73" s="42"/>
      <c r="F73" s="43"/>
      <c r="G73" s="15">
        <v>6144.6</v>
      </c>
      <c r="H73" s="15">
        <v>1.07</v>
      </c>
      <c r="I73" s="16">
        <v>0.01</v>
      </c>
    </row>
    <row r="74" spans="1:10" s="22" customFormat="1" ht="15" x14ac:dyDescent="0.2">
      <c r="A74" s="39" t="s">
        <v>37</v>
      </c>
      <c r="B74" s="40" t="s">
        <v>38</v>
      </c>
      <c r="C74" s="40"/>
      <c r="D74" s="41">
        <v>1010.84</v>
      </c>
      <c r="E74" s="42"/>
      <c r="F74" s="43"/>
      <c r="G74" s="15">
        <v>6144.6</v>
      </c>
      <c r="H74" s="15">
        <v>1.07</v>
      </c>
      <c r="I74" s="16">
        <v>0.01</v>
      </c>
    </row>
    <row r="75" spans="1:10" s="22" customFormat="1" ht="20.25" customHeight="1" x14ac:dyDescent="0.2">
      <c r="A75" s="39" t="s">
        <v>71</v>
      </c>
      <c r="B75" s="45" t="s">
        <v>36</v>
      </c>
      <c r="C75" s="40"/>
      <c r="D75" s="41">
        <v>1801.23</v>
      </c>
      <c r="E75" s="42"/>
      <c r="F75" s="43"/>
      <c r="G75" s="15">
        <v>6144.6</v>
      </c>
      <c r="H75" s="15"/>
      <c r="I75" s="16"/>
    </row>
    <row r="76" spans="1:10" s="22" customFormat="1" ht="21" customHeight="1" x14ac:dyDescent="0.2">
      <c r="A76" s="62" t="s">
        <v>184</v>
      </c>
      <c r="B76" s="74" t="s">
        <v>48</v>
      </c>
      <c r="C76" s="42"/>
      <c r="D76" s="92">
        <v>24666.33</v>
      </c>
      <c r="E76" s="42"/>
      <c r="F76" s="43"/>
      <c r="G76" s="15">
        <v>6144.6</v>
      </c>
      <c r="H76" s="15">
        <v>1.07</v>
      </c>
      <c r="I76" s="16">
        <v>0.16</v>
      </c>
    </row>
    <row r="77" spans="1:10" s="22" customFormat="1" ht="18" customHeight="1" x14ac:dyDescent="0.2">
      <c r="A77" s="62" t="s">
        <v>39</v>
      </c>
      <c r="B77" s="42" t="s">
        <v>36</v>
      </c>
      <c r="C77" s="42"/>
      <c r="D77" s="41">
        <v>1926.34</v>
      </c>
      <c r="E77" s="42"/>
      <c r="F77" s="43"/>
      <c r="G77" s="15">
        <v>6144.6</v>
      </c>
      <c r="H77" s="15">
        <v>1.07</v>
      </c>
      <c r="I77" s="16">
        <v>0.02</v>
      </c>
    </row>
    <row r="78" spans="1:10" s="22" customFormat="1" ht="15" x14ac:dyDescent="0.2">
      <c r="A78" s="62" t="s">
        <v>40</v>
      </c>
      <c r="B78" s="42" t="s">
        <v>36</v>
      </c>
      <c r="C78" s="42"/>
      <c r="D78" s="41">
        <v>6441.14</v>
      </c>
      <c r="E78" s="42"/>
      <c r="F78" s="43"/>
      <c r="G78" s="15">
        <v>6144.6</v>
      </c>
      <c r="H78" s="15">
        <v>1.07</v>
      </c>
      <c r="I78" s="16">
        <v>0.06</v>
      </c>
    </row>
    <row r="79" spans="1:10" s="22" customFormat="1" ht="18" customHeight="1" x14ac:dyDescent="0.2">
      <c r="A79" s="62" t="s">
        <v>41</v>
      </c>
      <c r="B79" s="42" t="s">
        <v>36</v>
      </c>
      <c r="C79" s="42"/>
      <c r="D79" s="41">
        <v>1010.85</v>
      </c>
      <c r="E79" s="42"/>
      <c r="F79" s="43"/>
      <c r="G79" s="15">
        <v>6144.6</v>
      </c>
      <c r="H79" s="15">
        <v>1.07</v>
      </c>
      <c r="I79" s="16">
        <v>0.01</v>
      </c>
    </row>
    <row r="80" spans="1:10" s="22" customFormat="1" ht="17.25" customHeight="1" x14ac:dyDescent="0.2">
      <c r="A80" s="62" t="s">
        <v>42</v>
      </c>
      <c r="B80" s="42" t="s">
        <v>36</v>
      </c>
      <c r="C80" s="42"/>
      <c r="D80" s="41">
        <v>963.14</v>
      </c>
      <c r="E80" s="42"/>
      <c r="F80" s="43"/>
      <c r="G80" s="15">
        <v>6144.6</v>
      </c>
      <c r="H80" s="15">
        <v>1.07</v>
      </c>
      <c r="I80" s="16">
        <v>0.01</v>
      </c>
    </row>
    <row r="81" spans="1:10" s="22" customFormat="1" ht="17.25" customHeight="1" x14ac:dyDescent="0.2">
      <c r="A81" s="62" t="s">
        <v>43</v>
      </c>
      <c r="B81" s="42" t="s">
        <v>38</v>
      </c>
      <c r="C81" s="42"/>
      <c r="D81" s="92">
        <v>3852.7</v>
      </c>
      <c r="E81" s="42"/>
      <c r="F81" s="43"/>
      <c r="G81" s="15">
        <v>6144.6</v>
      </c>
      <c r="H81" s="15">
        <v>1.07</v>
      </c>
      <c r="I81" s="16">
        <v>0.04</v>
      </c>
    </row>
    <row r="82" spans="1:10" s="22" customFormat="1" ht="25.5" x14ac:dyDescent="0.2">
      <c r="A82" s="62" t="s">
        <v>44</v>
      </c>
      <c r="B82" s="42" t="s">
        <v>36</v>
      </c>
      <c r="C82" s="42"/>
      <c r="D82" s="41">
        <v>5913.96</v>
      </c>
      <c r="E82" s="42"/>
      <c r="F82" s="43"/>
      <c r="G82" s="15">
        <v>6144.6</v>
      </c>
      <c r="H82" s="15">
        <v>1.07</v>
      </c>
      <c r="I82" s="16">
        <v>0.05</v>
      </c>
    </row>
    <row r="83" spans="1:10" s="22" customFormat="1" ht="18" customHeight="1" x14ac:dyDescent="0.2">
      <c r="A83" s="62" t="s">
        <v>45</v>
      </c>
      <c r="B83" s="42" t="s">
        <v>36</v>
      </c>
      <c r="C83" s="42"/>
      <c r="D83" s="41">
        <v>6663.12</v>
      </c>
      <c r="E83" s="42"/>
      <c r="F83" s="43"/>
      <c r="G83" s="15">
        <v>6144.6</v>
      </c>
      <c r="H83" s="15">
        <v>1.07</v>
      </c>
      <c r="I83" s="16">
        <v>0.01</v>
      </c>
    </row>
    <row r="84" spans="1:10" s="22" customFormat="1" ht="25.5" x14ac:dyDescent="0.2">
      <c r="A84" s="75" t="s">
        <v>128</v>
      </c>
      <c r="B84" s="76" t="s">
        <v>48</v>
      </c>
      <c r="C84" s="134"/>
      <c r="D84" s="41">
        <v>0</v>
      </c>
      <c r="E84" s="42"/>
      <c r="F84" s="43"/>
      <c r="G84" s="15">
        <v>6144.6</v>
      </c>
      <c r="H84" s="15"/>
      <c r="I84" s="16"/>
    </row>
    <row r="85" spans="1:10" s="22" customFormat="1" ht="27.75" customHeight="1" x14ac:dyDescent="0.2">
      <c r="A85" s="75" t="s">
        <v>185</v>
      </c>
      <c r="B85" s="110" t="s">
        <v>36</v>
      </c>
      <c r="C85" s="42"/>
      <c r="D85" s="41">
        <v>3702.76</v>
      </c>
      <c r="E85" s="42"/>
      <c r="F85" s="43"/>
      <c r="G85" s="15">
        <v>6144.6</v>
      </c>
      <c r="H85" s="15"/>
      <c r="I85" s="16"/>
    </row>
    <row r="86" spans="1:10" s="36" customFormat="1" ht="30" x14ac:dyDescent="0.2">
      <c r="A86" s="35" t="s">
        <v>46</v>
      </c>
      <c r="B86" s="24"/>
      <c r="C86" s="25" t="s">
        <v>176</v>
      </c>
      <c r="D86" s="27">
        <f>SUM(D87:D90)</f>
        <v>12848.73</v>
      </c>
      <c r="E86" s="27">
        <f>D86/G86</f>
        <v>2.09</v>
      </c>
      <c r="F86" s="28">
        <f>E86/12</f>
        <v>0.17</v>
      </c>
      <c r="G86" s="15">
        <v>6144.6</v>
      </c>
      <c r="H86" s="15">
        <v>1.07</v>
      </c>
      <c r="I86" s="16">
        <v>0.05</v>
      </c>
    </row>
    <row r="87" spans="1:10" s="22" customFormat="1" ht="31.5" customHeight="1" x14ac:dyDescent="0.2">
      <c r="A87" s="62" t="s">
        <v>49</v>
      </c>
      <c r="B87" s="42" t="s">
        <v>50</v>
      </c>
      <c r="C87" s="42"/>
      <c r="D87" s="41">
        <f>1926.35*G87/J87</f>
        <v>1844.49</v>
      </c>
      <c r="E87" s="42"/>
      <c r="F87" s="43"/>
      <c r="G87" s="15">
        <v>6144.6</v>
      </c>
      <c r="H87" s="15">
        <v>1.07</v>
      </c>
      <c r="I87" s="16">
        <v>0</v>
      </c>
      <c r="J87" s="22">
        <v>6417.3</v>
      </c>
    </row>
    <row r="88" spans="1:10" s="22" customFormat="1" ht="34.5" customHeight="1" x14ac:dyDescent="0.2">
      <c r="A88" s="75" t="s">
        <v>128</v>
      </c>
      <c r="B88" s="76" t="s">
        <v>51</v>
      </c>
      <c r="C88" s="42"/>
      <c r="D88" s="41">
        <f t="shared" ref="D88:D90" si="3">E88*G88</f>
        <v>0</v>
      </c>
      <c r="E88" s="42"/>
      <c r="F88" s="43"/>
      <c r="G88" s="15">
        <v>6144.6</v>
      </c>
      <c r="H88" s="15">
        <v>1.07</v>
      </c>
      <c r="I88" s="16">
        <v>0</v>
      </c>
      <c r="J88" s="22">
        <v>6417.3</v>
      </c>
    </row>
    <row r="89" spans="1:10" s="22" customFormat="1" ht="21.75" customHeight="1" x14ac:dyDescent="0.2">
      <c r="A89" s="105" t="s">
        <v>149</v>
      </c>
      <c r="B89" s="76" t="s">
        <v>48</v>
      </c>
      <c r="C89" s="42"/>
      <c r="D89" s="92">
        <f>11492.61*G89/J89</f>
        <v>11004.24</v>
      </c>
      <c r="E89" s="42"/>
      <c r="F89" s="43"/>
      <c r="G89" s="15">
        <v>6144.6</v>
      </c>
      <c r="H89" s="15">
        <v>1.07</v>
      </c>
      <c r="I89" s="16">
        <v>0</v>
      </c>
      <c r="J89" s="22">
        <v>6417.3</v>
      </c>
    </row>
    <row r="90" spans="1:10" s="22" customFormat="1" ht="23.25" customHeight="1" x14ac:dyDescent="0.2">
      <c r="A90" s="75" t="s">
        <v>130</v>
      </c>
      <c r="B90" s="76" t="s">
        <v>36</v>
      </c>
      <c r="C90" s="42"/>
      <c r="D90" s="41">
        <f t="shared" si="3"/>
        <v>0</v>
      </c>
      <c r="E90" s="42"/>
      <c r="F90" s="43"/>
      <c r="G90" s="15">
        <v>6144.6</v>
      </c>
      <c r="H90" s="15">
        <v>1.07</v>
      </c>
      <c r="I90" s="16">
        <v>0</v>
      </c>
      <c r="J90" s="22">
        <v>6417.3</v>
      </c>
    </row>
    <row r="91" spans="1:10" s="22" customFormat="1" ht="30" x14ac:dyDescent="0.2">
      <c r="A91" s="35" t="s">
        <v>52</v>
      </c>
      <c r="B91" s="40"/>
      <c r="C91" s="24" t="s">
        <v>177</v>
      </c>
      <c r="D91" s="27">
        <f>D92+D93+D94+D95</f>
        <v>9365.1299999999992</v>
      </c>
      <c r="E91" s="27">
        <f>D91/G91</f>
        <v>1.52</v>
      </c>
      <c r="F91" s="28">
        <f>E91/12</f>
        <v>0.13</v>
      </c>
      <c r="G91" s="15">
        <v>6144.6</v>
      </c>
      <c r="H91" s="15">
        <v>1.07</v>
      </c>
      <c r="I91" s="16">
        <v>0.05</v>
      </c>
    </row>
    <row r="92" spans="1:10" s="22" customFormat="1" ht="21" customHeight="1" x14ac:dyDescent="0.2">
      <c r="A92" s="75" t="s">
        <v>131</v>
      </c>
      <c r="B92" s="114" t="s">
        <v>36</v>
      </c>
      <c r="C92" s="37"/>
      <c r="D92" s="41">
        <v>0</v>
      </c>
      <c r="E92" s="42"/>
      <c r="F92" s="43"/>
      <c r="G92" s="15">
        <v>6144.6</v>
      </c>
      <c r="H92" s="15"/>
      <c r="I92" s="16"/>
    </row>
    <row r="93" spans="1:10" s="22" customFormat="1" ht="20.25" customHeight="1" x14ac:dyDescent="0.2">
      <c r="A93" s="105" t="s">
        <v>183</v>
      </c>
      <c r="B93" s="76" t="s">
        <v>48</v>
      </c>
      <c r="C93" s="42"/>
      <c r="D93" s="92">
        <v>9365.1299999999992</v>
      </c>
      <c r="E93" s="42"/>
      <c r="F93" s="43"/>
      <c r="G93" s="15">
        <v>6144.6</v>
      </c>
      <c r="H93" s="15"/>
      <c r="I93" s="16"/>
    </row>
    <row r="94" spans="1:10" s="22" customFormat="1" ht="17.25" customHeight="1" x14ac:dyDescent="0.2">
      <c r="A94" s="75" t="s">
        <v>132</v>
      </c>
      <c r="B94" s="76" t="s">
        <v>51</v>
      </c>
      <c r="C94" s="37"/>
      <c r="D94" s="41">
        <v>0</v>
      </c>
      <c r="E94" s="42"/>
      <c r="F94" s="43"/>
      <c r="G94" s="15">
        <v>6144.6</v>
      </c>
      <c r="H94" s="15"/>
      <c r="I94" s="16"/>
    </row>
    <row r="95" spans="1:10" s="22" customFormat="1" ht="28.5" customHeight="1" x14ac:dyDescent="0.2">
      <c r="A95" s="75" t="s">
        <v>133</v>
      </c>
      <c r="B95" s="76" t="s">
        <v>48</v>
      </c>
      <c r="C95" s="37"/>
      <c r="D95" s="41">
        <v>0</v>
      </c>
      <c r="E95" s="42"/>
      <c r="F95" s="43"/>
      <c r="G95" s="15">
        <v>6144.6</v>
      </c>
      <c r="H95" s="15"/>
      <c r="I95" s="16"/>
    </row>
    <row r="96" spans="1:10" s="22" customFormat="1" ht="23.25" customHeight="1" x14ac:dyDescent="0.2">
      <c r="A96" s="103" t="s">
        <v>134</v>
      </c>
      <c r="B96" s="114"/>
      <c r="C96" s="24" t="s">
        <v>178</v>
      </c>
      <c r="D96" s="27">
        <f>SUM(D97:D102)</f>
        <v>16220.51</v>
      </c>
      <c r="E96" s="27">
        <f>D96/G96</f>
        <v>2.64</v>
      </c>
      <c r="F96" s="28">
        <f>E96/12</f>
        <v>0.22</v>
      </c>
      <c r="G96" s="15">
        <v>6144.6</v>
      </c>
      <c r="H96" s="15">
        <v>1.07</v>
      </c>
      <c r="I96" s="16">
        <v>0.26</v>
      </c>
    </row>
    <row r="97" spans="1:9" s="79" customFormat="1" ht="17.25" customHeight="1" x14ac:dyDescent="0.2">
      <c r="A97" s="75" t="s">
        <v>53</v>
      </c>
      <c r="B97" s="114" t="s">
        <v>10</v>
      </c>
      <c r="C97" s="37"/>
      <c r="D97" s="41">
        <v>0</v>
      </c>
      <c r="E97" s="42"/>
      <c r="F97" s="43"/>
      <c r="G97" s="15">
        <v>6144.6</v>
      </c>
      <c r="H97" s="77">
        <v>1.07</v>
      </c>
      <c r="I97" s="78">
        <v>0.01</v>
      </c>
    </row>
    <row r="98" spans="1:9" s="22" customFormat="1" ht="42" customHeight="1" x14ac:dyDescent="0.2">
      <c r="A98" s="75" t="s">
        <v>135</v>
      </c>
      <c r="B98" s="114" t="s">
        <v>36</v>
      </c>
      <c r="C98" s="37"/>
      <c r="D98" s="41">
        <v>15213.7</v>
      </c>
      <c r="E98" s="42"/>
      <c r="F98" s="43"/>
      <c r="G98" s="15">
        <v>6144.6</v>
      </c>
      <c r="H98" s="15">
        <v>1.07</v>
      </c>
      <c r="I98" s="16">
        <v>0.15</v>
      </c>
    </row>
    <row r="99" spans="1:9" s="22" customFormat="1" ht="45" customHeight="1" x14ac:dyDescent="0.2">
      <c r="A99" s="75" t="s">
        <v>136</v>
      </c>
      <c r="B99" s="114" t="s">
        <v>36</v>
      </c>
      <c r="C99" s="37"/>
      <c r="D99" s="41">
        <v>1006.81</v>
      </c>
      <c r="E99" s="42"/>
      <c r="F99" s="43"/>
      <c r="G99" s="15">
        <v>6144.6</v>
      </c>
      <c r="H99" s="15">
        <v>1.07</v>
      </c>
      <c r="I99" s="16">
        <v>0.01</v>
      </c>
    </row>
    <row r="100" spans="1:9" s="22" customFormat="1" ht="25.5" x14ac:dyDescent="0.2">
      <c r="A100" s="75" t="s">
        <v>54</v>
      </c>
      <c r="B100" s="114" t="s">
        <v>18</v>
      </c>
      <c r="C100" s="37"/>
      <c r="D100" s="41">
        <v>0</v>
      </c>
      <c r="E100" s="42"/>
      <c r="F100" s="43"/>
      <c r="G100" s="15">
        <v>6144.6</v>
      </c>
      <c r="H100" s="15"/>
      <c r="I100" s="16"/>
    </row>
    <row r="101" spans="1:9" s="22" customFormat="1" ht="18" customHeight="1" x14ac:dyDescent="0.2">
      <c r="A101" s="75" t="s">
        <v>75</v>
      </c>
      <c r="B101" s="76" t="s">
        <v>76</v>
      </c>
      <c r="C101" s="37"/>
      <c r="D101" s="41">
        <v>0</v>
      </c>
      <c r="E101" s="42"/>
      <c r="F101" s="43"/>
      <c r="G101" s="15">
        <v>6144.6</v>
      </c>
      <c r="H101" s="15"/>
      <c r="I101" s="16"/>
    </row>
    <row r="102" spans="1:9" s="22" customFormat="1" ht="57.75" customHeight="1" x14ac:dyDescent="0.2">
      <c r="A102" s="75" t="s">
        <v>137</v>
      </c>
      <c r="B102" s="76" t="s">
        <v>72</v>
      </c>
      <c r="C102" s="37"/>
      <c r="D102" s="41">
        <v>0</v>
      </c>
      <c r="E102" s="42"/>
      <c r="F102" s="43"/>
      <c r="G102" s="15">
        <v>6144.6</v>
      </c>
      <c r="H102" s="15">
        <v>1.07</v>
      </c>
      <c r="I102" s="16">
        <v>0.03</v>
      </c>
    </row>
    <row r="103" spans="1:9" s="22" customFormat="1" ht="15" x14ac:dyDescent="0.2">
      <c r="A103" s="35" t="s">
        <v>55</v>
      </c>
      <c r="B103" s="40"/>
      <c r="C103" s="24" t="s">
        <v>179</v>
      </c>
      <c r="D103" s="27">
        <f>D104</f>
        <v>1208.01</v>
      </c>
      <c r="E103" s="27">
        <f>D103/G103</f>
        <v>0.2</v>
      </c>
      <c r="F103" s="28">
        <f>E103/12</f>
        <v>0.02</v>
      </c>
      <c r="G103" s="15">
        <v>6144.6</v>
      </c>
      <c r="H103" s="15">
        <v>1.07</v>
      </c>
      <c r="I103" s="16">
        <v>0.1</v>
      </c>
    </row>
    <row r="104" spans="1:9" s="22" customFormat="1" ht="21" customHeight="1" x14ac:dyDescent="0.2">
      <c r="A104" s="39" t="s">
        <v>56</v>
      </c>
      <c r="B104" s="40" t="s">
        <v>36</v>
      </c>
      <c r="C104" s="40"/>
      <c r="D104" s="41">
        <v>1208.01</v>
      </c>
      <c r="E104" s="42"/>
      <c r="F104" s="43"/>
      <c r="G104" s="15">
        <v>6144.6</v>
      </c>
      <c r="H104" s="15">
        <v>1.07</v>
      </c>
      <c r="I104" s="16">
        <v>0.01</v>
      </c>
    </row>
    <row r="105" spans="1:9" s="15" customFormat="1" ht="15" x14ac:dyDescent="0.2">
      <c r="A105" s="35" t="s">
        <v>57</v>
      </c>
      <c r="B105" s="24"/>
      <c r="C105" s="25" t="s">
        <v>180</v>
      </c>
      <c r="D105" s="27">
        <f>D106+D107</f>
        <v>26614.9</v>
      </c>
      <c r="E105" s="27">
        <f>D105/G105</f>
        <v>4.33</v>
      </c>
      <c r="F105" s="28">
        <f>E105/12</f>
        <v>0.36</v>
      </c>
      <c r="G105" s="15">
        <v>6144.6</v>
      </c>
      <c r="H105" s="15">
        <v>1.07</v>
      </c>
      <c r="I105" s="16">
        <v>0.59</v>
      </c>
    </row>
    <row r="106" spans="1:9" s="22" customFormat="1" ht="47.25" customHeight="1" x14ac:dyDescent="0.2">
      <c r="A106" s="105" t="s">
        <v>138</v>
      </c>
      <c r="B106" s="76" t="s">
        <v>38</v>
      </c>
      <c r="C106" s="40"/>
      <c r="D106" s="41">
        <v>26614.9</v>
      </c>
      <c r="E106" s="42"/>
      <c r="F106" s="43"/>
      <c r="G106" s="15">
        <v>6144.6</v>
      </c>
      <c r="H106" s="15">
        <v>1.07</v>
      </c>
      <c r="I106" s="16">
        <v>0.02</v>
      </c>
    </row>
    <row r="107" spans="1:9" s="22" customFormat="1" ht="35.25" customHeight="1" x14ac:dyDescent="0.2">
      <c r="A107" s="105" t="s">
        <v>188</v>
      </c>
      <c r="B107" s="76" t="s">
        <v>72</v>
      </c>
      <c r="C107" s="40"/>
      <c r="D107" s="41">
        <v>0</v>
      </c>
      <c r="E107" s="42"/>
      <c r="F107" s="43"/>
      <c r="G107" s="15">
        <v>6144.6</v>
      </c>
      <c r="H107" s="15">
        <v>1.07</v>
      </c>
      <c r="I107" s="16">
        <v>0.56999999999999995</v>
      </c>
    </row>
    <row r="108" spans="1:9" s="15" customFormat="1" ht="15" x14ac:dyDescent="0.2">
      <c r="A108" s="35" t="s">
        <v>58</v>
      </c>
      <c r="B108" s="24"/>
      <c r="C108" s="25" t="s">
        <v>181</v>
      </c>
      <c r="D108" s="27">
        <f>D109+D110</f>
        <v>0</v>
      </c>
      <c r="E108" s="27">
        <f>D108/G108</f>
        <v>0</v>
      </c>
      <c r="F108" s="28">
        <f>E108/12</f>
        <v>0</v>
      </c>
      <c r="G108" s="15">
        <v>6144.6</v>
      </c>
      <c r="H108" s="15">
        <v>1.07</v>
      </c>
      <c r="I108" s="16">
        <v>0.2</v>
      </c>
    </row>
    <row r="109" spans="1:9" s="22" customFormat="1" ht="18" customHeight="1" x14ac:dyDescent="0.2">
      <c r="A109" s="39" t="s">
        <v>164</v>
      </c>
      <c r="B109" s="40" t="s">
        <v>47</v>
      </c>
      <c r="C109" s="40"/>
      <c r="D109" s="41">
        <v>0</v>
      </c>
      <c r="E109" s="42"/>
      <c r="F109" s="43"/>
      <c r="G109" s="15">
        <v>6144.6</v>
      </c>
      <c r="H109" s="15">
        <v>1.07</v>
      </c>
      <c r="I109" s="16">
        <v>0.15</v>
      </c>
    </row>
    <row r="110" spans="1:9" s="22" customFormat="1" ht="22.5" customHeight="1" thickBot="1" x14ac:dyDescent="0.25">
      <c r="A110" s="39" t="s">
        <v>59</v>
      </c>
      <c r="B110" s="40" t="s">
        <v>47</v>
      </c>
      <c r="C110" s="40"/>
      <c r="D110" s="41">
        <v>0</v>
      </c>
      <c r="E110" s="42"/>
      <c r="F110" s="43"/>
      <c r="G110" s="15">
        <v>6144.6</v>
      </c>
      <c r="H110" s="15">
        <v>1.07</v>
      </c>
      <c r="I110" s="16">
        <v>0.05</v>
      </c>
    </row>
    <row r="111" spans="1:9" s="15" customFormat="1" ht="178.5" customHeight="1" thickBot="1" x14ac:dyDescent="0.25">
      <c r="A111" s="117" t="s">
        <v>189</v>
      </c>
      <c r="B111" s="96" t="s">
        <v>18</v>
      </c>
      <c r="C111" s="13"/>
      <c r="D111" s="61">
        <v>50000</v>
      </c>
      <c r="E111" s="61">
        <f>D111/G111</f>
        <v>8.14</v>
      </c>
      <c r="F111" s="68">
        <f>E111/12</f>
        <v>0.68</v>
      </c>
      <c r="G111" s="15">
        <v>6144.6</v>
      </c>
      <c r="H111" s="15">
        <v>1.07</v>
      </c>
      <c r="I111" s="16">
        <v>0.3</v>
      </c>
    </row>
    <row r="112" spans="1:9" s="22" customFormat="1" ht="29.25" customHeight="1" thickBot="1" x14ac:dyDescent="0.25">
      <c r="A112" s="46" t="s">
        <v>60</v>
      </c>
      <c r="B112" s="47" t="s">
        <v>15</v>
      </c>
      <c r="C112" s="70"/>
      <c r="D112" s="61">
        <f t="shared" ref="D112" si="4">E112*G112</f>
        <v>140096.88</v>
      </c>
      <c r="E112" s="61">
        <f t="shared" ref="E112" si="5">F112*12</f>
        <v>22.8</v>
      </c>
      <c r="F112" s="68">
        <v>1.9</v>
      </c>
      <c r="G112" s="15">
        <v>6144.6</v>
      </c>
      <c r="I112" s="23"/>
    </row>
    <row r="113" spans="1:10" s="15" customFormat="1" ht="24.75" customHeight="1" thickBot="1" x14ac:dyDescent="0.35">
      <c r="A113" s="48" t="s">
        <v>61</v>
      </c>
      <c r="B113" s="13"/>
      <c r="C113" s="13"/>
      <c r="D113" s="69">
        <f>D112+D111+D108+D105+D103+D96+D91+D86+D72+D71+D70+D69+D59+D58+D57+D56+D55+D54+D49+D48+D47+D41+D40+D39+D28+D15</f>
        <v>1642951.17</v>
      </c>
      <c r="E113" s="69">
        <f t="shared" ref="E113:F113" si="6">E112+E111+E108+E105+E103+E96+E91+E86+E72+E71+E70+E69+E59+E58+E57+E56+E55+E54+E49+E48+E47+E41+E40+E39+E28+E15</f>
        <v>267.39</v>
      </c>
      <c r="F113" s="69">
        <f t="shared" si="6"/>
        <v>22.28</v>
      </c>
      <c r="G113" s="15">
        <v>6144.6</v>
      </c>
      <c r="I113" s="16"/>
    </row>
    <row r="114" spans="1:10" s="52" customFormat="1" x14ac:dyDescent="0.2">
      <c r="A114" s="51"/>
      <c r="D114" s="53"/>
      <c r="E114" s="53"/>
      <c r="F114" s="53"/>
      <c r="I114" s="54"/>
    </row>
    <row r="115" spans="1:10" s="59" customFormat="1" ht="18.75" x14ac:dyDescent="0.4">
      <c r="A115" s="55"/>
      <c r="B115" s="56"/>
      <c r="C115" s="57"/>
      <c r="D115" s="58"/>
      <c r="E115" s="58"/>
      <c r="F115" s="58"/>
      <c r="I115" s="60"/>
    </row>
    <row r="116" spans="1:10" s="59" customFormat="1" ht="19.5" thickBot="1" x14ac:dyDescent="0.45">
      <c r="A116" s="55"/>
      <c r="B116" s="56"/>
      <c r="C116" s="57"/>
      <c r="D116" s="58"/>
      <c r="E116" s="58"/>
      <c r="F116" s="58"/>
      <c r="I116" s="60"/>
    </row>
    <row r="117" spans="1:10" s="15" customFormat="1" ht="30" x14ac:dyDescent="0.2">
      <c r="A117" s="87" t="s">
        <v>62</v>
      </c>
      <c r="B117" s="88"/>
      <c r="C117" s="88"/>
      <c r="D117" s="89">
        <f>D118+D119+D120+D121+D122+D123+D124+D125</f>
        <v>107885</v>
      </c>
      <c r="E117" s="89">
        <f t="shared" ref="E117:F117" si="7">E118+E119+E120+E121+E122+E123+E124+E125</f>
        <v>17.55</v>
      </c>
      <c r="F117" s="89">
        <f t="shared" si="7"/>
        <v>1.47</v>
      </c>
      <c r="G117" s="15">
        <v>6144.6</v>
      </c>
      <c r="I117" s="16"/>
    </row>
    <row r="118" spans="1:10" s="15" customFormat="1" ht="21" customHeight="1" x14ac:dyDescent="0.2">
      <c r="A118" s="94" t="s">
        <v>190</v>
      </c>
      <c r="B118" s="95"/>
      <c r="C118" s="95"/>
      <c r="D118" s="95">
        <v>26733.83</v>
      </c>
      <c r="E118" s="95">
        <f t="shared" ref="E118:E125" si="8">D118/G118</f>
        <v>4.3499999999999996</v>
      </c>
      <c r="F118" s="95">
        <f>E118/12</f>
        <v>0.36</v>
      </c>
      <c r="G118" s="15">
        <v>6144.6</v>
      </c>
      <c r="I118" s="16"/>
    </row>
    <row r="119" spans="1:10" s="22" customFormat="1" ht="20.25" customHeight="1" x14ac:dyDescent="0.2">
      <c r="A119" s="62" t="s">
        <v>142</v>
      </c>
      <c r="B119" s="42"/>
      <c r="C119" s="42"/>
      <c r="D119" s="92">
        <v>28701.52</v>
      </c>
      <c r="E119" s="95">
        <f t="shared" si="8"/>
        <v>4.67</v>
      </c>
      <c r="F119" s="95">
        <f t="shared" ref="F119:F125" si="9">E119/12</f>
        <v>0.39</v>
      </c>
      <c r="G119" s="15">
        <v>6144.6</v>
      </c>
      <c r="H119" s="15"/>
      <c r="I119" s="16"/>
    </row>
    <row r="120" spans="1:10" s="22" customFormat="1" ht="21" customHeight="1" x14ac:dyDescent="0.2">
      <c r="A120" s="62" t="s">
        <v>182</v>
      </c>
      <c r="B120" s="42"/>
      <c r="C120" s="42"/>
      <c r="D120" s="92">
        <v>2233</v>
      </c>
      <c r="E120" s="95">
        <f t="shared" si="8"/>
        <v>0.36</v>
      </c>
      <c r="F120" s="95">
        <f t="shared" si="9"/>
        <v>0.03</v>
      </c>
      <c r="G120" s="15">
        <v>6144.6</v>
      </c>
      <c r="H120" s="15"/>
      <c r="I120" s="16"/>
    </row>
    <row r="121" spans="1:10" s="22" customFormat="1" ht="30" customHeight="1" x14ac:dyDescent="0.2">
      <c r="A121" s="62" t="s">
        <v>150</v>
      </c>
      <c r="B121" s="42"/>
      <c r="C121" s="42"/>
      <c r="D121" s="92">
        <f>7882.6*G121/J121</f>
        <v>7547.63</v>
      </c>
      <c r="E121" s="95">
        <f t="shared" si="8"/>
        <v>1.23</v>
      </c>
      <c r="F121" s="95">
        <f t="shared" si="9"/>
        <v>0.1</v>
      </c>
      <c r="G121" s="15">
        <v>6144.6</v>
      </c>
      <c r="H121" s="15"/>
      <c r="I121" s="16"/>
      <c r="J121" s="22">
        <v>6417.3</v>
      </c>
    </row>
    <row r="122" spans="1:10" s="22" customFormat="1" ht="23.25" customHeight="1" x14ac:dyDescent="0.2">
      <c r="A122" s="62" t="s">
        <v>151</v>
      </c>
      <c r="B122" s="42"/>
      <c r="C122" s="42"/>
      <c r="D122" s="92">
        <v>6905.01</v>
      </c>
      <c r="E122" s="95">
        <f t="shared" si="8"/>
        <v>1.1200000000000001</v>
      </c>
      <c r="F122" s="95">
        <f t="shared" si="9"/>
        <v>0.09</v>
      </c>
      <c r="G122" s="15">
        <v>6144.6</v>
      </c>
      <c r="H122" s="15"/>
      <c r="I122" s="16"/>
    </row>
    <row r="123" spans="1:10" s="22" customFormat="1" ht="18.75" customHeight="1" x14ac:dyDescent="0.2">
      <c r="A123" s="62" t="s">
        <v>191</v>
      </c>
      <c r="B123" s="42"/>
      <c r="C123" s="42"/>
      <c r="D123" s="92">
        <v>18045.919999999998</v>
      </c>
      <c r="E123" s="95">
        <f t="shared" si="8"/>
        <v>2.94</v>
      </c>
      <c r="F123" s="95">
        <f t="shared" si="9"/>
        <v>0.25</v>
      </c>
      <c r="G123" s="15">
        <v>6144.6</v>
      </c>
      <c r="H123" s="15"/>
      <c r="I123" s="16"/>
    </row>
    <row r="124" spans="1:10" s="22" customFormat="1" ht="18.75" customHeight="1" x14ac:dyDescent="0.2">
      <c r="A124" s="62" t="s">
        <v>186</v>
      </c>
      <c r="B124" s="42"/>
      <c r="C124" s="42"/>
      <c r="D124" s="92">
        <v>4069.97</v>
      </c>
      <c r="E124" s="95">
        <f t="shared" si="8"/>
        <v>0.66</v>
      </c>
      <c r="F124" s="95">
        <f t="shared" si="9"/>
        <v>0.06</v>
      </c>
      <c r="G124" s="15">
        <v>6144.6</v>
      </c>
      <c r="H124" s="15"/>
      <c r="I124" s="16"/>
    </row>
    <row r="125" spans="1:10" s="22" customFormat="1" ht="18.75" customHeight="1" x14ac:dyDescent="0.2">
      <c r="A125" s="62" t="s">
        <v>187</v>
      </c>
      <c r="B125" s="42"/>
      <c r="C125" s="42"/>
      <c r="D125" s="92">
        <v>13648.12</v>
      </c>
      <c r="E125" s="95">
        <f t="shared" si="8"/>
        <v>2.2200000000000002</v>
      </c>
      <c r="F125" s="95">
        <f t="shared" si="9"/>
        <v>0.19</v>
      </c>
      <c r="G125" s="15">
        <v>6144.6</v>
      </c>
      <c r="H125" s="15"/>
      <c r="I125" s="16"/>
    </row>
    <row r="126" spans="1:10" s="59" customFormat="1" ht="18.75" x14ac:dyDescent="0.4">
      <c r="A126" s="55"/>
      <c r="B126" s="56"/>
      <c r="C126" s="57"/>
      <c r="D126" s="57"/>
      <c r="E126" s="57"/>
      <c r="F126" s="57"/>
      <c r="I126" s="60"/>
    </row>
    <row r="127" spans="1:10" s="59" customFormat="1" ht="18.75" x14ac:dyDescent="0.4">
      <c r="A127" s="55"/>
      <c r="B127" s="56"/>
      <c r="C127" s="57"/>
      <c r="D127" s="57"/>
      <c r="E127" s="57"/>
      <c r="F127" s="57"/>
      <c r="I127" s="60"/>
    </row>
    <row r="128" spans="1:10" s="59" customFormat="1" ht="19.5" thickBot="1" x14ac:dyDescent="0.45">
      <c r="A128" s="55"/>
      <c r="B128" s="56"/>
      <c r="C128" s="57"/>
      <c r="D128" s="57"/>
      <c r="E128" s="57"/>
      <c r="F128" s="57"/>
      <c r="I128" s="60"/>
    </row>
    <row r="129" spans="1:9" s="59" customFormat="1" ht="19.5" thickBot="1" x14ac:dyDescent="0.45">
      <c r="A129" s="48" t="s">
        <v>64</v>
      </c>
      <c r="B129" s="63"/>
      <c r="C129" s="64"/>
      <c r="D129" s="64">
        <f>D113+D117</f>
        <v>1750836.17</v>
      </c>
      <c r="E129" s="64">
        <f>E113+E117</f>
        <v>284.94</v>
      </c>
      <c r="F129" s="64">
        <f>F113+F117</f>
        <v>23.75</v>
      </c>
      <c r="I129" s="60"/>
    </row>
    <row r="130" spans="1:9" s="59" customFormat="1" ht="18.75" x14ac:dyDescent="0.4">
      <c r="A130" s="55"/>
      <c r="B130" s="56"/>
      <c r="C130" s="57"/>
      <c r="D130" s="57"/>
      <c r="E130" s="57"/>
      <c r="F130" s="57"/>
      <c r="I130" s="60"/>
    </row>
    <row r="131" spans="1:9" s="59" customFormat="1" ht="37.5" x14ac:dyDescent="0.4">
      <c r="A131" s="135" t="s">
        <v>192</v>
      </c>
      <c r="B131" s="136" t="s">
        <v>10</v>
      </c>
      <c r="C131" s="137" t="s">
        <v>193</v>
      </c>
      <c r="D131" s="136"/>
      <c r="E131" s="138"/>
      <c r="F131" s="139">
        <v>50</v>
      </c>
      <c r="I131" s="60"/>
    </row>
    <row r="132" spans="1:9" s="59" customFormat="1" ht="18.75" x14ac:dyDescent="0.4">
      <c r="A132" s="55"/>
      <c r="B132" s="56"/>
      <c r="C132" s="57"/>
      <c r="D132" s="57"/>
      <c r="E132" s="57"/>
      <c r="F132" s="57"/>
      <c r="I132" s="60"/>
    </row>
    <row r="133" spans="1:9" s="49" customFormat="1" ht="19.5" x14ac:dyDescent="0.2">
      <c r="A133" s="65"/>
      <c r="B133" s="66"/>
      <c r="C133" s="66"/>
      <c r="D133" s="66"/>
      <c r="E133" s="66"/>
      <c r="F133" s="66"/>
      <c r="I133" s="50"/>
    </row>
    <row r="134" spans="1:9" s="52" customFormat="1" ht="14.25" x14ac:dyDescent="0.2">
      <c r="A134" s="140" t="s">
        <v>65</v>
      </c>
      <c r="B134" s="140"/>
      <c r="C134" s="140"/>
      <c r="D134" s="140"/>
      <c r="I134" s="54"/>
    </row>
    <row r="135" spans="1:9" s="52" customFormat="1" x14ac:dyDescent="0.2">
      <c r="I135" s="54"/>
    </row>
    <row r="136" spans="1:9" s="52" customFormat="1" x14ac:dyDescent="0.2">
      <c r="A136" s="51" t="s">
        <v>66</v>
      </c>
      <c r="I136" s="54"/>
    </row>
    <row r="137" spans="1:9" s="52" customFormat="1" x14ac:dyDescent="0.2">
      <c r="I137" s="54"/>
    </row>
    <row r="138" spans="1:9" s="52" customFormat="1" x14ac:dyDescent="0.2">
      <c r="I138" s="54"/>
    </row>
    <row r="139" spans="1:9" s="52" customFormat="1" x14ac:dyDescent="0.2">
      <c r="I139" s="54"/>
    </row>
    <row r="140" spans="1:9" s="52" customFormat="1" x14ac:dyDescent="0.2">
      <c r="I140" s="54"/>
    </row>
    <row r="141" spans="1:9" s="52" customFormat="1" x14ac:dyDescent="0.2">
      <c r="I141" s="54"/>
    </row>
    <row r="142" spans="1:9" s="52" customFormat="1" x14ac:dyDescent="0.2">
      <c r="I142" s="54"/>
    </row>
    <row r="143" spans="1:9" s="52" customFormat="1" x14ac:dyDescent="0.2">
      <c r="I143" s="54"/>
    </row>
    <row r="144" spans="1:9" s="52" customFormat="1" x14ac:dyDescent="0.2">
      <c r="I144" s="54"/>
    </row>
    <row r="145" spans="9:9" s="52" customFormat="1" x14ac:dyDescent="0.2">
      <c r="I145" s="54"/>
    </row>
    <row r="146" spans="9:9" s="52" customFormat="1" x14ac:dyDescent="0.2">
      <c r="I146" s="54"/>
    </row>
    <row r="147" spans="9:9" s="52" customFormat="1" x14ac:dyDescent="0.2">
      <c r="I147" s="54"/>
    </row>
    <row r="148" spans="9:9" s="52" customFormat="1" x14ac:dyDescent="0.2">
      <c r="I148" s="54"/>
    </row>
    <row r="149" spans="9:9" s="52" customFormat="1" x14ac:dyDescent="0.2">
      <c r="I149" s="54"/>
    </row>
    <row r="150" spans="9:9" s="52" customFormat="1" x14ac:dyDescent="0.2">
      <c r="I150" s="54"/>
    </row>
    <row r="151" spans="9:9" s="52" customFormat="1" x14ac:dyDescent="0.2">
      <c r="I151" s="54"/>
    </row>
    <row r="152" spans="9:9" s="52" customFormat="1" x14ac:dyDescent="0.2">
      <c r="I152" s="54"/>
    </row>
    <row r="153" spans="9:9" s="52" customFormat="1" x14ac:dyDescent="0.2">
      <c r="I153" s="54"/>
    </row>
    <row r="154" spans="9:9" s="52" customFormat="1" x14ac:dyDescent="0.2">
      <c r="I154" s="54"/>
    </row>
  </sheetData>
  <mergeCells count="13">
    <mergeCell ref="A134:D134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zoomScale="80" zoomScaleNormal="75" zoomScaleSheetLayoutView="80" workbookViewId="0">
      <selection activeCell="K10" sqref="K10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41" t="s">
        <v>69</v>
      </c>
      <c r="B1" s="142"/>
      <c r="C1" s="142"/>
      <c r="D1" s="142"/>
      <c r="E1" s="142"/>
      <c r="F1" s="142"/>
    </row>
    <row r="2" spans="1:10" ht="21.75" customHeight="1" x14ac:dyDescent="0.3">
      <c r="A2" s="3" t="s">
        <v>85</v>
      </c>
      <c r="B2" s="143" t="s">
        <v>0</v>
      </c>
      <c r="C2" s="143"/>
      <c r="D2" s="143"/>
      <c r="E2" s="142"/>
      <c r="F2" s="142"/>
    </row>
    <row r="3" spans="1:10" ht="14.25" customHeight="1" x14ac:dyDescent="0.3">
      <c r="B3" s="143"/>
      <c r="C3" s="143"/>
      <c r="D3" s="143"/>
      <c r="E3" s="142"/>
      <c r="F3" s="142"/>
    </row>
    <row r="4" spans="1:10" ht="14.25" customHeight="1" x14ac:dyDescent="0.3">
      <c r="B4" s="143" t="s">
        <v>84</v>
      </c>
      <c r="C4" s="143"/>
      <c r="D4" s="143"/>
      <c r="E4" s="142"/>
      <c r="F4" s="142"/>
    </row>
    <row r="5" spans="1:10" s="4" customFormat="1" ht="39.75" customHeight="1" x14ac:dyDescent="0.25">
      <c r="A5" s="144"/>
      <c r="B5" s="145"/>
      <c r="C5" s="145"/>
      <c r="D5" s="145"/>
      <c r="E5" s="145"/>
      <c r="F5" s="145"/>
    </row>
    <row r="6" spans="1:10" s="4" customFormat="1" ht="25.5" customHeight="1" x14ac:dyDescent="0.25">
      <c r="A6" s="144"/>
      <c r="B6" s="144"/>
      <c r="C6" s="144"/>
      <c r="D6" s="144"/>
      <c r="E6" s="144"/>
      <c r="F6" s="144"/>
    </row>
    <row r="7" spans="1:10" s="4" customFormat="1" ht="24.75" customHeight="1" x14ac:dyDescent="0.2">
      <c r="A7" s="146" t="s">
        <v>86</v>
      </c>
      <c r="B7" s="147"/>
      <c r="C7" s="147"/>
      <c r="D7" s="147"/>
      <c r="E7" s="147"/>
      <c r="F7" s="147"/>
    </row>
    <row r="8" spans="1:10" s="5" customFormat="1" ht="22.5" customHeight="1" x14ac:dyDescent="0.4">
      <c r="A8" s="148" t="s">
        <v>1</v>
      </c>
      <c r="B8" s="148"/>
      <c r="C8" s="148"/>
      <c r="D8" s="148"/>
      <c r="E8" s="149"/>
      <c r="F8" s="149"/>
      <c r="I8" s="6"/>
    </row>
    <row r="9" spans="1:10" s="7" customFormat="1" ht="18.75" customHeight="1" x14ac:dyDescent="0.4">
      <c r="A9" s="148" t="s">
        <v>79</v>
      </c>
      <c r="B9" s="148"/>
      <c r="C9" s="148"/>
      <c r="D9" s="148"/>
      <c r="E9" s="149"/>
      <c r="F9" s="149"/>
      <c r="G9" s="149"/>
      <c r="H9" s="149"/>
      <c r="I9" s="8"/>
    </row>
    <row r="10" spans="1:10" s="9" customFormat="1" ht="17.25" customHeight="1" x14ac:dyDescent="0.2">
      <c r="A10" s="150" t="s">
        <v>2</v>
      </c>
      <c r="B10" s="150"/>
      <c r="C10" s="150"/>
      <c r="D10" s="150"/>
      <c r="E10" s="151"/>
      <c r="F10" s="151"/>
      <c r="G10" s="151"/>
      <c r="H10" s="151"/>
      <c r="I10" s="10"/>
    </row>
    <row r="11" spans="1:10" s="9" customFormat="1" ht="17.25" customHeight="1" x14ac:dyDescent="0.2">
      <c r="A11" s="158" t="s">
        <v>78</v>
      </c>
      <c r="B11" s="158"/>
      <c r="C11" s="158"/>
      <c r="D11" s="158"/>
      <c r="E11" s="158"/>
      <c r="F11" s="158"/>
      <c r="G11" s="158"/>
      <c r="H11" s="158"/>
      <c r="I11" s="10"/>
    </row>
    <row r="12" spans="1:10" s="7" customFormat="1" ht="30" customHeight="1" thickBot="1" x14ac:dyDescent="0.25">
      <c r="A12" s="152" t="s">
        <v>3</v>
      </c>
      <c r="B12" s="152"/>
      <c r="C12" s="152"/>
      <c r="D12" s="152"/>
      <c r="E12" s="153"/>
      <c r="F12" s="153"/>
      <c r="I12" s="8"/>
    </row>
    <row r="13" spans="1:10" s="15" customFormat="1" ht="139.5" customHeight="1" thickBot="1" x14ac:dyDescent="0.25">
      <c r="A13" s="11" t="s">
        <v>4</v>
      </c>
      <c r="B13" s="12" t="s">
        <v>5</v>
      </c>
      <c r="C13" s="13" t="s">
        <v>82</v>
      </c>
      <c r="D13" s="13" t="s">
        <v>7</v>
      </c>
      <c r="E13" s="13" t="s">
        <v>6</v>
      </c>
      <c r="F13" s="14" t="s">
        <v>8</v>
      </c>
      <c r="I13" s="16"/>
    </row>
    <row r="14" spans="1:10" s="22" customFormat="1" x14ac:dyDescent="0.2">
      <c r="A14" s="17"/>
      <c r="B14" s="18"/>
      <c r="C14" s="18"/>
      <c r="D14" s="19"/>
      <c r="E14" s="20"/>
      <c r="F14" s="21"/>
      <c r="I14" s="23"/>
    </row>
    <row r="15" spans="1:10" s="22" customFormat="1" ht="49.5" customHeight="1" x14ac:dyDescent="0.2">
      <c r="A15" s="154" t="s">
        <v>9</v>
      </c>
      <c r="B15" s="155"/>
      <c r="C15" s="155"/>
      <c r="D15" s="155"/>
      <c r="E15" s="156"/>
      <c r="F15" s="157"/>
      <c r="I15" s="23"/>
    </row>
    <row r="16" spans="1:10" s="15" customFormat="1" ht="20.25" customHeight="1" x14ac:dyDescent="0.2">
      <c r="A16" s="128" t="s">
        <v>87</v>
      </c>
      <c r="B16" s="96" t="s">
        <v>10</v>
      </c>
      <c r="C16" s="27" t="s">
        <v>169</v>
      </c>
      <c r="D16" s="26">
        <f>E16*G16</f>
        <v>4879.4399999999996</v>
      </c>
      <c r="E16" s="27">
        <f>12*F16</f>
        <v>38.880000000000003</v>
      </c>
      <c r="F16" s="28">
        <f>F26+F28</f>
        <v>3.24</v>
      </c>
      <c r="G16" s="15">
        <v>125.5</v>
      </c>
      <c r="H16" s="15">
        <f>1.07</f>
        <v>1.07</v>
      </c>
      <c r="I16" s="16">
        <v>2.2400000000000002</v>
      </c>
      <c r="J16" s="15">
        <v>6417.3</v>
      </c>
    </row>
    <row r="17" spans="1:10" s="15" customFormat="1" ht="30" customHeight="1" x14ac:dyDescent="0.2">
      <c r="A17" s="129" t="s">
        <v>11</v>
      </c>
      <c r="B17" s="31" t="s">
        <v>12</v>
      </c>
      <c r="C17" s="27"/>
      <c r="D17" s="26"/>
      <c r="E17" s="27"/>
      <c r="F17" s="28"/>
      <c r="I17" s="16"/>
    </row>
    <row r="18" spans="1:10" s="15" customFormat="1" ht="21.75" customHeight="1" x14ac:dyDescent="0.2">
      <c r="A18" s="129" t="s">
        <v>13</v>
      </c>
      <c r="B18" s="31" t="s">
        <v>12</v>
      </c>
      <c r="C18" s="27"/>
      <c r="D18" s="26"/>
      <c r="E18" s="27"/>
      <c r="F18" s="28"/>
      <c r="I18" s="16"/>
    </row>
    <row r="19" spans="1:10" s="15" customFormat="1" ht="120" customHeight="1" x14ac:dyDescent="0.2">
      <c r="A19" s="129" t="s">
        <v>88</v>
      </c>
      <c r="B19" s="31" t="s">
        <v>38</v>
      </c>
      <c r="C19" s="27"/>
      <c r="D19" s="26"/>
      <c r="E19" s="27"/>
      <c r="F19" s="28"/>
      <c r="I19" s="16"/>
    </row>
    <row r="20" spans="1:10" s="15" customFormat="1" ht="21" customHeight="1" x14ac:dyDescent="0.2">
      <c r="A20" s="129" t="s">
        <v>89</v>
      </c>
      <c r="B20" s="31" t="s">
        <v>12</v>
      </c>
      <c r="C20" s="27"/>
      <c r="D20" s="26"/>
      <c r="E20" s="27"/>
      <c r="F20" s="28"/>
      <c r="I20" s="16"/>
    </row>
    <row r="21" spans="1:10" s="15" customFormat="1" ht="21" customHeight="1" x14ac:dyDescent="0.2">
      <c r="A21" s="129" t="s">
        <v>90</v>
      </c>
      <c r="B21" s="31" t="s">
        <v>12</v>
      </c>
      <c r="C21" s="27"/>
      <c r="D21" s="26"/>
      <c r="E21" s="27"/>
      <c r="F21" s="28"/>
      <c r="I21" s="16"/>
    </row>
    <row r="22" spans="1:10" s="33" customFormat="1" ht="30" customHeight="1" x14ac:dyDescent="0.2">
      <c r="A22" s="129" t="s">
        <v>91</v>
      </c>
      <c r="B22" s="31" t="s">
        <v>18</v>
      </c>
      <c r="C22" s="31"/>
      <c r="D22" s="30"/>
      <c r="E22" s="31"/>
      <c r="F22" s="32"/>
      <c r="I22" s="34"/>
    </row>
    <row r="23" spans="1:10" s="33" customFormat="1" x14ac:dyDescent="0.2">
      <c r="A23" s="129" t="s">
        <v>92</v>
      </c>
      <c r="B23" s="31" t="s">
        <v>24</v>
      </c>
      <c r="C23" s="31"/>
      <c r="D23" s="30"/>
      <c r="E23" s="31"/>
      <c r="F23" s="32"/>
      <c r="I23" s="34"/>
    </row>
    <row r="24" spans="1:10" s="33" customFormat="1" x14ac:dyDescent="0.2">
      <c r="A24" s="129" t="s">
        <v>93</v>
      </c>
      <c r="B24" s="31" t="s">
        <v>12</v>
      </c>
      <c r="C24" s="31"/>
      <c r="D24" s="30"/>
      <c r="E24" s="31"/>
      <c r="F24" s="32"/>
      <c r="I24" s="34"/>
    </row>
    <row r="25" spans="1:10" s="33" customFormat="1" x14ac:dyDescent="0.2">
      <c r="A25" s="129" t="s">
        <v>94</v>
      </c>
      <c r="B25" s="31" t="s">
        <v>36</v>
      </c>
      <c r="C25" s="31"/>
      <c r="D25" s="30"/>
      <c r="E25" s="31"/>
      <c r="F25" s="32"/>
      <c r="I25" s="34"/>
    </row>
    <row r="26" spans="1:10" s="33" customFormat="1" ht="15" x14ac:dyDescent="0.2">
      <c r="A26" s="130" t="s">
        <v>70</v>
      </c>
      <c r="B26" s="31"/>
      <c r="C26" s="71"/>
      <c r="D26" s="72"/>
      <c r="E26" s="71"/>
      <c r="F26" s="71">
        <v>3.24</v>
      </c>
      <c r="I26" s="34"/>
    </row>
    <row r="27" spans="1:10" s="33" customFormat="1" ht="15" x14ac:dyDescent="0.2">
      <c r="A27" s="129" t="s">
        <v>74</v>
      </c>
      <c r="B27" s="31" t="s">
        <v>12</v>
      </c>
      <c r="C27" s="71"/>
      <c r="D27" s="72"/>
      <c r="E27" s="71"/>
      <c r="F27" s="93">
        <v>0</v>
      </c>
      <c r="I27" s="34"/>
    </row>
    <row r="28" spans="1:10" s="33" customFormat="1" ht="15" x14ac:dyDescent="0.2">
      <c r="A28" s="130" t="s">
        <v>70</v>
      </c>
      <c r="B28" s="31"/>
      <c r="C28" s="71"/>
      <c r="D28" s="72"/>
      <c r="E28" s="71"/>
      <c r="F28" s="71">
        <f>F27</f>
        <v>0</v>
      </c>
      <c r="I28" s="34"/>
    </row>
    <row r="29" spans="1:10" s="36" customFormat="1" ht="24.75" customHeight="1" x14ac:dyDescent="0.2">
      <c r="A29" s="119" t="s">
        <v>23</v>
      </c>
      <c r="B29" s="37" t="s">
        <v>24</v>
      </c>
      <c r="C29" s="27" t="s">
        <v>171</v>
      </c>
      <c r="D29" s="26">
        <f>E29*G29</f>
        <v>1249.98</v>
      </c>
      <c r="E29" s="27">
        <f>12*F29</f>
        <v>9.9600000000000009</v>
      </c>
      <c r="F29" s="28">
        <v>0.83</v>
      </c>
      <c r="G29" s="15">
        <v>125.5</v>
      </c>
      <c r="H29" s="15">
        <v>1.07</v>
      </c>
      <c r="I29" s="16">
        <v>0.6</v>
      </c>
      <c r="J29" s="36">
        <v>6417.3</v>
      </c>
    </row>
    <row r="30" spans="1:10" s="15" customFormat="1" ht="23.25" customHeight="1" x14ac:dyDescent="0.2">
      <c r="A30" s="119" t="s">
        <v>25</v>
      </c>
      <c r="B30" s="37" t="s">
        <v>26</v>
      </c>
      <c r="C30" s="27" t="s">
        <v>171</v>
      </c>
      <c r="D30" s="26">
        <f>E30*G30</f>
        <v>4066.2</v>
      </c>
      <c r="E30" s="27">
        <f>12*F30</f>
        <v>32.4</v>
      </c>
      <c r="F30" s="28">
        <v>2.7</v>
      </c>
      <c r="G30" s="15">
        <v>125.5</v>
      </c>
      <c r="H30" s="15">
        <v>1.07</v>
      </c>
      <c r="I30" s="16">
        <v>1.94</v>
      </c>
      <c r="J30" s="15">
        <v>6417.3</v>
      </c>
    </row>
    <row r="31" spans="1:10" s="22" customFormat="1" ht="48" customHeight="1" x14ac:dyDescent="0.2">
      <c r="A31" s="103" t="s">
        <v>161</v>
      </c>
      <c r="B31" s="96" t="s">
        <v>10</v>
      </c>
      <c r="C31" s="72" t="s">
        <v>162</v>
      </c>
      <c r="D31" s="26">
        <f>18723.21*G31/J31</f>
        <v>366.16</v>
      </c>
      <c r="E31" s="27">
        <f>D31/G31</f>
        <v>2.92</v>
      </c>
      <c r="F31" s="28">
        <f t="shared" ref="F31:F32" si="0">E31/12</f>
        <v>0.24</v>
      </c>
      <c r="G31" s="15">
        <v>125.5</v>
      </c>
      <c r="H31" s="15">
        <v>1.07</v>
      </c>
      <c r="I31" s="16">
        <v>0.04</v>
      </c>
      <c r="J31" s="22">
        <v>6417.3</v>
      </c>
    </row>
    <row r="32" spans="1:10" s="22" customFormat="1" ht="26.25" customHeight="1" x14ac:dyDescent="0.2">
      <c r="A32" s="119" t="s">
        <v>163</v>
      </c>
      <c r="B32" s="37" t="s">
        <v>48</v>
      </c>
      <c r="C32" s="72" t="s">
        <v>160</v>
      </c>
      <c r="D32" s="26">
        <f>15193.15*G32/J32</f>
        <v>297.13</v>
      </c>
      <c r="E32" s="27">
        <f>D32/G32</f>
        <v>2.37</v>
      </c>
      <c r="F32" s="28">
        <f t="shared" si="0"/>
        <v>0.2</v>
      </c>
      <c r="G32" s="15">
        <v>125.5</v>
      </c>
      <c r="H32" s="15"/>
      <c r="I32" s="16"/>
      <c r="J32" s="22">
        <v>6417.3</v>
      </c>
    </row>
    <row r="33" spans="1:10" s="15" customFormat="1" ht="18.75" customHeight="1" x14ac:dyDescent="0.2">
      <c r="A33" s="119" t="s">
        <v>29</v>
      </c>
      <c r="B33" s="37" t="s">
        <v>30</v>
      </c>
      <c r="C33" s="37" t="s">
        <v>174</v>
      </c>
      <c r="D33" s="26">
        <f t="shared" ref="D33" si="1">E33*G33</f>
        <v>105.42</v>
      </c>
      <c r="E33" s="27">
        <f t="shared" ref="E33" si="2">F33*12</f>
        <v>0.84</v>
      </c>
      <c r="F33" s="28">
        <v>7.0000000000000007E-2</v>
      </c>
      <c r="G33" s="15">
        <v>125.5</v>
      </c>
      <c r="H33" s="15">
        <v>1.07</v>
      </c>
      <c r="I33" s="16">
        <v>0.03</v>
      </c>
      <c r="J33" s="15">
        <v>6417.3</v>
      </c>
    </row>
    <row r="34" spans="1:10" s="15" customFormat="1" ht="18" customHeight="1" x14ac:dyDescent="0.2">
      <c r="A34" s="119" t="s">
        <v>31</v>
      </c>
      <c r="B34" s="38" t="s">
        <v>32</v>
      </c>
      <c r="C34" s="38" t="s">
        <v>174</v>
      </c>
      <c r="D34" s="26">
        <f>3547.95*G34/J34</f>
        <v>69.39</v>
      </c>
      <c r="E34" s="27">
        <f>D34/G34</f>
        <v>0.55000000000000004</v>
      </c>
      <c r="F34" s="28">
        <v>0.04</v>
      </c>
      <c r="G34" s="15">
        <v>125.5</v>
      </c>
      <c r="H34" s="15">
        <v>6417.3</v>
      </c>
      <c r="I34" s="15">
        <v>6417.3</v>
      </c>
      <c r="J34" s="15">
        <v>6417.3</v>
      </c>
    </row>
    <row r="35" spans="1:10" s="36" customFormat="1" ht="30" x14ac:dyDescent="0.2">
      <c r="A35" s="119" t="s">
        <v>33</v>
      </c>
      <c r="B35" s="37"/>
      <c r="C35" s="37"/>
      <c r="D35" s="26">
        <v>0</v>
      </c>
      <c r="E35" s="27">
        <v>0</v>
      </c>
      <c r="F35" s="28">
        <v>0</v>
      </c>
      <c r="G35" s="15">
        <v>125.5</v>
      </c>
      <c r="H35" s="15">
        <v>1.07</v>
      </c>
      <c r="I35" s="16">
        <v>0.03</v>
      </c>
      <c r="J35" s="15">
        <v>6417.3</v>
      </c>
    </row>
    <row r="36" spans="1:10" s="36" customFormat="1" ht="30" x14ac:dyDescent="0.2">
      <c r="A36" s="35" t="s">
        <v>46</v>
      </c>
      <c r="B36" s="24"/>
      <c r="C36" s="25" t="s">
        <v>176</v>
      </c>
      <c r="D36" s="27">
        <f>SUM(D37:D40)</f>
        <v>262.43</v>
      </c>
      <c r="E36" s="27">
        <f>D36/G36</f>
        <v>2.09</v>
      </c>
      <c r="F36" s="28">
        <f>E36/12</f>
        <v>0.17</v>
      </c>
      <c r="G36" s="15">
        <v>125.5</v>
      </c>
      <c r="H36" s="15">
        <v>1.07</v>
      </c>
      <c r="I36" s="16">
        <v>0.05</v>
      </c>
    </row>
    <row r="37" spans="1:10" s="22" customFormat="1" ht="31.5" customHeight="1" x14ac:dyDescent="0.2">
      <c r="A37" s="62" t="s">
        <v>49</v>
      </c>
      <c r="B37" s="42" t="s">
        <v>50</v>
      </c>
      <c r="C37" s="42"/>
      <c r="D37" s="41">
        <f>1926.35*G37/J37</f>
        <v>37.67</v>
      </c>
      <c r="E37" s="42"/>
      <c r="F37" s="43"/>
      <c r="G37" s="15">
        <v>125.5</v>
      </c>
      <c r="H37" s="15">
        <v>1.07</v>
      </c>
      <c r="I37" s="16">
        <v>0</v>
      </c>
      <c r="J37" s="22">
        <v>6417.3</v>
      </c>
    </row>
    <row r="38" spans="1:10" s="22" customFormat="1" ht="34.5" customHeight="1" x14ac:dyDescent="0.2">
      <c r="A38" s="75" t="s">
        <v>128</v>
      </c>
      <c r="B38" s="76" t="s">
        <v>51</v>
      </c>
      <c r="C38" s="42"/>
      <c r="D38" s="41">
        <f t="shared" ref="D38:D40" si="3">E38*G38</f>
        <v>0</v>
      </c>
      <c r="E38" s="42"/>
      <c r="F38" s="43"/>
      <c r="G38" s="15">
        <v>125.5</v>
      </c>
      <c r="H38" s="15">
        <v>1.07</v>
      </c>
      <c r="I38" s="16">
        <v>0</v>
      </c>
      <c r="J38" s="22">
        <v>6417.3</v>
      </c>
    </row>
    <row r="39" spans="1:10" s="22" customFormat="1" ht="21.75" customHeight="1" x14ac:dyDescent="0.2">
      <c r="A39" s="105" t="s">
        <v>149</v>
      </c>
      <c r="B39" s="76" t="s">
        <v>48</v>
      </c>
      <c r="C39" s="42"/>
      <c r="D39" s="92">
        <f>11492.61*G39/J39</f>
        <v>224.76</v>
      </c>
      <c r="E39" s="42"/>
      <c r="F39" s="43"/>
      <c r="G39" s="15">
        <v>125.5</v>
      </c>
      <c r="H39" s="15">
        <v>1.07</v>
      </c>
      <c r="I39" s="16">
        <v>0</v>
      </c>
      <c r="J39" s="22">
        <v>6417.3</v>
      </c>
    </row>
    <row r="40" spans="1:10" s="22" customFormat="1" ht="23.25" customHeight="1" thickBot="1" x14ac:dyDescent="0.25">
      <c r="A40" s="75" t="s">
        <v>130</v>
      </c>
      <c r="B40" s="76" t="s">
        <v>36</v>
      </c>
      <c r="C40" s="42"/>
      <c r="D40" s="41">
        <f t="shared" si="3"/>
        <v>0</v>
      </c>
      <c r="E40" s="42"/>
      <c r="F40" s="43"/>
      <c r="G40" s="15">
        <v>125.5</v>
      </c>
      <c r="H40" s="15">
        <v>1.07</v>
      </c>
      <c r="I40" s="16">
        <v>0</v>
      </c>
      <c r="J40" s="22">
        <v>6417.3</v>
      </c>
    </row>
    <row r="41" spans="1:10" s="15" customFormat="1" ht="24.75" customHeight="1" thickBot="1" x14ac:dyDescent="0.35">
      <c r="A41" s="48" t="s">
        <v>61</v>
      </c>
      <c r="B41" s="13"/>
      <c r="C41" s="13"/>
      <c r="D41" s="69">
        <f>D36+D35+D34+D33+D32+D31+D30+D29+D16</f>
        <v>11296.15</v>
      </c>
      <c r="E41" s="69">
        <f t="shared" ref="E41:F41" si="4">E36+E35+E34+E33+E32+E31+E30+E29+E16</f>
        <v>90.01</v>
      </c>
      <c r="F41" s="69">
        <f t="shared" si="4"/>
        <v>7.49</v>
      </c>
      <c r="G41" s="15">
        <v>125.5</v>
      </c>
      <c r="I41" s="16"/>
    </row>
    <row r="42" spans="1:10" s="52" customFormat="1" x14ac:dyDescent="0.2">
      <c r="A42" s="51"/>
      <c r="D42" s="53"/>
      <c r="E42" s="53"/>
      <c r="F42" s="53"/>
      <c r="I42" s="54"/>
    </row>
    <row r="43" spans="1:10" s="59" customFormat="1" ht="18.75" x14ac:dyDescent="0.4">
      <c r="A43" s="55"/>
      <c r="B43" s="56"/>
      <c r="C43" s="57"/>
      <c r="D43" s="58"/>
      <c r="E43" s="58"/>
      <c r="F43" s="58"/>
      <c r="I43" s="60"/>
    </row>
    <row r="44" spans="1:10" s="59" customFormat="1" ht="19.5" thickBot="1" x14ac:dyDescent="0.45">
      <c r="A44" s="55"/>
      <c r="B44" s="56"/>
      <c r="C44" s="57"/>
      <c r="D44" s="58"/>
      <c r="E44" s="58"/>
      <c r="F44" s="58"/>
      <c r="I44" s="60"/>
    </row>
    <row r="45" spans="1:10" s="15" customFormat="1" ht="30" x14ac:dyDescent="0.2">
      <c r="A45" s="87" t="s">
        <v>62</v>
      </c>
      <c r="B45" s="88"/>
      <c r="C45" s="88"/>
      <c r="D45" s="89">
        <f>D46</f>
        <v>154.16</v>
      </c>
      <c r="E45" s="89">
        <f t="shared" ref="E45:F45" si="5">E46</f>
        <v>1.23</v>
      </c>
      <c r="F45" s="89">
        <f t="shared" si="5"/>
        <v>0.1</v>
      </c>
      <c r="G45" s="15">
        <v>125.5</v>
      </c>
      <c r="I45" s="16"/>
    </row>
    <row r="46" spans="1:10" s="22" customFormat="1" ht="30" customHeight="1" x14ac:dyDescent="0.2">
      <c r="A46" s="62" t="s">
        <v>150</v>
      </c>
      <c r="B46" s="42"/>
      <c r="C46" s="42"/>
      <c r="D46" s="92">
        <f>7882.6*G46/J46</f>
        <v>154.16</v>
      </c>
      <c r="E46" s="95">
        <f t="shared" ref="E46" si="6">D46/G46</f>
        <v>1.23</v>
      </c>
      <c r="F46" s="95">
        <f t="shared" ref="F46" si="7">E46/12</f>
        <v>0.1</v>
      </c>
      <c r="G46" s="15">
        <v>125.5</v>
      </c>
      <c r="H46" s="15"/>
      <c r="I46" s="16"/>
      <c r="J46" s="22">
        <v>6417.3</v>
      </c>
    </row>
    <row r="47" spans="1:10" s="59" customFormat="1" ht="18.75" x14ac:dyDescent="0.4">
      <c r="A47" s="55"/>
      <c r="B47" s="56"/>
      <c r="C47" s="57"/>
      <c r="D47" s="57"/>
      <c r="E47" s="57"/>
      <c r="F47" s="57"/>
      <c r="I47" s="60"/>
    </row>
    <row r="48" spans="1:10" s="59" customFormat="1" ht="18.75" x14ac:dyDescent="0.4">
      <c r="A48" s="55"/>
      <c r="B48" s="56"/>
      <c r="C48" s="57"/>
      <c r="D48" s="57"/>
      <c r="E48" s="57"/>
      <c r="F48" s="57"/>
      <c r="I48" s="60"/>
    </row>
    <row r="49" spans="1:9" s="59" customFormat="1" ht="19.5" thickBot="1" x14ac:dyDescent="0.45">
      <c r="A49" s="55"/>
      <c r="B49" s="56"/>
      <c r="C49" s="57"/>
      <c r="D49" s="57"/>
      <c r="E49" s="57"/>
      <c r="F49" s="57"/>
      <c r="I49" s="60"/>
    </row>
    <row r="50" spans="1:9" s="59" customFormat="1" ht="19.5" thickBot="1" x14ac:dyDescent="0.45">
      <c r="A50" s="48" t="s">
        <v>64</v>
      </c>
      <c r="B50" s="63"/>
      <c r="C50" s="64"/>
      <c r="D50" s="64">
        <f>D41+D45</f>
        <v>11450.31</v>
      </c>
      <c r="E50" s="64">
        <f>E41+E45</f>
        <v>91.24</v>
      </c>
      <c r="F50" s="64">
        <f>F41+F45</f>
        <v>7.59</v>
      </c>
      <c r="I50" s="60"/>
    </row>
    <row r="51" spans="1:9" s="59" customFormat="1" ht="18.75" x14ac:dyDescent="0.4">
      <c r="A51" s="55"/>
      <c r="B51" s="56"/>
      <c r="C51" s="57"/>
      <c r="D51" s="57"/>
      <c r="E51" s="57"/>
      <c r="F51" s="57"/>
      <c r="I51" s="60"/>
    </row>
    <row r="52" spans="1:9" s="59" customFormat="1" ht="18.75" x14ac:dyDescent="0.4">
      <c r="A52" s="55"/>
      <c r="B52" s="56"/>
      <c r="C52" s="57"/>
      <c r="D52" s="57"/>
      <c r="E52" s="57"/>
      <c r="F52" s="57"/>
      <c r="I52" s="60"/>
    </row>
    <row r="53" spans="1:9" s="49" customFormat="1" ht="19.5" x14ac:dyDescent="0.2">
      <c r="A53" s="65"/>
      <c r="B53" s="66"/>
      <c r="C53" s="66"/>
      <c r="D53" s="66"/>
      <c r="E53" s="66"/>
      <c r="F53" s="66"/>
      <c r="I53" s="50"/>
    </row>
    <row r="54" spans="1:9" s="52" customFormat="1" ht="14.25" x14ac:dyDescent="0.2">
      <c r="A54" s="140" t="s">
        <v>65</v>
      </c>
      <c r="B54" s="140"/>
      <c r="C54" s="140"/>
      <c r="D54" s="140"/>
      <c r="I54" s="54"/>
    </row>
    <row r="55" spans="1:9" s="52" customFormat="1" x14ac:dyDescent="0.2">
      <c r="I55" s="54"/>
    </row>
    <row r="56" spans="1:9" s="52" customFormat="1" x14ac:dyDescent="0.2">
      <c r="A56" s="51" t="s">
        <v>66</v>
      </c>
      <c r="I56" s="54"/>
    </row>
    <row r="57" spans="1:9" s="52" customFormat="1" x14ac:dyDescent="0.2">
      <c r="I57" s="54"/>
    </row>
    <row r="58" spans="1:9" s="52" customFormat="1" x14ac:dyDescent="0.2">
      <c r="I58" s="54"/>
    </row>
    <row r="59" spans="1:9" s="52" customFormat="1" x14ac:dyDescent="0.2">
      <c r="I59" s="54"/>
    </row>
    <row r="60" spans="1:9" s="52" customFormat="1" x14ac:dyDescent="0.2">
      <c r="I60" s="54"/>
    </row>
    <row r="61" spans="1:9" s="52" customFormat="1" x14ac:dyDescent="0.2">
      <c r="I61" s="54"/>
    </row>
    <row r="62" spans="1:9" s="52" customFormat="1" x14ac:dyDescent="0.2">
      <c r="I62" s="54"/>
    </row>
    <row r="63" spans="1:9" s="52" customFormat="1" x14ac:dyDescent="0.2">
      <c r="I63" s="54"/>
    </row>
    <row r="64" spans="1:9" s="52" customFormat="1" x14ac:dyDescent="0.2">
      <c r="I64" s="54"/>
    </row>
    <row r="65" spans="9:9" s="52" customFormat="1" x14ac:dyDescent="0.2">
      <c r="I65" s="54"/>
    </row>
    <row r="66" spans="9:9" s="52" customFormat="1" x14ac:dyDescent="0.2">
      <c r="I66" s="54"/>
    </row>
    <row r="67" spans="9:9" s="52" customFormat="1" x14ac:dyDescent="0.2">
      <c r="I67" s="54"/>
    </row>
    <row r="68" spans="9:9" s="52" customFormat="1" x14ac:dyDescent="0.2">
      <c r="I68" s="54"/>
    </row>
    <row r="69" spans="9:9" s="52" customFormat="1" x14ac:dyDescent="0.2">
      <c r="I69" s="54"/>
    </row>
    <row r="70" spans="9:9" s="52" customFormat="1" x14ac:dyDescent="0.2">
      <c r="I70" s="54"/>
    </row>
    <row r="71" spans="9:9" s="52" customFormat="1" x14ac:dyDescent="0.2">
      <c r="I71" s="54"/>
    </row>
    <row r="72" spans="9:9" s="52" customFormat="1" x14ac:dyDescent="0.2">
      <c r="I72" s="54"/>
    </row>
    <row r="73" spans="9:9" s="52" customFormat="1" x14ac:dyDescent="0.2">
      <c r="I73" s="54"/>
    </row>
    <row r="74" spans="9:9" s="52" customFormat="1" x14ac:dyDescent="0.2">
      <c r="I74" s="54"/>
    </row>
  </sheetData>
  <mergeCells count="14">
    <mergeCell ref="A54:D54"/>
    <mergeCell ref="A9:H9"/>
    <mergeCell ref="A10:H10"/>
    <mergeCell ref="A11:H11"/>
    <mergeCell ref="A7:F7"/>
    <mergeCell ref="A8:F8"/>
    <mergeCell ref="A12:F12"/>
    <mergeCell ref="A15:F15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58" orientation="portrait" r:id="rId1"/>
  <headerFooter alignWithMargins="0"/>
  <colBreaks count="1" manualBreakCount="1">
    <brk id="7" max="1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zoomScale="80" zoomScaleNormal="75" zoomScaleSheetLayoutView="80" workbookViewId="0">
      <selection activeCell="K26" sqref="K26"/>
    </sheetView>
  </sheetViews>
  <sheetFormatPr defaultRowHeight="12.75" x14ac:dyDescent="0.2"/>
  <cols>
    <col min="1" max="1" width="74.7109375" style="1" customWidth="1"/>
    <col min="2" max="2" width="19.140625" style="1" customWidth="1"/>
    <col min="3" max="3" width="13.85546875" style="1" customWidth="1"/>
    <col min="4" max="4" width="16.42578125" style="1" customWidth="1"/>
    <col min="5" max="5" width="13.85546875" style="1" customWidth="1"/>
    <col min="6" max="6" width="20.85546875" style="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10" ht="16.5" customHeight="1" x14ac:dyDescent="0.2">
      <c r="A1" s="141" t="s">
        <v>69</v>
      </c>
      <c r="B1" s="142"/>
      <c r="C1" s="142"/>
      <c r="D1" s="142"/>
      <c r="E1" s="142"/>
      <c r="F1" s="142"/>
    </row>
    <row r="2" spans="1:10" ht="21.75" customHeight="1" x14ac:dyDescent="0.3">
      <c r="A2" s="3" t="s">
        <v>85</v>
      </c>
      <c r="B2" s="143" t="s">
        <v>0</v>
      </c>
      <c r="C2" s="143"/>
      <c r="D2" s="143"/>
      <c r="E2" s="142"/>
      <c r="F2" s="142"/>
    </row>
    <row r="3" spans="1:10" ht="14.25" customHeight="1" x14ac:dyDescent="0.3">
      <c r="B3" s="143"/>
      <c r="C3" s="143"/>
      <c r="D3" s="143"/>
      <c r="E3" s="142"/>
      <c r="F3" s="142"/>
    </row>
    <row r="4" spans="1:10" ht="14.25" customHeight="1" x14ac:dyDescent="0.3">
      <c r="B4" s="143" t="s">
        <v>84</v>
      </c>
      <c r="C4" s="143"/>
      <c r="D4" s="143"/>
      <c r="E4" s="142"/>
      <c r="F4" s="142"/>
    </row>
    <row r="5" spans="1:10" s="4" customFormat="1" ht="39.75" customHeight="1" x14ac:dyDescent="0.25">
      <c r="A5" s="144"/>
      <c r="B5" s="145"/>
      <c r="C5" s="145"/>
      <c r="D5" s="145"/>
      <c r="E5" s="145"/>
      <c r="F5" s="145"/>
    </row>
    <row r="6" spans="1:10" s="4" customFormat="1" ht="25.5" customHeight="1" x14ac:dyDescent="0.25">
      <c r="A6" s="144"/>
      <c r="B6" s="144"/>
      <c r="C6" s="144"/>
      <c r="D6" s="144"/>
      <c r="E6" s="144"/>
      <c r="F6" s="144"/>
    </row>
    <row r="7" spans="1:10" s="4" customFormat="1" ht="24.75" customHeight="1" x14ac:dyDescent="0.2">
      <c r="A7" s="146" t="s">
        <v>86</v>
      </c>
      <c r="B7" s="147"/>
      <c r="C7" s="147"/>
      <c r="D7" s="147"/>
      <c r="E7" s="147"/>
      <c r="F7" s="147"/>
    </row>
    <row r="8" spans="1:10" s="5" customFormat="1" ht="22.5" customHeight="1" x14ac:dyDescent="0.4">
      <c r="A8" s="148" t="s">
        <v>1</v>
      </c>
      <c r="B8" s="148"/>
      <c r="C8" s="148"/>
      <c r="D8" s="148"/>
      <c r="E8" s="149"/>
      <c r="F8" s="149"/>
      <c r="I8" s="6"/>
    </row>
    <row r="9" spans="1:10" s="7" customFormat="1" ht="18.75" customHeight="1" x14ac:dyDescent="0.4">
      <c r="A9" s="148" t="s">
        <v>81</v>
      </c>
      <c r="B9" s="148"/>
      <c r="C9" s="148"/>
      <c r="D9" s="148"/>
      <c r="E9" s="149"/>
      <c r="F9" s="149"/>
      <c r="G9" s="149"/>
      <c r="H9" s="149"/>
      <c r="I9" s="8"/>
    </row>
    <row r="10" spans="1:10" s="9" customFormat="1" ht="17.25" customHeight="1" x14ac:dyDescent="0.2">
      <c r="A10" s="150" t="s">
        <v>2</v>
      </c>
      <c r="B10" s="150"/>
      <c r="C10" s="150"/>
      <c r="D10" s="150"/>
      <c r="E10" s="151"/>
      <c r="F10" s="151"/>
      <c r="G10" s="151"/>
      <c r="H10" s="151"/>
      <c r="I10" s="10"/>
    </row>
    <row r="11" spans="1:10" s="9" customFormat="1" ht="17.25" customHeight="1" x14ac:dyDescent="0.2">
      <c r="A11" s="158" t="s">
        <v>80</v>
      </c>
      <c r="B11" s="158"/>
      <c r="C11" s="158"/>
      <c r="D11" s="158"/>
      <c r="E11" s="158"/>
      <c r="F11" s="158"/>
      <c r="G11" s="158"/>
      <c r="H11" s="158"/>
      <c r="I11" s="10"/>
    </row>
    <row r="12" spans="1:10" s="7" customFormat="1" ht="30" customHeight="1" thickBot="1" x14ac:dyDescent="0.25">
      <c r="A12" s="152" t="s">
        <v>3</v>
      </c>
      <c r="B12" s="152"/>
      <c r="C12" s="152"/>
      <c r="D12" s="152"/>
      <c r="E12" s="153"/>
      <c r="F12" s="153"/>
      <c r="I12" s="8"/>
    </row>
    <row r="13" spans="1:10" s="15" customFormat="1" ht="139.5" customHeight="1" thickBot="1" x14ac:dyDescent="0.25">
      <c r="A13" s="11" t="s">
        <v>4</v>
      </c>
      <c r="B13" s="12" t="s">
        <v>5</v>
      </c>
      <c r="C13" s="13" t="s">
        <v>82</v>
      </c>
      <c r="D13" s="13" t="s">
        <v>7</v>
      </c>
      <c r="E13" s="13" t="s">
        <v>6</v>
      </c>
      <c r="F13" s="14" t="s">
        <v>8</v>
      </c>
      <c r="I13" s="16"/>
    </row>
    <row r="14" spans="1:10" s="22" customFormat="1" x14ac:dyDescent="0.2">
      <c r="A14" s="17"/>
      <c r="B14" s="18"/>
      <c r="C14" s="18"/>
      <c r="D14" s="19"/>
      <c r="E14" s="20"/>
      <c r="F14" s="21"/>
      <c r="I14" s="23"/>
    </row>
    <row r="15" spans="1:10" s="22" customFormat="1" ht="49.5" customHeight="1" x14ac:dyDescent="0.2">
      <c r="A15" s="154" t="s">
        <v>9</v>
      </c>
      <c r="B15" s="155"/>
      <c r="C15" s="155"/>
      <c r="D15" s="155"/>
      <c r="E15" s="156"/>
      <c r="F15" s="157"/>
      <c r="I15" s="23"/>
    </row>
    <row r="16" spans="1:10" s="15" customFormat="1" ht="20.25" customHeight="1" x14ac:dyDescent="0.2">
      <c r="A16" s="128" t="s">
        <v>87</v>
      </c>
      <c r="B16" s="96" t="s">
        <v>10</v>
      </c>
      <c r="C16" s="27" t="s">
        <v>169</v>
      </c>
      <c r="D16" s="26">
        <f>E16*G16</f>
        <v>5723.14</v>
      </c>
      <c r="E16" s="27">
        <f>12*F16</f>
        <v>38.880000000000003</v>
      </c>
      <c r="F16" s="28">
        <f>F26+F28</f>
        <v>3.24</v>
      </c>
      <c r="G16" s="15">
        <v>147.19999999999999</v>
      </c>
      <c r="H16" s="15">
        <f>1.07</f>
        <v>1.07</v>
      </c>
      <c r="I16" s="16">
        <v>2.2400000000000002</v>
      </c>
      <c r="J16" s="15">
        <v>6417.3</v>
      </c>
    </row>
    <row r="17" spans="1:10" s="15" customFormat="1" ht="30" customHeight="1" x14ac:dyDescent="0.2">
      <c r="A17" s="129" t="s">
        <v>11</v>
      </c>
      <c r="B17" s="31" t="s">
        <v>12</v>
      </c>
      <c r="C17" s="27"/>
      <c r="D17" s="26"/>
      <c r="E17" s="27"/>
      <c r="F17" s="28"/>
      <c r="I17" s="16"/>
    </row>
    <row r="18" spans="1:10" s="15" customFormat="1" ht="21.75" customHeight="1" x14ac:dyDescent="0.2">
      <c r="A18" s="129" t="s">
        <v>13</v>
      </c>
      <c r="B18" s="31" t="s">
        <v>12</v>
      </c>
      <c r="C18" s="27"/>
      <c r="D18" s="26"/>
      <c r="E18" s="27"/>
      <c r="F18" s="28"/>
      <c r="I18" s="16"/>
    </row>
    <row r="19" spans="1:10" s="15" customFormat="1" ht="120" customHeight="1" x14ac:dyDescent="0.2">
      <c r="A19" s="129" t="s">
        <v>88</v>
      </c>
      <c r="B19" s="31" t="s">
        <v>38</v>
      </c>
      <c r="C19" s="27"/>
      <c r="D19" s="26"/>
      <c r="E19" s="27"/>
      <c r="F19" s="28"/>
      <c r="I19" s="16"/>
    </row>
    <row r="20" spans="1:10" s="15" customFormat="1" ht="21" customHeight="1" x14ac:dyDescent="0.2">
      <c r="A20" s="129" t="s">
        <v>89</v>
      </c>
      <c r="B20" s="31" t="s">
        <v>12</v>
      </c>
      <c r="C20" s="27"/>
      <c r="D20" s="26"/>
      <c r="E20" s="27"/>
      <c r="F20" s="28"/>
      <c r="I20" s="16"/>
    </row>
    <row r="21" spans="1:10" s="15" customFormat="1" ht="21" customHeight="1" x14ac:dyDescent="0.2">
      <c r="A21" s="129" t="s">
        <v>90</v>
      </c>
      <c r="B21" s="31" t="s">
        <v>12</v>
      </c>
      <c r="C21" s="27"/>
      <c r="D21" s="26"/>
      <c r="E21" s="27"/>
      <c r="F21" s="28"/>
      <c r="I21" s="16"/>
    </row>
    <row r="22" spans="1:10" s="33" customFormat="1" ht="30" customHeight="1" x14ac:dyDescent="0.2">
      <c r="A22" s="129" t="s">
        <v>91</v>
      </c>
      <c r="B22" s="31" t="s">
        <v>18</v>
      </c>
      <c r="C22" s="31"/>
      <c r="D22" s="30"/>
      <c r="E22" s="31"/>
      <c r="F22" s="32"/>
      <c r="I22" s="34"/>
    </row>
    <row r="23" spans="1:10" s="33" customFormat="1" x14ac:dyDescent="0.2">
      <c r="A23" s="129" t="s">
        <v>92</v>
      </c>
      <c r="B23" s="31" t="s">
        <v>24</v>
      </c>
      <c r="C23" s="31"/>
      <c r="D23" s="30"/>
      <c r="E23" s="31"/>
      <c r="F23" s="32"/>
      <c r="I23" s="34"/>
    </row>
    <row r="24" spans="1:10" s="33" customFormat="1" x14ac:dyDescent="0.2">
      <c r="A24" s="129" t="s">
        <v>93</v>
      </c>
      <c r="B24" s="31" t="s">
        <v>12</v>
      </c>
      <c r="C24" s="31"/>
      <c r="D24" s="30"/>
      <c r="E24" s="31"/>
      <c r="F24" s="32"/>
      <c r="I24" s="34"/>
    </row>
    <row r="25" spans="1:10" s="33" customFormat="1" x14ac:dyDescent="0.2">
      <c r="A25" s="129" t="s">
        <v>94</v>
      </c>
      <c r="B25" s="31" t="s">
        <v>36</v>
      </c>
      <c r="C25" s="31"/>
      <c r="D25" s="30"/>
      <c r="E25" s="31"/>
      <c r="F25" s="32"/>
      <c r="I25" s="34"/>
    </row>
    <row r="26" spans="1:10" s="33" customFormat="1" ht="15" x14ac:dyDescent="0.2">
      <c r="A26" s="130" t="s">
        <v>70</v>
      </c>
      <c r="B26" s="31"/>
      <c r="C26" s="71"/>
      <c r="D26" s="72"/>
      <c r="E26" s="71"/>
      <c r="F26" s="71">
        <v>3.24</v>
      </c>
      <c r="I26" s="34"/>
    </row>
    <row r="27" spans="1:10" s="33" customFormat="1" ht="15" x14ac:dyDescent="0.2">
      <c r="A27" s="129" t="s">
        <v>74</v>
      </c>
      <c r="B27" s="31" t="s">
        <v>12</v>
      </c>
      <c r="C27" s="71"/>
      <c r="D27" s="72"/>
      <c r="E27" s="71"/>
      <c r="F27" s="93">
        <v>0</v>
      </c>
      <c r="I27" s="34"/>
    </row>
    <row r="28" spans="1:10" s="33" customFormat="1" ht="15" x14ac:dyDescent="0.2">
      <c r="A28" s="130" t="s">
        <v>70</v>
      </c>
      <c r="B28" s="31"/>
      <c r="C28" s="71"/>
      <c r="D28" s="72"/>
      <c r="E28" s="71"/>
      <c r="F28" s="71">
        <f>F27</f>
        <v>0</v>
      </c>
      <c r="I28" s="34"/>
    </row>
    <row r="29" spans="1:10" s="36" customFormat="1" ht="24.75" customHeight="1" x14ac:dyDescent="0.2">
      <c r="A29" s="119" t="s">
        <v>23</v>
      </c>
      <c r="B29" s="37" t="s">
        <v>24</v>
      </c>
      <c r="C29" s="27" t="s">
        <v>171</v>
      </c>
      <c r="D29" s="26">
        <f>E29*G29</f>
        <v>1466.11</v>
      </c>
      <c r="E29" s="27">
        <f>12*F29</f>
        <v>9.9600000000000009</v>
      </c>
      <c r="F29" s="28">
        <v>0.83</v>
      </c>
      <c r="G29" s="15">
        <v>147.19999999999999</v>
      </c>
      <c r="H29" s="15">
        <v>1.07</v>
      </c>
      <c r="I29" s="16">
        <v>0.6</v>
      </c>
      <c r="J29" s="36">
        <v>6417.3</v>
      </c>
    </row>
    <row r="30" spans="1:10" s="15" customFormat="1" ht="23.25" customHeight="1" x14ac:dyDescent="0.2">
      <c r="A30" s="119" t="s">
        <v>25</v>
      </c>
      <c r="B30" s="37" t="s">
        <v>26</v>
      </c>
      <c r="C30" s="27" t="s">
        <v>171</v>
      </c>
      <c r="D30" s="26">
        <f>E30*G30</f>
        <v>4769.28</v>
      </c>
      <c r="E30" s="27">
        <f>12*F30</f>
        <v>32.4</v>
      </c>
      <c r="F30" s="28">
        <v>2.7</v>
      </c>
      <c r="G30" s="15">
        <v>147.19999999999999</v>
      </c>
      <c r="H30" s="15">
        <v>1.07</v>
      </c>
      <c r="I30" s="16">
        <v>1.94</v>
      </c>
      <c r="J30" s="15">
        <v>6417.3</v>
      </c>
    </row>
    <row r="31" spans="1:10" s="22" customFormat="1" ht="48" customHeight="1" x14ac:dyDescent="0.2">
      <c r="A31" s="103" t="s">
        <v>161</v>
      </c>
      <c r="B31" s="96" t="s">
        <v>10</v>
      </c>
      <c r="C31" s="72" t="s">
        <v>162</v>
      </c>
      <c r="D31" s="26">
        <f>18723.21*G31/J31</f>
        <v>429.47</v>
      </c>
      <c r="E31" s="27">
        <f>D31/G31</f>
        <v>2.92</v>
      </c>
      <c r="F31" s="28">
        <f t="shared" ref="F31:F32" si="0">E31/12</f>
        <v>0.24</v>
      </c>
      <c r="G31" s="15">
        <v>147.19999999999999</v>
      </c>
      <c r="H31" s="15">
        <v>1.07</v>
      </c>
      <c r="I31" s="16">
        <v>0.04</v>
      </c>
      <c r="J31" s="22">
        <v>6417.3</v>
      </c>
    </row>
    <row r="32" spans="1:10" s="22" customFormat="1" ht="26.25" customHeight="1" x14ac:dyDescent="0.2">
      <c r="A32" s="119" t="s">
        <v>163</v>
      </c>
      <c r="B32" s="37" t="s">
        <v>48</v>
      </c>
      <c r="C32" s="72" t="s">
        <v>160</v>
      </c>
      <c r="D32" s="26">
        <f>15193.15*G32/J32</f>
        <v>348.5</v>
      </c>
      <c r="E32" s="27">
        <f>D32/G32</f>
        <v>2.37</v>
      </c>
      <c r="F32" s="28">
        <f t="shared" si="0"/>
        <v>0.2</v>
      </c>
      <c r="G32" s="15">
        <v>147.19999999999999</v>
      </c>
      <c r="H32" s="15"/>
      <c r="I32" s="16"/>
      <c r="J32" s="22">
        <v>6417.3</v>
      </c>
    </row>
    <row r="33" spans="1:10" s="15" customFormat="1" ht="18.75" customHeight="1" x14ac:dyDescent="0.2">
      <c r="A33" s="119" t="s">
        <v>29</v>
      </c>
      <c r="B33" s="37" t="s">
        <v>30</v>
      </c>
      <c r="C33" s="37" t="s">
        <v>174</v>
      </c>
      <c r="D33" s="26">
        <f t="shared" ref="D33" si="1">E33*G33</f>
        <v>123.65</v>
      </c>
      <c r="E33" s="27">
        <f t="shared" ref="E33" si="2">F33*12</f>
        <v>0.84</v>
      </c>
      <c r="F33" s="28">
        <v>7.0000000000000007E-2</v>
      </c>
      <c r="G33" s="15">
        <v>147.19999999999999</v>
      </c>
      <c r="H33" s="15">
        <v>1.07</v>
      </c>
      <c r="I33" s="16">
        <v>0.03</v>
      </c>
      <c r="J33" s="15">
        <v>6417.3</v>
      </c>
    </row>
    <row r="34" spans="1:10" s="15" customFormat="1" ht="18" customHeight="1" x14ac:dyDescent="0.2">
      <c r="A34" s="119" t="s">
        <v>31</v>
      </c>
      <c r="B34" s="38" t="s">
        <v>32</v>
      </c>
      <c r="C34" s="38" t="s">
        <v>174</v>
      </c>
      <c r="D34" s="26">
        <f>3547.95*G34/J34</f>
        <v>81.38</v>
      </c>
      <c r="E34" s="27">
        <f>D34/G34</f>
        <v>0.55000000000000004</v>
      </c>
      <c r="F34" s="28">
        <v>0.04</v>
      </c>
      <c r="G34" s="15">
        <v>147.19999999999999</v>
      </c>
      <c r="H34" s="15">
        <v>6417.3</v>
      </c>
      <c r="I34" s="15">
        <v>6417.3</v>
      </c>
      <c r="J34" s="15">
        <v>6417.3</v>
      </c>
    </row>
    <row r="35" spans="1:10" s="36" customFormat="1" ht="30" x14ac:dyDescent="0.2">
      <c r="A35" s="119" t="s">
        <v>33</v>
      </c>
      <c r="B35" s="37"/>
      <c r="C35" s="37"/>
      <c r="D35" s="26">
        <v>0</v>
      </c>
      <c r="E35" s="27">
        <v>0</v>
      </c>
      <c r="F35" s="28">
        <v>0</v>
      </c>
      <c r="G35" s="15">
        <v>147.19999999999999</v>
      </c>
      <c r="H35" s="15">
        <v>1.07</v>
      </c>
      <c r="I35" s="16">
        <v>0.03</v>
      </c>
      <c r="J35" s="15">
        <v>6417.3</v>
      </c>
    </row>
    <row r="36" spans="1:10" s="36" customFormat="1" ht="30" x14ac:dyDescent="0.2">
      <c r="A36" s="35" t="s">
        <v>46</v>
      </c>
      <c r="B36" s="24"/>
      <c r="C36" s="25" t="s">
        <v>176</v>
      </c>
      <c r="D36" s="27">
        <f>SUM(D37:D40)</f>
        <v>307.81</v>
      </c>
      <c r="E36" s="27">
        <f>D36/G36</f>
        <v>2.09</v>
      </c>
      <c r="F36" s="28">
        <f>E36/12</f>
        <v>0.17</v>
      </c>
      <c r="G36" s="15">
        <v>147.19999999999999</v>
      </c>
      <c r="H36" s="15">
        <v>1.07</v>
      </c>
      <c r="I36" s="16">
        <v>0.05</v>
      </c>
    </row>
    <row r="37" spans="1:10" s="22" customFormat="1" ht="31.5" customHeight="1" x14ac:dyDescent="0.2">
      <c r="A37" s="62" t="s">
        <v>49</v>
      </c>
      <c r="B37" s="42" t="s">
        <v>50</v>
      </c>
      <c r="C37" s="42"/>
      <c r="D37" s="41">
        <f>1926.35*G37/J37</f>
        <v>44.19</v>
      </c>
      <c r="E37" s="42"/>
      <c r="F37" s="43"/>
      <c r="G37" s="15">
        <v>147.19999999999999</v>
      </c>
      <c r="H37" s="15">
        <v>1.07</v>
      </c>
      <c r="I37" s="16">
        <v>0</v>
      </c>
      <c r="J37" s="22">
        <v>6417.3</v>
      </c>
    </row>
    <row r="38" spans="1:10" s="22" customFormat="1" ht="34.5" customHeight="1" x14ac:dyDescent="0.2">
      <c r="A38" s="75" t="s">
        <v>128</v>
      </c>
      <c r="B38" s="76" t="s">
        <v>51</v>
      </c>
      <c r="C38" s="42"/>
      <c r="D38" s="41">
        <f t="shared" ref="D38:D40" si="3">E38*G38</f>
        <v>0</v>
      </c>
      <c r="E38" s="42"/>
      <c r="F38" s="43"/>
      <c r="G38" s="15">
        <v>147.19999999999999</v>
      </c>
      <c r="H38" s="15">
        <v>1.07</v>
      </c>
      <c r="I38" s="16">
        <v>0</v>
      </c>
      <c r="J38" s="22">
        <v>6417.3</v>
      </c>
    </row>
    <row r="39" spans="1:10" s="22" customFormat="1" ht="21.75" customHeight="1" x14ac:dyDescent="0.2">
      <c r="A39" s="105" t="s">
        <v>149</v>
      </c>
      <c r="B39" s="76" t="s">
        <v>48</v>
      </c>
      <c r="C39" s="42"/>
      <c r="D39" s="92">
        <f>11492.61*G39/J39</f>
        <v>263.62</v>
      </c>
      <c r="E39" s="42"/>
      <c r="F39" s="43"/>
      <c r="G39" s="15">
        <v>147.19999999999999</v>
      </c>
      <c r="H39" s="15">
        <v>1.07</v>
      </c>
      <c r="I39" s="16">
        <v>0</v>
      </c>
      <c r="J39" s="22">
        <v>6417.3</v>
      </c>
    </row>
    <row r="40" spans="1:10" s="22" customFormat="1" ht="23.25" customHeight="1" thickBot="1" x14ac:dyDescent="0.25">
      <c r="A40" s="75" t="s">
        <v>130</v>
      </c>
      <c r="B40" s="76" t="s">
        <v>36</v>
      </c>
      <c r="C40" s="42"/>
      <c r="D40" s="41">
        <f t="shared" si="3"/>
        <v>0</v>
      </c>
      <c r="E40" s="42"/>
      <c r="F40" s="43"/>
      <c r="G40" s="15">
        <v>147.19999999999999</v>
      </c>
      <c r="H40" s="15">
        <v>1.07</v>
      </c>
      <c r="I40" s="16">
        <v>0</v>
      </c>
      <c r="J40" s="22">
        <v>6417.3</v>
      </c>
    </row>
    <row r="41" spans="1:10" s="15" customFormat="1" ht="24.75" customHeight="1" thickBot="1" x14ac:dyDescent="0.35">
      <c r="A41" s="48" t="s">
        <v>61</v>
      </c>
      <c r="B41" s="13"/>
      <c r="C41" s="13"/>
      <c r="D41" s="69">
        <f>D36+D35+D34+D33+D32+D31+D30+D29+D16</f>
        <v>13249.34</v>
      </c>
      <c r="E41" s="69">
        <f t="shared" ref="E41:F41" si="4">E36+E35+E34+E33+E32+E31+E30+E29+E16</f>
        <v>90.01</v>
      </c>
      <c r="F41" s="69">
        <f t="shared" si="4"/>
        <v>7.49</v>
      </c>
      <c r="G41" s="15">
        <v>147.19999999999999</v>
      </c>
      <c r="I41" s="16"/>
    </row>
    <row r="42" spans="1:10" s="52" customFormat="1" x14ac:dyDescent="0.2">
      <c r="A42" s="51"/>
      <c r="D42" s="53"/>
      <c r="E42" s="53"/>
      <c r="F42" s="53"/>
      <c r="I42" s="54"/>
    </row>
    <row r="43" spans="1:10" s="59" customFormat="1" ht="18.75" x14ac:dyDescent="0.4">
      <c r="A43" s="55"/>
      <c r="B43" s="56"/>
      <c r="C43" s="57"/>
      <c r="D43" s="58"/>
      <c r="E43" s="58"/>
      <c r="F43" s="58"/>
      <c r="I43" s="60"/>
    </row>
    <row r="44" spans="1:10" s="59" customFormat="1" ht="19.5" thickBot="1" x14ac:dyDescent="0.45">
      <c r="A44" s="55"/>
      <c r="B44" s="56"/>
      <c r="C44" s="57"/>
      <c r="D44" s="58"/>
      <c r="E44" s="58"/>
      <c r="F44" s="58"/>
      <c r="I44" s="60"/>
    </row>
    <row r="45" spans="1:10" s="15" customFormat="1" ht="30" x14ac:dyDescent="0.2">
      <c r="A45" s="87" t="s">
        <v>62</v>
      </c>
      <c r="B45" s="88"/>
      <c r="C45" s="88"/>
      <c r="D45" s="89">
        <f>D46</f>
        <v>180.81</v>
      </c>
      <c r="E45" s="89">
        <f t="shared" ref="E45:F45" si="5">E46</f>
        <v>1.23</v>
      </c>
      <c r="F45" s="89">
        <f t="shared" si="5"/>
        <v>0.1</v>
      </c>
      <c r="G45" s="15">
        <v>147.19999999999999</v>
      </c>
      <c r="I45" s="16"/>
    </row>
    <row r="46" spans="1:10" s="22" customFormat="1" ht="30" customHeight="1" x14ac:dyDescent="0.2">
      <c r="A46" s="62" t="s">
        <v>150</v>
      </c>
      <c r="B46" s="42"/>
      <c r="C46" s="42"/>
      <c r="D46" s="92">
        <f>7882.6*G46/J46</f>
        <v>180.81</v>
      </c>
      <c r="E46" s="95">
        <f t="shared" ref="E46" si="6">D46/G46</f>
        <v>1.23</v>
      </c>
      <c r="F46" s="95">
        <f t="shared" ref="F46" si="7">E46/12</f>
        <v>0.1</v>
      </c>
      <c r="G46" s="15">
        <v>147.19999999999999</v>
      </c>
      <c r="H46" s="15"/>
      <c r="I46" s="16"/>
      <c r="J46" s="22">
        <v>6417.3</v>
      </c>
    </row>
    <row r="47" spans="1:10" s="59" customFormat="1" ht="18.75" x14ac:dyDescent="0.4">
      <c r="A47" s="55"/>
      <c r="B47" s="56"/>
      <c r="C47" s="57"/>
      <c r="D47" s="57"/>
      <c r="E47" s="57"/>
      <c r="F47" s="57"/>
      <c r="I47" s="60"/>
    </row>
    <row r="48" spans="1:10" s="59" customFormat="1" ht="18.75" x14ac:dyDescent="0.4">
      <c r="A48" s="55"/>
      <c r="B48" s="56"/>
      <c r="C48" s="57"/>
      <c r="D48" s="57"/>
      <c r="E48" s="57"/>
      <c r="F48" s="57"/>
      <c r="I48" s="60"/>
    </row>
    <row r="49" spans="1:9" s="59" customFormat="1" ht="19.5" thickBot="1" x14ac:dyDescent="0.45">
      <c r="A49" s="55"/>
      <c r="B49" s="56"/>
      <c r="C49" s="57"/>
      <c r="D49" s="57"/>
      <c r="E49" s="57"/>
      <c r="F49" s="57"/>
      <c r="I49" s="60"/>
    </row>
    <row r="50" spans="1:9" s="59" customFormat="1" ht="19.5" thickBot="1" x14ac:dyDescent="0.45">
      <c r="A50" s="48" t="s">
        <v>64</v>
      </c>
      <c r="B50" s="63"/>
      <c r="C50" s="64"/>
      <c r="D50" s="64">
        <f>D41+D45</f>
        <v>13430.15</v>
      </c>
      <c r="E50" s="64">
        <f>E41+E45</f>
        <v>91.24</v>
      </c>
      <c r="F50" s="64">
        <f>F41+F45</f>
        <v>7.59</v>
      </c>
      <c r="I50" s="60"/>
    </row>
    <row r="51" spans="1:9" s="59" customFormat="1" ht="18.75" x14ac:dyDescent="0.4">
      <c r="A51" s="55"/>
      <c r="B51" s="56"/>
      <c r="C51" s="57"/>
      <c r="D51" s="57"/>
      <c r="E51" s="57"/>
      <c r="F51" s="57"/>
      <c r="I51" s="60"/>
    </row>
    <row r="52" spans="1:9" s="59" customFormat="1" ht="18.75" x14ac:dyDescent="0.4">
      <c r="A52" s="55"/>
      <c r="B52" s="56"/>
      <c r="C52" s="57"/>
      <c r="D52" s="57"/>
      <c r="E52" s="57"/>
      <c r="F52" s="57"/>
      <c r="I52" s="60"/>
    </row>
    <row r="53" spans="1:9" s="49" customFormat="1" ht="19.5" x14ac:dyDescent="0.2">
      <c r="A53" s="65"/>
      <c r="B53" s="66"/>
      <c r="C53" s="66"/>
      <c r="D53" s="66"/>
      <c r="E53" s="66"/>
      <c r="F53" s="66"/>
      <c r="I53" s="50"/>
    </row>
    <row r="54" spans="1:9" s="52" customFormat="1" ht="14.25" x14ac:dyDescent="0.2">
      <c r="A54" s="140" t="s">
        <v>65</v>
      </c>
      <c r="B54" s="140"/>
      <c r="C54" s="140"/>
      <c r="D54" s="140"/>
      <c r="I54" s="54"/>
    </row>
    <row r="55" spans="1:9" s="52" customFormat="1" x14ac:dyDescent="0.2">
      <c r="I55" s="54"/>
    </row>
    <row r="56" spans="1:9" s="52" customFormat="1" x14ac:dyDescent="0.2">
      <c r="A56" s="51" t="s">
        <v>66</v>
      </c>
      <c r="I56" s="54"/>
    </row>
    <row r="57" spans="1:9" s="52" customFormat="1" x14ac:dyDescent="0.2">
      <c r="I57" s="54"/>
    </row>
    <row r="58" spans="1:9" s="52" customFormat="1" x14ac:dyDescent="0.2">
      <c r="I58" s="54"/>
    </row>
    <row r="59" spans="1:9" s="52" customFormat="1" x14ac:dyDescent="0.2">
      <c r="I59" s="54"/>
    </row>
    <row r="60" spans="1:9" s="52" customFormat="1" x14ac:dyDescent="0.2">
      <c r="I60" s="54"/>
    </row>
    <row r="61" spans="1:9" s="52" customFormat="1" x14ac:dyDescent="0.2">
      <c r="I61" s="54"/>
    </row>
    <row r="62" spans="1:9" s="52" customFormat="1" x14ac:dyDescent="0.2">
      <c r="I62" s="54"/>
    </row>
    <row r="63" spans="1:9" s="52" customFormat="1" x14ac:dyDescent="0.2">
      <c r="I63" s="54"/>
    </row>
    <row r="64" spans="1:9" s="52" customFormat="1" x14ac:dyDescent="0.2">
      <c r="I64" s="54"/>
    </row>
    <row r="65" spans="9:9" s="52" customFormat="1" x14ac:dyDescent="0.2">
      <c r="I65" s="54"/>
    </row>
    <row r="66" spans="9:9" s="52" customFormat="1" x14ac:dyDescent="0.2">
      <c r="I66" s="54"/>
    </row>
    <row r="67" spans="9:9" s="52" customFormat="1" x14ac:dyDescent="0.2">
      <c r="I67" s="54"/>
    </row>
    <row r="68" spans="9:9" s="52" customFormat="1" x14ac:dyDescent="0.2">
      <c r="I68" s="54"/>
    </row>
    <row r="69" spans="9:9" s="52" customFormat="1" x14ac:dyDescent="0.2">
      <c r="I69" s="54"/>
    </row>
    <row r="70" spans="9:9" s="52" customFormat="1" x14ac:dyDescent="0.2">
      <c r="I70" s="54"/>
    </row>
    <row r="71" spans="9:9" s="52" customFormat="1" x14ac:dyDescent="0.2">
      <c r="I71" s="54"/>
    </row>
    <row r="72" spans="9:9" s="52" customFormat="1" x14ac:dyDescent="0.2">
      <c r="I72" s="54"/>
    </row>
    <row r="73" spans="9:9" s="52" customFormat="1" x14ac:dyDescent="0.2">
      <c r="I73" s="54"/>
    </row>
    <row r="74" spans="9:9" s="52" customFormat="1" x14ac:dyDescent="0.2">
      <c r="I74" s="54"/>
    </row>
  </sheetData>
  <mergeCells count="14">
    <mergeCell ref="A15:F15"/>
    <mergeCell ref="A54:D54"/>
    <mergeCell ref="A7:F7"/>
    <mergeCell ref="A8:F8"/>
    <mergeCell ref="A9:H9"/>
    <mergeCell ref="A10:H10"/>
    <mergeCell ref="A11:H11"/>
    <mergeCell ref="A12:F12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проект 290</vt:lpstr>
      <vt:lpstr>по заявлению</vt:lpstr>
      <vt:lpstr>население</vt:lpstr>
      <vt:lpstr>по голосованию</vt:lpstr>
      <vt:lpstr>прокуратура</vt:lpstr>
      <vt:lpstr>Мэделит</vt:lpstr>
      <vt:lpstr>Мэделит!Область_печати</vt:lpstr>
      <vt:lpstr>население!Область_печати</vt:lpstr>
      <vt:lpstr>'по голосованию'!Область_печати</vt:lpstr>
      <vt:lpstr>прокуратура!Область_печати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2016-07-21T05:36:11Z</cp:lastPrinted>
  <dcterms:created xsi:type="dcterms:W3CDTF">2013-06-18T06:20:26Z</dcterms:created>
  <dcterms:modified xsi:type="dcterms:W3CDTF">2017-02-06T10:08:10Z</dcterms:modified>
</cp:coreProperties>
</file>