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 " sheetId="1" r:id="rId1"/>
    <sheet name="ЛС" sheetId="2" r:id="rId2"/>
    <sheet name="Рос" sheetId="3" r:id="rId3"/>
  </sheets>
  <definedNames/>
  <calcPr fullCalcOnLoad="1" fullPrecision="0"/>
</workbook>
</file>

<file path=xl/sharedStrings.xml><?xml version="1.0" encoding="utf-8"?>
<sst xmlns="http://schemas.openxmlformats.org/spreadsheetml/2006/main" count="400" uniqueCount="257">
  <si>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</si>
  <si>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</si>
  <si>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</si>
  <si>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</si>
  <si>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</si>
  <si>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</si>
  <si>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</si>
  <si>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</si>
  <si>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</si>
  <si>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</si>
  <si>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</si>
  <si>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</si>
  <si>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</si>
  <si>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</si>
  <si>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</si>
  <si>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</si>
  <si>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</si>
  <si>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</si>
  <si>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</si>
  <si>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</si>
  <si>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</si>
  <si>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</si>
  <si>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</si>
  <si>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</si>
  <si>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</si>
  <si>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</si>
  <si>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</si>
  <si>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</si>
  <si>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</si>
  <si>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</si>
  <si>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</si>
  <si>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</si>
  <si>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</si>
  <si>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</si>
  <si>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</si>
  <si>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</si>
  <si>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</si>
  <si>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</si>
  <si>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</si>
  <si>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</si>
  <si>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</si>
  <si>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</si>
  <si>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</si>
  <si>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</si>
  <si>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</si>
  <si>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</si>
  <si>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</si>
  <si>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</si>
  <si>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</si>
  <si>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</si>
  <si>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</si>
  <si>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</si>
  <si>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</si>
  <si>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</si>
  <si>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</si>
  <si>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</si>
  <si>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</si>
  <si>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Сбор, вывоз и утилизация ТБО, руб/м2</t>
  </si>
  <si>
    <t>Задолженность за жителями и ЮЛ</t>
  </si>
  <si>
    <t>Уборка мусоропроводов</t>
  </si>
  <si>
    <t>Уборка лестничных клеток*</t>
  </si>
  <si>
    <t>Обслуживание лифтов*</t>
  </si>
  <si>
    <t>Обслуживание вводных и внутренних газопроводов жилого фонда</t>
  </si>
  <si>
    <t>Санобработка  мусоропроводов (согласно СанПиН 2.1.2.2645-10 утвержденного Постановлеием Главного госуд.сан.врача от 10.06.2010 г. № 64, Постановление Госстроя № 170 от 27.09.2003 г.)</t>
  </si>
  <si>
    <t>Регламентные работы по системе вентиляции в т.числе:</t>
  </si>
  <si>
    <t>Регламентные работы по содержанию кровли в т.числе:</t>
  </si>
  <si>
    <t>1 квартал               (август-октябрь)</t>
  </si>
  <si>
    <t>2 квартал             (ноябрь-январь)</t>
  </si>
  <si>
    <t>3 квартал               (февраль-апрель)</t>
  </si>
  <si>
    <t>4 квартал             (май-июль)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</si>
  <si>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</si>
  <si>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</si>
  <si>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</si>
  <si>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</si>
  <si>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</si>
  <si>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</si>
  <si>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</si>
  <si>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</si>
  <si>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</si>
  <si>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</si>
  <si>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</si>
  <si>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23549,95 (по тарифу)</t>
  </si>
  <si>
    <t>Генеральный директор</t>
  </si>
  <si>
    <t>А.В. Митрофанов</t>
  </si>
  <si>
    <t>Экономист 2-ой категории по учету лицевых счетов МКД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</si>
  <si>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</si>
  <si>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</si>
  <si>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</si>
  <si>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</si>
  <si>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</si>
  <si>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</si>
  <si>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</si>
  <si>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</si>
  <si>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</si>
  <si>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</si>
  <si>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</si>
  <si>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</si>
  <si>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заполнение электронных паспортов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</si>
  <si>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</si>
  <si>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</si>
  <si>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</si>
  <si>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</si>
  <si>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</si>
  <si>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</si>
  <si>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</si>
  <si>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</si>
  <si>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</si>
  <si>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</si>
  <si>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</si>
  <si>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</si>
  <si>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1 раз в месяц</t>
  </si>
  <si>
    <t>круглосуточно</t>
  </si>
  <si>
    <t>ежемесячно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</si>
  <si>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</si>
  <si>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</si>
  <si>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12 раз в год</t>
  </si>
  <si>
    <t>6 раз в год</t>
  </si>
  <si>
    <t>1 раз в 4 месяца</t>
  </si>
  <si>
    <t>1 раз в год</t>
  </si>
  <si>
    <t>2 раза в год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</si>
  <si>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</si>
  <si>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</si>
  <si>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</si>
  <si>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</si>
  <si>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</si>
  <si>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</si>
  <si>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</si>
  <si>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</si>
  <si>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</si>
  <si>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</si>
  <si>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</si>
  <si>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</si>
  <si>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</si>
  <si>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</si>
  <si>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</si>
  <si>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</si>
  <si>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</si>
  <si>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</si>
  <si>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восстановление водостоков ( мелкий ремонт после очистки от снега и льда )</t>
  </si>
  <si>
    <t>Работы заявочного характера</t>
  </si>
  <si>
    <t>ремонт цоколя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</si>
  <si>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</si>
  <si>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</si>
  <si>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</si>
  <si>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Приложение №3</t>
  </si>
  <si>
    <t>2014 -2015 гг.</t>
  </si>
  <si>
    <t xml:space="preserve">от _____________ 2013г </t>
  </si>
  <si>
    <t>по адресу: ул.Ленинского Комсомола, д.58 (Sобщ.=6132,8м2, Sзем.уч.=2420,0м2)</t>
  </si>
  <si>
    <t>(многоквартирный дом с газовыми плитами и повышающими насосами)</t>
  </si>
  <si>
    <t>Ремонт мусорокамер (согласно СанПиН 2.1.2.2645-10 утвержденного Постановлеием Главного госуд.сан.врача от 10.06.2010 г. № 64</t>
  </si>
  <si>
    <t>ремонт полов в мусорокамере</t>
  </si>
  <si>
    <t>ремонт плитки на стенах</t>
  </si>
  <si>
    <t>воостановление шиберов 3 шт.</t>
  </si>
  <si>
    <t>6 раз в год ( апрель- сентябрь)</t>
  </si>
  <si>
    <t>ежедневно с 06.00 - 23.00час.</t>
  </si>
  <si>
    <t>Обслуживание общедомовых приборов учета теплоэнергии</t>
  </si>
  <si>
    <t>гидравлическое испытание эл.узлов и запорной арматуры</t>
  </si>
  <si>
    <t>смена задвижек отопления (80мм-7 шт.)</t>
  </si>
  <si>
    <t>замена ( поверка ) КИП манометр 8 шт.,термометр  4 шт.</t>
  </si>
  <si>
    <t>ревизия задвижек ГВС (д.50мм-2шт.)</t>
  </si>
  <si>
    <t>ревизия задвижек  ХВС (д.80мм-3шт.)</t>
  </si>
  <si>
    <t>замена ( поверка ) КИП манометр 1 шт.</t>
  </si>
  <si>
    <t>электроизмерения (замеры сопротивления изоляции)</t>
  </si>
  <si>
    <t>замена общедомовых электросчетчиков</t>
  </si>
  <si>
    <t>восстановление подвального освещения</t>
  </si>
  <si>
    <t>восстановление чердачного освещения</t>
  </si>
  <si>
    <t>Восстановление шиберов на стволах мусоропроводов (3 шт.)</t>
  </si>
  <si>
    <t>ремонт кровли</t>
  </si>
  <si>
    <t>смена запорной арматуры системы отопления</t>
  </si>
  <si>
    <t>ремонт системы электроснабжения</t>
  </si>
  <si>
    <t>Сбор, вывоз и утилизация ТБО*, руб./м2</t>
  </si>
  <si>
    <t>Предлагаемый перечень работ по текущему ремонту                                       ( на выбор собственников)</t>
  </si>
  <si>
    <t>устройство и устновка дверей выхода на кровлю 3 шт.</t>
  </si>
  <si>
    <t>смена шаровых кранов на отоплении д.25мм-18шт.</t>
  </si>
  <si>
    <t>смена шаровых кранов на отоплении д.20мм-20шт.</t>
  </si>
  <si>
    <t>смена шаровых кранов на отоплении д.15мм-25шт.</t>
  </si>
  <si>
    <t xml:space="preserve">смена шаровых кранов на ГВС, ХВС д.32мм-15шт. </t>
  </si>
  <si>
    <t xml:space="preserve">смена шаровых кранов на ГВС, ХВС д.25мм-5шт. </t>
  </si>
  <si>
    <t xml:space="preserve">смена шаровых кранов на ГВС, ХВС д.20мм-4шт. </t>
  </si>
  <si>
    <t>установка шаровых кранов на ГВС д.15мм-8шт. (спускники)</t>
  </si>
  <si>
    <t>смена шаровых кранов на ГВС (чердак-циркуляция) д.25мм-24шт.</t>
  </si>
  <si>
    <t>установка шаровых кранов на ГВС д.15мм-10шт. (спускники)</t>
  </si>
  <si>
    <t>освещение подходов к машинному отделению лифта</t>
  </si>
  <si>
    <t>Лицевой счет многоквартирного дома по адресу: ул. Ленинского Комсомола, д. 58 на период с 1 августа 2014 по 31 июля 2015 года</t>
  </si>
  <si>
    <t>Остаток(+) / Долг(-) на 1.08.14г.</t>
  </si>
  <si>
    <t xml:space="preserve"> Экономия(+) / Долг(-) на 1.08.2015</t>
  </si>
  <si>
    <t>Ревизия распредилительной коробки ( кв.50)</t>
  </si>
  <si>
    <t>118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</si>
  <si>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</si>
  <si>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</si>
  <si>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Восстановление циркуляции ГВС после ремонтных работ ТПК</t>
  </si>
  <si>
    <t>Ревизия ЩЭ ( кв.85)</t>
  </si>
  <si>
    <t>Замена автомата АЕ 16А ( кв.85)</t>
  </si>
  <si>
    <t>130</t>
  </si>
  <si>
    <t>29,08,2014</t>
  </si>
  <si>
    <t>Данные  по состоянию на 01.05.2014 г.</t>
  </si>
  <si>
    <t>Сумма уплаты за размещение(выставленные счета)</t>
  </si>
  <si>
    <t>Сумма списанная с л/ч(с учетом оплаты)</t>
  </si>
  <si>
    <t>2013-2014</t>
  </si>
  <si>
    <t>Поступления от Ростелекома ( 1 точка с мая 2014 года)</t>
  </si>
  <si>
    <t>Поступления от Ростелекома</t>
  </si>
  <si>
    <t>Ростелеком</t>
  </si>
  <si>
    <t>Н.Ф.Каюткина</t>
  </si>
  <si>
    <t>4</t>
  </si>
  <si>
    <t>Замена лампочек 60 Вт в подвале для работы слесарей</t>
  </si>
  <si>
    <t>131</t>
  </si>
  <si>
    <t>Ремонт рукова ГВС</t>
  </si>
  <si>
    <t xml:space="preserve">Замена канализационного стояка в подвале </t>
  </si>
  <si>
    <t>Восстановление циркуляции ГВС после опрессовки</t>
  </si>
  <si>
    <t>134</t>
  </si>
  <si>
    <t>Ремонт вентиля на СО</t>
  </si>
  <si>
    <t>136</t>
  </si>
  <si>
    <t>139</t>
  </si>
  <si>
    <t>электроизмерения (замеры сопротивления изоляции)( ООО " МАВр")</t>
  </si>
  <si>
    <t>Замена лампочек 95 Вт на чердаке в подвале для работы слесарей</t>
  </si>
  <si>
    <t>149</t>
  </si>
  <si>
    <t>Замена светильника в подъезде</t>
  </si>
  <si>
    <t>Удаление воздушных пробок из системы ГВС после работы ТПК</t>
  </si>
  <si>
    <t>152</t>
  </si>
  <si>
    <t>Замена датчика движения в подъезде</t>
  </si>
  <si>
    <t>Замена патрона в подвале</t>
  </si>
  <si>
    <t>151</t>
  </si>
  <si>
    <t>Замена лампочек 95 Вт в подъезде</t>
  </si>
  <si>
    <t>155</t>
  </si>
  <si>
    <t>Пружина дверная (КП)</t>
  </si>
  <si>
    <t>А/о 57</t>
  </si>
  <si>
    <t>168</t>
  </si>
  <si>
    <t>май-июль</t>
  </si>
  <si>
    <t>Ревизия и ремонт выключателя подъездного освещения</t>
  </si>
  <si>
    <t>176</t>
  </si>
  <si>
    <t>Страхование лифта (филиаи ООО"Росгосмстрах")</t>
  </si>
  <si>
    <t>144008040-4431003821</t>
  </si>
  <si>
    <t>Ревизия светильника</t>
  </si>
  <si>
    <t>6</t>
  </si>
  <si>
    <t>Ремонт клапана мусоропровода</t>
  </si>
  <si>
    <t>18</t>
  </si>
  <si>
    <t>Удаление воздушных пробок в системе ГВС после работ ТПК</t>
  </si>
  <si>
    <t>37</t>
  </si>
  <si>
    <t>45</t>
  </si>
  <si>
    <t>Замок</t>
  </si>
  <si>
    <t>А/о 3</t>
  </si>
  <si>
    <t>78</t>
  </si>
  <si>
    <t>Ревизия ЩЭ,замена деталей ( кв.80)</t>
  </si>
  <si>
    <t>Подключение воды во 2-ой мусорокамере</t>
  </si>
  <si>
    <t>124</t>
  </si>
  <si>
    <t>Смена кранов ХВС, ГВС</t>
  </si>
  <si>
    <t>Ревизия выключателя в электрощитовой</t>
  </si>
  <si>
    <t>153</t>
  </si>
  <si>
    <t>Ремонт двери, входа в мусорокамеру</t>
  </si>
  <si>
    <t>164</t>
  </si>
  <si>
    <t>189</t>
  </si>
  <si>
    <t>смена задвижек отопления (80мм-7 шт.)( выполнено с/ф 93 от 30.06.2014 г. на сумму 47350,85)</t>
  </si>
  <si>
    <t>установка шаровых кранов на ГВС д.15мм-1шт. (по тарифу 2015-2016 )</t>
  </si>
  <si>
    <t>Ремонт кровли в два слоя 10 м2</t>
  </si>
  <si>
    <t>ревизия задвижек ГВС (д.50мм-2шт.) факт ф 80 мм - 1 шт.</t>
  </si>
  <si>
    <t>Обслуживание вводных и внутренних газопроводов жилого фонда( Корректировка по выставленному счету фактуре № 7519 от 22.05.2015 г. на сумму 44241,12 руб.)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</si>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</sst>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9"/>
      <name val="Arial Black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0"/>
      <color rgb="FFFF0000"/>
      <name val="Arial Black"/>
      <family val="2"/>
    </font>
    <font>
      <sz val="11"/>
      <color rgb="FFFF0000"/>
      <name val="Arial Blac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22" fillId="24" borderId="17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left" vertical="center"/>
    </xf>
    <xf numFmtId="0" fontId="23" fillId="24" borderId="24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41" fillId="25" borderId="24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2" fontId="22" fillId="24" borderId="46" xfId="0" applyNumberFormat="1" applyFont="1" applyFill="1" applyBorder="1" applyAlignment="1">
      <alignment horizontal="center"/>
    </xf>
    <xf numFmtId="0" fontId="0" fillId="26" borderId="24" xfId="0" applyFill="1" applyBorder="1" applyAlignment="1">
      <alignment horizontal="left" vertical="center"/>
    </xf>
    <xf numFmtId="4" fontId="0" fillId="24" borderId="11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0" fillId="26" borderId="24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1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4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  <xf numFmtId="0" fontId="0" fillId="25" borderId="24" xfId="0" applyFill="1" applyBorder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34" fillId="24" borderId="25" xfId="0" applyNumberFormat="1" applyFont="1" applyFill="1" applyBorder="1" applyAlignment="1">
      <alignment horizontal="left" vertical="center" wrapText="1"/>
    </xf>
    <xf numFmtId="4" fontId="34" fillId="24" borderId="34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4" fontId="20" fillId="24" borderId="38" xfId="0" applyNumberFormat="1" applyFont="1" applyFill="1" applyBorder="1" applyAlignment="1">
      <alignment horizontal="left" vertical="center" wrapText="1"/>
    </xf>
    <xf numFmtId="4" fontId="18" fillId="24" borderId="39" xfId="0" applyNumberFormat="1" applyFont="1" applyFill="1" applyBorder="1" applyAlignment="1">
      <alignment horizontal="center" vertical="center" wrapText="1"/>
    </xf>
    <xf numFmtId="4" fontId="0" fillId="24" borderId="25" xfId="0" applyNumberFormat="1" applyFont="1" applyFill="1" applyBorder="1" applyAlignment="1">
      <alignment horizontal="left" vertical="center" wrapText="1"/>
    </xf>
    <xf numFmtId="4" fontId="0" fillId="24" borderId="34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18" fillId="24" borderId="38" xfId="0" applyNumberFormat="1" applyFont="1" applyFill="1" applyBorder="1" applyAlignment="1">
      <alignment horizontal="left" vertical="center" wrapText="1"/>
    </xf>
    <xf numFmtId="4" fontId="20" fillId="24" borderId="39" xfId="0" applyNumberFormat="1" applyFont="1" applyFill="1" applyBorder="1" applyAlignment="1">
      <alignment/>
    </xf>
    <xf numFmtId="4" fontId="20" fillId="24" borderId="3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24" borderId="0" xfId="0" applyNumberFormat="1" applyFill="1" applyAlignment="1">
      <alignment/>
    </xf>
    <xf numFmtId="4" fontId="19" fillId="26" borderId="0" xfId="0" applyNumberFormat="1" applyFont="1" applyFill="1" applyAlignment="1">
      <alignment horizontal="center"/>
    </xf>
    <xf numFmtId="4" fontId="19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38" xfId="0" applyNumberFormat="1" applyFont="1" applyFill="1" applyBorder="1" applyAlignment="1">
      <alignment horizontal="center" vertical="center" wrapText="1"/>
    </xf>
    <xf numFmtId="4" fontId="18" fillId="24" borderId="39" xfId="0" applyNumberFormat="1" applyFont="1" applyFill="1" applyBorder="1" applyAlignment="1">
      <alignment horizontal="center" vertical="center" textRotation="90" wrapText="1"/>
    </xf>
    <xf numFmtId="4" fontId="18" fillId="24" borderId="48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49" xfId="0" applyNumberFormat="1" applyFont="1" applyFill="1" applyBorder="1" applyAlignment="1">
      <alignment horizontal="center" vertical="center" wrapText="1"/>
    </xf>
    <xf numFmtId="4" fontId="0" fillId="24" borderId="50" xfId="0" applyNumberFormat="1" applyFont="1" applyFill="1" applyBorder="1" applyAlignment="1">
      <alignment horizontal="center" vertical="center" wrapText="1"/>
    </xf>
    <xf numFmtId="4" fontId="0" fillId="24" borderId="51" xfId="0" applyNumberFormat="1" applyFont="1" applyFill="1" applyBorder="1" applyAlignment="1">
      <alignment horizontal="center" vertical="center" wrapText="1"/>
    </xf>
    <xf numFmtId="4" fontId="0" fillId="24" borderId="52" xfId="0" applyNumberFormat="1" applyFont="1" applyFill="1" applyBorder="1" applyAlignment="1">
      <alignment horizontal="center" vertical="center" wrapText="1"/>
    </xf>
    <xf numFmtId="4" fontId="0" fillId="24" borderId="53" xfId="0" applyNumberFormat="1" applyFont="1" applyFill="1" applyBorder="1" applyAlignment="1">
      <alignment horizontal="center" vertical="center" wrapText="1"/>
    </xf>
    <xf numFmtId="4" fontId="0" fillId="24" borderId="54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left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34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4" fontId="18" fillId="25" borderId="55" xfId="0" applyNumberFormat="1" applyFont="1" applyFill="1" applyBorder="1" applyAlignment="1">
      <alignment horizontal="center" vertical="center" wrapText="1"/>
    </xf>
    <xf numFmtId="4" fontId="34" fillId="25" borderId="12" xfId="0" applyNumberFormat="1" applyFont="1" applyFill="1" applyBorder="1" applyAlignment="1">
      <alignment horizontal="center" vertical="center" wrapText="1"/>
    </xf>
    <xf numFmtId="4" fontId="34" fillId="25" borderId="34" xfId="0" applyNumberFormat="1" applyFont="1" applyFill="1" applyBorder="1" applyAlignment="1">
      <alignment horizontal="center" vertical="center" wrapText="1"/>
    </xf>
    <xf numFmtId="4" fontId="34" fillId="25" borderId="55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Alignment="1">
      <alignment horizontal="center" vertical="center" wrapText="1"/>
    </xf>
    <xf numFmtId="2" fontId="34" fillId="24" borderId="0" xfId="0" applyNumberFormat="1" applyFont="1" applyFill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left" vertical="center" wrapText="1"/>
    </xf>
    <xf numFmtId="4" fontId="34" fillId="24" borderId="10" xfId="0" applyNumberFormat="1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25" borderId="56" xfId="0" applyNumberFormat="1" applyFont="1" applyFill="1" applyBorder="1" applyAlignment="1">
      <alignment horizontal="center" vertical="center" wrapText="1"/>
    </xf>
    <xf numFmtId="4" fontId="43" fillId="24" borderId="10" xfId="0" applyNumberFormat="1" applyFont="1" applyFill="1" applyBorder="1" applyAlignment="1">
      <alignment horizontal="center" vertical="center" wrapText="1"/>
    </xf>
    <xf numFmtId="4" fontId="18" fillId="24" borderId="35" xfId="0" applyNumberFormat="1" applyFont="1" applyFill="1" applyBorder="1" applyAlignment="1">
      <alignment horizontal="center" vertical="center" wrapText="1"/>
    </xf>
    <xf numFmtId="4" fontId="43" fillId="24" borderId="35" xfId="0" applyNumberFormat="1" applyFont="1" applyFill="1" applyBorder="1" applyAlignment="1">
      <alignment horizontal="center" vertical="center" wrapText="1"/>
    </xf>
    <xf numFmtId="4" fontId="18" fillId="25" borderId="35" xfId="0" applyNumberFormat="1" applyFont="1" applyFill="1" applyBorder="1" applyAlignment="1">
      <alignment horizontal="center" vertical="center" wrapText="1"/>
    </xf>
    <xf numFmtId="4" fontId="18" fillId="25" borderId="57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56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34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56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41" fillId="24" borderId="11" xfId="0" applyNumberFormat="1" applyFont="1" applyFill="1" applyBorder="1" applyAlignment="1">
      <alignment horizontal="left" vertical="center" wrapText="1"/>
    </xf>
    <xf numFmtId="4" fontId="41" fillId="24" borderId="10" xfId="0" applyNumberFormat="1" applyFont="1" applyFill="1" applyBorder="1" applyAlignment="1">
      <alignment horizontal="center" vertical="center" wrapText="1"/>
    </xf>
    <xf numFmtId="4" fontId="41" fillId="25" borderId="13" xfId="0" applyNumberFormat="1" applyFont="1" applyFill="1" applyBorder="1" applyAlignment="1">
      <alignment horizontal="center" vertical="center" wrapText="1"/>
    </xf>
    <xf numFmtId="4" fontId="41" fillId="25" borderId="10" xfId="0" applyNumberFormat="1" applyFont="1" applyFill="1" applyBorder="1" applyAlignment="1">
      <alignment horizontal="center" vertical="center" wrapText="1"/>
    </xf>
    <xf numFmtId="4" fontId="41" fillId="25" borderId="56" xfId="0" applyNumberFormat="1" applyFont="1" applyFill="1" applyBorder="1" applyAlignment="1">
      <alignment horizontal="center" vertical="center" wrapText="1"/>
    </xf>
    <xf numFmtId="4" fontId="43" fillId="24" borderId="0" xfId="0" applyNumberFormat="1" applyFont="1" applyFill="1" applyAlignment="1">
      <alignment horizontal="center" vertical="center" wrapText="1"/>
    </xf>
    <xf numFmtId="2" fontId="43" fillId="24" borderId="0" xfId="0" applyNumberFormat="1" applyFont="1" applyFill="1" applyAlignment="1">
      <alignment horizontal="center" vertical="center" wrapText="1"/>
    </xf>
    <xf numFmtId="4" fontId="41" fillId="24" borderId="0" xfId="0" applyNumberFormat="1" applyFont="1" applyFill="1" applyAlignment="1">
      <alignment horizontal="center" vertical="center" wrapText="1"/>
    </xf>
    <xf numFmtId="4" fontId="41" fillId="25" borderId="12" xfId="0" applyNumberFormat="1" applyFont="1" applyFill="1" applyBorder="1" applyAlignment="1">
      <alignment horizontal="center" vertical="center" wrapText="1"/>
    </xf>
    <xf numFmtId="4" fontId="41" fillId="25" borderId="34" xfId="0" applyNumberFormat="1" applyFont="1" applyFill="1" applyBorder="1" applyAlignment="1">
      <alignment horizontal="center" vertical="center" wrapText="1"/>
    </xf>
    <xf numFmtId="4" fontId="41" fillId="25" borderId="55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left" vertical="center" wrapText="1"/>
    </xf>
    <xf numFmtId="4" fontId="18" fillId="25" borderId="0" xfId="0" applyNumberFormat="1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ont="1" applyFill="1" applyAlignment="1">
      <alignment horizontal="center" vertical="center" wrapText="1"/>
    </xf>
    <xf numFmtId="4" fontId="44" fillId="24" borderId="58" xfId="0" applyNumberFormat="1" applyFont="1" applyFill="1" applyBorder="1" applyAlignment="1">
      <alignment horizontal="left" vertical="center" wrapText="1"/>
    </xf>
    <xf numFmtId="4" fontId="43" fillId="25" borderId="35" xfId="0" applyNumberFormat="1" applyFont="1" applyFill="1" applyBorder="1" applyAlignment="1">
      <alignment horizontal="center" vertical="center" wrapText="1"/>
    </xf>
    <xf numFmtId="4" fontId="43" fillId="25" borderId="57" xfId="0" applyNumberFormat="1" applyFont="1" applyFill="1" applyBorder="1" applyAlignment="1">
      <alignment horizontal="center" vertical="center" wrapText="1"/>
    </xf>
    <xf numFmtId="4" fontId="18" fillId="25" borderId="39" xfId="0" applyNumberFormat="1" applyFont="1" applyFill="1" applyBorder="1" applyAlignment="1">
      <alignment horizontal="center" vertical="center" wrapText="1"/>
    </xf>
    <xf numFmtId="4" fontId="18" fillId="25" borderId="48" xfId="0" applyNumberFormat="1" applyFont="1" applyFill="1" applyBorder="1" applyAlignment="1">
      <alignment horizontal="center" vertical="center" wrapText="1"/>
    </xf>
    <xf numFmtId="4" fontId="20" fillId="24" borderId="59" xfId="0" applyNumberFormat="1" applyFont="1" applyFill="1" applyBorder="1" applyAlignment="1">
      <alignment horizontal="left" vertical="center" wrapText="1"/>
    </xf>
    <xf numFmtId="4" fontId="18" fillId="24" borderId="60" xfId="0" applyNumberFormat="1" applyFont="1" applyFill="1" applyBorder="1" applyAlignment="1">
      <alignment horizontal="center" vertical="center" wrapText="1"/>
    </xf>
    <xf numFmtId="4" fontId="0" fillId="24" borderId="58" xfId="0" applyNumberFormat="1" applyFont="1" applyFill="1" applyBorder="1" applyAlignment="1">
      <alignment horizontal="left" vertical="center" wrapText="1"/>
    </xf>
    <xf numFmtId="4" fontId="0" fillId="24" borderId="35" xfId="0" applyNumberFormat="1" applyFont="1" applyFill="1" applyBorder="1" applyAlignment="1">
      <alignment horizontal="center" vertical="center" wrapText="1"/>
    </xf>
    <xf numFmtId="4" fontId="0" fillId="25" borderId="57" xfId="0" applyNumberFormat="1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left" vertical="center" wrapText="1"/>
    </xf>
    <xf numFmtId="4" fontId="0" fillId="24" borderId="39" xfId="0" applyNumberFormat="1" applyFont="1" applyFill="1" applyBorder="1" applyAlignment="1">
      <alignment horizontal="center" vertical="center" wrapText="1"/>
    </xf>
    <xf numFmtId="4" fontId="18" fillId="25" borderId="48" xfId="0" applyNumberFormat="1" applyFont="1" applyFill="1" applyBorder="1" applyAlignment="1">
      <alignment horizontal="center"/>
    </xf>
    <xf numFmtId="4" fontId="18" fillId="24" borderId="39" xfId="0" applyNumberFormat="1" applyFont="1" applyFill="1" applyBorder="1" applyAlignment="1">
      <alignment horizontal="center" vertical="center"/>
    </xf>
    <xf numFmtId="4" fontId="18" fillId="25" borderId="61" xfId="0" applyNumberFormat="1" applyFont="1" applyFill="1" applyBorder="1" applyAlignment="1">
      <alignment horizontal="center" vertical="center"/>
    </xf>
    <xf numFmtId="4" fontId="18" fillId="25" borderId="39" xfId="0" applyNumberFormat="1" applyFont="1" applyFill="1" applyBorder="1" applyAlignment="1">
      <alignment horizontal="center" vertical="center"/>
    </xf>
    <xf numFmtId="4" fontId="18" fillId="25" borderId="48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5" borderId="0" xfId="0" applyNumberFormat="1" applyFill="1" applyAlignment="1">
      <alignment horizontal="center" vertical="center"/>
    </xf>
    <xf numFmtId="4" fontId="20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 horizontal="center"/>
    </xf>
    <xf numFmtId="4" fontId="20" fillId="25" borderId="0" xfId="0" applyNumberFormat="1" applyFont="1" applyFill="1" applyBorder="1" applyAlignment="1">
      <alignment horizontal="center"/>
    </xf>
    <xf numFmtId="4" fontId="20" fillId="24" borderId="0" xfId="0" applyNumberFormat="1" applyFont="1" applyFill="1" applyAlignment="1">
      <alignment/>
    </xf>
    <xf numFmtId="2" fontId="20" fillId="24" borderId="0" xfId="0" applyNumberFormat="1" applyFont="1" applyFill="1" applyAlignment="1">
      <alignment/>
    </xf>
    <xf numFmtId="4" fontId="0" fillId="25" borderId="55" xfId="0" applyNumberFormat="1" applyFont="1" applyFill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left" vertical="center" wrapText="1"/>
    </xf>
    <xf numFmtId="4" fontId="0" fillId="25" borderId="12" xfId="0" applyNumberFormat="1" applyFont="1" applyFill="1" applyBorder="1" applyAlignment="1">
      <alignment horizontal="center" vertical="center" wrapText="1"/>
    </xf>
    <xf numFmtId="4" fontId="0" fillId="25" borderId="44" xfId="0" applyNumberFormat="1" applyFont="1" applyFill="1" applyBorder="1" applyAlignment="1">
      <alignment horizontal="center" vertical="center" wrapText="1"/>
    </xf>
    <xf numFmtId="4" fontId="0" fillId="25" borderId="62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Border="1" applyAlignment="1">
      <alignment horizontal="left" vertical="center"/>
    </xf>
    <xf numFmtId="4" fontId="22" fillId="24" borderId="0" xfId="0" applyNumberFormat="1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4" borderId="4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24" borderId="24" xfId="0" applyNumberForma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7" borderId="19" xfId="0" applyNumberFormat="1" applyFont="1" applyFill="1" applyBorder="1" applyAlignment="1">
      <alignment horizontal="center" vertical="center" wrapText="1"/>
    </xf>
    <xf numFmtId="0" fontId="18" fillId="28" borderId="23" xfId="0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 vertical="center" wrapText="1"/>
    </xf>
    <xf numFmtId="2" fontId="18" fillId="28" borderId="19" xfId="0" applyNumberFormat="1" applyFont="1" applyFill="1" applyBorder="1" applyAlignment="1">
      <alignment horizontal="center" vertical="center" wrapText="1"/>
    </xf>
    <xf numFmtId="4" fontId="29" fillId="25" borderId="0" xfId="0" applyNumberFormat="1" applyFont="1" applyFill="1" applyAlignment="1">
      <alignment horizontal="left" vertical="center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0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4" fontId="29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20" fillId="25" borderId="64" xfId="0" applyNumberFormat="1" applyFont="1" applyFill="1" applyBorder="1" applyAlignment="1">
      <alignment horizontal="center" vertical="center" wrapText="1"/>
    </xf>
    <xf numFmtId="4" fontId="0" fillId="25" borderId="64" xfId="0" applyNumberFormat="1" applyFill="1" applyBorder="1" applyAlignment="1">
      <alignment horizontal="center" vertical="center" wrapText="1"/>
    </xf>
    <xf numFmtId="4" fontId="20" fillId="25" borderId="21" xfId="0" applyNumberFormat="1" applyFont="1" applyFill="1" applyBorder="1" applyAlignment="1">
      <alignment horizontal="center" vertical="center" wrapText="1"/>
    </xf>
    <xf numFmtId="4" fontId="20" fillId="25" borderId="65" xfId="0" applyNumberFormat="1" applyFont="1" applyFill="1" applyBorder="1" applyAlignment="1">
      <alignment horizontal="center" vertical="center" wrapText="1"/>
    </xf>
    <xf numFmtId="4" fontId="0" fillId="25" borderId="65" xfId="0" applyNumberFormat="1" applyFill="1" applyBorder="1" applyAlignment="1">
      <alignment horizontal="center" vertical="center" wrapText="1"/>
    </xf>
    <xf numFmtId="4" fontId="0" fillId="25" borderId="66" xfId="0" applyNumberForma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left"/>
    </xf>
    <xf numFmtId="0" fontId="32" fillId="24" borderId="67" xfId="0" applyFont="1" applyFill="1" applyBorder="1" applyAlignment="1">
      <alignment horizontal="right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8" fillId="24" borderId="70" xfId="0" applyFont="1" applyFill="1" applyBorder="1" applyAlignment="1">
      <alignment horizontal="center" vertical="center" wrapText="1"/>
    </xf>
    <xf numFmtId="0" fontId="28" fillId="24" borderId="65" xfId="0" applyFont="1" applyFill="1" applyBorder="1" applyAlignment="1">
      <alignment horizontal="center" vertical="center" wrapText="1"/>
    </xf>
    <xf numFmtId="0" fontId="28" fillId="24" borderId="71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28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="75" zoomScaleNormal="75" zoomScalePageLayoutView="0" workbookViewId="0" topLeftCell="A84">
      <selection activeCell="A1" sqref="A1:H150"/>
    </sheetView>
  </sheetViews>
  <sheetFormatPr defaultColWidth="9.00390625" defaultRowHeight="12.75"/>
  <cols>
    <col min="1" max="1" width="74.75390625" style="143" customWidth="1"/>
    <col min="2" max="2" width="19.125" style="143" customWidth="1"/>
    <col min="3" max="3" width="13.875" style="143" hidden="1" customWidth="1"/>
    <col min="4" max="4" width="16.375" style="143" customWidth="1"/>
    <col min="5" max="5" width="13.875" style="143" hidden="1" customWidth="1"/>
    <col min="6" max="6" width="20.875" style="143" hidden="1" customWidth="1"/>
    <col min="7" max="7" width="13.875" style="143" customWidth="1"/>
    <col min="8" max="8" width="20.875" style="143" customWidth="1"/>
    <col min="9" max="9" width="15.375" style="143" customWidth="1"/>
    <col min="10" max="10" width="15.375" style="143" hidden="1" customWidth="1"/>
    <col min="11" max="11" width="15.375" style="111" hidden="1" customWidth="1"/>
    <col min="12" max="14" width="15.375" style="143" customWidth="1"/>
    <col min="15" max="16384" width="9.125" style="143" customWidth="1"/>
  </cols>
  <sheetData>
    <row r="1" spans="1:8" ht="16.5" customHeight="1">
      <c r="A1" s="261" t="s">
        <v>144</v>
      </c>
      <c r="B1" s="262"/>
      <c r="C1" s="262"/>
      <c r="D1" s="262"/>
      <c r="E1" s="262"/>
      <c r="F1" s="262"/>
      <c r="G1" s="262"/>
      <c r="H1" s="262"/>
    </row>
    <row r="2" spans="1:8" ht="21.75" customHeight="1">
      <c r="A2" s="144" t="s">
        <v>145</v>
      </c>
      <c r="B2" s="263" t="s">
        <v>85</v>
      </c>
      <c r="C2" s="263"/>
      <c r="D2" s="263"/>
      <c r="E2" s="263"/>
      <c r="F2" s="263"/>
      <c r="G2" s="262"/>
      <c r="H2" s="262"/>
    </row>
    <row r="3" spans="2:8" ht="14.25" customHeight="1">
      <c r="B3" s="263"/>
      <c r="C3" s="263"/>
      <c r="D3" s="263"/>
      <c r="E3" s="263"/>
      <c r="F3" s="263"/>
      <c r="G3" s="262"/>
      <c r="H3" s="262"/>
    </row>
    <row r="4" spans="2:8" ht="14.25" customHeight="1">
      <c r="B4" s="263" t="s">
        <v>146</v>
      </c>
      <c r="C4" s="263"/>
      <c r="D4" s="263"/>
      <c r="E4" s="263"/>
      <c r="F4" s="263"/>
      <c r="G4" s="262"/>
      <c r="H4" s="262"/>
    </row>
    <row r="5" spans="1:8" s="142" customFormat="1" ht="39.75" customHeight="1">
      <c r="A5" s="268"/>
      <c r="B5" s="269"/>
      <c r="C5" s="269"/>
      <c r="D5" s="269"/>
      <c r="E5" s="269"/>
      <c r="F5" s="269"/>
      <c r="G5" s="269"/>
      <c r="H5" s="269"/>
    </row>
    <row r="6" spans="1:8" s="142" customFormat="1" ht="33" customHeight="1">
      <c r="A6" s="264"/>
      <c r="B6" s="265"/>
      <c r="C6" s="265"/>
      <c r="D6" s="265"/>
      <c r="E6" s="265"/>
      <c r="F6" s="265"/>
      <c r="G6" s="265"/>
      <c r="H6" s="265"/>
    </row>
    <row r="7" spans="1:11" s="145" customFormat="1" ht="22.5" customHeight="1">
      <c r="A7" s="266" t="s">
        <v>86</v>
      </c>
      <c r="B7" s="266"/>
      <c r="C7" s="266"/>
      <c r="D7" s="266"/>
      <c r="E7" s="267"/>
      <c r="F7" s="267"/>
      <c r="G7" s="267"/>
      <c r="H7" s="267"/>
      <c r="K7" s="120"/>
    </row>
    <row r="8" spans="1:11" s="146" customFormat="1" ht="18.75" customHeight="1">
      <c r="A8" s="266" t="s">
        <v>147</v>
      </c>
      <c r="B8" s="266"/>
      <c r="C8" s="266"/>
      <c r="D8" s="266"/>
      <c r="E8" s="267"/>
      <c r="F8" s="267"/>
      <c r="G8" s="267"/>
      <c r="H8" s="267"/>
      <c r="K8" s="121"/>
    </row>
    <row r="9" spans="1:11" s="147" customFormat="1" ht="17.25" customHeight="1">
      <c r="A9" s="270" t="s">
        <v>148</v>
      </c>
      <c r="B9" s="270"/>
      <c r="C9" s="270"/>
      <c r="D9" s="270"/>
      <c r="E9" s="271"/>
      <c r="F9" s="271"/>
      <c r="G9" s="271"/>
      <c r="H9" s="271"/>
      <c r="K9" s="122"/>
    </row>
    <row r="10" spans="1:11" s="146" customFormat="1" ht="30" customHeight="1" thickBot="1">
      <c r="A10" s="272" t="s">
        <v>87</v>
      </c>
      <c r="B10" s="272"/>
      <c r="C10" s="272"/>
      <c r="D10" s="272"/>
      <c r="E10" s="273"/>
      <c r="F10" s="273"/>
      <c r="G10" s="273"/>
      <c r="H10" s="273"/>
      <c r="K10" s="121"/>
    </row>
    <row r="11" spans="1:11" s="151" customFormat="1" ht="139.5" customHeight="1" thickBot="1">
      <c r="A11" s="148" t="s">
        <v>0</v>
      </c>
      <c r="B11" s="149" t="s">
        <v>88</v>
      </c>
      <c r="C11" s="133" t="s">
        <v>89</v>
      </c>
      <c r="D11" s="133" t="s">
        <v>5</v>
      </c>
      <c r="E11" s="133" t="s">
        <v>89</v>
      </c>
      <c r="F11" s="150" t="s">
        <v>90</v>
      </c>
      <c r="G11" s="133" t="s">
        <v>89</v>
      </c>
      <c r="H11" s="150" t="s">
        <v>90</v>
      </c>
      <c r="K11" s="123"/>
    </row>
    <row r="12" spans="1:11" s="158" customFormat="1" ht="12.75">
      <c r="A12" s="152"/>
      <c r="B12" s="153"/>
      <c r="C12" s="153">
        <v>3</v>
      </c>
      <c r="D12" s="154"/>
      <c r="E12" s="153">
        <v>3</v>
      </c>
      <c r="F12" s="155">
        <v>4</v>
      </c>
      <c r="G12" s="156"/>
      <c r="H12" s="157"/>
      <c r="K12" s="124"/>
    </row>
    <row r="13" spans="1:11" s="158" customFormat="1" ht="49.5" customHeight="1">
      <c r="A13" s="274" t="s">
        <v>1</v>
      </c>
      <c r="B13" s="275"/>
      <c r="C13" s="275"/>
      <c r="D13" s="275"/>
      <c r="E13" s="275"/>
      <c r="F13" s="275"/>
      <c r="G13" s="276"/>
      <c r="H13" s="277"/>
      <c r="K13" s="124"/>
    </row>
    <row r="14" spans="1:11" s="151" customFormat="1" ht="15">
      <c r="A14" s="159" t="s">
        <v>29</v>
      </c>
      <c r="B14" s="160" t="s">
        <v>112</v>
      </c>
      <c r="C14" s="161">
        <f>F14*12</f>
        <v>0</v>
      </c>
      <c r="D14" s="162">
        <f>G14*I14</f>
        <v>196494.91</v>
      </c>
      <c r="E14" s="163">
        <f>H14*12</f>
        <v>32.04</v>
      </c>
      <c r="F14" s="164"/>
      <c r="G14" s="163">
        <f>12*H14</f>
        <v>32.04</v>
      </c>
      <c r="H14" s="164">
        <v>2.67</v>
      </c>
      <c r="I14" s="151">
        <v>6132.8</v>
      </c>
      <c r="J14" s="151">
        <f>1.07</f>
        <v>1.07</v>
      </c>
      <c r="K14" s="123">
        <v>2.24</v>
      </c>
    </row>
    <row r="15" spans="1:11" s="168" customFormat="1" ht="30" customHeight="1">
      <c r="A15" s="125" t="s">
        <v>91</v>
      </c>
      <c r="B15" s="126" t="s">
        <v>92</v>
      </c>
      <c r="C15" s="126"/>
      <c r="D15" s="165"/>
      <c r="E15" s="166"/>
      <c r="F15" s="167"/>
      <c r="G15" s="166"/>
      <c r="H15" s="167"/>
      <c r="K15" s="169"/>
    </row>
    <row r="16" spans="1:11" s="168" customFormat="1" ht="12.75">
      <c r="A16" s="125" t="s">
        <v>93</v>
      </c>
      <c r="B16" s="126" t="s">
        <v>92</v>
      </c>
      <c r="C16" s="126"/>
      <c r="D16" s="165"/>
      <c r="E16" s="166"/>
      <c r="F16" s="167"/>
      <c r="G16" s="166"/>
      <c r="H16" s="167"/>
      <c r="K16" s="169"/>
    </row>
    <row r="17" spans="1:11" s="168" customFormat="1" ht="12.75">
      <c r="A17" s="125" t="s">
        <v>94</v>
      </c>
      <c r="B17" s="126" t="s">
        <v>95</v>
      </c>
      <c r="C17" s="126"/>
      <c r="D17" s="165"/>
      <c r="E17" s="166"/>
      <c r="F17" s="167"/>
      <c r="G17" s="166"/>
      <c r="H17" s="167"/>
      <c r="K17" s="169"/>
    </row>
    <row r="18" spans="1:11" s="168" customFormat="1" ht="12.75">
      <c r="A18" s="125" t="s">
        <v>96</v>
      </c>
      <c r="B18" s="126" t="s">
        <v>92</v>
      </c>
      <c r="C18" s="126"/>
      <c r="D18" s="165"/>
      <c r="E18" s="166"/>
      <c r="F18" s="167"/>
      <c r="G18" s="166"/>
      <c r="H18" s="167"/>
      <c r="K18" s="169"/>
    </row>
    <row r="19" spans="1:11" s="168" customFormat="1" ht="15">
      <c r="A19" s="159" t="s">
        <v>27</v>
      </c>
      <c r="B19" s="166"/>
      <c r="C19" s="170"/>
      <c r="D19" s="14"/>
      <c r="E19" s="170"/>
      <c r="F19" s="171"/>
      <c r="G19" s="170"/>
      <c r="H19" s="170">
        <v>2.56</v>
      </c>
      <c r="K19" s="169"/>
    </row>
    <row r="20" spans="1:11" s="168" customFormat="1" ht="15">
      <c r="A20" s="125" t="s">
        <v>97</v>
      </c>
      <c r="B20" s="166" t="s">
        <v>92</v>
      </c>
      <c r="C20" s="170"/>
      <c r="D20" s="14"/>
      <c r="E20" s="170"/>
      <c r="F20" s="171"/>
      <c r="G20" s="170"/>
      <c r="H20" s="170"/>
      <c r="K20" s="169"/>
    </row>
    <row r="21" spans="1:11" s="168" customFormat="1" ht="15">
      <c r="A21" s="159" t="s">
        <v>27</v>
      </c>
      <c r="B21" s="166"/>
      <c r="C21" s="170"/>
      <c r="D21" s="14"/>
      <c r="E21" s="170"/>
      <c r="F21" s="171"/>
      <c r="G21" s="170"/>
      <c r="H21" s="170">
        <v>0.11</v>
      </c>
      <c r="K21" s="169"/>
    </row>
    <row r="22" spans="1:11" s="151" customFormat="1" ht="30">
      <c r="A22" s="159" t="s">
        <v>30</v>
      </c>
      <c r="B22" s="161" t="s">
        <v>99</v>
      </c>
      <c r="C22" s="161">
        <f>F22*12</f>
        <v>0</v>
      </c>
      <c r="D22" s="162">
        <f>G22*I22</f>
        <v>95671.68</v>
      </c>
      <c r="E22" s="163">
        <f>H22*12</f>
        <v>15.6</v>
      </c>
      <c r="F22" s="164"/>
      <c r="G22" s="163">
        <f>12*H22</f>
        <v>15.6</v>
      </c>
      <c r="H22" s="164">
        <v>1.3</v>
      </c>
      <c r="I22" s="151">
        <v>6132.8</v>
      </c>
      <c r="J22" s="151">
        <v>1.07</v>
      </c>
      <c r="K22" s="123">
        <v>1.96</v>
      </c>
    </row>
    <row r="23" spans="1:11" s="168" customFormat="1" ht="12.75">
      <c r="A23" s="125" t="s">
        <v>98</v>
      </c>
      <c r="B23" s="126" t="s">
        <v>99</v>
      </c>
      <c r="C23" s="126"/>
      <c r="D23" s="165"/>
      <c r="E23" s="166"/>
      <c r="F23" s="167"/>
      <c r="G23" s="166"/>
      <c r="H23" s="167"/>
      <c r="K23" s="169"/>
    </row>
    <row r="24" spans="1:11" s="168" customFormat="1" ht="12.75">
      <c r="A24" s="125" t="s">
        <v>100</v>
      </c>
      <c r="B24" s="126" t="s">
        <v>99</v>
      </c>
      <c r="C24" s="126"/>
      <c r="D24" s="165"/>
      <c r="E24" s="166"/>
      <c r="F24" s="167"/>
      <c r="G24" s="166"/>
      <c r="H24" s="167"/>
      <c r="K24" s="169"/>
    </row>
    <row r="25" spans="1:11" s="168" customFormat="1" ht="12.75">
      <c r="A25" s="125" t="s">
        <v>101</v>
      </c>
      <c r="B25" s="126" t="s">
        <v>102</v>
      </c>
      <c r="C25" s="126"/>
      <c r="D25" s="165"/>
      <c r="E25" s="166"/>
      <c r="F25" s="167"/>
      <c r="G25" s="166"/>
      <c r="H25" s="167"/>
      <c r="K25" s="169"/>
    </row>
    <row r="26" spans="1:11" s="168" customFormat="1" ht="12.75">
      <c r="A26" s="125" t="s">
        <v>103</v>
      </c>
      <c r="B26" s="126" t="s">
        <v>99</v>
      </c>
      <c r="C26" s="126"/>
      <c r="D26" s="165"/>
      <c r="E26" s="166"/>
      <c r="F26" s="167"/>
      <c r="G26" s="166"/>
      <c r="H26" s="167"/>
      <c r="K26" s="169"/>
    </row>
    <row r="27" spans="1:11" s="168" customFormat="1" ht="25.5">
      <c r="A27" s="125" t="s">
        <v>104</v>
      </c>
      <c r="B27" s="126" t="s">
        <v>105</v>
      </c>
      <c r="C27" s="126"/>
      <c r="D27" s="165"/>
      <c r="E27" s="166"/>
      <c r="F27" s="167"/>
      <c r="G27" s="166"/>
      <c r="H27" s="167"/>
      <c r="K27" s="169"/>
    </row>
    <row r="28" spans="1:11" s="168" customFormat="1" ht="12.75">
      <c r="A28" s="125" t="s">
        <v>106</v>
      </c>
      <c r="B28" s="126" t="s">
        <v>99</v>
      </c>
      <c r="C28" s="126"/>
      <c r="D28" s="165"/>
      <c r="E28" s="166"/>
      <c r="F28" s="167"/>
      <c r="G28" s="166"/>
      <c r="H28" s="167"/>
      <c r="K28" s="169"/>
    </row>
    <row r="29" spans="1:11" s="168" customFormat="1" ht="12.75">
      <c r="A29" s="125" t="s">
        <v>107</v>
      </c>
      <c r="B29" s="126" t="s">
        <v>99</v>
      </c>
      <c r="C29" s="126"/>
      <c r="D29" s="165"/>
      <c r="E29" s="166"/>
      <c r="F29" s="167"/>
      <c r="G29" s="166"/>
      <c r="H29" s="167"/>
      <c r="K29" s="169"/>
    </row>
    <row r="30" spans="1:11" s="168" customFormat="1" ht="25.5">
      <c r="A30" s="125" t="s">
        <v>108</v>
      </c>
      <c r="B30" s="126" t="s">
        <v>109</v>
      </c>
      <c r="C30" s="126"/>
      <c r="D30" s="165"/>
      <c r="E30" s="166"/>
      <c r="F30" s="167"/>
      <c r="G30" s="166"/>
      <c r="H30" s="167"/>
      <c r="K30" s="169"/>
    </row>
    <row r="31" spans="1:11" s="172" customFormat="1" ht="15">
      <c r="A31" s="96" t="s">
        <v>31</v>
      </c>
      <c r="B31" s="160" t="s">
        <v>110</v>
      </c>
      <c r="C31" s="161">
        <f>F31*12</f>
        <v>0</v>
      </c>
      <c r="D31" s="162">
        <f>G31*I31</f>
        <v>50043.65</v>
      </c>
      <c r="E31" s="163">
        <f>H31*12</f>
        <v>8.16</v>
      </c>
      <c r="F31" s="164"/>
      <c r="G31" s="163">
        <f>12*H31</f>
        <v>8.16</v>
      </c>
      <c r="H31" s="164">
        <v>0.68</v>
      </c>
      <c r="I31" s="151">
        <v>6132.8</v>
      </c>
      <c r="J31" s="151">
        <v>1.07</v>
      </c>
      <c r="K31" s="123">
        <v>0.6</v>
      </c>
    </row>
    <row r="32" spans="1:11" s="151" customFormat="1" ht="15">
      <c r="A32" s="96" t="s">
        <v>32</v>
      </c>
      <c r="B32" s="160" t="s">
        <v>111</v>
      </c>
      <c r="C32" s="161">
        <f>F32*12</f>
        <v>0</v>
      </c>
      <c r="D32" s="162">
        <f>G32*I32</f>
        <v>163377.79</v>
      </c>
      <c r="E32" s="163">
        <f>H32*12</f>
        <v>26.64</v>
      </c>
      <c r="F32" s="164"/>
      <c r="G32" s="163">
        <f>12*H32</f>
        <v>26.64</v>
      </c>
      <c r="H32" s="164">
        <v>2.22</v>
      </c>
      <c r="I32" s="151">
        <v>6132.8</v>
      </c>
      <c r="J32" s="151">
        <v>1.07</v>
      </c>
      <c r="K32" s="123">
        <v>1.94</v>
      </c>
    </row>
    <row r="33" spans="1:11" s="151" customFormat="1" ht="15">
      <c r="A33" s="96" t="s">
        <v>59</v>
      </c>
      <c r="B33" s="160" t="s">
        <v>99</v>
      </c>
      <c r="C33" s="161">
        <f>F33*12</f>
        <v>0</v>
      </c>
      <c r="D33" s="162">
        <f>G33*I33</f>
        <v>103766.98</v>
      </c>
      <c r="E33" s="163">
        <f>H33*12</f>
        <v>16.92</v>
      </c>
      <c r="F33" s="164"/>
      <c r="G33" s="163">
        <f>12*H33</f>
        <v>16.92</v>
      </c>
      <c r="H33" s="164">
        <v>1.41</v>
      </c>
      <c r="I33" s="151">
        <v>6132.8</v>
      </c>
      <c r="J33" s="151">
        <v>1.07</v>
      </c>
      <c r="K33" s="123">
        <v>1.24</v>
      </c>
    </row>
    <row r="34" spans="1:11" s="151" customFormat="1" ht="45">
      <c r="A34" s="96" t="s">
        <v>149</v>
      </c>
      <c r="B34" s="160" t="s">
        <v>105</v>
      </c>
      <c r="C34" s="161"/>
      <c r="D34" s="162">
        <f>D35+D36+D37</f>
        <v>28966.31</v>
      </c>
      <c r="E34" s="163"/>
      <c r="F34" s="164"/>
      <c r="G34" s="163">
        <f>D34/I34</f>
        <v>4.72</v>
      </c>
      <c r="H34" s="164">
        <f>G34/12</f>
        <v>0.39</v>
      </c>
      <c r="I34" s="151">
        <v>6132.8</v>
      </c>
      <c r="K34" s="123"/>
    </row>
    <row r="35" spans="1:11" s="151" customFormat="1" ht="15">
      <c r="A35" s="173" t="s">
        <v>150</v>
      </c>
      <c r="B35" s="174"/>
      <c r="C35" s="126"/>
      <c r="D35" s="165">
        <v>2229.53</v>
      </c>
      <c r="E35" s="166"/>
      <c r="F35" s="167"/>
      <c r="G35" s="166"/>
      <c r="H35" s="167"/>
      <c r="K35" s="123"/>
    </row>
    <row r="36" spans="1:11" s="151" customFormat="1" ht="15">
      <c r="A36" s="173" t="s">
        <v>151</v>
      </c>
      <c r="B36" s="174"/>
      <c r="C36" s="126"/>
      <c r="D36" s="165">
        <v>3676.93</v>
      </c>
      <c r="E36" s="166"/>
      <c r="F36" s="167"/>
      <c r="G36" s="166"/>
      <c r="H36" s="167"/>
      <c r="K36" s="123"/>
    </row>
    <row r="37" spans="1:11" s="151" customFormat="1" ht="15">
      <c r="A37" s="173" t="s">
        <v>152</v>
      </c>
      <c r="B37" s="174"/>
      <c r="C37" s="126"/>
      <c r="D37" s="165">
        <v>23059.85</v>
      </c>
      <c r="E37" s="166"/>
      <c r="F37" s="167"/>
      <c r="G37" s="166"/>
      <c r="H37" s="167"/>
      <c r="K37" s="123"/>
    </row>
    <row r="38" spans="1:11" s="151" customFormat="1" ht="60">
      <c r="A38" s="96" t="s">
        <v>63</v>
      </c>
      <c r="B38" s="160" t="s">
        <v>153</v>
      </c>
      <c r="C38" s="161"/>
      <c r="D38" s="162">
        <v>10222.5</v>
      </c>
      <c r="E38" s="163">
        <f>H38*12</f>
        <v>1.68</v>
      </c>
      <c r="F38" s="164"/>
      <c r="G38" s="163">
        <f>D38/I38</f>
        <v>1.67</v>
      </c>
      <c r="H38" s="164">
        <f>G38/12</f>
        <v>0.14</v>
      </c>
      <c r="I38" s="151">
        <v>6132.8</v>
      </c>
      <c r="K38" s="123"/>
    </row>
    <row r="39" spans="1:11" s="151" customFormat="1" ht="15">
      <c r="A39" s="96" t="s">
        <v>60</v>
      </c>
      <c r="B39" s="160" t="s">
        <v>99</v>
      </c>
      <c r="C39" s="161">
        <f>F39*12</f>
        <v>0</v>
      </c>
      <c r="D39" s="162">
        <f>G39*I39</f>
        <v>119957.57</v>
      </c>
      <c r="E39" s="163">
        <f>H39*12</f>
        <v>19.56</v>
      </c>
      <c r="F39" s="164"/>
      <c r="G39" s="163">
        <f>12*H39</f>
        <v>19.56</v>
      </c>
      <c r="H39" s="164">
        <v>1.63</v>
      </c>
      <c r="I39" s="151">
        <v>6132.8</v>
      </c>
      <c r="J39" s="151">
        <v>1.07</v>
      </c>
      <c r="K39" s="123">
        <v>1.43</v>
      </c>
    </row>
    <row r="40" spans="1:11" s="151" customFormat="1" ht="28.5">
      <c r="A40" s="96" t="s">
        <v>61</v>
      </c>
      <c r="B40" s="175" t="s">
        <v>154</v>
      </c>
      <c r="C40" s="161">
        <f>F40*12</f>
        <v>0</v>
      </c>
      <c r="D40" s="162">
        <f>G40*I40</f>
        <v>259785.41</v>
      </c>
      <c r="E40" s="163">
        <f>H40*12</f>
        <v>42.36</v>
      </c>
      <c r="F40" s="164"/>
      <c r="G40" s="163">
        <f>12*H40</f>
        <v>42.36</v>
      </c>
      <c r="H40" s="164">
        <v>3.53</v>
      </c>
      <c r="I40" s="151">
        <v>6132.8</v>
      </c>
      <c r="J40" s="151">
        <v>1.07</v>
      </c>
      <c r="K40" s="123">
        <v>3.07</v>
      </c>
    </row>
    <row r="41" spans="1:11" s="158" customFormat="1" ht="30">
      <c r="A41" s="96" t="s">
        <v>33</v>
      </c>
      <c r="B41" s="160" t="s">
        <v>112</v>
      </c>
      <c r="C41" s="160"/>
      <c r="D41" s="162">
        <v>1848.15</v>
      </c>
      <c r="E41" s="176">
        <f>H41*12</f>
        <v>0.36</v>
      </c>
      <c r="F41" s="177"/>
      <c r="G41" s="163">
        <f>D41/I41</f>
        <v>0.3</v>
      </c>
      <c r="H41" s="164">
        <f>G41/12</f>
        <v>0.03</v>
      </c>
      <c r="I41" s="151">
        <v>6132.8</v>
      </c>
      <c r="J41" s="151">
        <v>1.07</v>
      </c>
      <c r="K41" s="123">
        <v>0.02</v>
      </c>
    </row>
    <row r="42" spans="1:11" s="158" customFormat="1" ht="30">
      <c r="A42" s="96" t="s">
        <v>34</v>
      </c>
      <c r="B42" s="160" t="s">
        <v>112</v>
      </c>
      <c r="C42" s="160"/>
      <c r="D42" s="162">
        <v>3696.3</v>
      </c>
      <c r="E42" s="176">
        <f>H42*12</f>
        <v>0.6</v>
      </c>
      <c r="F42" s="177"/>
      <c r="G42" s="163">
        <f>D42/I42</f>
        <v>0.6</v>
      </c>
      <c r="H42" s="164">
        <f>G42/12</f>
        <v>0.05</v>
      </c>
      <c r="I42" s="151">
        <v>6132.8</v>
      </c>
      <c r="J42" s="151">
        <v>1.07</v>
      </c>
      <c r="K42" s="123">
        <v>0.04</v>
      </c>
    </row>
    <row r="43" spans="1:11" s="158" customFormat="1" ht="18.75" customHeight="1">
      <c r="A43" s="96" t="s">
        <v>155</v>
      </c>
      <c r="B43" s="160" t="s">
        <v>112</v>
      </c>
      <c r="C43" s="160"/>
      <c r="D43" s="162">
        <v>11670.68</v>
      </c>
      <c r="E43" s="176"/>
      <c r="F43" s="177"/>
      <c r="G43" s="163">
        <f>D43/I43</f>
        <v>1.9</v>
      </c>
      <c r="H43" s="164">
        <f>G43/12</f>
        <v>0.16</v>
      </c>
      <c r="I43" s="151">
        <v>6132.8</v>
      </c>
      <c r="J43" s="151">
        <v>1.07</v>
      </c>
      <c r="K43" s="123">
        <v>0.12</v>
      </c>
    </row>
    <row r="44" spans="1:11" s="158" customFormat="1" ht="30" hidden="1">
      <c r="A44" s="96" t="s">
        <v>113</v>
      </c>
      <c r="B44" s="160" t="s">
        <v>105</v>
      </c>
      <c r="C44" s="160"/>
      <c r="D44" s="162">
        <f aca="true" t="shared" si="0" ref="D44:D49">G44*I44</f>
        <v>0</v>
      </c>
      <c r="E44" s="176"/>
      <c r="F44" s="177"/>
      <c r="G44" s="163">
        <f>D44/I44</f>
        <v>1.79</v>
      </c>
      <c r="H44" s="164">
        <f>G44/12</f>
        <v>0.15</v>
      </c>
      <c r="I44" s="151">
        <v>6132.8</v>
      </c>
      <c r="J44" s="151">
        <v>1.07</v>
      </c>
      <c r="K44" s="123">
        <v>0.04</v>
      </c>
    </row>
    <row r="45" spans="1:11" s="158" customFormat="1" ht="30" hidden="1">
      <c r="A45" s="96" t="s">
        <v>114</v>
      </c>
      <c r="B45" s="160" t="s">
        <v>105</v>
      </c>
      <c r="C45" s="160"/>
      <c r="D45" s="162">
        <f t="shared" si="0"/>
        <v>0</v>
      </c>
      <c r="E45" s="176"/>
      <c r="F45" s="177"/>
      <c r="G45" s="163">
        <f>D45/I45</f>
        <v>1.79</v>
      </c>
      <c r="H45" s="164">
        <f>G45/12</f>
        <v>0.15</v>
      </c>
      <c r="I45" s="151">
        <v>6132.8</v>
      </c>
      <c r="J45" s="151">
        <v>1.07</v>
      </c>
      <c r="K45" s="123">
        <v>0</v>
      </c>
    </row>
    <row r="46" spans="1:11" s="158" customFormat="1" ht="30">
      <c r="A46" s="96" t="s">
        <v>62</v>
      </c>
      <c r="B46" s="160"/>
      <c r="C46" s="160">
        <f>F46*12</f>
        <v>0</v>
      </c>
      <c r="D46" s="162">
        <f t="shared" si="0"/>
        <v>13982.78</v>
      </c>
      <c r="E46" s="176">
        <f>H46*12</f>
        <v>2.28</v>
      </c>
      <c r="F46" s="177"/>
      <c r="G46" s="163">
        <f>H46*12</f>
        <v>2.28</v>
      </c>
      <c r="H46" s="164">
        <v>0.19</v>
      </c>
      <c r="I46" s="151">
        <v>6132.8</v>
      </c>
      <c r="J46" s="151">
        <v>1.07</v>
      </c>
      <c r="K46" s="123">
        <v>0.14</v>
      </c>
    </row>
    <row r="47" spans="1:11" s="151" customFormat="1" ht="15">
      <c r="A47" s="96" t="s">
        <v>36</v>
      </c>
      <c r="B47" s="160" t="s">
        <v>115</v>
      </c>
      <c r="C47" s="178">
        <f>F47*12</f>
        <v>0</v>
      </c>
      <c r="D47" s="162">
        <f t="shared" si="0"/>
        <v>2943.74</v>
      </c>
      <c r="E47" s="176">
        <f>H47*12</f>
        <v>0.48</v>
      </c>
      <c r="F47" s="177"/>
      <c r="G47" s="163">
        <f>H47*12</f>
        <v>0.48</v>
      </c>
      <c r="H47" s="164">
        <v>0.04</v>
      </c>
      <c r="I47" s="151">
        <v>6132.8</v>
      </c>
      <c r="J47" s="151">
        <v>1.07</v>
      </c>
      <c r="K47" s="123">
        <v>0.03</v>
      </c>
    </row>
    <row r="48" spans="1:11" s="151" customFormat="1" ht="15">
      <c r="A48" s="96" t="s">
        <v>37</v>
      </c>
      <c r="B48" s="179" t="s">
        <v>116</v>
      </c>
      <c r="C48" s="180">
        <f>F48*12</f>
        <v>0</v>
      </c>
      <c r="D48" s="162">
        <f t="shared" si="0"/>
        <v>2207.81</v>
      </c>
      <c r="E48" s="176">
        <f>H48*12</f>
        <v>0.36</v>
      </c>
      <c r="F48" s="177"/>
      <c r="G48" s="163">
        <f>H48*12</f>
        <v>0.36</v>
      </c>
      <c r="H48" s="164">
        <v>0.03</v>
      </c>
      <c r="I48" s="151">
        <v>6132.8</v>
      </c>
      <c r="J48" s="151">
        <v>1.07</v>
      </c>
      <c r="K48" s="123">
        <v>0.02</v>
      </c>
    </row>
    <row r="49" spans="1:11" s="172" customFormat="1" ht="30">
      <c r="A49" s="96" t="s">
        <v>38</v>
      </c>
      <c r="B49" s="160" t="s">
        <v>117</v>
      </c>
      <c r="C49" s="160">
        <f>F49*12</f>
        <v>0</v>
      </c>
      <c r="D49" s="162">
        <f t="shared" si="0"/>
        <v>2943.74</v>
      </c>
      <c r="E49" s="181"/>
      <c r="F49" s="182"/>
      <c r="G49" s="163">
        <f>H49*12</f>
        <v>0.48</v>
      </c>
      <c r="H49" s="164">
        <v>0.04</v>
      </c>
      <c r="I49" s="151">
        <v>6132.8</v>
      </c>
      <c r="J49" s="151">
        <v>1.07</v>
      </c>
      <c r="K49" s="123">
        <v>0.03</v>
      </c>
    </row>
    <row r="50" spans="1:11" s="172" customFormat="1" ht="15">
      <c r="A50" s="96" t="s">
        <v>39</v>
      </c>
      <c r="B50" s="160"/>
      <c r="C50" s="161"/>
      <c r="D50" s="163">
        <f>SUM(D51:D65)</f>
        <v>76505.82</v>
      </c>
      <c r="E50" s="163"/>
      <c r="F50" s="177"/>
      <c r="G50" s="163">
        <f>D50/I50</f>
        <v>12.47</v>
      </c>
      <c r="H50" s="163">
        <f>G50/12</f>
        <v>1.04</v>
      </c>
      <c r="I50" s="151">
        <v>6132.8</v>
      </c>
      <c r="J50" s="151">
        <v>1.07</v>
      </c>
      <c r="K50" s="123">
        <v>0.53</v>
      </c>
    </row>
    <row r="51" spans="1:11" s="158" customFormat="1" ht="15" hidden="1">
      <c r="A51" s="95"/>
      <c r="B51" s="136"/>
      <c r="C51" s="136"/>
      <c r="D51" s="137"/>
      <c r="E51" s="183"/>
      <c r="F51" s="184"/>
      <c r="G51" s="183"/>
      <c r="H51" s="184"/>
      <c r="I51" s="151">
        <v>6132.8</v>
      </c>
      <c r="J51" s="151"/>
      <c r="K51" s="123"/>
    </row>
    <row r="52" spans="1:11" s="158" customFormat="1" ht="15">
      <c r="A52" s="95" t="s">
        <v>40</v>
      </c>
      <c r="B52" s="136" t="s">
        <v>118</v>
      </c>
      <c r="C52" s="136"/>
      <c r="D52" s="137">
        <v>294.87</v>
      </c>
      <c r="E52" s="183"/>
      <c r="F52" s="184"/>
      <c r="G52" s="183"/>
      <c r="H52" s="184"/>
      <c r="I52" s="151">
        <v>6132.8</v>
      </c>
      <c r="J52" s="151">
        <v>1.07</v>
      </c>
      <c r="K52" s="123">
        <v>0.01</v>
      </c>
    </row>
    <row r="53" spans="1:11" s="158" customFormat="1" ht="15">
      <c r="A53" s="95" t="s">
        <v>41</v>
      </c>
      <c r="B53" s="136" t="s">
        <v>119</v>
      </c>
      <c r="C53" s="136">
        <f>F53*12</f>
        <v>0</v>
      </c>
      <c r="D53" s="137">
        <v>831.64</v>
      </c>
      <c r="E53" s="183">
        <f>H53*12</f>
        <v>0</v>
      </c>
      <c r="F53" s="184"/>
      <c r="G53" s="183"/>
      <c r="H53" s="184"/>
      <c r="I53" s="151">
        <v>6132.8</v>
      </c>
      <c r="J53" s="151">
        <v>1.07</v>
      </c>
      <c r="K53" s="123">
        <v>0.01</v>
      </c>
    </row>
    <row r="54" spans="1:11" s="158" customFormat="1" ht="15">
      <c r="A54" s="95" t="s">
        <v>156</v>
      </c>
      <c r="B54" s="185" t="s">
        <v>118</v>
      </c>
      <c r="C54" s="136"/>
      <c r="D54" s="137">
        <v>1481.88</v>
      </c>
      <c r="E54" s="183"/>
      <c r="F54" s="184"/>
      <c r="G54" s="183"/>
      <c r="H54" s="184"/>
      <c r="I54" s="151"/>
      <c r="J54" s="151"/>
      <c r="K54" s="123"/>
    </row>
    <row r="55" spans="1:11" s="158" customFormat="1" ht="25.5">
      <c r="A55" s="95" t="s">
        <v>157</v>
      </c>
      <c r="B55" s="185" t="s">
        <v>105</v>
      </c>
      <c r="C55" s="136">
        <f>F55*12</f>
        <v>0</v>
      </c>
      <c r="D55" s="137">
        <v>47350.85</v>
      </c>
      <c r="E55" s="183">
        <f>H55*12</f>
        <v>0</v>
      </c>
      <c r="F55" s="184"/>
      <c r="G55" s="183"/>
      <c r="H55" s="184"/>
      <c r="I55" s="151">
        <v>6132.8</v>
      </c>
      <c r="J55" s="151">
        <v>1.07</v>
      </c>
      <c r="K55" s="123">
        <v>0.16</v>
      </c>
    </row>
    <row r="56" spans="1:11" s="158" customFormat="1" ht="15">
      <c r="A56" s="95" t="s">
        <v>42</v>
      </c>
      <c r="B56" s="136" t="s">
        <v>118</v>
      </c>
      <c r="C56" s="136">
        <f>F56*12</f>
        <v>0</v>
      </c>
      <c r="D56" s="137">
        <v>1584.82</v>
      </c>
      <c r="E56" s="183">
        <f>H56*12</f>
        <v>0</v>
      </c>
      <c r="F56" s="184"/>
      <c r="G56" s="183"/>
      <c r="H56" s="184"/>
      <c r="I56" s="151">
        <v>6132.8</v>
      </c>
      <c r="J56" s="151">
        <v>1.07</v>
      </c>
      <c r="K56" s="123">
        <v>0.02</v>
      </c>
    </row>
    <row r="57" spans="1:11" s="158" customFormat="1" ht="15">
      <c r="A57" s="95" t="s">
        <v>43</v>
      </c>
      <c r="B57" s="136" t="s">
        <v>118</v>
      </c>
      <c r="C57" s="136">
        <f>F57*12</f>
        <v>0</v>
      </c>
      <c r="D57" s="137">
        <v>5299.18</v>
      </c>
      <c r="E57" s="183">
        <f>H57*12</f>
        <v>0</v>
      </c>
      <c r="F57" s="184"/>
      <c r="G57" s="183"/>
      <c r="H57" s="184"/>
      <c r="I57" s="151">
        <v>6132.8</v>
      </c>
      <c r="J57" s="151">
        <v>1.07</v>
      </c>
      <c r="K57" s="123">
        <v>0.06</v>
      </c>
    </row>
    <row r="58" spans="1:11" s="158" customFormat="1" ht="15">
      <c r="A58" s="95" t="s">
        <v>44</v>
      </c>
      <c r="B58" s="136" t="s">
        <v>118</v>
      </c>
      <c r="C58" s="136">
        <f>F58*12</f>
        <v>0</v>
      </c>
      <c r="D58" s="137">
        <v>831.63</v>
      </c>
      <c r="E58" s="183">
        <f>H58*12</f>
        <v>0</v>
      </c>
      <c r="F58" s="184"/>
      <c r="G58" s="183"/>
      <c r="H58" s="184"/>
      <c r="I58" s="151">
        <v>6132.8</v>
      </c>
      <c r="J58" s="151">
        <v>1.07</v>
      </c>
      <c r="K58" s="123">
        <v>0.01</v>
      </c>
    </row>
    <row r="59" spans="1:11" s="158" customFormat="1" ht="15">
      <c r="A59" s="95" t="s">
        <v>45</v>
      </c>
      <c r="B59" s="136" t="s">
        <v>118</v>
      </c>
      <c r="C59" s="136"/>
      <c r="D59" s="137">
        <v>792.38</v>
      </c>
      <c r="E59" s="183"/>
      <c r="F59" s="184"/>
      <c r="G59" s="183"/>
      <c r="H59" s="184"/>
      <c r="I59" s="151">
        <v>6132.8</v>
      </c>
      <c r="J59" s="151">
        <v>1.07</v>
      </c>
      <c r="K59" s="123">
        <v>0.01</v>
      </c>
    </row>
    <row r="60" spans="1:11" s="158" customFormat="1" ht="15">
      <c r="A60" s="95" t="s">
        <v>46</v>
      </c>
      <c r="B60" s="136" t="s">
        <v>119</v>
      </c>
      <c r="C60" s="136"/>
      <c r="D60" s="186">
        <v>3169.64</v>
      </c>
      <c r="E60" s="183"/>
      <c r="F60" s="184"/>
      <c r="G60" s="183"/>
      <c r="H60" s="184"/>
      <c r="I60" s="151">
        <v>6132.8</v>
      </c>
      <c r="J60" s="151">
        <v>1.07</v>
      </c>
      <c r="K60" s="123">
        <v>0.04</v>
      </c>
    </row>
    <row r="61" spans="1:11" s="158" customFormat="1" ht="25.5">
      <c r="A61" s="95" t="s">
        <v>47</v>
      </c>
      <c r="B61" s="136" t="s">
        <v>118</v>
      </c>
      <c r="C61" s="136">
        <f>F61*12</f>
        <v>0</v>
      </c>
      <c r="D61" s="137">
        <v>4865.47</v>
      </c>
      <c r="E61" s="183">
        <f>H61*12</f>
        <v>0</v>
      </c>
      <c r="F61" s="184"/>
      <c r="G61" s="183"/>
      <c r="H61" s="184"/>
      <c r="I61" s="151">
        <v>6132.8</v>
      </c>
      <c r="J61" s="151">
        <v>1.07</v>
      </c>
      <c r="K61" s="123">
        <v>0.05</v>
      </c>
    </row>
    <row r="62" spans="1:11" s="158" customFormat="1" ht="15">
      <c r="A62" s="95" t="s">
        <v>48</v>
      </c>
      <c r="B62" s="136" t="s">
        <v>118</v>
      </c>
      <c r="C62" s="136"/>
      <c r="D62" s="137">
        <v>5481.97</v>
      </c>
      <c r="E62" s="183"/>
      <c r="F62" s="184"/>
      <c r="G62" s="183"/>
      <c r="H62" s="184"/>
      <c r="I62" s="151">
        <v>6132.8</v>
      </c>
      <c r="J62" s="151">
        <v>1.07</v>
      </c>
      <c r="K62" s="123">
        <v>0.01</v>
      </c>
    </row>
    <row r="63" spans="1:11" s="158" customFormat="1" ht="15" hidden="1">
      <c r="A63" s="95"/>
      <c r="B63" s="136"/>
      <c r="C63" s="135"/>
      <c r="D63" s="137"/>
      <c r="E63" s="187"/>
      <c r="F63" s="184"/>
      <c r="G63" s="183"/>
      <c r="H63" s="184"/>
      <c r="I63" s="151">
        <v>6132.8</v>
      </c>
      <c r="J63" s="151"/>
      <c r="K63" s="123"/>
    </row>
    <row r="64" spans="1:11" s="158" customFormat="1" ht="15" hidden="1">
      <c r="A64" s="95"/>
      <c r="B64" s="136"/>
      <c r="C64" s="136"/>
      <c r="D64" s="137"/>
      <c r="E64" s="183"/>
      <c r="F64" s="184"/>
      <c r="G64" s="183"/>
      <c r="H64" s="184"/>
      <c r="I64" s="151">
        <v>6132.8</v>
      </c>
      <c r="J64" s="151"/>
      <c r="K64" s="123"/>
    </row>
    <row r="65" spans="1:11" s="190" customFormat="1" ht="25.5">
      <c r="A65" s="95" t="s">
        <v>158</v>
      </c>
      <c r="B65" s="185" t="s">
        <v>105</v>
      </c>
      <c r="C65" s="185"/>
      <c r="D65" s="186">
        <v>4521.49</v>
      </c>
      <c r="E65" s="188"/>
      <c r="F65" s="189"/>
      <c r="G65" s="188"/>
      <c r="H65" s="189"/>
      <c r="I65" s="151">
        <v>6132.8</v>
      </c>
      <c r="J65" s="151">
        <v>1.07</v>
      </c>
      <c r="K65" s="123">
        <v>0.04</v>
      </c>
    </row>
    <row r="66" spans="1:11" s="172" customFormat="1" ht="30">
      <c r="A66" s="96" t="s">
        <v>120</v>
      </c>
      <c r="B66" s="160"/>
      <c r="C66" s="161"/>
      <c r="D66" s="163">
        <f>SUM(D67:D78)</f>
        <v>1127.3</v>
      </c>
      <c r="E66" s="163"/>
      <c r="F66" s="177"/>
      <c r="G66" s="163">
        <f>D66/I66</f>
        <v>0.18</v>
      </c>
      <c r="H66" s="164">
        <f>G66/12</f>
        <v>0.02</v>
      </c>
      <c r="I66" s="151">
        <v>6132.8</v>
      </c>
      <c r="J66" s="151">
        <v>1.07</v>
      </c>
      <c r="K66" s="123">
        <v>0.05</v>
      </c>
    </row>
    <row r="67" spans="1:11" s="158" customFormat="1" ht="15" hidden="1">
      <c r="A67" s="95" t="s">
        <v>121</v>
      </c>
      <c r="B67" s="136" t="s">
        <v>122</v>
      </c>
      <c r="C67" s="136"/>
      <c r="D67" s="137">
        <f aca="true" t="shared" si="1" ref="D67:D77">G67*I67</f>
        <v>0</v>
      </c>
      <c r="E67" s="183"/>
      <c r="F67" s="184"/>
      <c r="G67" s="183">
        <f aca="true" t="shared" si="2" ref="G67:G77">H67*12</f>
        <v>0</v>
      </c>
      <c r="H67" s="184">
        <v>0</v>
      </c>
      <c r="I67" s="151">
        <v>6132.8</v>
      </c>
      <c r="J67" s="151">
        <v>1.07</v>
      </c>
      <c r="K67" s="123">
        <v>0</v>
      </c>
    </row>
    <row r="68" spans="1:11" s="158" customFormat="1" ht="25.5" hidden="1">
      <c r="A68" s="95" t="s">
        <v>123</v>
      </c>
      <c r="B68" s="136" t="s">
        <v>124</v>
      </c>
      <c r="C68" s="136"/>
      <c r="D68" s="137">
        <f t="shared" si="1"/>
        <v>0</v>
      </c>
      <c r="E68" s="183"/>
      <c r="F68" s="184"/>
      <c r="G68" s="183">
        <f t="shared" si="2"/>
        <v>0</v>
      </c>
      <c r="H68" s="184">
        <v>0</v>
      </c>
      <c r="I68" s="151">
        <v>6132.8</v>
      </c>
      <c r="J68" s="151">
        <v>1.07</v>
      </c>
      <c r="K68" s="123">
        <v>0</v>
      </c>
    </row>
    <row r="69" spans="1:11" s="158" customFormat="1" ht="15" hidden="1">
      <c r="A69" s="95" t="s">
        <v>125</v>
      </c>
      <c r="B69" s="136" t="s">
        <v>126</v>
      </c>
      <c r="C69" s="136"/>
      <c r="D69" s="137">
        <f t="shared" si="1"/>
        <v>0</v>
      </c>
      <c r="E69" s="183"/>
      <c r="F69" s="184"/>
      <c r="G69" s="183">
        <f t="shared" si="2"/>
        <v>0</v>
      </c>
      <c r="H69" s="184">
        <v>0</v>
      </c>
      <c r="I69" s="151">
        <v>6132.8</v>
      </c>
      <c r="J69" s="151">
        <v>1.07</v>
      </c>
      <c r="K69" s="123">
        <v>0</v>
      </c>
    </row>
    <row r="70" spans="1:11" s="158" customFormat="1" ht="25.5" hidden="1">
      <c r="A70" s="95" t="s">
        <v>127</v>
      </c>
      <c r="B70" s="136" t="s">
        <v>128</v>
      </c>
      <c r="C70" s="136"/>
      <c r="D70" s="137">
        <f t="shared" si="1"/>
        <v>0</v>
      </c>
      <c r="E70" s="183"/>
      <c r="F70" s="184"/>
      <c r="G70" s="183">
        <f t="shared" si="2"/>
        <v>0</v>
      </c>
      <c r="H70" s="184">
        <v>0</v>
      </c>
      <c r="I70" s="151">
        <v>6132.8</v>
      </c>
      <c r="J70" s="151">
        <v>1.07</v>
      </c>
      <c r="K70" s="123">
        <v>0</v>
      </c>
    </row>
    <row r="71" spans="1:11" s="158" customFormat="1" ht="15" hidden="1">
      <c r="A71" s="95" t="s">
        <v>129</v>
      </c>
      <c r="B71" s="136" t="s">
        <v>130</v>
      </c>
      <c r="C71" s="136"/>
      <c r="D71" s="137">
        <f t="shared" si="1"/>
        <v>0</v>
      </c>
      <c r="E71" s="183"/>
      <c r="F71" s="184"/>
      <c r="G71" s="183">
        <f t="shared" si="2"/>
        <v>0</v>
      </c>
      <c r="H71" s="184">
        <v>0</v>
      </c>
      <c r="I71" s="151">
        <v>6132.8</v>
      </c>
      <c r="J71" s="151">
        <v>1.07</v>
      </c>
      <c r="K71" s="123">
        <v>0</v>
      </c>
    </row>
    <row r="72" spans="1:11" s="158" customFormat="1" ht="15" hidden="1">
      <c r="A72" s="95" t="s">
        <v>131</v>
      </c>
      <c r="B72" s="136" t="s">
        <v>126</v>
      </c>
      <c r="C72" s="136"/>
      <c r="D72" s="137">
        <f t="shared" si="1"/>
        <v>0</v>
      </c>
      <c r="E72" s="183"/>
      <c r="F72" s="184"/>
      <c r="G72" s="183">
        <f t="shared" si="2"/>
        <v>0</v>
      </c>
      <c r="H72" s="184">
        <v>0</v>
      </c>
      <c r="I72" s="151">
        <v>6132.8</v>
      </c>
      <c r="J72" s="151">
        <v>1.07</v>
      </c>
      <c r="K72" s="123">
        <v>0</v>
      </c>
    </row>
    <row r="73" spans="1:11" s="158" customFormat="1" ht="15" hidden="1">
      <c r="A73" s="95" t="s">
        <v>132</v>
      </c>
      <c r="B73" s="136" t="s">
        <v>118</v>
      </c>
      <c r="C73" s="136"/>
      <c r="D73" s="137">
        <f t="shared" si="1"/>
        <v>0</v>
      </c>
      <c r="E73" s="183"/>
      <c r="F73" s="184"/>
      <c r="G73" s="183">
        <f t="shared" si="2"/>
        <v>0</v>
      </c>
      <c r="H73" s="184">
        <v>0</v>
      </c>
      <c r="I73" s="151">
        <v>6132.8</v>
      </c>
      <c r="J73" s="151">
        <v>1.07</v>
      </c>
      <c r="K73" s="123">
        <v>0</v>
      </c>
    </row>
    <row r="74" spans="1:11" s="158" customFormat="1" ht="25.5" hidden="1">
      <c r="A74" s="95" t="s">
        <v>133</v>
      </c>
      <c r="B74" s="136" t="s">
        <v>118</v>
      </c>
      <c r="C74" s="136"/>
      <c r="D74" s="137">
        <f t="shared" si="1"/>
        <v>0</v>
      </c>
      <c r="E74" s="183"/>
      <c r="F74" s="184"/>
      <c r="G74" s="183">
        <f t="shared" si="2"/>
        <v>0</v>
      </c>
      <c r="H74" s="184">
        <v>0</v>
      </c>
      <c r="I74" s="151">
        <v>6132.8</v>
      </c>
      <c r="J74" s="151">
        <v>1.07</v>
      </c>
      <c r="K74" s="123">
        <v>0</v>
      </c>
    </row>
    <row r="75" spans="1:11" s="190" customFormat="1" ht="15">
      <c r="A75" s="95" t="s">
        <v>159</v>
      </c>
      <c r="B75" s="185" t="s">
        <v>118</v>
      </c>
      <c r="C75" s="185"/>
      <c r="D75" s="186">
        <v>1127.3</v>
      </c>
      <c r="E75" s="188"/>
      <c r="F75" s="189"/>
      <c r="G75" s="188"/>
      <c r="H75" s="189"/>
      <c r="I75" s="151">
        <v>6132.8</v>
      </c>
      <c r="J75" s="151">
        <v>1.07</v>
      </c>
      <c r="K75" s="123">
        <v>0.03</v>
      </c>
    </row>
    <row r="76" spans="1:11" s="158" customFormat="1" ht="15" hidden="1">
      <c r="A76" s="95" t="s">
        <v>134</v>
      </c>
      <c r="B76" s="136" t="s">
        <v>112</v>
      </c>
      <c r="C76" s="136"/>
      <c r="D76" s="137">
        <f t="shared" si="1"/>
        <v>0</v>
      </c>
      <c r="E76" s="183"/>
      <c r="F76" s="184"/>
      <c r="G76" s="183">
        <f t="shared" si="2"/>
        <v>0</v>
      </c>
      <c r="H76" s="184">
        <v>0</v>
      </c>
      <c r="I76" s="151">
        <v>6132.8</v>
      </c>
      <c r="J76" s="151">
        <v>1.07</v>
      </c>
      <c r="K76" s="123">
        <v>0</v>
      </c>
    </row>
    <row r="77" spans="1:11" s="158" customFormat="1" ht="15" hidden="1">
      <c r="A77" s="95" t="s">
        <v>135</v>
      </c>
      <c r="B77" s="136" t="s">
        <v>112</v>
      </c>
      <c r="C77" s="135"/>
      <c r="D77" s="137">
        <f t="shared" si="1"/>
        <v>0</v>
      </c>
      <c r="E77" s="187"/>
      <c r="F77" s="184"/>
      <c r="G77" s="183">
        <f t="shared" si="2"/>
        <v>0</v>
      </c>
      <c r="H77" s="184">
        <v>0</v>
      </c>
      <c r="I77" s="151">
        <v>6132.8</v>
      </c>
      <c r="J77" s="151">
        <v>1.07</v>
      </c>
      <c r="K77" s="123">
        <v>0</v>
      </c>
    </row>
    <row r="78" spans="1:11" s="158" customFormat="1" ht="15" hidden="1">
      <c r="A78" s="95"/>
      <c r="B78" s="136"/>
      <c r="C78" s="136"/>
      <c r="D78" s="137"/>
      <c r="E78" s="183"/>
      <c r="F78" s="184"/>
      <c r="G78" s="183"/>
      <c r="H78" s="184"/>
      <c r="I78" s="151">
        <v>6132.8</v>
      </c>
      <c r="J78" s="151"/>
      <c r="K78" s="123"/>
    </row>
    <row r="79" spans="1:11" s="158" customFormat="1" ht="30">
      <c r="A79" s="96" t="s">
        <v>136</v>
      </c>
      <c r="B79" s="136"/>
      <c r="C79" s="136"/>
      <c r="D79" s="163">
        <f>D80+D81+D82+D83</f>
        <v>2284.71</v>
      </c>
      <c r="E79" s="183"/>
      <c r="F79" s="184"/>
      <c r="G79" s="163">
        <f>D79/I79</f>
        <v>0.37</v>
      </c>
      <c r="H79" s="164">
        <f>G79/12</f>
        <v>0.03</v>
      </c>
      <c r="I79" s="151">
        <v>6132.8</v>
      </c>
      <c r="J79" s="151">
        <v>1.07</v>
      </c>
      <c r="K79" s="123">
        <v>0.05</v>
      </c>
    </row>
    <row r="80" spans="1:11" s="158" customFormat="1" ht="15" hidden="1">
      <c r="A80" s="95"/>
      <c r="B80" s="136"/>
      <c r="C80" s="136"/>
      <c r="D80" s="137"/>
      <c r="E80" s="183"/>
      <c r="F80" s="184"/>
      <c r="G80" s="183"/>
      <c r="H80" s="184"/>
      <c r="I80" s="151">
        <v>6132.8</v>
      </c>
      <c r="J80" s="151"/>
      <c r="K80" s="123"/>
    </row>
    <row r="81" spans="1:11" s="190" customFormat="1" ht="15">
      <c r="A81" s="95" t="s">
        <v>160</v>
      </c>
      <c r="B81" s="185" t="s">
        <v>118</v>
      </c>
      <c r="C81" s="185"/>
      <c r="D81" s="186">
        <v>2284.71</v>
      </c>
      <c r="E81" s="188"/>
      <c r="F81" s="189"/>
      <c r="G81" s="188"/>
      <c r="H81" s="189"/>
      <c r="I81" s="151">
        <v>6132.8</v>
      </c>
      <c r="J81" s="151">
        <v>1.07</v>
      </c>
      <c r="K81" s="123">
        <v>0.03</v>
      </c>
    </row>
    <row r="82" spans="1:11" s="198" customFormat="1" ht="15" hidden="1">
      <c r="A82" s="191" t="s">
        <v>137</v>
      </c>
      <c r="B82" s="192" t="s">
        <v>112</v>
      </c>
      <c r="C82" s="192"/>
      <c r="D82" s="193">
        <f>G82*I82</f>
        <v>0</v>
      </c>
      <c r="E82" s="194"/>
      <c r="F82" s="195"/>
      <c r="G82" s="194">
        <f>H82*12</f>
        <v>0</v>
      </c>
      <c r="H82" s="195">
        <v>0</v>
      </c>
      <c r="I82" s="196">
        <v>6132.8</v>
      </c>
      <c r="J82" s="196">
        <v>1.07</v>
      </c>
      <c r="K82" s="197">
        <v>0</v>
      </c>
    </row>
    <row r="83" spans="1:11" s="198" customFormat="1" ht="25.5" hidden="1">
      <c r="A83" s="191" t="s">
        <v>161</v>
      </c>
      <c r="B83" s="192" t="s">
        <v>105</v>
      </c>
      <c r="C83" s="192"/>
      <c r="D83" s="199"/>
      <c r="E83" s="194"/>
      <c r="F83" s="195"/>
      <c r="G83" s="200"/>
      <c r="H83" s="201"/>
      <c r="I83" s="196">
        <v>6132.8</v>
      </c>
      <c r="J83" s="196"/>
      <c r="K83" s="197"/>
    </row>
    <row r="84" spans="1:11" s="158" customFormat="1" ht="15">
      <c r="A84" s="96" t="s">
        <v>49</v>
      </c>
      <c r="B84" s="136"/>
      <c r="C84" s="136"/>
      <c r="D84" s="163">
        <f>SUM(D85:D92)</f>
        <v>46402.7</v>
      </c>
      <c r="E84" s="183"/>
      <c r="F84" s="184"/>
      <c r="G84" s="163">
        <f>D84/I84</f>
        <v>7.57</v>
      </c>
      <c r="H84" s="164">
        <f>G84/12</f>
        <v>0.63</v>
      </c>
      <c r="I84" s="151">
        <v>6132.8</v>
      </c>
      <c r="J84" s="151">
        <v>1.07</v>
      </c>
      <c r="K84" s="123">
        <v>0.26</v>
      </c>
    </row>
    <row r="85" spans="1:11" s="205" customFormat="1" ht="15" hidden="1">
      <c r="A85" s="202" t="s">
        <v>50</v>
      </c>
      <c r="B85" s="183" t="s">
        <v>112</v>
      </c>
      <c r="C85" s="183"/>
      <c r="D85" s="137"/>
      <c r="E85" s="183"/>
      <c r="F85" s="184"/>
      <c r="G85" s="183"/>
      <c r="H85" s="184"/>
      <c r="I85" s="203">
        <v>6132.8</v>
      </c>
      <c r="J85" s="203">
        <v>1.07</v>
      </c>
      <c r="K85" s="204">
        <v>0.01</v>
      </c>
    </row>
    <row r="86" spans="1:11" s="158" customFormat="1" ht="15">
      <c r="A86" s="95" t="s">
        <v>51</v>
      </c>
      <c r="B86" s="136" t="s">
        <v>118</v>
      </c>
      <c r="C86" s="136"/>
      <c r="D86" s="137">
        <v>12516.45</v>
      </c>
      <c r="E86" s="183"/>
      <c r="F86" s="184"/>
      <c r="G86" s="183"/>
      <c r="H86" s="184"/>
      <c r="I86" s="151">
        <v>6132.8</v>
      </c>
      <c r="J86" s="151">
        <v>1.07</v>
      </c>
      <c r="K86" s="123">
        <v>0.15</v>
      </c>
    </row>
    <row r="87" spans="1:11" s="158" customFormat="1" ht="15">
      <c r="A87" s="95" t="s">
        <v>52</v>
      </c>
      <c r="B87" s="136" t="s">
        <v>118</v>
      </c>
      <c r="C87" s="136"/>
      <c r="D87" s="137">
        <v>828.31</v>
      </c>
      <c r="E87" s="183"/>
      <c r="F87" s="184"/>
      <c r="G87" s="183"/>
      <c r="H87" s="184"/>
      <c r="I87" s="151">
        <v>6132.8</v>
      </c>
      <c r="J87" s="151">
        <v>1.07</v>
      </c>
      <c r="K87" s="123">
        <v>0.01</v>
      </c>
    </row>
    <row r="88" spans="1:11" s="158" customFormat="1" ht="27.75" customHeight="1">
      <c r="A88" s="202" t="s">
        <v>162</v>
      </c>
      <c r="B88" s="136" t="s">
        <v>105</v>
      </c>
      <c r="C88" s="136"/>
      <c r="D88" s="137">
        <v>33057.94</v>
      </c>
      <c r="E88" s="183"/>
      <c r="F88" s="184"/>
      <c r="G88" s="183"/>
      <c r="H88" s="184"/>
      <c r="I88" s="151">
        <v>6132.8</v>
      </c>
      <c r="J88" s="151">
        <v>1.07</v>
      </c>
      <c r="K88" s="123">
        <v>0.03</v>
      </c>
    </row>
    <row r="89" spans="1:11" s="158" customFormat="1" ht="25.5" hidden="1">
      <c r="A89" s="95" t="s">
        <v>163</v>
      </c>
      <c r="B89" s="136" t="s">
        <v>105</v>
      </c>
      <c r="C89" s="136"/>
      <c r="D89" s="137"/>
      <c r="E89" s="183"/>
      <c r="F89" s="184"/>
      <c r="G89" s="183"/>
      <c r="H89" s="184"/>
      <c r="I89" s="151">
        <v>6132.8</v>
      </c>
      <c r="J89" s="151">
        <v>1.07</v>
      </c>
      <c r="K89" s="123">
        <v>0</v>
      </c>
    </row>
    <row r="90" spans="1:11" s="158" customFormat="1" ht="25.5" hidden="1">
      <c r="A90" s="95" t="s">
        <v>164</v>
      </c>
      <c r="B90" s="136" t="s">
        <v>105</v>
      </c>
      <c r="C90" s="136"/>
      <c r="D90" s="137">
        <f>G90*I90</f>
        <v>0</v>
      </c>
      <c r="E90" s="183"/>
      <c r="F90" s="184"/>
      <c r="G90" s="183"/>
      <c r="H90" s="184"/>
      <c r="I90" s="151">
        <v>6132.8</v>
      </c>
      <c r="J90" s="151">
        <v>1.07</v>
      </c>
      <c r="K90" s="123">
        <v>0</v>
      </c>
    </row>
    <row r="91" spans="1:11" s="158" customFormat="1" ht="25.5" hidden="1">
      <c r="A91" s="95" t="s">
        <v>165</v>
      </c>
      <c r="B91" s="136" t="s">
        <v>105</v>
      </c>
      <c r="C91" s="136"/>
      <c r="D91" s="137">
        <f>G91*I91</f>
        <v>0</v>
      </c>
      <c r="E91" s="183"/>
      <c r="F91" s="184"/>
      <c r="G91" s="183"/>
      <c r="H91" s="184"/>
      <c r="I91" s="151">
        <v>6132.8</v>
      </c>
      <c r="J91" s="151">
        <v>1.07</v>
      </c>
      <c r="K91" s="123">
        <v>0</v>
      </c>
    </row>
    <row r="92" spans="1:11" s="205" customFormat="1" ht="25.5" hidden="1">
      <c r="A92" s="202" t="s">
        <v>53</v>
      </c>
      <c r="B92" s="183" t="s">
        <v>105</v>
      </c>
      <c r="C92" s="183"/>
      <c r="D92" s="137"/>
      <c r="E92" s="183"/>
      <c r="F92" s="184"/>
      <c r="G92" s="183"/>
      <c r="H92" s="184"/>
      <c r="I92" s="203">
        <v>6132.8</v>
      </c>
      <c r="J92" s="203">
        <v>1.07</v>
      </c>
      <c r="K92" s="204">
        <v>0.05</v>
      </c>
    </row>
    <row r="93" spans="1:11" s="158" customFormat="1" ht="15">
      <c r="A93" s="96" t="s">
        <v>54</v>
      </c>
      <c r="B93" s="136"/>
      <c r="C93" s="136"/>
      <c r="D93" s="163">
        <f>D94+D95</f>
        <v>993.79</v>
      </c>
      <c r="E93" s="163">
        <f>E94+E95</f>
        <v>0</v>
      </c>
      <c r="F93" s="163">
        <f>F94+F95</f>
        <v>0</v>
      </c>
      <c r="G93" s="163">
        <f>D93/I93</f>
        <v>0.16</v>
      </c>
      <c r="H93" s="164">
        <f>G93/12</f>
        <v>0.01</v>
      </c>
      <c r="I93" s="151">
        <v>6132.8</v>
      </c>
      <c r="J93" s="151">
        <v>1.07</v>
      </c>
      <c r="K93" s="123">
        <v>0.1</v>
      </c>
    </row>
    <row r="94" spans="1:11" s="158" customFormat="1" ht="15">
      <c r="A94" s="95" t="s">
        <v>55</v>
      </c>
      <c r="B94" s="136" t="s">
        <v>118</v>
      </c>
      <c r="C94" s="136"/>
      <c r="D94" s="137">
        <v>993.79</v>
      </c>
      <c r="E94" s="183"/>
      <c r="F94" s="184"/>
      <c r="G94" s="183"/>
      <c r="H94" s="184"/>
      <c r="I94" s="151">
        <v>6132.8</v>
      </c>
      <c r="J94" s="151">
        <v>1.07</v>
      </c>
      <c r="K94" s="123">
        <v>0.01</v>
      </c>
    </row>
    <row r="95" spans="1:11" s="158" customFormat="1" ht="15" hidden="1">
      <c r="A95" s="95" t="s">
        <v>56</v>
      </c>
      <c r="B95" s="136" t="s">
        <v>118</v>
      </c>
      <c r="C95" s="136"/>
      <c r="D95" s="137"/>
      <c r="E95" s="183"/>
      <c r="F95" s="184"/>
      <c r="G95" s="183"/>
      <c r="H95" s="184"/>
      <c r="I95" s="151">
        <v>6132.8</v>
      </c>
      <c r="J95" s="151">
        <v>1.07</v>
      </c>
      <c r="K95" s="123">
        <v>0.01</v>
      </c>
    </row>
    <row r="96" spans="1:11" s="151" customFormat="1" ht="15">
      <c r="A96" s="96" t="s">
        <v>64</v>
      </c>
      <c r="B96" s="160"/>
      <c r="C96" s="161"/>
      <c r="D96" s="163">
        <v>0</v>
      </c>
      <c r="E96" s="163"/>
      <c r="F96" s="177"/>
      <c r="G96" s="163">
        <f>D96/I96</f>
        <v>0</v>
      </c>
      <c r="H96" s="164">
        <f>G96/12</f>
        <v>0</v>
      </c>
      <c r="I96" s="151">
        <v>6132.8</v>
      </c>
      <c r="J96" s="151">
        <v>1.07</v>
      </c>
      <c r="K96" s="123">
        <v>0.59</v>
      </c>
    </row>
    <row r="97" spans="1:11" s="151" customFormat="1" ht="15.75" thickBot="1">
      <c r="A97" s="96" t="s">
        <v>65</v>
      </c>
      <c r="B97" s="160"/>
      <c r="C97" s="161"/>
      <c r="D97" s="163">
        <v>0</v>
      </c>
      <c r="E97" s="163"/>
      <c r="F97" s="177"/>
      <c r="G97" s="163">
        <f>D97/I97</f>
        <v>0</v>
      </c>
      <c r="H97" s="164">
        <f>G97/12</f>
        <v>0</v>
      </c>
      <c r="I97" s="151">
        <v>6132.8</v>
      </c>
      <c r="J97" s="151">
        <v>1.07</v>
      </c>
      <c r="K97" s="123">
        <v>0.2</v>
      </c>
    </row>
    <row r="98" spans="1:11" s="158" customFormat="1" ht="25.5" customHeight="1" hidden="1" thickBot="1">
      <c r="A98" s="95" t="s">
        <v>138</v>
      </c>
      <c r="B98" s="136" t="s">
        <v>118</v>
      </c>
      <c r="C98" s="136"/>
      <c r="D98" s="137">
        <f>G98*I98</f>
        <v>0</v>
      </c>
      <c r="E98" s="183"/>
      <c r="F98" s="184"/>
      <c r="G98" s="183">
        <f>H98*12</f>
        <v>0</v>
      </c>
      <c r="H98" s="184">
        <v>0</v>
      </c>
      <c r="I98" s="151">
        <v>6132.8</v>
      </c>
      <c r="J98" s="151">
        <v>1.07</v>
      </c>
      <c r="K98" s="123">
        <v>0</v>
      </c>
    </row>
    <row r="99" spans="1:11" s="196" customFormat="1" ht="38.25" hidden="1" thickBot="1">
      <c r="A99" s="206" t="s">
        <v>166</v>
      </c>
      <c r="B99" s="180" t="s">
        <v>105</v>
      </c>
      <c r="C99" s="180"/>
      <c r="D99" s="207">
        <v>0</v>
      </c>
      <c r="E99" s="207"/>
      <c r="F99" s="208"/>
      <c r="G99" s="207">
        <f>D99/I99</f>
        <v>0</v>
      </c>
      <c r="H99" s="208">
        <f>G99/12</f>
        <v>0</v>
      </c>
      <c r="I99" s="196">
        <v>6132.8</v>
      </c>
      <c r="K99" s="197"/>
    </row>
    <row r="100" spans="1:11" s="151" customFormat="1" ht="30.75" thickBot="1">
      <c r="A100" s="132" t="s">
        <v>139</v>
      </c>
      <c r="B100" s="133" t="s">
        <v>105</v>
      </c>
      <c r="C100" s="133">
        <f>F100*12</f>
        <v>0</v>
      </c>
      <c r="D100" s="209">
        <f>G100*I100</f>
        <v>25021.82</v>
      </c>
      <c r="E100" s="209">
        <f>H100*12</f>
        <v>4.08</v>
      </c>
      <c r="F100" s="209"/>
      <c r="G100" s="209">
        <f>H100*12</f>
        <v>4.08</v>
      </c>
      <c r="H100" s="210">
        <v>0.34</v>
      </c>
      <c r="I100" s="151">
        <v>6132.8</v>
      </c>
      <c r="J100" s="151">
        <v>1.07</v>
      </c>
      <c r="K100" s="123">
        <v>0.3</v>
      </c>
    </row>
    <row r="101" spans="1:11" s="151" customFormat="1" ht="19.5" hidden="1" thickBot="1">
      <c r="A101" s="211" t="s">
        <v>3</v>
      </c>
      <c r="B101" s="212"/>
      <c r="C101" s="212">
        <f>F101*12</f>
        <v>0</v>
      </c>
      <c r="D101" s="209">
        <f aca="true" t="shared" si="3" ref="D101:D106">G101*I101</f>
        <v>0</v>
      </c>
      <c r="E101" s="209">
        <f aca="true" t="shared" si="4" ref="E101:E106">H101*12</f>
        <v>0</v>
      </c>
      <c r="F101" s="209"/>
      <c r="G101" s="209">
        <f aca="true" t="shared" si="5" ref="G101:G106">H101*12</f>
        <v>0</v>
      </c>
      <c r="H101" s="164"/>
      <c r="I101" s="151">
        <v>6132.8</v>
      </c>
      <c r="K101" s="123"/>
    </row>
    <row r="102" spans="1:11" s="158" customFormat="1" ht="15.75" hidden="1" thickBot="1">
      <c r="A102" s="95" t="s">
        <v>167</v>
      </c>
      <c r="B102" s="136"/>
      <c r="C102" s="136"/>
      <c r="D102" s="209">
        <f t="shared" si="3"/>
        <v>0</v>
      </c>
      <c r="E102" s="209">
        <f t="shared" si="4"/>
        <v>0</v>
      </c>
      <c r="F102" s="209"/>
      <c r="G102" s="209">
        <f t="shared" si="5"/>
        <v>0</v>
      </c>
      <c r="H102" s="184"/>
      <c r="I102" s="151">
        <v>6132.8</v>
      </c>
      <c r="K102" s="124"/>
    </row>
    <row r="103" spans="1:11" s="158" customFormat="1" ht="15.75" hidden="1" thickBot="1">
      <c r="A103" s="95" t="s">
        <v>140</v>
      </c>
      <c r="B103" s="136"/>
      <c r="C103" s="136"/>
      <c r="D103" s="209">
        <f t="shared" si="3"/>
        <v>0</v>
      </c>
      <c r="E103" s="209">
        <f t="shared" si="4"/>
        <v>0</v>
      </c>
      <c r="F103" s="209"/>
      <c r="G103" s="209">
        <f t="shared" si="5"/>
        <v>0</v>
      </c>
      <c r="H103" s="184"/>
      <c r="I103" s="151">
        <v>6132.8</v>
      </c>
      <c r="K103" s="124"/>
    </row>
    <row r="104" spans="1:11" s="158" customFormat="1" ht="15.75" hidden="1" thickBot="1">
      <c r="A104" s="95" t="s">
        <v>168</v>
      </c>
      <c r="B104" s="136"/>
      <c r="C104" s="136"/>
      <c r="D104" s="209">
        <f t="shared" si="3"/>
        <v>0</v>
      </c>
      <c r="E104" s="209">
        <f t="shared" si="4"/>
        <v>0</v>
      </c>
      <c r="F104" s="209"/>
      <c r="G104" s="209">
        <f t="shared" si="5"/>
        <v>0</v>
      </c>
      <c r="H104" s="184"/>
      <c r="I104" s="151">
        <v>6132.8</v>
      </c>
      <c r="K104" s="124"/>
    </row>
    <row r="105" spans="1:11" s="158" customFormat="1" ht="15.75" hidden="1" thickBot="1">
      <c r="A105" s="213" t="s">
        <v>169</v>
      </c>
      <c r="B105" s="214"/>
      <c r="C105" s="214"/>
      <c r="D105" s="209">
        <f t="shared" si="3"/>
        <v>0</v>
      </c>
      <c r="E105" s="209">
        <f t="shared" si="4"/>
        <v>0</v>
      </c>
      <c r="F105" s="209"/>
      <c r="G105" s="209">
        <f t="shared" si="5"/>
        <v>0</v>
      </c>
      <c r="H105" s="215"/>
      <c r="I105" s="151">
        <v>6132.8</v>
      </c>
      <c r="K105" s="124"/>
    </row>
    <row r="106" spans="1:11" s="158" customFormat="1" ht="19.5" thickBot="1">
      <c r="A106" s="216" t="s">
        <v>170</v>
      </c>
      <c r="B106" s="129" t="s">
        <v>99</v>
      </c>
      <c r="C106" s="217"/>
      <c r="D106" s="209">
        <f t="shared" si="3"/>
        <v>126580.99</v>
      </c>
      <c r="E106" s="209">
        <f t="shared" si="4"/>
        <v>20.64</v>
      </c>
      <c r="F106" s="209"/>
      <c r="G106" s="209">
        <f t="shared" si="5"/>
        <v>20.64</v>
      </c>
      <c r="H106" s="210">
        <v>1.72</v>
      </c>
      <c r="I106" s="151">
        <v>6132.8</v>
      </c>
      <c r="K106" s="124"/>
    </row>
    <row r="107" spans="1:11" s="151" customFormat="1" ht="15.75" thickBot="1">
      <c r="A107" s="139" t="s">
        <v>4</v>
      </c>
      <c r="B107" s="133"/>
      <c r="C107" s="133">
        <f>F107*12</f>
        <v>0</v>
      </c>
      <c r="D107" s="218">
        <f>D14+D22+D31+D32+D33+D34+D38+D39+D40+D41+D42+D43+D46+D47+D48+D49+D50+D66+D79+D84+D93+D96+D97+D100+D106</f>
        <v>1346497.13</v>
      </c>
      <c r="E107" s="218">
        <f>E14+E22+E31+E32+E33+E34+E38+E39+E40+E41+E42+E43+E46+E47+E48+E49+E50+E66+E79+E84+E93+E96+E97+E100+E106</f>
        <v>191.76</v>
      </c>
      <c r="F107" s="218">
        <f>F14+F22+F31+F32+F33+F34+F38+F39+F40+F41+F42+F43+F46+F47+F48+F49+F50+F66+F79+F84+F93+F96+F97+F100+F106</f>
        <v>0</v>
      </c>
      <c r="G107" s="218">
        <f>G14+G22+G31+G32+G33+G34+G38+G39+G40+G41+G42+G43+G46+G47+G48+G49+G50+G66+G79+G84+G93+G96+G97+G100+G106</f>
        <v>219.54</v>
      </c>
      <c r="H107" s="218">
        <f>H14+H22+H31+H32+H33+H34+H38+H39+H40+H41+H42+H43+H46+H47+H48+H49+H50+H66+H79+H84+H93+H96+H97+H100+H106</f>
        <v>18.3</v>
      </c>
      <c r="I107" s="151">
        <v>6132.8</v>
      </c>
      <c r="K107" s="123"/>
    </row>
    <row r="108" spans="1:11" s="223" customFormat="1" ht="20.25" hidden="1" thickBot="1">
      <c r="A108" s="132" t="s">
        <v>2</v>
      </c>
      <c r="B108" s="219" t="s">
        <v>99</v>
      </c>
      <c r="C108" s="219" t="s">
        <v>141</v>
      </c>
      <c r="D108" s="220"/>
      <c r="E108" s="221" t="s">
        <v>141</v>
      </c>
      <c r="F108" s="222"/>
      <c r="G108" s="221" t="s">
        <v>141</v>
      </c>
      <c r="H108" s="222"/>
      <c r="K108" s="130"/>
    </row>
    <row r="109" spans="1:11" s="225" customFormat="1" ht="12.75">
      <c r="A109" s="224"/>
      <c r="D109" s="226"/>
      <c r="E109" s="226"/>
      <c r="F109" s="226"/>
      <c r="G109" s="226"/>
      <c r="H109" s="226"/>
      <c r="K109" s="131"/>
    </row>
    <row r="110" spans="1:11" s="230" customFormat="1" ht="18.75">
      <c r="A110" s="138"/>
      <c r="B110" s="227"/>
      <c r="C110" s="228"/>
      <c r="D110" s="229"/>
      <c r="E110" s="229"/>
      <c r="F110" s="229"/>
      <c r="G110" s="229"/>
      <c r="H110" s="229"/>
      <c r="K110" s="231"/>
    </row>
    <row r="111" spans="1:11" s="230" customFormat="1" ht="18.75" hidden="1">
      <c r="A111" s="138"/>
      <c r="B111" s="227"/>
      <c r="C111" s="228"/>
      <c r="D111" s="229"/>
      <c r="E111" s="229"/>
      <c r="F111" s="229"/>
      <c r="G111" s="229"/>
      <c r="H111" s="229"/>
      <c r="K111" s="231"/>
    </row>
    <row r="112" spans="1:11" s="230" customFormat="1" ht="18.75" hidden="1">
      <c r="A112" s="138"/>
      <c r="B112" s="227"/>
      <c r="C112" s="228"/>
      <c r="D112" s="229"/>
      <c r="E112" s="229"/>
      <c r="F112" s="229"/>
      <c r="G112" s="229"/>
      <c r="H112" s="229"/>
      <c r="K112" s="231"/>
    </row>
    <row r="113" spans="1:11" s="230" customFormat="1" ht="19.5" thickBot="1">
      <c r="A113" s="138"/>
      <c r="B113" s="227"/>
      <c r="C113" s="228"/>
      <c r="D113" s="229"/>
      <c r="E113" s="229"/>
      <c r="F113" s="229"/>
      <c r="G113" s="229"/>
      <c r="H113" s="229"/>
      <c r="K113" s="231"/>
    </row>
    <row r="114" spans="1:11" s="151" customFormat="1" ht="30.75" thickBot="1">
      <c r="A114" s="128" t="s">
        <v>171</v>
      </c>
      <c r="B114" s="133"/>
      <c r="C114" s="133">
        <f>F114*12</f>
        <v>0</v>
      </c>
      <c r="D114" s="209">
        <f>D115+D116+D117+D118+D119+D120+D121+D123+D124+D125+D126</f>
        <v>130830.39</v>
      </c>
      <c r="E114" s="209">
        <f>E115+E116+E117+E118+E119+E120+E121+E123+E124+E125+E126</f>
        <v>0</v>
      </c>
      <c r="F114" s="209">
        <f>F115+F116+F117+F118+F119+F120+F121+F123+F124+F125+F126</f>
        <v>0</v>
      </c>
      <c r="G114" s="209">
        <f>G115+G116+G117+G118+G119+G120+G121+G123+G124+G125+G126</f>
        <v>21.33</v>
      </c>
      <c r="H114" s="209">
        <f>H115+H116+H117+H118+H119+H120+H121+H123+H124+H125+H126</f>
        <v>1.78</v>
      </c>
      <c r="I114" s="151">
        <v>6132.8</v>
      </c>
      <c r="K114" s="123"/>
    </row>
    <row r="115" spans="1:11" s="158" customFormat="1" ht="15">
      <c r="A115" s="134" t="s">
        <v>172</v>
      </c>
      <c r="B115" s="135"/>
      <c r="C115" s="135"/>
      <c r="D115" s="187">
        <v>6438.68</v>
      </c>
      <c r="E115" s="187"/>
      <c r="F115" s="187"/>
      <c r="G115" s="187">
        <f>D115/I115</f>
        <v>1.05</v>
      </c>
      <c r="H115" s="232">
        <f>G115/12</f>
        <v>0.09</v>
      </c>
      <c r="I115" s="151">
        <v>6132.8</v>
      </c>
      <c r="J115" s="151"/>
      <c r="K115" s="123"/>
    </row>
    <row r="116" spans="1:11" s="158" customFormat="1" ht="15">
      <c r="A116" s="95" t="s">
        <v>173</v>
      </c>
      <c r="B116" s="136"/>
      <c r="C116" s="136"/>
      <c r="D116" s="137">
        <v>17943.27</v>
      </c>
      <c r="E116" s="183"/>
      <c r="F116" s="184"/>
      <c r="G116" s="187">
        <f aca="true" t="shared" si="6" ref="G116:G135">D116/I116</f>
        <v>2.93</v>
      </c>
      <c r="H116" s="232">
        <f aca="true" t="shared" si="7" ref="H116:H135">G116/12</f>
        <v>0.24</v>
      </c>
      <c r="I116" s="151">
        <v>6132.8</v>
      </c>
      <c r="J116" s="151"/>
      <c r="K116" s="123"/>
    </row>
    <row r="117" spans="1:11" s="158" customFormat="1" ht="15">
      <c r="A117" s="95" t="s">
        <v>174</v>
      </c>
      <c r="B117" s="136"/>
      <c r="C117" s="136"/>
      <c r="D117" s="137">
        <v>17191.22</v>
      </c>
      <c r="E117" s="183"/>
      <c r="F117" s="184"/>
      <c r="G117" s="187">
        <f t="shared" si="6"/>
        <v>2.8</v>
      </c>
      <c r="H117" s="232">
        <f t="shared" si="7"/>
        <v>0.23</v>
      </c>
      <c r="I117" s="151">
        <v>6132.8</v>
      </c>
      <c r="J117" s="151"/>
      <c r="K117" s="123"/>
    </row>
    <row r="118" spans="1:11" s="158" customFormat="1" ht="15">
      <c r="A118" s="95" t="s">
        <v>175</v>
      </c>
      <c r="B118" s="136"/>
      <c r="C118" s="136"/>
      <c r="D118" s="137">
        <v>19330.95</v>
      </c>
      <c r="E118" s="183"/>
      <c r="F118" s="184"/>
      <c r="G118" s="187">
        <f t="shared" si="6"/>
        <v>3.15</v>
      </c>
      <c r="H118" s="232">
        <f t="shared" si="7"/>
        <v>0.26</v>
      </c>
      <c r="I118" s="151">
        <v>6132.8</v>
      </c>
      <c r="J118" s="151"/>
      <c r="K118" s="123"/>
    </row>
    <row r="119" spans="1:11" s="158" customFormat="1" ht="15">
      <c r="A119" s="95" t="s">
        <v>176</v>
      </c>
      <c r="B119" s="136"/>
      <c r="C119" s="136"/>
      <c r="D119" s="137">
        <v>20656.76</v>
      </c>
      <c r="E119" s="183"/>
      <c r="F119" s="184"/>
      <c r="G119" s="187">
        <f t="shared" si="6"/>
        <v>3.37</v>
      </c>
      <c r="H119" s="232">
        <f t="shared" si="7"/>
        <v>0.28</v>
      </c>
      <c r="I119" s="151">
        <v>6132.8</v>
      </c>
      <c r="J119" s="151"/>
      <c r="K119" s="123"/>
    </row>
    <row r="120" spans="1:11" s="158" customFormat="1" ht="15">
      <c r="A120" s="95" t="s">
        <v>177</v>
      </c>
      <c r="B120" s="136"/>
      <c r="C120" s="136"/>
      <c r="D120" s="137">
        <v>4984.27</v>
      </c>
      <c r="E120" s="183"/>
      <c r="F120" s="184"/>
      <c r="G120" s="187">
        <f t="shared" si="6"/>
        <v>0.81</v>
      </c>
      <c r="H120" s="232">
        <f t="shared" si="7"/>
        <v>0.07</v>
      </c>
      <c r="I120" s="151">
        <v>6132.8</v>
      </c>
      <c r="J120" s="151"/>
      <c r="K120" s="123"/>
    </row>
    <row r="121" spans="1:11" s="158" customFormat="1" ht="15">
      <c r="A121" s="95" t="s">
        <v>178</v>
      </c>
      <c r="B121" s="136"/>
      <c r="C121" s="136"/>
      <c r="D121" s="137">
        <v>3438.19</v>
      </c>
      <c r="E121" s="183"/>
      <c r="F121" s="184"/>
      <c r="G121" s="187">
        <f t="shared" si="6"/>
        <v>0.56</v>
      </c>
      <c r="H121" s="232">
        <f t="shared" si="7"/>
        <v>0.05</v>
      </c>
      <c r="I121" s="151">
        <v>6132.8</v>
      </c>
      <c r="J121" s="151"/>
      <c r="K121" s="123"/>
    </row>
    <row r="122" spans="1:11" s="158" customFormat="1" ht="15" hidden="1">
      <c r="A122" s="95"/>
      <c r="B122" s="136"/>
      <c r="C122" s="136"/>
      <c r="D122" s="137"/>
      <c r="E122" s="183"/>
      <c r="F122" s="184"/>
      <c r="G122" s="187">
        <f t="shared" si="6"/>
        <v>0</v>
      </c>
      <c r="H122" s="232">
        <f t="shared" si="7"/>
        <v>0</v>
      </c>
      <c r="I122" s="151">
        <v>6132.8</v>
      </c>
      <c r="J122" s="151"/>
      <c r="K122" s="123"/>
    </row>
    <row r="123" spans="1:11" s="158" customFormat="1" ht="15">
      <c r="A123" s="95" t="s">
        <v>179</v>
      </c>
      <c r="B123" s="136"/>
      <c r="C123" s="136"/>
      <c r="D123" s="137">
        <v>4741.58</v>
      </c>
      <c r="E123" s="183"/>
      <c r="F123" s="184"/>
      <c r="G123" s="187">
        <f t="shared" si="6"/>
        <v>0.77</v>
      </c>
      <c r="H123" s="232">
        <f t="shared" si="7"/>
        <v>0.06</v>
      </c>
      <c r="I123" s="151">
        <v>6132.8</v>
      </c>
      <c r="J123" s="151"/>
      <c r="K123" s="123"/>
    </row>
    <row r="124" spans="1:11" s="158" customFormat="1" ht="15">
      <c r="A124" s="95" t="s">
        <v>180</v>
      </c>
      <c r="B124" s="136"/>
      <c r="C124" s="136"/>
      <c r="D124" s="137">
        <v>23924.11</v>
      </c>
      <c r="E124" s="183"/>
      <c r="F124" s="184"/>
      <c r="G124" s="187">
        <f t="shared" si="6"/>
        <v>3.9</v>
      </c>
      <c r="H124" s="232">
        <f t="shared" si="7"/>
        <v>0.33</v>
      </c>
      <c r="I124" s="151">
        <v>6132.8</v>
      </c>
      <c r="J124" s="151"/>
      <c r="K124" s="123"/>
    </row>
    <row r="125" spans="1:11" s="158" customFormat="1" ht="15">
      <c r="A125" s="95" t="s">
        <v>181</v>
      </c>
      <c r="B125" s="136"/>
      <c r="C125" s="136"/>
      <c r="D125" s="137">
        <v>5927.06</v>
      </c>
      <c r="E125" s="183"/>
      <c r="F125" s="184"/>
      <c r="G125" s="187">
        <f t="shared" si="6"/>
        <v>0.97</v>
      </c>
      <c r="H125" s="232">
        <f t="shared" si="7"/>
        <v>0.08</v>
      </c>
      <c r="I125" s="151">
        <v>6132.8</v>
      </c>
      <c r="J125" s="151"/>
      <c r="K125" s="123"/>
    </row>
    <row r="126" spans="1:11" s="158" customFormat="1" ht="15">
      <c r="A126" s="202" t="s">
        <v>182</v>
      </c>
      <c r="B126" s="183"/>
      <c r="C126" s="233"/>
      <c r="D126" s="137">
        <v>6254.3</v>
      </c>
      <c r="E126" s="183"/>
      <c r="F126" s="184"/>
      <c r="G126" s="187">
        <f t="shared" si="6"/>
        <v>1.02</v>
      </c>
      <c r="H126" s="232">
        <f t="shared" si="7"/>
        <v>0.09</v>
      </c>
      <c r="I126" s="151">
        <v>6132.8</v>
      </c>
      <c r="J126" s="151"/>
      <c r="K126" s="123"/>
    </row>
    <row r="127" spans="1:11" s="158" customFormat="1" ht="15.75" hidden="1" thickBot="1">
      <c r="A127" s="234"/>
      <c r="B127" s="187"/>
      <c r="C127" s="135"/>
      <c r="D127" s="235"/>
      <c r="E127" s="187"/>
      <c r="F127" s="232"/>
      <c r="G127" s="236" t="e">
        <f t="shared" si="6"/>
        <v>#DIV/0!</v>
      </c>
      <c r="H127" s="237" t="e">
        <f t="shared" si="7"/>
        <v>#DIV/0!</v>
      </c>
      <c r="I127" s="151"/>
      <c r="J127" s="151"/>
      <c r="K127" s="123"/>
    </row>
    <row r="128" spans="1:11" s="158" customFormat="1" ht="15.75" hidden="1" thickBot="1">
      <c r="A128" s="95"/>
      <c r="B128" s="136"/>
      <c r="C128" s="136"/>
      <c r="D128" s="137"/>
      <c r="E128" s="136"/>
      <c r="F128" s="184"/>
      <c r="G128" s="236">
        <f t="shared" si="6"/>
        <v>0</v>
      </c>
      <c r="H128" s="237">
        <f t="shared" si="7"/>
        <v>0</v>
      </c>
      <c r="I128" s="151">
        <v>6083.3</v>
      </c>
      <c r="J128" s="151"/>
      <c r="K128" s="123"/>
    </row>
    <row r="129" spans="1:11" s="158" customFormat="1" ht="15.75" hidden="1" thickBot="1">
      <c r="A129" s="95"/>
      <c r="B129" s="136"/>
      <c r="C129" s="136"/>
      <c r="D129" s="137"/>
      <c r="E129" s="136"/>
      <c r="F129" s="184"/>
      <c r="G129" s="236">
        <f t="shared" si="6"/>
        <v>0</v>
      </c>
      <c r="H129" s="237">
        <f t="shared" si="7"/>
        <v>0</v>
      </c>
      <c r="I129" s="151">
        <v>6083.3</v>
      </c>
      <c r="J129" s="151"/>
      <c r="K129" s="123"/>
    </row>
    <row r="130" spans="1:11" s="158" customFormat="1" ht="15.75" hidden="1" thickBot="1">
      <c r="A130" s="95"/>
      <c r="B130" s="136"/>
      <c r="C130" s="136"/>
      <c r="D130" s="137"/>
      <c r="E130" s="136"/>
      <c r="F130" s="184"/>
      <c r="G130" s="236">
        <f t="shared" si="6"/>
        <v>0</v>
      </c>
      <c r="H130" s="237">
        <f t="shared" si="7"/>
        <v>0</v>
      </c>
      <c r="I130" s="151">
        <v>6083.3</v>
      </c>
      <c r="J130" s="151"/>
      <c r="K130" s="123"/>
    </row>
    <row r="131" spans="1:11" s="158" customFormat="1" ht="15.75" hidden="1" thickBot="1">
      <c r="A131" s="95"/>
      <c r="B131" s="136"/>
      <c r="C131" s="136"/>
      <c r="D131" s="137"/>
      <c r="E131" s="136"/>
      <c r="F131" s="184"/>
      <c r="G131" s="236">
        <f t="shared" si="6"/>
        <v>0</v>
      </c>
      <c r="H131" s="237">
        <f t="shared" si="7"/>
        <v>0</v>
      </c>
      <c r="I131" s="151">
        <v>6083.3</v>
      </c>
      <c r="J131" s="151"/>
      <c r="K131" s="123"/>
    </row>
    <row r="132" spans="1:11" s="158" customFormat="1" ht="15.75" hidden="1" thickBot="1">
      <c r="A132" s="95"/>
      <c r="B132" s="136"/>
      <c r="C132" s="136"/>
      <c r="D132" s="137"/>
      <c r="E132" s="136"/>
      <c r="F132" s="184"/>
      <c r="G132" s="236">
        <f t="shared" si="6"/>
        <v>0</v>
      </c>
      <c r="H132" s="237">
        <f t="shared" si="7"/>
        <v>0</v>
      </c>
      <c r="I132" s="151">
        <v>6083.3</v>
      </c>
      <c r="J132" s="151"/>
      <c r="K132" s="123"/>
    </row>
    <row r="133" spans="1:11" s="158" customFormat="1" ht="15.75" hidden="1" thickBot="1">
      <c r="A133" s="95"/>
      <c r="B133" s="136"/>
      <c r="C133" s="136"/>
      <c r="D133" s="137"/>
      <c r="E133" s="136"/>
      <c r="F133" s="184"/>
      <c r="G133" s="236">
        <f t="shared" si="6"/>
        <v>0</v>
      </c>
      <c r="H133" s="237">
        <f t="shared" si="7"/>
        <v>0</v>
      </c>
      <c r="I133" s="151">
        <v>6083.3</v>
      </c>
      <c r="J133" s="151"/>
      <c r="K133" s="123"/>
    </row>
    <row r="134" spans="1:11" s="158" customFormat="1" ht="15.75" hidden="1" thickBot="1">
      <c r="A134" s="95"/>
      <c r="B134" s="136"/>
      <c r="C134" s="136"/>
      <c r="D134" s="137"/>
      <c r="E134" s="136"/>
      <c r="F134" s="184"/>
      <c r="G134" s="236">
        <f t="shared" si="6"/>
        <v>0</v>
      </c>
      <c r="H134" s="237">
        <f t="shared" si="7"/>
        <v>0</v>
      </c>
      <c r="I134" s="151">
        <v>6083.3</v>
      </c>
      <c r="J134" s="151"/>
      <c r="K134" s="123"/>
    </row>
    <row r="135" spans="1:11" s="158" customFormat="1" ht="15.75" hidden="1" thickBot="1">
      <c r="A135" s="95"/>
      <c r="B135" s="136"/>
      <c r="C135" s="136"/>
      <c r="D135" s="137"/>
      <c r="E135" s="136"/>
      <c r="F135" s="184"/>
      <c r="G135" s="236">
        <f t="shared" si="6"/>
        <v>0</v>
      </c>
      <c r="H135" s="237">
        <f t="shared" si="7"/>
        <v>0</v>
      </c>
      <c r="I135" s="151">
        <v>6083.3</v>
      </c>
      <c r="J135" s="151"/>
      <c r="K135" s="123"/>
    </row>
    <row r="136" spans="1:11" s="230" customFormat="1" ht="18.75">
      <c r="A136" s="138"/>
      <c r="B136" s="227"/>
      <c r="C136" s="228"/>
      <c r="D136" s="228"/>
      <c r="E136" s="228"/>
      <c r="F136" s="228"/>
      <c r="G136" s="228"/>
      <c r="H136" s="228"/>
      <c r="K136" s="231"/>
    </row>
    <row r="137" spans="1:11" s="230" customFormat="1" ht="19.5" thickBot="1">
      <c r="A137" s="138"/>
      <c r="B137" s="227"/>
      <c r="C137" s="228"/>
      <c r="D137" s="228"/>
      <c r="E137" s="228"/>
      <c r="F137" s="228"/>
      <c r="G137" s="228"/>
      <c r="H137" s="228"/>
      <c r="K137" s="231"/>
    </row>
    <row r="138" spans="1:11" s="230" customFormat="1" ht="19.5" thickBot="1">
      <c r="A138" s="139" t="s">
        <v>6</v>
      </c>
      <c r="B138" s="140"/>
      <c r="C138" s="141"/>
      <c r="D138" s="141">
        <f>D107+D114</f>
        <v>1477327.52</v>
      </c>
      <c r="E138" s="141">
        <f>E107+E114</f>
        <v>191.76</v>
      </c>
      <c r="F138" s="141">
        <f>F107+F114</f>
        <v>0</v>
      </c>
      <c r="G138" s="141">
        <f>G107+G114</f>
        <v>240.87</v>
      </c>
      <c r="H138" s="141">
        <f>H107+H114</f>
        <v>20.08</v>
      </c>
      <c r="K138" s="231"/>
    </row>
    <row r="139" spans="1:11" s="230" customFormat="1" ht="18.75">
      <c r="A139" s="138"/>
      <c r="B139" s="227"/>
      <c r="C139" s="228"/>
      <c r="D139" s="228"/>
      <c r="E139" s="228"/>
      <c r="F139" s="228"/>
      <c r="G139" s="228"/>
      <c r="H139" s="228"/>
      <c r="K139" s="231"/>
    </row>
    <row r="140" spans="1:11" s="230" customFormat="1" ht="18.75">
      <c r="A140" s="138"/>
      <c r="B140" s="227"/>
      <c r="C140" s="228"/>
      <c r="D140" s="228"/>
      <c r="E140" s="228"/>
      <c r="F140" s="228"/>
      <c r="G140" s="228"/>
      <c r="H140" s="228"/>
      <c r="K140" s="231"/>
    </row>
    <row r="141" spans="1:11" s="223" customFormat="1" ht="19.5">
      <c r="A141" s="238"/>
      <c r="B141" s="239"/>
      <c r="C141" s="239"/>
      <c r="D141" s="239"/>
      <c r="E141" s="239"/>
      <c r="F141" s="239"/>
      <c r="G141" s="239"/>
      <c r="H141" s="239"/>
      <c r="K141" s="130"/>
    </row>
    <row r="142" spans="1:11" s="225" customFormat="1" ht="14.25">
      <c r="A142" s="260" t="s">
        <v>142</v>
      </c>
      <c r="B142" s="260"/>
      <c r="C142" s="260"/>
      <c r="D142" s="260"/>
      <c r="E142" s="260"/>
      <c r="F142" s="260"/>
      <c r="K142" s="131"/>
    </row>
    <row r="143" s="225" customFormat="1" ht="12.75">
      <c r="K143" s="131"/>
    </row>
    <row r="144" spans="1:11" s="225" customFormat="1" ht="12.75">
      <c r="A144" s="224" t="s">
        <v>143</v>
      </c>
      <c r="K144" s="131"/>
    </row>
    <row r="145" s="225" customFormat="1" ht="12.75">
      <c r="K145" s="131"/>
    </row>
    <row r="146" s="225" customFormat="1" ht="12.75">
      <c r="K146" s="131"/>
    </row>
    <row r="147" s="225" customFormat="1" ht="12.75">
      <c r="K147" s="131"/>
    </row>
    <row r="148" s="225" customFormat="1" ht="12.75">
      <c r="K148" s="131"/>
    </row>
    <row r="149" s="225" customFormat="1" ht="12.75">
      <c r="K149" s="131"/>
    </row>
    <row r="150" s="225" customFormat="1" ht="12.75">
      <c r="K150" s="131"/>
    </row>
    <row r="151" s="225" customFormat="1" ht="12.75">
      <c r="K151" s="131"/>
    </row>
    <row r="152" s="225" customFormat="1" ht="12.75">
      <c r="K152" s="131"/>
    </row>
    <row r="153" s="225" customFormat="1" ht="12.75">
      <c r="K153" s="131"/>
    </row>
    <row r="154" s="225" customFormat="1" ht="12.75">
      <c r="K154" s="131"/>
    </row>
    <row r="155" s="225" customFormat="1" ht="12.75">
      <c r="K155" s="131"/>
    </row>
    <row r="156" s="225" customFormat="1" ht="12.75">
      <c r="K156" s="131"/>
    </row>
    <row r="157" s="225" customFormat="1" ht="12.75">
      <c r="K157" s="131"/>
    </row>
    <row r="158" s="225" customFormat="1" ht="12.75">
      <c r="K158" s="131"/>
    </row>
    <row r="159" s="225" customFormat="1" ht="12.75">
      <c r="K159" s="131"/>
    </row>
    <row r="160" s="225" customFormat="1" ht="12.75">
      <c r="K160" s="131"/>
    </row>
    <row r="161" s="225" customFormat="1" ht="12.75">
      <c r="K161" s="131"/>
    </row>
    <row r="162" s="225" customFormat="1" ht="12.75">
      <c r="K162" s="131"/>
    </row>
  </sheetData>
  <sheetProtection/>
  <mergeCells count="12">
    <mergeCell ref="A10:H10"/>
    <mergeCell ref="A13:H13"/>
    <mergeCell ref="A142:F142"/>
    <mergeCell ref="A1:H1"/>
    <mergeCell ref="B2:H2"/>
    <mergeCell ref="B3:H3"/>
    <mergeCell ref="B4:H4"/>
    <mergeCell ref="A6:H6"/>
    <mergeCell ref="A8:H8"/>
    <mergeCell ref="A5:H5"/>
    <mergeCell ref="A7:H7"/>
    <mergeCell ref="A9:H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zoomScale="80" zoomScaleNormal="80" zoomScalePageLayoutView="0" workbookViewId="0" topLeftCell="A1">
      <pane xSplit="1" ySplit="2" topLeftCell="H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62" sqref="M6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7" t="s">
        <v>183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5" s="4" customFormat="1" ht="139.5" customHeight="1" thickBot="1">
      <c r="A2" s="98" t="s">
        <v>0</v>
      </c>
      <c r="B2" s="298" t="s">
        <v>66</v>
      </c>
      <c r="C2" s="299"/>
      <c r="D2" s="300"/>
      <c r="E2" s="299" t="s">
        <v>67</v>
      </c>
      <c r="F2" s="299"/>
      <c r="G2" s="299"/>
      <c r="H2" s="298" t="s">
        <v>68</v>
      </c>
      <c r="I2" s="299"/>
      <c r="J2" s="300"/>
      <c r="K2" s="298" t="s">
        <v>69</v>
      </c>
      <c r="L2" s="299"/>
      <c r="M2" s="300"/>
      <c r="N2" s="46" t="s">
        <v>10</v>
      </c>
      <c r="O2" s="19" t="s">
        <v>5</v>
      </c>
    </row>
    <row r="3" spans="1:15" s="5" customFormat="1" ht="12.75">
      <c r="A3" s="39"/>
      <c r="B3" s="28" t="s">
        <v>7</v>
      </c>
      <c r="C3" s="13" t="s">
        <v>8</v>
      </c>
      <c r="D3" s="35" t="s">
        <v>9</v>
      </c>
      <c r="E3" s="45" t="s">
        <v>7</v>
      </c>
      <c r="F3" s="13" t="s">
        <v>8</v>
      </c>
      <c r="G3" s="18" t="s">
        <v>9</v>
      </c>
      <c r="H3" s="28" t="s">
        <v>7</v>
      </c>
      <c r="I3" s="13" t="s">
        <v>8</v>
      </c>
      <c r="J3" s="35" t="s">
        <v>9</v>
      </c>
      <c r="K3" s="28" t="s">
        <v>7</v>
      </c>
      <c r="L3" s="13" t="s">
        <v>8</v>
      </c>
      <c r="M3" s="35" t="s">
        <v>9</v>
      </c>
      <c r="N3" s="49"/>
      <c r="O3" s="20"/>
    </row>
    <row r="4" spans="1:15" s="5" customFormat="1" ht="49.5" customHeight="1">
      <c r="A4" s="301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</row>
    <row r="5" spans="1:15" s="4" customFormat="1" ht="14.25" customHeight="1">
      <c r="A5" s="59" t="s">
        <v>29</v>
      </c>
      <c r="B5" s="29"/>
      <c r="C5" s="6"/>
      <c r="D5" s="60">
        <f>O5/4</f>
        <v>49123.73</v>
      </c>
      <c r="E5" s="46"/>
      <c r="F5" s="6"/>
      <c r="G5" s="60">
        <f>O5/4</f>
        <v>49123.73</v>
      </c>
      <c r="H5" s="29"/>
      <c r="I5" s="6"/>
      <c r="J5" s="60">
        <f>O5/4</f>
        <v>49123.73</v>
      </c>
      <c r="K5" s="29"/>
      <c r="L5" s="6"/>
      <c r="M5" s="60">
        <f>O5/4</f>
        <v>49123.73</v>
      </c>
      <c r="N5" s="51">
        <f>M5+J5+G5+D5</f>
        <v>196494.92</v>
      </c>
      <c r="O5" s="14">
        <v>196494.91</v>
      </c>
    </row>
    <row r="6" spans="1:15" s="4" customFormat="1" ht="30">
      <c r="A6" s="59" t="s">
        <v>30</v>
      </c>
      <c r="B6" s="29"/>
      <c r="C6" s="6"/>
      <c r="D6" s="60">
        <f aca="true" t="shared" si="0" ref="D6:D24">O6/4</f>
        <v>23917.92</v>
      </c>
      <c r="E6" s="46"/>
      <c r="F6" s="6"/>
      <c r="G6" s="60">
        <f aca="true" t="shared" si="1" ref="G6:G24">O6/4</f>
        <v>23917.92</v>
      </c>
      <c r="H6" s="29"/>
      <c r="I6" s="6"/>
      <c r="J6" s="60">
        <f aca="true" t="shared" si="2" ref="J6:J24">O6/4</f>
        <v>23917.92</v>
      </c>
      <c r="K6" s="29"/>
      <c r="L6" s="6"/>
      <c r="M6" s="60">
        <f aca="true" t="shared" si="3" ref="M6:M24">O6/4</f>
        <v>23917.92</v>
      </c>
      <c r="N6" s="51">
        <f aca="true" t="shared" si="4" ref="N6:N49">M6+J6+G6+D6</f>
        <v>95671.68</v>
      </c>
      <c r="O6" s="14">
        <v>95671.68</v>
      </c>
    </row>
    <row r="7" spans="1:15" s="4" customFormat="1" ht="15">
      <c r="A7" s="58" t="s">
        <v>31</v>
      </c>
      <c r="B7" s="29"/>
      <c r="C7" s="6"/>
      <c r="D7" s="60">
        <f t="shared" si="0"/>
        <v>12510.91</v>
      </c>
      <c r="E7" s="46"/>
      <c r="F7" s="6"/>
      <c r="G7" s="60">
        <f t="shared" si="1"/>
        <v>12510.91</v>
      </c>
      <c r="H7" s="29"/>
      <c r="I7" s="6"/>
      <c r="J7" s="60">
        <f t="shared" si="2"/>
        <v>12510.91</v>
      </c>
      <c r="K7" s="29"/>
      <c r="L7" s="6"/>
      <c r="M7" s="60">
        <f t="shared" si="3"/>
        <v>12510.91</v>
      </c>
      <c r="N7" s="51">
        <f t="shared" si="4"/>
        <v>50043.64</v>
      </c>
      <c r="O7" s="14">
        <v>50043.65</v>
      </c>
    </row>
    <row r="8" spans="1:15" s="4" customFormat="1" ht="15">
      <c r="A8" s="58" t="s">
        <v>32</v>
      </c>
      <c r="B8" s="29"/>
      <c r="C8" s="6"/>
      <c r="D8" s="60">
        <f t="shared" si="0"/>
        <v>40844.45</v>
      </c>
      <c r="E8" s="46"/>
      <c r="F8" s="6"/>
      <c r="G8" s="60">
        <f t="shared" si="1"/>
        <v>40844.45</v>
      </c>
      <c r="H8" s="29"/>
      <c r="I8" s="6"/>
      <c r="J8" s="60">
        <f t="shared" si="2"/>
        <v>40844.45</v>
      </c>
      <c r="K8" s="29"/>
      <c r="L8" s="6"/>
      <c r="M8" s="60">
        <f t="shared" si="3"/>
        <v>40844.45</v>
      </c>
      <c r="N8" s="51">
        <f t="shared" si="4"/>
        <v>163377.8</v>
      </c>
      <c r="O8" s="14">
        <v>163377.79</v>
      </c>
    </row>
    <row r="9" spans="1:15" s="4" customFormat="1" ht="15">
      <c r="A9" s="58" t="s">
        <v>59</v>
      </c>
      <c r="B9" s="29"/>
      <c r="C9" s="6"/>
      <c r="D9" s="60">
        <f t="shared" si="0"/>
        <v>25941.75</v>
      </c>
      <c r="E9" s="46"/>
      <c r="F9" s="6"/>
      <c r="G9" s="60">
        <f t="shared" si="1"/>
        <v>25941.75</v>
      </c>
      <c r="H9" s="29"/>
      <c r="I9" s="6"/>
      <c r="J9" s="60">
        <f t="shared" si="2"/>
        <v>25941.75</v>
      </c>
      <c r="K9" s="29"/>
      <c r="L9" s="6"/>
      <c r="M9" s="60">
        <f t="shared" si="3"/>
        <v>25941.75</v>
      </c>
      <c r="N9" s="51">
        <f t="shared" si="4"/>
        <v>103767</v>
      </c>
      <c r="O9" s="14">
        <v>103766.98</v>
      </c>
    </row>
    <row r="10" spans="1:15" s="4" customFormat="1" ht="45">
      <c r="A10" s="96" t="s">
        <v>149</v>
      </c>
      <c r="B10" s="29"/>
      <c r="C10" s="6"/>
      <c r="D10" s="60">
        <f t="shared" si="0"/>
        <v>0</v>
      </c>
      <c r="E10" s="240"/>
      <c r="F10" s="127"/>
      <c r="G10" s="60">
        <f t="shared" si="1"/>
        <v>0</v>
      </c>
      <c r="H10" s="29"/>
      <c r="I10" s="6"/>
      <c r="J10" s="60">
        <f t="shared" si="2"/>
        <v>0</v>
      </c>
      <c r="K10" s="29"/>
      <c r="L10" s="6"/>
      <c r="M10" s="60">
        <f t="shared" si="3"/>
        <v>0</v>
      </c>
      <c r="N10" s="51">
        <f t="shared" si="4"/>
        <v>0</v>
      </c>
      <c r="O10" s="14"/>
    </row>
    <row r="11" spans="1:15" s="4" customFormat="1" ht="15">
      <c r="A11" s="173" t="s">
        <v>150</v>
      </c>
      <c r="B11" s="29"/>
      <c r="C11" s="6"/>
      <c r="D11" s="60">
        <f t="shared" si="0"/>
        <v>0</v>
      </c>
      <c r="E11" s="240"/>
      <c r="F11" s="127"/>
      <c r="G11" s="60">
        <f t="shared" si="1"/>
        <v>0</v>
      </c>
      <c r="H11" s="29"/>
      <c r="I11" s="6"/>
      <c r="J11" s="60">
        <f t="shared" si="2"/>
        <v>0</v>
      </c>
      <c r="K11" s="29"/>
      <c r="L11" s="6"/>
      <c r="M11" s="60">
        <f t="shared" si="3"/>
        <v>0</v>
      </c>
      <c r="N11" s="51">
        <f t="shared" si="4"/>
        <v>0</v>
      </c>
      <c r="O11" s="14"/>
    </row>
    <row r="12" spans="1:15" s="4" customFormat="1" ht="15">
      <c r="A12" s="173" t="s">
        <v>151</v>
      </c>
      <c r="B12" s="29"/>
      <c r="C12" s="6"/>
      <c r="D12" s="60">
        <f t="shared" si="0"/>
        <v>0</v>
      </c>
      <c r="E12" s="240"/>
      <c r="F12" s="127"/>
      <c r="G12" s="60">
        <f t="shared" si="1"/>
        <v>0</v>
      </c>
      <c r="H12" s="29"/>
      <c r="I12" s="6"/>
      <c r="J12" s="60">
        <f t="shared" si="2"/>
        <v>0</v>
      </c>
      <c r="K12" s="29"/>
      <c r="L12" s="6"/>
      <c r="M12" s="60">
        <f t="shared" si="3"/>
        <v>0</v>
      </c>
      <c r="N12" s="51">
        <f t="shared" si="4"/>
        <v>0</v>
      </c>
      <c r="O12" s="14"/>
    </row>
    <row r="13" spans="1:15" s="4" customFormat="1" ht="15">
      <c r="A13" s="173" t="s">
        <v>152</v>
      </c>
      <c r="B13" s="29"/>
      <c r="C13" s="6"/>
      <c r="D13" s="60">
        <f t="shared" si="0"/>
        <v>0</v>
      </c>
      <c r="E13" s="240"/>
      <c r="F13" s="127"/>
      <c r="G13" s="60">
        <f t="shared" si="1"/>
        <v>0</v>
      </c>
      <c r="H13" s="29"/>
      <c r="I13" s="6"/>
      <c r="J13" s="60">
        <f t="shared" si="2"/>
        <v>0</v>
      </c>
      <c r="K13" s="29"/>
      <c r="L13" s="6"/>
      <c r="M13" s="60">
        <f t="shared" si="3"/>
        <v>0</v>
      </c>
      <c r="N13" s="51">
        <f t="shared" si="4"/>
        <v>0</v>
      </c>
      <c r="O13" s="14"/>
    </row>
    <row r="14" spans="1:15" s="4" customFormat="1" ht="60">
      <c r="A14" s="96" t="s">
        <v>63</v>
      </c>
      <c r="B14" s="101" t="s">
        <v>203</v>
      </c>
      <c r="C14" s="102">
        <v>41878</v>
      </c>
      <c r="D14" s="60">
        <v>9350</v>
      </c>
      <c r="E14" s="101"/>
      <c r="F14" s="102"/>
      <c r="G14" s="60"/>
      <c r="H14" s="29"/>
      <c r="I14" s="6"/>
      <c r="J14" s="60">
        <f t="shared" si="2"/>
        <v>0</v>
      </c>
      <c r="K14" s="29"/>
      <c r="L14" s="6"/>
      <c r="M14" s="60">
        <f t="shared" si="3"/>
        <v>0</v>
      </c>
      <c r="N14" s="51">
        <f t="shared" si="4"/>
        <v>9350</v>
      </c>
      <c r="O14" s="14"/>
    </row>
    <row r="15" spans="1:15" s="4" customFormat="1" ht="15">
      <c r="A15" s="58" t="s">
        <v>60</v>
      </c>
      <c r="B15" s="29"/>
      <c r="C15" s="6"/>
      <c r="D15" s="60">
        <f t="shared" si="0"/>
        <v>29989.39</v>
      </c>
      <c r="E15" s="46"/>
      <c r="F15" s="6"/>
      <c r="G15" s="60">
        <f t="shared" si="1"/>
        <v>29989.39</v>
      </c>
      <c r="H15" s="29"/>
      <c r="I15" s="6"/>
      <c r="J15" s="60">
        <f t="shared" si="2"/>
        <v>29989.39</v>
      </c>
      <c r="K15" s="29"/>
      <c r="L15" s="6"/>
      <c r="M15" s="60">
        <f t="shared" si="3"/>
        <v>29989.39</v>
      </c>
      <c r="N15" s="51">
        <f t="shared" si="4"/>
        <v>119957.56</v>
      </c>
      <c r="O15" s="14">
        <v>119957.57</v>
      </c>
    </row>
    <row r="16" spans="1:15" s="4" customFormat="1" ht="15">
      <c r="A16" s="58" t="s">
        <v>61</v>
      </c>
      <c r="B16" s="29"/>
      <c r="C16" s="6"/>
      <c r="D16" s="60">
        <f t="shared" si="0"/>
        <v>64946.35</v>
      </c>
      <c r="E16" s="46"/>
      <c r="F16" s="6"/>
      <c r="G16" s="60">
        <f t="shared" si="1"/>
        <v>64946.35</v>
      </c>
      <c r="H16" s="29"/>
      <c r="I16" s="6"/>
      <c r="J16" s="60">
        <f t="shared" si="2"/>
        <v>64946.35</v>
      </c>
      <c r="K16" s="29"/>
      <c r="L16" s="6"/>
      <c r="M16" s="60">
        <f t="shared" si="3"/>
        <v>64946.35</v>
      </c>
      <c r="N16" s="51">
        <f t="shared" si="4"/>
        <v>259785.4</v>
      </c>
      <c r="O16" s="14">
        <v>259785.41</v>
      </c>
    </row>
    <row r="17" spans="1:15" s="4" customFormat="1" ht="30">
      <c r="A17" s="58" t="s">
        <v>33</v>
      </c>
      <c r="B17" s="29"/>
      <c r="C17" s="6"/>
      <c r="D17" s="60">
        <f t="shared" si="0"/>
        <v>462.04</v>
      </c>
      <c r="E17" s="46"/>
      <c r="F17" s="6"/>
      <c r="G17" s="60">
        <f t="shared" si="1"/>
        <v>462.04</v>
      </c>
      <c r="H17" s="29"/>
      <c r="I17" s="6"/>
      <c r="J17" s="60">
        <f t="shared" si="2"/>
        <v>462.04</v>
      </c>
      <c r="K17" s="29"/>
      <c r="L17" s="6"/>
      <c r="M17" s="60">
        <f t="shared" si="3"/>
        <v>462.04</v>
      </c>
      <c r="N17" s="51">
        <f t="shared" si="4"/>
        <v>1848.16</v>
      </c>
      <c r="O17" s="14">
        <v>1848.15</v>
      </c>
    </row>
    <row r="18" spans="1:15" s="4" customFormat="1" ht="30">
      <c r="A18" s="58" t="s">
        <v>34</v>
      </c>
      <c r="B18" s="29"/>
      <c r="C18" s="6"/>
      <c r="D18" s="60">
        <f t="shared" si="0"/>
        <v>924.08</v>
      </c>
      <c r="E18" s="46"/>
      <c r="F18" s="6"/>
      <c r="G18" s="60">
        <f t="shared" si="1"/>
        <v>924.08</v>
      </c>
      <c r="H18" s="29"/>
      <c r="I18" s="6"/>
      <c r="J18" s="60">
        <f t="shared" si="2"/>
        <v>924.08</v>
      </c>
      <c r="K18" s="29"/>
      <c r="L18" s="6"/>
      <c r="M18" s="60">
        <f t="shared" si="3"/>
        <v>924.08</v>
      </c>
      <c r="N18" s="51">
        <f t="shared" si="4"/>
        <v>3696.32</v>
      </c>
      <c r="O18" s="14">
        <v>3696.3</v>
      </c>
    </row>
    <row r="19" spans="1:15" s="4" customFormat="1" ht="15">
      <c r="A19" s="58" t="s">
        <v>35</v>
      </c>
      <c r="B19" s="29"/>
      <c r="C19" s="6"/>
      <c r="D19" s="60">
        <f t="shared" si="0"/>
        <v>2917.67</v>
      </c>
      <c r="E19" s="46"/>
      <c r="F19" s="6"/>
      <c r="G19" s="60">
        <f t="shared" si="1"/>
        <v>2917.67</v>
      </c>
      <c r="H19" s="29"/>
      <c r="I19" s="6"/>
      <c r="J19" s="60">
        <f t="shared" si="2"/>
        <v>2917.67</v>
      </c>
      <c r="K19" s="29"/>
      <c r="L19" s="6"/>
      <c r="M19" s="60">
        <f t="shared" si="3"/>
        <v>2917.67</v>
      </c>
      <c r="N19" s="51">
        <f t="shared" si="4"/>
        <v>11670.68</v>
      </c>
      <c r="O19" s="14">
        <v>11670.68</v>
      </c>
    </row>
    <row r="20" spans="1:15" s="4" customFormat="1" ht="30">
      <c r="A20" s="58" t="s">
        <v>62</v>
      </c>
      <c r="B20" s="29"/>
      <c r="C20" s="6"/>
      <c r="D20" s="60">
        <f t="shared" si="0"/>
        <v>3495.7</v>
      </c>
      <c r="E20" s="46"/>
      <c r="F20" s="6"/>
      <c r="G20" s="60">
        <f t="shared" si="1"/>
        <v>3495.7</v>
      </c>
      <c r="H20" s="29"/>
      <c r="I20" s="6"/>
      <c r="J20" s="60">
        <f t="shared" si="2"/>
        <v>3495.7</v>
      </c>
      <c r="K20" s="29"/>
      <c r="L20" s="6"/>
      <c r="M20" s="60">
        <f t="shared" si="3"/>
        <v>3495.7</v>
      </c>
      <c r="N20" s="51">
        <f t="shared" si="4"/>
        <v>13982.8</v>
      </c>
      <c r="O20" s="14">
        <v>13982.78</v>
      </c>
    </row>
    <row r="21" spans="1:15" s="4" customFormat="1" ht="45">
      <c r="A21" s="57" t="s">
        <v>255</v>
      </c>
      <c r="B21" s="29"/>
      <c r="C21" s="6"/>
      <c r="D21" s="60"/>
      <c r="E21" s="46"/>
      <c r="F21" s="6"/>
      <c r="G21" s="60"/>
      <c r="H21" s="29"/>
      <c r="I21" s="6"/>
      <c r="J21" s="60"/>
      <c r="K21" s="29"/>
      <c r="L21" s="6"/>
      <c r="M21" s="60">
        <v>17011.5</v>
      </c>
      <c r="N21" s="51">
        <f>M21+J21+G21+D21</f>
        <v>17011.5</v>
      </c>
      <c r="O21" s="14"/>
    </row>
    <row r="22" spans="1:15" s="10" customFormat="1" ht="15">
      <c r="A22" s="58" t="s">
        <v>36</v>
      </c>
      <c r="B22" s="30"/>
      <c r="C22" s="26"/>
      <c r="D22" s="60">
        <f t="shared" si="0"/>
        <v>735.94</v>
      </c>
      <c r="E22" s="47"/>
      <c r="F22" s="26"/>
      <c r="G22" s="60">
        <f t="shared" si="1"/>
        <v>735.94</v>
      </c>
      <c r="H22" s="30"/>
      <c r="I22" s="26"/>
      <c r="J22" s="60">
        <f t="shared" si="2"/>
        <v>735.94</v>
      </c>
      <c r="K22" s="30"/>
      <c r="L22" s="26"/>
      <c r="M22" s="60">
        <f t="shared" si="3"/>
        <v>735.94</v>
      </c>
      <c r="N22" s="51">
        <f t="shared" si="4"/>
        <v>2943.76</v>
      </c>
      <c r="O22" s="14">
        <v>2943.74</v>
      </c>
    </row>
    <row r="23" spans="1:15" s="4" customFormat="1" ht="15">
      <c r="A23" s="58" t="s">
        <v>37</v>
      </c>
      <c r="B23" s="29"/>
      <c r="C23" s="6"/>
      <c r="D23" s="60">
        <f t="shared" si="0"/>
        <v>551.95</v>
      </c>
      <c r="E23" s="46"/>
      <c r="F23" s="6"/>
      <c r="G23" s="60">
        <f t="shared" si="1"/>
        <v>551.95</v>
      </c>
      <c r="H23" s="29"/>
      <c r="I23" s="6"/>
      <c r="J23" s="60">
        <f t="shared" si="2"/>
        <v>551.95</v>
      </c>
      <c r="K23" s="29"/>
      <c r="L23" s="6"/>
      <c r="M23" s="60">
        <f t="shared" si="3"/>
        <v>551.95</v>
      </c>
      <c r="N23" s="51">
        <f t="shared" si="4"/>
        <v>2207.8</v>
      </c>
      <c r="O23" s="14">
        <v>2207.81</v>
      </c>
    </row>
    <row r="24" spans="1:15" s="7" customFormat="1" ht="30">
      <c r="A24" s="57" t="s">
        <v>38</v>
      </c>
      <c r="B24" s="31"/>
      <c r="C24" s="27"/>
      <c r="D24" s="60">
        <f t="shared" si="0"/>
        <v>0</v>
      </c>
      <c r="E24" s="48"/>
      <c r="F24" s="27"/>
      <c r="G24" s="60">
        <f t="shared" si="1"/>
        <v>0</v>
      </c>
      <c r="H24" s="101"/>
      <c r="I24" s="102"/>
      <c r="J24" s="60">
        <f t="shared" si="2"/>
        <v>0</v>
      </c>
      <c r="K24" s="101"/>
      <c r="L24" s="102"/>
      <c r="M24" s="60">
        <f t="shared" si="3"/>
        <v>0</v>
      </c>
      <c r="N24" s="51">
        <f t="shared" si="4"/>
        <v>0</v>
      </c>
      <c r="O24" s="14"/>
    </row>
    <row r="25" spans="1:15" s="4" customFormat="1" ht="15">
      <c r="A25" s="58" t="s">
        <v>39</v>
      </c>
      <c r="B25" s="29"/>
      <c r="C25" s="6"/>
      <c r="D25" s="60"/>
      <c r="E25" s="46"/>
      <c r="F25" s="6"/>
      <c r="G25" s="16"/>
      <c r="H25" s="29"/>
      <c r="I25" s="6"/>
      <c r="J25" s="36"/>
      <c r="K25" s="29"/>
      <c r="L25" s="6"/>
      <c r="M25" s="36"/>
      <c r="N25" s="51">
        <f t="shared" si="4"/>
        <v>0</v>
      </c>
      <c r="O25" s="14"/>
    </row>
    <row r="26" spans="1:15" s="4" customFormat="1" ht="15">
      <c r="A26" s="12" t="s">
        <v>40</v>
      </c>
      <c r="B26" s="29"/>
      <c r="C26" s="6"/>
      <c r="D26" s="60"/>
      <c r="E26" s="46"/>
      <c r="F26" s="6"/>
      <c r="G26" s="16"/>
      <c r="H26" s="29"/>
      <c r="I26" s="6"/>
      <c r="J26" s="36"/>
      <c r="K26" s="251">
        <v>165</v>
      </c>
      <c r="L26" s="252">
        <v>42132</v>
      </c>
      <c r="M26" s="254">
        <v>325.83</v>
      </c>
      <c r="N26" s="51">
        <f t="shared" si="4"/>
        <v>325.83</v>
      </c>
      <c r="O26" s="14"/>
    </row>
    <row r="27" spans="1:15" s="4" customFormat="1" ht="15">
      <c r="A27" s="241" t="s">
        <v>41</v>
      </c>
      <c r="B27" s="101" t="s">
        <v>209</v>
      </c>
      <c r="C27" s="102">
        <v>41901</v>
      </c>
      <c r="D27" s="103">
        <v>415.82</v>
      </c>
      <c r="E27" s="46"/>
      <c r="F27" s="6"/>
      <c r="G27" s="16"/>
      <c r="H27" s="29"/>
      <c r="I27" s="6"/>
      <c r="J27" s="36"/>
      <c r="K27" s="101" t="s">
        <v>249</v>
      </c>
      <c r="L27" s="102">
        <v>42146</v>
      </c>
      <c r="M27" s="255">
        <v>415.82</v>
      </c>
      <c r="N27" s="51">
        <f t="shared" si="4"/>
        <v>831.64</v>
      </c>
      <c r="O27" s="14"/>
    </row>
    <row r="28" spans="1:15" s="4" customFormat="1" ht="15">
      <c r="A28" s="241" t="s">
        <v>156</v>
      </c>
      <c r="B28" s="101"/>
      <c r="C28" s="102"/>
      <c r="D28" s="103"/>
      <c r="E28" s="46"/>
      <c r="F28" s="6"/>
      <c r="G28" s="16"/>
      <c r="H28" s="29"/>
      <c r="I28" s="6"/>
      <c r="J28" s="36"/>
      <c r="K28" s="101" t="s">
        <v>249</v>
      </c>
      <c r="L28" s="102">
        <v>42146</v>
      </c>
      <c r="M28" s="255">
        <v>1481.88</v>
      </c>
      <c r="N28" s="51">
        <f t="shared" si="4"/>
        <v>1481.88</v>
      </c>
      <c r="O28" s="14"/>
    </row>
    <row r="29" spans="1:15" s="4" customFormat="1" ht="30.75" customHeight="1">
      <c r="A29" s="95" t="s">
        <v>251</v>
      </c>
      <c r="B29" s="101"/>
      <c r="C29" s="102"/>
      <c r="D29" s="103"/>
      <c r="E29" s="46"/>
      <c r="F29" s="6"/>
      <c r="G29" s="16"/>
      <c r="H29" s="29"/>
      <c r="I29" s="6"/>
      <c r="J29" s="36"/>
      <c r="K29" s="29"/>
      <c r="L29" s="6"/>
      <c r="M29" s="36"/>
      <c r="N29" s="51">
        <f t="shared" si="4"/>
        <v>0</v>
      </c>
      <c r="O29" s="14"/>
    </row>
    <row r="30" spans="1:15" s="4" customFormat="1" ht="15">
      <c r="A30" s="12" t="s">
        <v>42</v>
      </c>
      <c r="B30" s="101"/>
      <c r="C30" s="102"/>
      <c r="D30" s="103"/>
      <c r="E30" s="46"/>
      <c r="F30" s="6"/>
      <c r="G30" s="16"/>
      <c r="H30" s="29"/>
      <c r="I30" s="6"/>
      <c r="J30" s="36"/>
      <c r="K30" s="251">
        <v>341</v>
      </c>
      <c r="L30" s="252">
        <v>42195</v>
      </c>
      <c r="M30" s="258">
        <v>1584.82</v>
      </c>
      <c r="N30" s="51">
        <f t="shared" si="4"/>
        <v>1584.82</v>
      </c>
      <c r="O30" s="14"/>
    </row>
    <row r="31" spans="1:15" s="4" customFormat="1" ht="15">
      <c r="A31" s="12" t="s">
        <v>43</v>
      </c>
      <c r="B31" s="101"/>
      <c r="C31" s="102"/>
      <c r="D31" s="103"/>
      <c r="E31" s="46"/>
      <c r="F31" s="6"/>
      <c r="G31" s="16"/>
      <c r="H31" s="29"/>
      <c r="I31" s="6"/>
      <c r="J31" s="36"/>
      <c r="K31" s="101" t="s">
        <v>250</v>
      </c>
      <c r="L31" s="102">
        <v>42153</v>
      </c>
      <c r="M31" s="255">
        <v>5299.18</v>
      </c>
      <c r="N31" s="51">
        <f t="shared" si="4"/>
        <v>5299.18</v>
      </c>
      <c r="O31" s="14"/>
    </row>
    <row r="32" spans="1:15" s="4" customFormat="1" ht="15">
      <c r="A32" s="12" t="s">
        <v>44</v>
      </c>
      <c r="B32" s="101"/>
      <c r="C32" s="102"/>
      <c r="D32" s="103"/>
      <c r="E32" s="46"/>
      <c r="F32" s="6"/>
      <c r="G32" s="16"/>
      <c r="H32" s="29"/>
      <c r="I32" s="6"/>
      <c r="J32" s="36"/>
      <c r="K32" s="101" t="s">
        <v>250</v>
      </c>
      <c r="L32" s="102">
        <v>42153</v>
      </c>
      <c r="M32" s="255">
        <v>831.63</v>
      </c>
      <c r="N32" s="51">
        <f t="shared" si="4"/>
        <v>831.63</v>
      </c>
      <c r="O32" s="14"/>
    </row>
    <row r="33" spans="1:15" s="4" customFormat="1" ht="15">
      <c r="A33" s="12" t="s">
        <v>45</v>
      </c>
      <c r="B33" s="101"/>
      <c r="C33" s="102"/>
      <c r="D33" s="103"/>
      <c r="E33" s="46"/>
      <c r="F33" s="6"/>
      <c r="G33" s="16"/>
      <c r="H33" s="29"/>
      <c r="I33" s="6"/>
      <c r="J33" s="36"/>
      <c r="K33" s="251">
        <v>341</v>
      </c>
      <c r="L33" s="252">
        <v>42195</v>
      </c>
      <c r="M33" s="258">
        <v>792.41</v>
      </c>
      <c r="N33" s="51">
        <f t="shared" si="4"/>
        <v>792.41</v>
      </c>
      <c r="O33" s="14"/>
    </row>
    <row r="34" spans="1:15" s="4" customFormat="1" ht="15">
      <c r="A34" s="12" t="s">
        <v>46</v>
      </c>
      <c r="B34" s="29"/>
      <c r="C34" s="6"/>
      <c r="D34" s="60"/>
      <c r="E34" s="46"/>
      <c r="F34" s="6"/>
      <c r="G34" s="16"/>
      <c r="H34" s="29"/>
      <c r="I34" s="6"/>
      <c r="J34" s="36"/>
      <c r="K34" s="29"/>
      <c r="L34" s="6"/>
      <c r="M34" s="36"/>
      <c r="N34" s="51">
        <f t="shared" si="4"/>
        <v>0</v>
      </c>
      <c r="O34" s="14"/>
    </row>
    <row r="35" spans="1:15" s="5" customFormat="1" ht="25.5">
      <c r="A35" s="12" t="s">
        <v>47</v>
      </c>
      <c r="B35" s="101"/>
      <c r="C35" s="102"/>
      <c r="D35" s="103"/>
      <c r="E35" s="49"/>
      <c r="F35" s="8"/>
      <c r="G35" s="17"/>
      <c r="H35" s="32"/>
      <c r="I35" s="8"/>
      <c r="J35" s="37"/>
      <c r="K35" s="101" t="s">
        <v>250</v>
      </c>
      <c r="L35" s="102">
        <v>42153</v>
      </c>
      <c r="M35" s="255">
        <v>4865.47</v>
      </c>
      <c r="N35" s="51">
        <f t="shared" si="4"/>
        <v>4865.47</v>
      </c>
      <c r="O35" s="14"/>
    </row>
    <row r="36" spans="1:15" s="5" customFormat="1" ht="15">
      <c r="A36" s="12" t="s">
        <v>48</v>
      </c>
      <c r="B36" s="101" t="s">
        <v>212</v>
      </c>
      <c r="C36" s="102">
        <v>41912</v>
      </c>
      <c r="D36" s="103">
        <v>5481.97</v>
      </c>
      <c r="E36" s="49"/>
      <c r="F36" s="8"/>
      <c r="G36" s="17"/>
      <c r="H36" s="32"/>
      <c r="I36" s="8"/>
      <c r="J36" s="37"/>
      <c r="K36" s="32"/>
      <c r="L36" s="8"/>
      <c r="M36" s="37"/>
      <c r="N36" s="51">
        <f t="shared" si="4"/>
        <v>5481.97</v>
      </c>
      <c r="O36" s="14"/>
    </row>
    <row r="37" spans="1:15" s="5" customFormat="1" ht="15">
      <c r="A37" s="95" t="s">
        <v>158</v>
      </c>
      <c r="B37" s="101"/>
      <c r="C37" s="102"/>
      <c r="D37" s="103"/>
      <c r="E37" s="49">
        <v>12</v>
      </c>
      <c r="F37" s="104">
        <v>42020</v>
      </c>
      <c r="G37" s="16">
        <v>4521.49</v>
      </c>
      <c r="H37" s="32"/>
      <c r="I37" s="8"/>
      <c r="J37" s="37"/>
      <c r="K37" s="32"/>
      <c r="L37" s="8"/>
      <c r="M37" s="37"/>
      <c r="N37" s="51">
        <f t="shared" si="4"/>
        <v>4521.49</v>
      </c>
      <c r="O37" s="14"/>
    </row>
    <row r="38" spans="1:15" s="5" customFormat="1" ht="30">
      <c r="A38" s="96" t="s">
        <v>120</v>
      </c>
      <c r="B38" s="101"/>
      <c r="C38" s="102"/>
      <c r="D38" s="103"/>
      <c r="E38" s="49"/>
      <c r="F38" s="8"/>
      <c r="G38" s="17"/>
      <c r="H38" s="32"/>
      <c r="I38" s="8"/>
      <c r="J38" s="37"/>
      <c r="K38" s="32"/>
      <c r="L38" s="8"/>
      <c r="M38" s="37"/>
      <c r="N38" s="51">
        <f t="shared" si="4"/>
        <v>0</v>
      </c>
      <c r="O38" s="14"/>
    </row>
    <row r="39" spans="1:15" s="5" customFormat="1" ht="15">
      <c r="A39" s="95" t="s">
        <v>254</v>
      </c>
      <c r="B39" s="32"/>
      <c r="C39" s="8"/>
      <c r="D39" s="60"/>
      <c r="E39" s="49"/>
      <c r="F39" s="8"/>
      <c r="G39" s="60"/>
      <c r="H39" s="32"/>
      <c r="I39" s="8"/>
      <c r="J39" s="60"/>
      <c r="K39" s="251">
        <v>341</v>
      </c>
      <c r="L39" s="252">
        <v>42195</v>
      </c>
      <c r="M39" s="259">
        <v>761.57</v>
      </c>
      <c r="N39" s="51">
        <f t="shared" si="4"/>
        <v>761.57</v>
      </c>
      <c r="O39" s="14"/>
    </row>
    <row r="40" spans="1:15" s="5" customFormat="1" ht="30">
      <c r="A40" s="96" t="s">
        <v>136</v>
      </c>
      <c r="B40" s="32"/>
      <c r="C40" s="8"/>
      <c r="D40" s="60"/>
      <c r="E40" s="101"/>
      <c r="F40" s="102"/>
      <c r="G40" s="103"/>
      <c r="H40" s="32"/>
      <c r="I40" s="8"/>
      <c r="J40" s="60"/>
      <c r="K40" s="32"/>
      <c r="L40" s="8"/>
      <c r="M40" s="60"/>
      <c r="N40" s="51">
        <f t="shared" si="4"/>
        <v>0</v>
      </c>
      <c r="O40" s="14"/>
    </row>
    <row r="41" spans="1:15" s="5" customFormat="1" ht="15">
      <c r="A41" s="95" t="s">
        <v>160</v>
      </c>
      <c r="B41" s="49"/>
      <c r="C41" s="8"/>
      <c r="D41" s="60"/>
      <c r="E41" s="49"/>
      <c r="F41" s="8"/>
      <c r="G41" s="60"/>
      <c r="H41" s="49"/>
      <c r="I41" s="8"/>
      <c r="J41" s="60"/>
      <c r="K41" s="49"/>
      <c r="L41" s="8"/>
      <c r="M41" s="60"/>
      <c r="N41" s="51">
        <f t="shared" si="4"/>
        <v>0</v>
      </c>
      <c r="O41" s="14"/>
    </row>
    <row r="42" spans="1:15" s="5" customFormat="1" ht="15">
      <c r="A42" s="96" t="s">
        <v>49</v>
      </c>
      <c r="B42" s="49"/>
      <c r="C42" s="8"/>
      <c r="D42" s="60"/>
      <c r="E42" s="49"/>
      <c r="F42" s="8"/>
      <c r="G42" s="60"/>
      <c r="H42" s="49"/>
      <c r="I42" s="8"/>
      <c r="J42" s="60"/>
      <c r="K42" s="49"/>
      <c r="L42" s="8"/>
      <c r="M42" s="60"/>
      <c r="N42" s="51">
        <f t="shared" si="4"/>
        <v>0</v>
      </c>
      <c r="O42" s="14"/>
    </row>
    <row r="43" spans="1:15" s="5" customFormat="1" ht="15">
      <c r="A43" s="95" t="s">
        <v>51</v>
      </c>
      <c r="B43" s="49"/>
      <c r="C43" s="8"/>
      <c r="D43" s="60"/>
      <c r="E43" s="49"/>
      <c r="F43" s="8"/>
      <c r="G43" s="60"/>
      <c r="H43" s="32">
        <v>86</v>
      </c>
      <c r="I43" s="104">
        <v>42083</v>
      </c>
      <c r="J43" s="36">
        <v>12516.45</v>
      </c>
      <c r="K43" s="49"/>
      <c r="L43" s="8"/>
      <c r="M43" s="60"/>
      <c r="N43" s="51">
        <f t="shared" si="4"/>
        <v>12516.45</v>
      </c>
      <c r="O43" s="14"/>
    </row>
    <row r="44" spans="1:15" s="5" customFormat="1" ht="15">
      <c r="A44" s="95" t="s">
        <v>52</v>
      </c>
      <c r="B44" s="49"/>
      <c r="C44" s="8"/>
      <c r="D44" s="60"/>
      <c r="E44" s="49"/>
      <c r="F44" s="8"/>
      <c r="G44" s="60"/>
      <c r="H44" s="49"/>
      <c r="I44" s="8"/>
      <c r="J44" s="60"/>
      <c r="K44" s="49">
        <v>222</v>
      </c>
      <c r="L44" s="104">
        <v>42166</v>
      </c>
      <c r="M44" s="256">
        <v>828.31</v>
      </c>
      <c r="N44" s="51">
        <f t="shared" si="4"/>
        <v>828.31</v>
      </c>
      <c r="O44" s="14"/>
    </row>
    <row r="45" spans="1:15" s="5" customFormat="1" ht="15">
      <c r="A45" s="202" t="s">
        <v>213</v>
      </c>
      <c r="B45" s="49">
        <v>126</v>
      </c>
      <c r="C45" s="104">
        <v>41885</v>
      </c>
      <c r="D45" s="60">
        <v>32009.18</v>
      </c>
      <c r="E45" s="49"/>
      <c r="F45" s="8"/>
      <c r="G45" s="60"/>
      <c r="H45" s="49"/>
      <c r="I45" s="8"/>
      <c r="J45" s="60"/>
      <c r="K45" s="49"/>
      <c r="L45" s="8"/>
      <c r="M45" s="60"/>
      <c r="N45" s="51">
        <f t="shared" si="4"/>
        <v>32009.18</v>
      </c>
      <c r="O45" s="14"/>
    </row>
    <row r="46" spans="1:15" s="5" customFormat="1" ht="15">
      <c r="A46" s="96" t="s">
        <v>54</v>
      </c>
      <c r="B46" s="49"/>
      <c r="C46" s="8"/>
      <c r="D46" s="60"/>
      <c r="E46" s="49"/>
      <c r="F46" s="8"/>
      <c r="G46" s="60"/>
      <c r="H46" s="49"/>
      <c r="I46" s="8"/>
      <c r="J46" s="60"/>
      <c r="K46" s="49"/>
      <c r="L46" s="8"/>
      <c r="M46" s="60"/>
      <c r="N46" s="51">
        <f t="shared" si="4"/>
        <v>0</v>
      </c>
      <c r="O46" s="14"/>
    </row>
    <row r="47" spans="1:15" s="5" customFormat="1" ht="15">
      <c r="A47" s="95" t="s">
        <v>55</v>
      </c>
      <c r="B47" s="64">
        <v>121</v>
      </c>
      <c r="C47" s="116">
        <v>41866</v>
      </c>
      <c r="D47" s="103">
        <v>993.79</v>
      </c>
      <c r="E47" s="49"/>
      <c r="F47" s="8"/>
      <c r="G47" s="60"/>
      <c r="H47" s="49"/>
      <c r="I47" s="8"/>
      <c r="J47" s="60"/>
      <c r="K47" s="49"/>
      <c r="L47" s="8"/>
      <c r="M47" s="60"/>
      <c r="N47" s="51">
        <f t="shared" si="4"/>
        <v>993.79</v>
      </c>
      <c r="O47" s="14"/>
    </row>
    <row r="48" spans="1:15" s="5" customFormat="1" ht="19.5" thickBot="1">
      <c r="A48" s="97" t="s">
        <v>57</v>
      </c>
      <c r="B48" s="8"/>
      <c r="C48" s="8"/>
      <c r="D48" s="60">
        <f>O48/4</f>
        <v>31645.25</v>
      </c>
      <c r="E48" s="8"/>
      <c r="F48" s="8"/>
      <c r="G48" s="60">
        <f>O48/4</f>
        <v>31645.25</v>
      </c>
      <c r="H48" s="8"/>
      <c r="I48" s="8"/>
      <c r="J48" s="60">
        <f>O48/4</f>
        <v>31645.25</v>
      </c>
      <c r="K48" s="8"/>
      <c r="L48" s="8"/>
      <c r="M48" s="60">
        <f>O48/4</f>
        <v>31645.25</v>
      </c>
      <c r="N48" s="51">
        <v>126580.99</v>
      </c>
      <c r="O48" s="88">
        <v>126580.99</v>
      </c>
    </row>
    <row r="49" spans="1:15" s="4" customFormat="1" ht="20.25" thickBot="1">
      <c r="A49" s="42" t="s">
        <v>4</v>
      </c>
      <c r="B49" s="89"/>
      <c r="C49" s="90"/>
      <c r="D49" s="93">
        <f>SUM(D5:D48)</f>
        <v>336257.89</v>
      </c>
      <c r="E49" s="91"/>
      <c r="F49" s="90"/>
      <c r="G49" s="93">
        <f>SUM(G5:G48)</f>
        <v>292528.62</v>
      </c>
      <c r="H49" s="92"/>
      <c r="I49" s="90"/>
      <c r="J49" s="93">
        <f>SUM(J5:J48)</f>
        <v>300523.58</v>
      </c>
      <c r="K49" s="92"/>
      <c r="L49" s="90"/>
      <c r="M49" s="93">
        <f>SUM(M5:M48)</f>
        <v>322205.55</v>
      </c>
      <c r="N49" s="51">
        <f t="shared" si="4"/>
        <v>1251515.64</v>
      </c>
      <c r="O49" s="22">
        <f>SUM(O5:O40)</f>
        <v>1025447.45</v>
      </c>
    </row>
    <row r="50" spans="1:15" s="9" customFormat="1" ht="20.25" hidden="1" thickBot="1">
      <c r="A50" s="43" t="s">
        <v>2</v>
      </c>
      <c r="B50" s="74"/>
      <c r="C50" s="75"/>
      <c r="D50" s="76"/>
      <c r="E50" s="77"/>
      <c r="F50" s="75"/>
      <c r="G50" s="78"/>
      <c r="H50" s="74"/>
      <c r="I50" s="75"/>
      <c r="J50" s="76"/>
      <c r="K50" s="74"/>
      <c r="L50" s="75"/>
      <c r="M50" s="76"/>
      <c r="N50" s="50"/>
      <c r="O50" s="23"/>
    </row>
    <row r="51" spans="1:15" s="11" customFormat="1" ht="39.75" customHeight="1" thickBot="1">
      <c r="A51" s="291" t="s">
        <v>3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3"/>
      <c r="O51" s="24"/>
    </row>
    <row r="52" spans="1:15" s="5" customFormat="1" ht="18" customHeight="1">
      <c r="A52" s="134" t="s">
        <v>172</v>
      </c>
      <c r="B52" s="8"/>
      <c r="C52" s="8"/>
      <c r="D52" s="8"/>
      <c r="E52" s="244" t="s">
        <v>226</v>
      </c>
      <c r="F52" s="245">
        <v>41964</v>
      </c>
      <c r="G52" s="88">
        <v>6438.68</v>
      </c>
      <c r="H52" s="244"/>
      <c r="I52" s="245"/>
      <c r="J52" s="88"/>
      <c r="K52" s="8"/>
      <c r="L52" s="8"/>
      <c r="M52" s="8"/>
      <c r="N52" s="51">
        <f aca="true" t="shared" si="5" ref="N52:N64">M52+J52+G52+D52</f>
        <v>6438.68</v>
      </c>
      <c r="O52" s="61"/>
    </row>
    <row r="53" spans="1:15" s="5" customFormat="1" ht="18" customHeight="1">
      <c r="A53" s="95" t="s">
        <v>173</v>
      </c>
      <c r="B53" s="244" t="s">
        <v>193</v>
      </c>
      <c r="C53" s="245">
        <v>41880</v>
      </c>
      <c r="D53" s="88">
        <v>17943.27</v>
      </c>
      <c r="E53" s="244"/>
      <c r="F53" s="245"/>
      <c r="G53" s="88"/>
      <c r="H53" s="244"/>
      <c r="I53" s="245"/>
      <c r="J53" s="88"/>
      <c r="K53" s="8"/>
      <c r="L53" s="8"/>
      <c r="M53" s="8"/>
      <c r="N53" s="51">
        <f t="shared" si="5"/>
        <v>17943.27</v>
      </c>
      <c r="O53" s="61"/>
    </row>
    <row r="54" spans="1:15" s="5" customFormat="1" ht="18" customHeight="1">
      <c r="A54" s="95" t="s">
        <v>174</v>
      </c>
      <c r="B54" s="244" t="s">
        <v>193</v>
      </c>
      <c r="C54" s="245">
        <v>41880</v>
      </c>
      <c r="D54" s="88">
        <v>17191.22</v>
      </c>
      <c r="E54" s="244"/>
      <c r="F54" s="245"/>
      <c r="G54" s="88"/>
      <c r="H54" s="244"/>
      <c r="I54" s="245"/>
      <c r="J54" s="88"/>
      <c r="K54" s="8"/>
      <c r="L54" s="8"/>
      <c r="M54" s="8"/>
      <c r="N54" s="51">
        <f t="shared" si="5"/>
        <v>17191.22</v>
      </c>
      <c r="O54" s="61"/>
    </row>
    <row r="55" spans="1:15" s="5" customFormat="1" ht="18" customHeight="1">
      <c r="A55" s="95" t="s">
        <v>175</v>
      </c>
      <c r="B55" s="244" t="s">
        <v>193</v>
      </c>
      <c r="C55" s="245" t="s">
        <v>194</v>
      </c>
      <c r="D55" s="88">
        <v>19330.89</v>
      </c>
      <c r="E55" s="244"/>
      <c r="F55" s="245"/>
      <c r="G55" s="88"/>
      <c r="H55" s="244"/>
      <c r="I55" s="245"/>
      <c r="J55" s="88"/>
      <c r="K55" s="8"/>
      <c r="L55" s="8"/>
      <c r="M55" s="8"/>
      <c r="N55" s="51">
        <f t="shared" si="5"/>
        <v>19330.89</v>
      </c>
      <c r="O55" s="61"/>
    </row>
    <row r="56" spans="1:15" s="5" customFormat="1" ht="18" customHeight="1">
      <c r="A56" s="95" t="s">
        <v>176</v>
      </c>
      <c r="B56" s="8"/>
      <c r="C56" s="8"/>
      <c r="D56" s="8"/>
      <c r="E56" s="244" t="s">
        <v>218</v>
      </c>
      <c r="F56" s="245">
        <v>41936</v>
      </c>
      <c r="G56" s="88">
        <v>20656.76</v>
      </c>
      <c r="H56" s="244"/>
      <c r="I56" s="245"/>
      <c r="J56" s="88"/>
      <c r="K56" s="8"/>
      <c r="L56" s="8"/>
      <c r="M56" s="8"/>
      <c r="N56" s="51">
        <f t="shared" si="5"/>
        <v>20656.76</v>
      </c>
      <c r="O56" s="61"/>
    </row>
    <row r="57" spans="1:15" s="5" customFormat="1" ht="18" customHeight="1">
      <c r="A57" s="95" t="s">
        <v>177</v>
      </c>
      <c r="B57" s="8"/>
      <c r="C57" s="8"/>
      <c r="D57" s="8"/>
      <c r="E57" s="244" t="s">
        <v>218</v>
      </c>
      <c r="F57" s="245">
        <v>41936</v>
      </c>
      <c r="G57" s="88">
        <v>4984.27</v>
      </c>
      <c r="H57" s="244"/>
      <c r="I57" s="245"/>
      <c r="J57" s="88"/>
      <c r="K57" s="8"/>
      <c r="L57" s="8"/>
      <c r="M57" s="8"/>
      <c r="N57" s="51">
        <f t="shared" si="5"/>
        <v>4984.27</v>
      </c>
      <c r="O57" s="61"/>
    </row>
    <row r="58" spans="1:15" s="5" customFormat="1" ht="18" customHeight="1">
      <c r="A58" s="95" t="s">
        <v>178</v>
      </c>
      <c r="B58" s="8"/>
      <c r="C58" s="8"/>
      <c r="D58" s="8"/>
      <c r="E58" s="244" t="s">
        <v>218</v>
      </c>
      <c r="F58" s="245">
        <v>41936</v>
      </c>
      <c r="G58" s="88">
        <v>3438.19</v>
      </c>
      <c r="H58" s="244"/>
      <c r="I58" s="245"/>
      <c r="J58" s="88"/>
      <c r="K58" s="8"/>
      <c r="L58" s="8"/>
      <c r="M58" s="8"/>
      <c r="N58" s="51">
        <f t="shared" si="5"/>
        <v>3438.19</v>
      </c>
      <c r="O58" s="61"/>
    </row>
    <row r="59" spans="1:15" s="5" customFormat="1" ht="18" customHeight="1">
      <c r="A59" s="95" t="s">
        <v>179</v>
      </c>
      <c r="B59" s="8"/>
      <c r="C59" s="8"/>
      <c r="D59" s="8"/>
      <c r="E59" s="244" t="s">
        <v>218</v>
      </c>
      <c r="F59" s="245">
        <v>41936</v>
      </c>
      <c r="G59" s="88">
        <v>4741.58</v>
      </c>
      <c r="H59" s="244"/>
      <c r="I59" s="245"/>
      <c r="J59" s="88"/>
      <c r="K59" s="8"/>
      <c r="L59" s="8"/>
      <c r="M59" s="8"/>
      <c r="N59" s="51">
        <f t="shared" si="5"/>
        <v>4741.58</v>
      </c>
      <c r="O59" s="61"/>
    </row>
    <row r="60" spans="1:15" s="5" customFormat="1" ht="18" customHeight="1">
      <c r="A60" s="95" t="s">
        <v>180</v>
      </c>
      <c r="B60" s="8"/>
      <c r="C60" s="8"/>
      <c r="D60" s="8"/>
      <c r="E60" s="244" t="s">
        <v>218</v>
      </c>
      <c r="F60" s="245">
        <v>41936</v>
      </c>
      <c r="G60" s="88">
        <v>23924.11</v>
      </c>
      <c r="H60" s="244"/>
      <c r="I60" s="245"/>
      <c r="J60" s="88"/>
      <c r="K60" s="8"/>
      <c r="L60" s="8"/>
      <c r="M60" s="8"/>
      <c r="N60" s="51">
        <f t="shared" si="5"/>
        <v>23924.11</v>
      </c>
      <c r="O60" s="61"/>
    </row>
    <row r="61" spans="1:15" s="5" customFormat="1" ht="18" customHeight="1">
      <c r="A61" s="95" t="s">
        <v>181</v>
      </c>
      <c r="B61" s="8"/>
      <c r="C61" s="8"/>
      <c r="D61" s="8"/>
      <c r="E61" s="244" t="s">
        <v>218</v>
      </c>
      <c r="F61" s="245">
        <v>41936</v>
      </c>
      <c r="G61" s="88">
        <v>6154.21</v>
      </c>
      <c r="H61" s="244"/>
      <c r="I61" s="245"/>
      <c r="J61" s="88"/>
      <c r="K61" s="8"/>
      <c r="L61" s="8"/>
      <c r="M61" s="8"/>
      <c r="N61" s="51">
        <f t="shared" si="5"/>
        <v>6154.21</v>
      </c>
      <c r="O61" s="61"/>
    </row>
    <row r="62" spans="1:15" s="5" customFormat="1" ht="18" customHeight="1">
      <c r="A62" s="95" t="s">
        <v>252</v>
      </c>
      <c r="B62" s="8"/>
      <c r="C62" s="8"/>
      <c r="D62" s="8"/>
      <c r="E62" s="244"/>
      <c r="F62" s="245"/>
      <c r="G62" s="88"/>
      <c r="H62" s="244"/>
      <c r="I62" s="245"/>
      <c r="J62" s="88"/>
      <c r="K62" s="8">
        <v>338</v>
      </c>
      <c r="L62" s="104">
        <v>42202</v>
      </c>
      <c r="M62" s="306">
        <v>722.42</v>
      </c>
      <c r="N62" s="51">
        <f t="shared" si="5"/>
        <v>722.42</v>
      </c>
      <c r="O62" s="61"/>
    </row>
    <row r="63" spans="1:15" s="5" customFormat="1" ht="18" customHeight="1" thickBot="1">
      <c r="A63" s="202" t="s">
        <v>182</v>
      </c>
      <c r="B63" s="8"/>
      <c r="C63" s="8"/>
      <c r="D63" s="8"/>
      <c r="E63" s="244"/>
      <c r="F63" s="245"/>
      <c r="G63" s="88"/>
      <c r="H63" s="8">
        <v>93</v>
      </c>
      <c r="I63" s="104">
        <v>42090</v>
      </c>
      <c r="J63" s="6">
        <v>8878.31</v>
      </c>
      <c r="K63" s="8"/>
      <c r="L63" s="104"/>
      <c r="M63" s="6"/>
      <c r="N63" s="51">
        <f t="shared" si="5"/>
        <v>8878.31</v>
      </c>
      <c r="O63" s="61"/>
    </row>
    <row r="64" spans="1:15" s="83" customFormat="1" ht="20.25" thickBot="1">
      <c r="A64" s="79" t="s">
        <v>4</v>
      </c>
      <c r="B64" s="242"/>
      <c r="C64" s="243"/>
      <c r="D64" s="243">
        <f>SUM(D52:D63)</f>
        <v>54465.38</v>
      </c>
      <c r="E64" s="243"/>
      <c r="F64" s="243"/>
      <c r="G64" s="243">
        <f>SUM(G52:G63)</f>
        <v>70337.8</v>
      </c>
      <c r="H64" s="243"/>
      <c r="I64" s="243"/>
      <c r="J64" s="243">
        <f>SUM(J52:J63)</f>
        <v>8878.31</v>
      </c>
      <c r="K64" s="243"/>
      <c r="L64" s="243"/>
      <c r="M64" s="243">
        <f>SUM(M52:M63)</f>
        <v>722.42</v>
      </c>
      <c r="N64" s="51">
        <f t="shared" si="5"/>
        <v>134403.91</v>
      </c>
      <c r="O64" s="82"/>
    </row>
    <row r="65" spans="1:15" s="5" customFormat="1" ht="42" customHeight="1">
      <c r="A65" s="291" t="s">
        <v>28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3"/>
      <c r="O65" s="15"/>
    </row>
    <row r="66" spans="1:15" s="5" customFormat="1" ht="15">
      <c r="A66" s="95" t="s">
        <v>186</v>
      </c>
      <c r="B66" s="101" t="s">
        <v>187</v>
      </c>
      <c r="C66" s="102">
        <v>41852</v>
      </c>
      <c r="D66" s="103">
        <v>1937.2</v>
      </c>
      <c r="E66" s="101"/>
      <c r="F66" s="102"/>
      <c r="G66" s="103"/>
      <c r="H66" s="33"/>
      <c r="I66" s="1"/>
      <c r="J66" s="38"/>
      <c r="K66" s="33"/>
      <c r="L66" s="1"/>
      <c r="M66" s="38"/>
      <c r="N66" s="51">
        <f aca="true" t="shared" si="6" ref="N66:N99">M66+J66+G66+D66</f>
        <v>1937.2</v>
      </c>
      <c r="O66" s="21"/>
    </row>
    <row r="67" spans="1:15" s="5" customFormat="1" ht="15">
      <c r="A67" s="40" t="s">
        <v>188</v>
      </c>
      <c r="B67" s="8">
        <v>122</v>
      </c>
      <c r="C67" s="104">
        <v>41873</v>
      </c>
      <c r="D67" s="6">
        <v>294.87</v>
      </c>
      <c r="E67" s="8"/>
      <c r="F67" s="104"/>
      <c r="G67" s="16"/>
      <c r="H67" s="32"/>
      <c r="I67" s="8"/>
      <c r="J67" s="37"/>
      <c r="K67" s="32"/>
      <c r="L67" s="8"/>
      <c r="M67" s="37"/>
      <c r="N67" s="51">
        <f t="shared" si="6"/>
        <v>294.87</v>
      </c>
      <c r="O67" s="21"/>
    </row>
    <row r="68" spans="1:15" s="5" customFormat="1" ht="15">
      <c r="A68" s="40" t="s">
        <v>189</v>
      </c>
      <c r="B68" s="8">
        <v>122</v>
      </c>
      <c r="C68" s="104">
        <v>41873</v>
      </c>
      <c r="D68" s="6">
        <v>294.87</v>
      </c>
      <c r="E68" s="8"/>
      <c r="F68" s="104"/>
      <c r="G68" s="16"/>
      <c r="H68" s="32"/>
      <c r="I68" s="8"/>
      <c r="J68" s="37"/>
      <c r="K68" s="32"/>
      <c r="L68" s="8"/>
      <c r="M68" s="37"/>
      <c r="N68" s="51">
        <f t="shared" si="6"/>
        <v>294.87</v>
      </c>
      <c r="O68" s="21"/>
    </row>
    <row r="69" spans="1:15" s="5" customFormat="1" ht="15">
      <c r="A69" s="40" t="s">
        <v>190</v>
      </c>
      <c r="B69" s="8">
        <v>130</v>
      </c>
      <c r="C69" s="104">
        <v>41880</v>
      </c>
      <c r="D69" s="6">
        <v>396.2</v>
      </c>
      <c r="E69" s="8"/>
      <c r="F69" s="104"/>
      <c r="G69" s="16"/>
      <c r="H69" s="101"/>
      <c r="I69" s="102"/>
      <c r="J69" s="103"/>
      <c r="K69" s="32"/>
      <c r="L69" s="8"/>
      <c r="M69" s="37"/>
      <c r="N69" s="51">
        <f t="shared" si="6"/>
        <v>396.2</v>
      </c>
      <c r="O69" s="21"/>
    </row>
    <row r="70" spans="1:15" s="5" customFormat="1" ht="15">
      <c r="A70" s="40" t="s">
        <v>191</v>
      </c>
      <c r="B70" s="8">
        <v>130</v>
      </c>
      <c r="C70" s="104">
        <v>41880</v>
      </c>
      <c r="D70" s="6">
        <v>252.94</v>
      </c>
      <c r="E70" s="8"/>
      <c r="F70" s="104"/>
      <c r="G70" s="16"/>
      <c r="H70" s="32"/>
      <c r="I70" s="8"/>
      <c r="J70" s="37"/>
      <c r="K70" s="32"/>
      <c r="L70" s="8"/>
      <c r="M70" s="37"/>
      <c r="N70" s="51">
        <f t="shared" si="6"/>
        <v>252.94</v>
      </c>
      <c r="O70" s="21"/>
    </row>
    <row r="71" spans="1:15" s="5" customFormat="1" ht="15">
      <c r="A71" s="40" t="s">
        <v>192</v>
      </c>
      <c r="B71" s="8">
        <v>130</v>
      </c>
      <c r="C71" s="104">
        <v>41880</v>
      </c>
      <c r="D71" s="6">
        <v>725.18</v>
      </c>
      <c r="E71" s="8"/>
      <c r="F71" s="104"/>
      <c r="G71" s="16"/>
      <c r="H71" s="32"/>
      <c r="I71" s="8"/>
      <c r="J71" s="37"/>
      <c r="K71" s="32"/>
      <c r="L71" s="8"/>
      <c r="M71" s="37"/>
      <c r="N71" s="51">
        <f t="shared" si="6"/>
        <v>725.18</v>
      </c>
      <c r="O71" s="21"/>
    </row>
    <row r="72" spans="1:15" s="5" customFormat="1" ht="15">
      <c r="A72" s="40" t="s">
        <v>191</v>
      </c>
      <c r="B72" s="8">
        <v>130</v>
      </c>
      <c r="C72" s="104">
        <v>41880</v>
      </c>
      <c r="D72" s="6">
        <v>252.94</v>
      </c>
      <c r="E72" s="8"/>
      <c r="F72" s="104"/>
      <c r="G72" s="16"/>
      <c r="H72" s="32"/>
      <c r="I72" s="8"/>
      <c r="J72" s="37"/>
      <c r="K72" s="32"/>
      <c r="L72" s="8"/>
      <c r="M72" s="37"/>
      <c r="N72" s="51">
        <f t="shared" si="6"/>
        <v>252.94</v>
      </c>
      <c r="O72" s="21"/>
    </row>
    <row r="73" spans="1:15" s="5" customFormat="1" ht="15">
      <c r="A73" s="40" t="s">
        <v>204</v>
      </c>
      <c r="B73" s="101" t="s">
        <v>205</v>
      </c>
      <c r="C73" s="102">
        <v>41887</v>
      </c>
      <c r="D73" s="103">
        <v>234.27</v>
      </c>
      <c r="E73" s="49"/>
      <c r="F73" s="8"/>
      <c r="G73" s="16"/>
      <c r="H73" s="32"/>
      <c r="I73" s="8"/>
      <c r="J73" s="37"/>
      <c r="K73" s="32"/>
      <c r="L73" s="8"/>
      <c r="M73" s="37"/>
      <c r="N73" s="51">
        <f t="shared" si="6"/>
        <v>234.27</v>
      </c>
      <c r="O73" s="21"/>
    </row>
    <row r="74" spans="1:15" s="5" customFormat="1" ht="15">
      <c r="A74" s="40" t="s">
        <v>206</v>
      </c>
      <c r="B74" s="101" t="s">
        <v>205</v>
      </c>
      <c r="C74" s="102">
        <v>41887</v>
      </c>
      <c r="D74" s="103">
        <v>1903.58</v>
      </c>
      <c r="E74" s="49"/>
      <c r="F74" s="8"/>
      <c r="G74" s="16"/>
      <c r="H74" s="32"/>
      <c r="I74" s="8"/>
      <c r="J74" s="37"/>
      <c r="K74" s="32"/>
      <c r="L74" s="8"/>
      <c r="M74" s="37"/>
      <c r="N74" s="51">
        <f t="shared" si="6"/>
        <v>1903.58</v>
      </c>
      <c r="O74" s="21"/>
    </row>
    <row r="75" spans="1:15" s="5" customFormat="1" ht="15">
      <c r="A75" s="40" t="s">
        <v>207</v>
      </c>
      <c r="B75" s="101" t="s">
        <v>205</v>
      </c>
      <c r="C75" s="102">
        <v>41887</v>
      </c>
      <c r="D75" s="103">
        <v>3215.15</v>
      </c>
      <c r="E75" s="49"/>
      <c r="F75" s="8"/>
      <c r="G75" s="16"/>
      <c r="H75" s="32"/>
      <c r="I75" s="8"/>
      <c r="J75" s="37"/>
      <c r="K75" s="32"/>
      <c r="L75" s="8"/>
      <c r="M75" s="37"/>
      <c r="N75" s="51">
        <f t="shared" si="6"/>
        <v>3215.15</v>
      </c>
      <c r="O75" s="21"/>
    </row>
    <row r="76" spans="1:15" s="5" customFormat="1" ht="15" customHeight="1">
      <c r="A76" s="40" t="s">
        <v>208</v>
      </c>
      <c r="B76" s="32">
        <v>134</v>
      </c>
      <c r="C76" s="104">
        <v>41901</v>
      </c>
      <c r="D76" s="36">
        <v>396.2</v>
      </c>
      <c r="E76" s="101"/>
      <c r="F76" s="102"/>
      <c r="G76" s="103"/>
      <c r="H76" s="32"/>
      <c r="I76" s="8"/>
      <c r="J76" s="37"/>
      <c r="K76" s="32"/>
      <c r="L76" s="8"/>
      <c r="M76" s="37"/>
      <c r="N76" s="51">
        <f t="shared" si="6"/>
        <v>396.2</v>
      </c>
      <c r="O76" s="21"/>
    </row>
    <row r="77" spans="1:15" s="5" customFormat="1" ht="15">
      <c r="A77" s="41" t="s">
        <v>210</v>
      </c>
      <c r="B77" s="101" t="s">
        <v>211</v>
      </c>
      <c r="C77" s="102">
        <v>41908</v>
      </c>
      <c r="D77" s="103">
        <v>542.86</v>
      </c>
      <c r="E77" s="49"/>
      <c r="F77" s="8"/>
      <c r="G77" s="16"/>
      <c r="H77" s="32"/>
      <c r="I77" s="8"/>
      <c r="J77" s="37"/>
      <c r="K77" s="32"/>
      <c r="L77" s="8"/>
      <c r="M77" s="37"/>
      <c r="N77" s="51">
        <f t="shared" si="6"/>
        <v>542.86</v>
      </c>
      <c r="O77" s="21"/>
    </row>
    <row r="78" spans="1:15" s="5" customFormat="1" ht="15">
      <c r="A78" s="41" t="s">
        <v>214</v>
      </c>
      <c r="B78" s="101" t="s">
        <v>215</v>
      </c>
      <c r="C78" s="102">
        <v>41922</v>
      </c>
      <c r="D78" s="103">
        <v>1251.84</v>
      </c>
      <c r="E78" s="64"/>
      <c r="F78" s="73"/>
      <c r="G78" s="246"/>
      <c r="H78" s="63"/>
      <c r="I78" s="73"/>
      <c r="J78" s="52"/>
      <c r="K78" s="63"/>
      <c r="L78" s="73"/>
      <c r="M78" s="52"/>
      <c r="N78" s="51">
        <f t="shared" si="6"/>
        <v>1251.84</v>
      </c>
      <c r="O78" s="21"/>
    </row>
    <row r="79" spans="1:15" s="5" customFormat="1" ht="15">
      <c r="A79" s="41" t="s">
        <v>216</v>
      </c>
      <c r="B79" s="101" t="s">
        <v>215</v>
      </c>
      <c r="C79" s="102">
        <v>41922</v>
      </c>
      <c r="D79" s="103">
        <v>679.49</v>
      </c>
      <c r="E79" s="64"/>
      <c r="F79" s="73"/>
      <c r="G79" s="246"/>
      <c r="H79" s="63"/>
      <c r="I79" s="73"/>
      <c r="J79" s="52"/>
      <c r="K79" s="63"/>
      <c r="L79" s="73"/>
      <c r="M79" s="52"/>
      <c r="N79" s="51">
        <f t="shared" si="6"/>
        <v>679.49</v>
      </c>
      <c r="O79" s="21"/>
    </row>
    <row r="80" spans="1:15" s="5" customFormat="1" ht="15">
      <c r="A80" s="40" t="s">
        <v>217</v>
      </c>
      <c r="B80" s="101" t="s">
        <v>215</v>
      </c>
      <c r="C80" s="102">
        <v>41922</v>
      </c>
      <c r="D80" s="103">
        <v>396.2</v>
      </c>
      <c r="E80" s="101"/>
      <c r="F80" s="102"/>
      <c r="G80" s="103"/>
      <c r="H80" s="32"/>
      <c r="I80" s="8"/>
      <c r="J80" s="37"/>
      <c r="K80" s="32"/>
      <c r="L80" s="8"/>
      <c r="M80" s="37"/>
      <c r="N80" s="51">
        <f t="shared" si="6"/>
        <v>396.2</v>
      </c>
      <c r="O80" s="21"/>
    </row>
    <row r="81" spans="1:15" s="5" customFormat="1" ht="17.25" customHeight="1">
      <c r="A81" s="41" t="s">
        <v>219</v>
      </c>
      <c r="B81" s="101" t="s">
        <v>218</v>
      </c>
      <c r="C81" s="102">
        <v>41936</v>
      </c>
      <c r="D81" s="103">
        <v>903.37</v>
      </c>
      <c r="E81" s="101"/>
      <c r="F81" s="102"/>
      <c r="G81" s="103"/>
      <c r="H81" s="63"/>
      <c r="I81" s="73"/>
      <c r="J81" s="52"/>
      <c r="K81" s="63"/>
      <c r="L81" s="73"/>
      <c r="M81" s="52"/>
      <c r="N81" s="51">
        <f t="shared" si="6"/>
        <v>903.37</v>
      </c>
      <c r="O81" s="21"/>
    </row>
    <row r="82" spans="1:15" s="5" customFormat="1" ht="18" customHeight="1">
      <c r="A82" s="40" t="s">
        <v>220</v>
      </c>
      <c r="B82" s="101" t="s">
        <v>221</v>
      </c>
      <c r="C82" s="102">
        <v>41929</v>
      </c>
      <c r="D82" s="103">
        <v>222.5</v>
      </c>
      <c r="E82" s="101"/>
      <c r="F82" s="102"/>
      <c r="G82" s="103"/>
      <c r="H82" s="63"/>
      <c r="I82" s="73"/>
      <c r="J82" s="52"/>
      <c r="K82" s="63"/>
      <c r="L82" s="73"/>
      <c r="M82" s="52"/>
      <c r="N82" s="51">
        <f t="shared" si="6"/>
        <v>222.5</v>
      </c>
      <c r="O82" s="21"/>
    </row>
    <row r="83" spans="1:15" s="5" customFormat="1" ht="15">
      <c r="A83" s="41" t="s">
        <v>222</v>
      </c>
      <c r="B83" s="101" t="s">
        <v>223</v>
      </c>
      <c r="C83" s="102">
        <v>41943</v>
      </c>
      <c r="D83" s="103">
        <v>78.24</v>
      </c>
      <c r="E83" s="101"/>
      <c r="F83" s="102"/>
      <c r="G83" s="103"/>
      <c r="H83" s="63"/>
      <c r="I83" s="73"/>
      <c r="J83" s="52"/>
      <c r="K83" s="63"/>
      <c r="L83" s="73"/>
      <c r="M83" s="52"/>
      <c r="N83" s="51">
        <f t="shared" si="6"/>
        <v>78.24</v>
      </c>
      <c r="O83" s="21"/>
    </row>
    <row r="84" spans="1:15" s="5" customFormat="1" ht="15">
      <c r="A84" s="41" t="s">
        <v>224</v>
      </c>
      <c r="B84" s="101" t="s">
        <v>225</v>
      </c>
      <c r="C84" s="102">
        <v>41943</v>
      </c>
      <c r="D84" s="103">
        <v>67</v>
      </c>
      <c r="E84" s="101"/>
      <c r="F84" s="102"/>
      <c r="G84" s="103"/>
      <c r="H84" s="63"/>
      <c r="I84" s="73"/>
      <c r="J84" s="52"/>
      <c r="K84" s="63"/>
      <c r="L84" s="73"/>
      <c r="M84" s="52"/>
      <c r="N84" s="51">
        <f t="shared" si="6"/>
        <v>67</v>
      </c>
      <c r="O84" s="21"/>
    </row>
    <row r="85" spans="1:15" s="5" customFormat="1" ht="12.75" customHeight="1">
      <c r="A85" s="41" t="s">
        <v>228</v>
      </c>
      <c r="B85" s="101"/>
      <c r="C85" s="102"/>
      <c r="D85" s="103"/>
      <c r="E85" s="101" t="s">
        <v>229</v>
      </c>
      <c r="F85" s="102">
        <v>41978</v>
      </c>
      <c r="G85" s="103">
        <v>322.87</v>
      </c>
      <c r="H85" s="63"/>
      <c r="I85" s="73"/>
      <c r="J85" s="52"/>
      <c r="K85" s="63"/>
      <c r="L85" s="73"/>
      <c r="M85" s="52"/>
      <c r="N85" s="51">
        <f t="shared" si="6"/>
        <v>322.87</v>
      </c>
      <c r="O85" s="21"/>
    </row>
    <row r="86" spans="1:15" s="5" customFormat="1" ht="30.75" customHeight="1">
      <c r="A86" s="41" t="s">
        <v>230</v>
      </c>
      <c r="B86" s="63"/>
      <c r="C86" s="73"/>
      <c r="D86" s="52"/>
      <c r="E86" s="101" t="s">
        <v>231</v>
      </c>
      <c r="F86" s="102">
        <v>41996</v>
      </c>
      <c r="G86" s="103">
        <v>2833.33</v>
      </c>
      <c r="H86" s="101"/>
      <c r="I86" s="102"/>
      <c r="J86" s="103"/>
      <c r="K86" s="101"/>
      <c r="L86" s="102"/>
      <c r="M86" s="103"/>
      <c r="N86" s="51">
        <f t="shared" si="6"/>
        <v>2833.33</v>
      </c>
      <c r="O86" s="21"/>
    </row>
    <row r="87" spans="1:15" s="5" customFormat="1" ht="15">
      <c r="A87" s="41" t="s">
        <v>232</v>
      </c>
      <c r="B87" s="101"/>
      <c r="C87" s="102"/>
      <c r="D87" s="103"/>
      <c r="E87" s="101" t="s">
        <v>233</v>
      </c>
      <c r="F87" s="102">
        <v>42027</v>
      </c>
      <c r="G87" s="103">
        <v>322.87</v>
      </c>
      <c r="H87" s="63"/>
      <c r="I87" s="73"/>
      <c r="J87" s="52"/>
      <c r="K87" s="63"/>
      <c r="L87" s="73"/>
      <c r="M87" s="52"/>
      <c r="N87" s="51">
        <f t="shared" si="6"/>
        <v>322.87</v>
      </c>
      <c r="O87" s="21"/>
    </row>
    <row r="88" spans="1:15" s="5" customFormat="1" ht="15">
      <c r="A88" s="41" t="s">
        <v>234</v>
      </c>
      <c r="B88" s="101"/>
      <c r="C88" s="102"/>
      <c r="D88" s="103"/>
      <c r="E88" s="114" t="s">
        <v>235</v>
      </c>
      <c r="F88" s="102">
        <v>42034</v>
      </c>
      <c r="G88" s="103">
        <v>867.53</v>
      </c>
      <c r="H88" s="63"/>
      <c r="I88" s="73"/>
      <c r="J88" s="52"/>
      <c r="K88" s="63"/>
      <c r="L88" s="73"/>
      <c r="M88" s="52"/>
      <c r="N88" s="51">
        <f t="shared" si="6"/>
        <v>867.53</v>
      </c>
      <c r="O88" s="21"/>
    </row>
    <row r="89" spans="1:15" s="5" customFormat="1" ht="15">
      <c r="A89" s="41" t="s">
        <v>239</v>
      </c>
      <c r="B89" s="101"/>
      <c r="C89" s="102"/>
      <c r="D89" s="103"/>
      <c r="E89" s="114" t="s">
        <v>240</v>
      </c>
      <c r="F89" s="102">
        <v>42030</v>
      </c>
      <c r="G89" s="115">
        <v>81</v>
      </c>
      <c r="H89" s="63"/>
      <c r="I89" s="73"/>
      <c r="J89" s="52"/>
      <c r="K89" s="63"/>
      <c r="L89" s="73"/>
      <c r="M89" s="52"/>
      <c r="N89" s="51">
        <f t="shared" si="6"/>
        <v>81</v>
      </c>
      <c r="O89" s="21"/>
    </row>
    <row r="90" spans="1:15" s="5" customFormat="1" ht="15">
      <c r="A90" s="41" t="s">
        <v>236</v>
      </c>
      <c r="B90" s="63"/>
      <c r="C90" s="73"/>
      <c r="D90" s="52"/>
      <c r="E90" s="250"/>
      <c r="F90" s="116"/>
      <c r="G90" s="246"/>
      <c r="H90" s="101" t="s">
        <v>237</v>
      </c>
      <c r="I90" s="102">
        <v>42041</v>
      </c>
      <c r="J90" s="103">
        <v>396.2</v>
      </c>
      <c r="K90" s="101"/>
      <c r="L90" s="102"/>
      <c r="M90" s="103"/>
      <c r="N90" s="51">
        <f t="shared" si="6"/>
        <v>396.2</v>
      </c>
      <c r="O90" s="21"/>
    </row>
    <row r="91" spans="1:15" s="5" customFormat="1" ht="15">
      <c r="A91" s="41" t="s">
        <v>216</v>
      </c>
      <c r="B91" s="101"/>
      <c r="C91" s="102"/>
      <c r="D91" s="103"/>
      <c r="E91" s="114"/>
      <c r="F91" s="102"/>
      <c r="G91" s="115"/>
      <c r="H91" s="101" t="s">
        <v>238</v>
      </c>
      <c r="I91" s="102">
        <v>42055</v>
      </c>
      <c r="J91" s="103">
        <v>668.81</v>
      </c>
      <c r="K91" s="63"/>
      <c r="L91" s="73"/>
      <c r="M91" s="52"/>
      <c r="N91" s="51">
        <f t="shared" si="6"/>
        <v>668.81</v>
      </c>
      <c r="O91" s="21"/>
    </row>
    <row r="92" spans="1:15" s="5" customFormat="1" ht="15">
      <c r="A92" s="40" t="s">
        <v>242</v>
      </c>
      <c r="B92" s="32"/>
      <c r="C92" s="8"/>
      <c r="D92" s="36"/>
      <c r="E92" s="49"/>
      <c r="F92" s="8"/>
      <c r="G92" s="16"/>
      <c r="H92" s="101" t="s">
        <v>241</v>
      </c>
      <c r="I92" s="102">
        <v>42076</v>
      </c>
      <c r="J92" s="103">
        <v>1122.23</v>
      </c>
      <c r="K92" s="63"/>
      <c r="L92" s="73"/>
      <c r="M92" s="52"/>
      <c r="N92" s="51">
        <f t="shared" si="6"/>
        <v>1122.23</v>
      </c>
      <c r="O92" s="21"/>
    </row>
    <row r="93" spans="1:15" s="5" customFormat="1" ht="15">
      <c r="A93" s="41" t="s">
        <v>243</v>
      </c>
      <c r="B93" s="101"/>
      <c r="C93" s="102"/>
      <c r="D93" s="103"/>
      <c r="E93" s="114"/>
      <c r="F93" s="102"/>
      <c r="G93" s="115"/>
      <c r="H93" s="101" t="s">
        <v>244</v>
      </c>
      <c r="I93" s="102">
        <v>42104</v>
      </c>
      <c r="J93" s="103">
        <v>680.18</v>
      </c>
      <c r="K93" s="63"/>
      <c r="L93" s="73"/>
      <c r="M93" s="52"/>
      <c r="N93" s="51">
        <f t="shared" si="6"/>
        <v>680.18</v>
      </c>
      <c r="O93" s="21"/>
    </row>
    <row r="94" spans="1:15" s="5" customFormat="1" ht="15">
      <c r="A94" s="41" t="s">
        <v>245</v>
      </c>
      <c r="B94" s="101"/>
      <c r="C94" s="102"/>
      <c r="D94" s="103"/>
      <c r="E94" s="114"/>
      <c r="F94" s="102"/>
      <c r="G94" s="115"/>
      <c r="H94" s="101" t="s">
        <v>244</v>
      </c>
      <c r="I94" s="102">
        <v>42104</v>
      </c>
      <c r="J94" s="103">
        <v>1358.28</v>
      </c>
      <c r="K94" s="63"/>
      <c r="L94" s="73"/>
      <c r="M94" s="52"/>
      <c r="N94" s="51">
        <f t="shared" si="6"/>
        <v>1358.28</v>
      </c>
      <c r="O94" s="21"/>
    </row>
    <row r="95" spans="1:15" s="5" customFormat="1" ht="15">
      <c r="A95" s="41" t="s">
        <v>246</v>
      </c>
      <c r="B95" s="101"/>
      <c r="C95" s="102"/>
      <c r="D95" s="103"/>
      <c r="E95" s="114"/>
      <c r="F95" s="102"/>
      <c r="G95" s="115"/>
      <c r="H95" s="101" t="s">
        <v>247</v>
      </c>
      <c r="I95" s="102">
        <v>42124</v>
      </c>
      <c r="J95" s="103">
        <v>161.44</v>
      </c>
      <c r="K95" s="63"/>
      <c r="L95" s="73"/>
      <c r="M95" s="52"/>
      <c r="N95" s="51">
        <f t="shared" si="6"/>
        <v>161.44</v>
      </c>
      <c r="O95" s="21"/>
    </row>
    <row r="96" spans="1:15" s="5" customFormat="1" ht="15">
      <c r="A96" s="41" t="s">
        <v>248</v>
      </c>
      <c r="B96" s="101"/>
      <c r="C96" s="102"/>
      <c r="D96" s="103"/>
      <c r="E96" s="114"/>
      <c r="F96" s="102"/>
      <c r="G96" s="115"/>
      <c r="H96" s="101"/>
      <c r="I96" s="102"/>
      <c r="J96" s="103"/>
      <c r="K96" s="63">
        <v>190</v>
      </c>
      <c r="L96" s="116">
        <v>42132</v>
      </c>
      <c r="M96" s="253">
        <v>295.8</v>
      </c>
      <c r="N96" s="51">
        <f t="shared" si="6"/>
        <v>295.8</v>
      </c>
      <c r="O96" s="21"/>
    </row>
    <row r="97" spans="1:15" s="5" customFormat="1" ht="15">
      <c r="A97" s="41" t="s">
        <v>253</v>
      </c>
      <c r="B97" s="101"/>
      <c r="C97" s="102"/>
      <c r="D97" s="103"/>
      <c r="E97" s="114"/>
      <c r="F97" s="102"/>
      <c r="G97" s="115"/>
      <c r="H97" s="101"/>
      <c r="I97" s="102"/>
      <c r="J97" s="103"/>
      <c r="K97" s="63">
        <v>340</v>
      </c>
      <c r="L97" s="116">
        <v>42188</v>
      </c>
      <c r="M97" s="257">
        <v>9287.4</v>
      </c>
      <c r="N97" s="51">
        <f t="shared" si="6"/>
        <v>9287.4</v>
      </c>
      <c r="O97" s="21"/>
    </row>
    <row r="98" spans="1:15" s="5" customFormat="1" ht="15.75" thickBot="1">
      <c r="A98" s="41"/>
      <c r="B98" s="63"/>
      <c r="C98" s="73"/>
      <c r="D98" s="249"/>
      <c r="E98" s="64"/>
      <c r="F98" s="73"/>
      <c r="G98" s="246"/>
      <c r="H98" s="63"/>
      <c r="I98" s="73"/>
      <c r="J98" s="52"/>
      <c r="K98" s="63"/>
      <c r="L98" s="73"/>
      <c r="M98" s="52"/>
      <c r="N98" s="51">
        <f t="shared" si="6"/>
        <v>0</v>
      </c>
      <c r="O98" s="21"/>
    </row>
    <row r="99" spans="1:15" s="83" customFormat="1" ht="20.25" thickBot="1">
      <c r="A99" s="79" t="s">
        <v>4</v>
      </c>
      <c r="B99" s="80"/>
      <c r="C99" s="81"/>
      <c r="D99" s="84">
        <f>SUM(D66:D98)</f>
        <v>14044.9</v>
      </c>
      <c r="E99" s="85"/>
      <c r="F99" s="81"/>
      <c r="G99" s="84">
        <f>SUM(G66:G98)</f>
        <v>4427.6</v>
      </c>
      <c r="H99" s="86"/>
      <c r="I99" s="81"/>
      <c r="J99" s="84">
        <f>SUM(J66:J98)</f>
        <v>4387.14</v>
      </c>
      <c r="K99" s="86"/>
      <c r="L99" s="81"/>
      <c r="M99" s="84">
        <f>SUM(M66:M98)</f>
        <v>9583.2</v>
      </c>
      <c r="N99" s="51">
        <f t="shared" si="6"/>
        <v>32442.84</v>
      </c>
      <c r="O99" s="87"/>
    </row>
    <row r="100" spans="1:15" s="5" customFormat="1" ht="20.25" thickBot="1">
      <c r="A100" s="69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65"/>
    </row>
    <row r="101" spans="1:15" s="2" customFormat="1" ht="20.25" thickBot="1">
      <c r="A101" s="44" t="s">
        <v>6</v>
      </c>
      <c r="B101" s="70"/>
      <c r="C101" s="66"/>
      <c r="D101" s="71">
        <f>D99+D64+D49</f>
        <v>404768.17</v>
      </c>
      <c r="E101" s="67"/>
      <c r="F101" s="66"/>
      <c r="G101" s="71">
        <f>G99+G64+G49</f>
        <v>367294.02</v>
      </c>
      <c r="H101" s="67"/>
      <c r="I101" s="66"/>
      <c r="J101" s="71">
        <f>J99+J64+J49</f>
        <v>313789.03</v>
      </c>
      <c r="K101" s="67"/>
      <c r="L101" s="66"/>
      <c r="M101" s="71">
        <f>M99+M64+M49</f>
        <v>332511.17</v>
      </c>
      <c r="N101" s="68"/>
      <c r="O101" s="25">
        <f>M101+J101+G101+D101</f>
        <v>1418362.39</v>
      </c>
    </row>
    <row r="102" spans="1:13" s="2" customFormat="1" ht="13.5" thickBot="1">
      <c r="A102" s="55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4" s="2" customFormat="1" ht="13.5" thickBot="1">
      <c r="A103" s="53"/>
      <c r="B103" s="56" t="s">
        <v>21</v>
      </c>
      <c r="C103" s="56" t="s">
        <v>22</v>
      </c>
      <c r="D103" s="56" t="s">
        <v>23</v>
      </c>
      <c r="E103" s="56" t="s">
        <v>24</v>
      </c>
      <c r="F103" s="56" t="s">
        <v>25</v>
      </c>
      <c r="G103" s="56" t="s">
        <v>14</v>
      </c>
      <c r="H103" s="56" t="s">
        <v>15</v>
      </c>
      <c r="I103" s="56" t="s">
        <v>16</v>
      </c>
      <c r="J103" s="56" t="s">
        <v>17</v>
      </c>
      <c r="K103" s="56" t="s">
        <v>18</v>
      </c>
      <c r="L103" s="56" t="s">
        <v>19</v>
      </c>
      <c r="M103" s="56" t="s">
        <v>20</v>
      </c>
      <c r="N103" s="56" t="s">
        <v>27</v>
      </c>
    </row>
    <row r="104" spans="1:14" s="2" customFormat="1" ht="13.5" thickBot="1">
      <c r="A104" s="55" t="s">
        <v>13</v>
      </c>
      <c r="B104" s="62">
        <v>-90354.83</v>
      </c>
      <c r="C104" s="53">
        <f>B109</f>
        <v>41434.58</v>
      </c>
      <c r="D104" s="53">
        <f aca="true" t="shared" si="7" ref="D104:M104">C109</f>
        <v>174206.21</v>
      </c>
      <c r="E104" s="54">
        <f>D109</f>
        <v>-114067.32</v>
      </c>
      <c r="F104" s="53">
        <f t="shared" si="7"/>
        <v>775.639999999999</v>
      </c>
      <c r="G104" s="53">
        <f t="shared" si="7"/>
        <v>136943.33</v>
      </c>
      <c r="H104" s="54">
        <f t="shared" si="7"/>
        <v>-101872.46</v>
      </c>
      <c r="I104" s="53">
        <f t="shared" si="7"/>
        <v>15628.39</v>
      </c>
      <c r="J104" s="53">
        <f t="shared" si="7"/>
        <v>133156.32</v>
      </c>
      <c r="K104" s="54">
        <f t="shared" si="7"/>
        <v>-67615.28</v>
      </c>
      <c r="L104" s="53">
        <f t="shared" si="7"/>
        <v>48781.52</v>
      </c>
      <c r="M104" s="53">
        <f t="shared" si="7"/>
        <v>171331.77</v>
      </c>
      <c r="N104" s="53"/>
    </row>
    <row r="105" spans="1:14" s="100" customFormat="1" ht="13.5" thickBot="1">
      <c r="A105" s="94" t="s">
        <v>11</v>
      </c>
      <c r="B105" s="99">
        <v>135426.88</v>
      </c>
      <c r="C105" s="99">
        <v>110819.7</v>
      </c>
      <c r="D105" s="99">
        <v>121819.35</v>
      </c>
      <c r="E105" s="99">
        <v>124473.93</v>
      </c>
      <c r="F105" s="99">
        <v>123146.64</v>
      </c>
      <c r="G105" s="99">
        <v>123146.64</v>
      </c>
      <c r="H105" s="99">
        <v>123146.64</v>
      </c>
      <c r="I105" s="99">
        <v>123146.64</v>
      </c>
      <c r="J105" s="99">
        <v>123146.64</v>
      </c>
      <c r="K105" s="99">
        <v>123146.64</v>
      </c>
      <c r="L105" s="99">
        <v>123146.64</v>
      </c>
      <c r="M105" s="99">
        <v>123146.64</v>
      </c>
      <c r="N105" s="99">
        <f>SUM(B105:M105)</f>
        <v>1477712.98</v>
      </c>
    </row>
    <row r="106" spans="1:14" s="100" customFormat="1" ht="13.5" thickBot="1">
      <c r="A106" s="94" t="s">
        <v>12</v>
      </c>
      <c r="B106" s="99">
        <v>130805.41</v>
      </c>
      <c r="C106" s="99">
        <v>132525.63</v>
      </c>
      <c r="D106" s="99">
        <v>116248.64</v>
      </c>
      <c r="E106" s="99">
        <v>114596.96</v>
      </c>
      <c r="F106" s="99">
        <v>135921.69</v>
      </c>
      <c r="G106" s="99">
        <v>128232.23</v>
      </c>
      <c r="H106" s="99">
        <v>117254.85</v>
      </c>
      <c r="I106" s="99">
        <v>117281.93</v>
      </c>
      <c r="J106" s="99">
        <v>112771.43</v>
      </c>
      <c r="K106" s="99">
        <v>116150.8</v>
      </c>
      <c r="L106" s="99">
        <v>122304.25</v>
      </c>
      <c r="M106" s="99">
        <v>126407.63</v>
      </c>
      <c r="N106" s="99">
        <f>SUM(B106:M106)</f>
        <v>1470501.45</v>
      </c>
    </row>
    <row r="107" spans="1:14" s="100" customFormat="1" ht="13.5" thickBot="1">
      <c r="A107" s="94" t="s">
        <v>200</v>
      </c>
      <c r="B107" s="99">
        <v>984</v>
      </c>
      <c r="C107" s="99">
        <v>246</v>
      </c>
      <c r="D107" s="99">
        <v>246</v>
      </c>
      <c r="E107" s="99">
        <v>246</v>
      </c>
      <c r="F107" s="99">
        <v>246</v>
      </c>
      <c r="G107" s="99">
        <v>246</v>
      </c>
      <c r="H107" s="99">
        <v>246</v>
      </c>
      <c r="I107" s="99">
        <v>246</v>
      </c>
      <c r="J107" s="99">
        <v>246</v>
      </c>
      <c r="K107" s="99">
        <v>246</v>
      </c>
      <c r="L107" s="99">
        <v>246</v>
      </c>
      <c r="M107" s="99">
        <v>246</v>
      </c>
      <c r="N107" s="99">
        <f>SUM(B107:M107)</f>
        <v>3690</v>
      </c>
    </row>
    <row r="108" spans="1:14" s="2" customFormat="1" ht="13.5" thickBot="1">
      <c r="A108" s="55" t="s">
        <v>58</v>
      </c>
      <c r="B108" s="53">
        <f>B106-B105</f>
        <v>-4621.47</v>
      </c>
      <c r="C108" s="53">
        <f aca="true" t="shared" si="8" ref="C108:M108">C106-C105</f>
        <v>21705.93</v>
      </c>
      <c r="D108" s="53">
        <f t="shared" si="8"/>
        <v>-5570.71000000001</v>
      </c>
      <c r="E108" s="53">
        <f t="shared" si="8"/>
        <v>-9876.96999999999</v>
      </c>
      <c r="F108" s="53">
        <f t="shared" si="8"/>
        <v>12775.05</v>
      </c>
      <c r="G108" s="53">
        <f t="shared" si="8"/>
        <v>5085.59</v>
      </c>
      <c r="H108" s="53">
        <f t="shared" si="8"/>
        <v>-5891.78999999999</v>
      </c>
      <c r="I108" s="53">
        <f t="shared" si="8"/>
        <v>-5864.71000000001</v>
      </c>
      <c r="J108" s="53">
        <f t="shared" si="8"/>
        <v>-10375.21</v>
      </c>
      <c r="K108" s="53">
        <f t="shared" si="8"/>
        <v>-6995.84</v>
      </c>
      <c r="L108" s="53">
        <f t="shared" si="8"/>
        <v>-842.389999999999</v>
      </c>
      <c r="M108" s="53">
        <f t="shared" si="8"/>
        <v>3260.99000000001</v>
      </c>
      <c r="N108" s="119">
        <f>SUM(B108:M108)</f>
        <v>-7211.52999999999</v>
      </c>
    </row>
    <row r="109" spans="1:14" s="2" customFormat="1" ht="13.5" thickBot="1">
      <c r="A109" s="55" t="s">
        <v>26</v>
      </c>
      <c r="B109" s="53">
        <f>B104+B106+B107</f>
        <v>41434.58</v>
      </c>
      <c r="C109" s="53">
        <f aca="true" t="shared" si="9" ref="C109:L109">C104+C106+C107</f>
        <v>174206.21</v>
      </c>
      <c r="D109" s="248">
        <f>D104+D106+D107-D101</f>
        <v>-114067.32</v>
      </c>
      <c r="E109" s="53">
        <f t="shared" si="9"/>
        <v>775.639999999999</v>
      </c>
      <c r="F109" s="53">
        <f t="shared" si="9"/>
        <v>136943.33</v>
      </c>
      <c r="G109" s="248">
        <f>G104+G106+G107-G101</f>
        <v>-101872.46</v>
      </c>
      <c r="H109" s="53">
        <f t="shared" si="9"/>
        <v>15628.39</v>
      </c>
      <c r="I109" s="53">
        <f t="shared" si="9"/>
        <v>133156.32</v>
      </c>
      <c r="J109" s="248">
        <f>J104+J106+J107-J101</f>
        <v>-67615.28</v>
      </c>
      <c r="K109" s="53">
        <f t="shared" si="9"/>
        <v>48781.52</v>
      </c>
      <c r="L109" s="53">
        <f t="shared" si="9"/>
        <v>171331.77</v>
      </c>
      <c r="M109" s="248">
        <f>M104+M106+M107-M101</f>
        <v>-34525.77</v>
      </c>
      <c r="N109" s="53"/>
    </row>
    <row r="110" spans="7:13" s="2" customFormat="1" ht="13.5" thickBot="1">
      <c r="G110" s="34"/>
      <c r="H110" s="34"/>
      <c r="I110" s="34"/>
      <c r="J110" s="34"/>
      <c r="M110" s="105"/>
    </row>
    <row r="111" spans="8:14" s="2" customFormat="1" ht="57" customHeight="1">
      <c r="H111" s="278" t="s">
        <v>82</v>
      </c>
      <c r="I111" s="278"/>
      <c r="J111" s="278"/>
      <c r="K111" s="278"/>
      <c r="L111" s="279" t="s">
        <v>83</v>
      </c>
      <c r="M111" s="279"/>
      <c r="N111" s="279"/>
    </row>
    <row r="112" spans="8:14" s="2" customFormat="1" ht="71.25" customHeight="1">
      <c r="H112" s="280" t="s">
        <v>84</v>
      </c>
      <c r="I112" s="280"/>
      <c r="J112" s="280"/>
      <c r="K112" s="280"/>
      <c r="L112" s="281" t="s">
        <v>202</v>
      </c>
      <c r="M112" s="281"/>
      <c r="N112" s="281"/>
    </row>
    <row r="113" spans="8:14" s="2" customFormat="1" ht="18.75" customHeight="1">
      <c r="H113" s="117"/>
      <c r="I113" s="117"/>
      <c r="J113" s="117"/>
      <c r="K113" s="117"/>
      <c r="L113" s="118"/>
      <c r="M113" s="118"/>
      <c r="N113" s="118"/>
    </row>
    <row r="114" spans="8:13" s="2" customFormat="1" ht="15">
      <c r="H114" s="283" t="s">
        <v>70</v>
      </c>
      <c r="I114" s="283"/>
      <c r="J114" s="283"/>
      <c r="K114" s="106">
        <f>O101</f>
        <v>1418362.39</v>
      </c>
      <c r="L114" s="107"/>
      <c r="M114"/>
    </row>
    <row r="115" spans="8:13" s="2" customFormat="1" ht="15">
      <c r="H115" s="283" t="s">
        <v>71</v>
      </c>
      <c r="I115" s="283"/>
      <c r="J115" s="283"/>
      <c r="K115" s="106">
        <f>N105</f>
        <v>1477712.98</v>
      </c>
      <c r="L115" s="107"/>
      <c r="M115"/>
    </row>
    <row r="116" spans="8:13" s="2" customFormat="1" ht="15">
      <c r="H116" s="283" t="s">
        <v>72</v>
      </c>
      <c r="I116" s="283"/>
      <c r="J116" s="283"/>
      <c r="K116" s="106">
        <f>N106</f>
        <v>1470501.45</v>
      </c>
      <c r="L116" s="107"/>
      <c r="M116"/>
    </row>
    <row r="117" spans="8:13" s="2" customFormat="1" ht="15">
      <c r="H117" s="283" t="s">
        <v>73</v>
      </c>
      <c r="I117" s="283"/>
      <c r="J117" s="283"/>
      <c r="K117" s="106">
        <f>K116-K115</f>
        <v>-7211.53</v>
      </c>
      <c r="L117" s="107"/>
      <c r="M117"/>
    </row>
    <row r="118" spans="8:13" s="2" customFormat="1" ht="15">
      <c r="H118" s="288" t="s">
        <v>74</v>
      </c>
      <c r="I118" s="288"/>
      <c r="J118" s="288"/>
      <c r="K118" s="106">
        <f>K115-K114</f>
        <v>59350.59</v>
      </c>
      <c r="L118" s="107"/>
      <c r="M118"/>
    </row>
    <row r="119" spans="8:13" s="2" customFormat="1" ht="15">
      <c r="H119" s="294" t="s">
        <v>184</v>
      </c>
      <c r="I119" s="295"/>
      <c r="J119" s="296"/>
      <c r="K119" s="106">
        <f>B104</f>
        <v>-90354.83</v>
      </c>
      <c r="L119" s="107"/>
      <c r="M119"/>
    </row>
    <row r="120" spans="8:13" s="2" customFormat="1" ht="18" customHeight="1">
      <c r="H120" s="284" t="s">
        <v>185</v>
      </c>
      <c r="I120" s="284"/>
      <c r="J120" s="284"/>
      <c r="K120" s="108">
        <f>K119+K118+K117+K121</f>
        <v>-34525.77</v>
      </c>
      <c r="L120" s="107"/>
      <c r="M120"/>
    </row>
    <row r="121" spans="8:13" s="2" customFormat="1" ht="15">
      <c r="H121" s="285" t="s">
        <v>201</v>
      </c>
      <c r="I121" s="286"/>
      <c r="J121" s="287"/>
      <c r="K121" s="109">
        <f>N107</f>
        <v>3690</v>
      </c>
      <c r="L121" s="107"/>
      <c r="M121"/>
    </row>
    <row r="122" spans="8:13" s="2" customFormat="1" ht="15">
      <c r="H122" s="288" t="s">
        <v>75</v>
      </c>
      <c r="I122" s="288"/>
      <c r="J122" s="288"/>
      <c r="K122" s="106">
        <f>D99+G99+J99+M99</f>
        <v>32442.84</v>
      </c>
      <c r="L122" s="289" t="s">
        <v>81</v>
      </c>
      <c r="M122" s="290"/>
    </row>
    <row r="123" spans="8:13" s="2" customFormat="1" ht="15">
      <c r="H123" s="282" t="s">
        <v>76</v>
      </c>
      <c r="I123" s="282"/>
      <c r="J123" s="282"/>
      <c r="K123" s="110">
        <v>94981.6</v>
      </c>
      <c r="L123" s="111"/>
      <c r="M123" s="3"/>
    </row>
    <row r="124" spans="8:13" s="2" customFormat="1" ht="15">
      <c r="H124" s="282" t="s">
        <v>77</v>
      </c>
      <c r="I124" s="282"/>
      <c r="J124" s="282"/>
      <c r="K124" s="110">
        <v>-3573.52</v>
      </c>
      <c r="L124" s="111"/>
      <c r="M124" s="3"/>
    </row>
    <row r="125" spans="8:12" ht="15">
      <c r="H125" s="282" t="s">
        <v>78</v>
      </c>
      <c r="I125" s="282"/>
      <c r="J125" s="282"/>
      <c r="K125" s="110">
        <f>K123+K124</f>
        <v>91408.08</v>
      </c>
      <c r="L125" s="111"/>
    </row>
    <row r="126" spans="8:12" ht="15">
      <c r="H126" s="282" t="s">
        <v>79</v>
      </c>
      <c r="I126" s="282"/>
      <c r="J126" s="282"/>
      <c r="K126" s="110">
        <f>K125-K122</f>
        <v>58965.24</v>
      </c>
      <c r="L126" s="111"/>
    </row>
    <row r="127" spans="8:12" ht="15.75">
      <c r="H127" s="282" t="s">
        <v>80</v>
      </c>
      <c r="I127" s="282"/>
      <c r="J127" s="282"/>
      <c r="K127" s="112">
        <f>K118-K126</f>
        <v>385.35</v>
      </c>
      <c r="L127" s="113"/>
    </row>
  </sheetData>
  <sheetProtection/>
  <mergeCells count="27">
    <mergeCell ref="A51:N51"/>
    <mergeCell ref="H118:J118"/>
    <mergeCell ref="H119:J119"/>
    <mergeCell ref="A1:N1"/>
    <mergeCell ref="A65:N65"/>
    <mergeCell ref="B2:D2"/>
    <mergeCell ref="E2:G2"/>
    <mergeCell ref="H2:J2"/>
    <mergeCell ref="K2:M2"/>
    <mergeCell ref="A4:O4"/>
    <mergeCell ref="H127:J127"/>
    <mergeCell ref="H120:J120"/>
    <mergeCell ref="H121:J121"/>
    <mergeCell ref="H122:J122"/>
    <mergeCell ref="L122:M122"/>
    <mergeCell ref="H123:J123"/>
    <mergeCell ref="H124:J124"/>
    <mergeCell ref="H111:K111"/>
    <mergeCell ref="L111:N111"/>
    <mergeCell ref="H112:K112"/>
    <mergeCell ref="L112:N112"/>
    <mergeCell ref="H125:J125"/>
    <mergeCell ref="H126:J126"/>
    <mergeCell ref="H114:J114"/>
    <mergeCell ref="H115:J115"/>
    <mergeCell ref="H116:J116"/>
    <mergeCell ref="H117:J11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7">
      <selection activeCell="A15" sqref="A15:IV15"/>
    </sheetView>
  </sheetViews>
  <sheetFormatPr defaultColWidth="9.00390625" defaultRowHeight="12.75"/>
  <cols>
    <col min="4" max="4" width="19.00390625" style="0" customWidth="1"/>
    <col min="6" max="6" width="18.125" style="0" customWidth="1"/>
  </cols>
  <sheetData>
    <row r="5" ht="12.75">
      <c r="B5" t="s">
        <v>195</v>
      </c>
    </row>
    <row r="7" ht="12.75">
      <c r="B7" t="s">
        <v>199</v>
      </c>
    </row>
    <row r="8" spans="4:6" ht="12.75">
      <c r="D8" s="304" t="s">
        <v>196</v>
      </c>
      <c r="F8" s="305" t="s">
        <v>197</v>
      </c>
    </row>
    <row r="9" spans="4:6" ht="12.75">
      <c r="D9" s="304"/>
      <c r="F9" s="305"/>
    </row>
    <row r="10" spans="4:6" ht="12.75">
      <c r="D10" s="304"/>
      <c r="F10" s="305"/>
    </row>
    <row r="11" ht="12.75">
      <c r="F11" s="247"/>
    </row>
    <row r="12" spans="2:8" ht="12.75">
      <c r="B12" t="s">
        <v>198</v>
      </c>
      <c r="D12">
        <v>738</v>
      </c>
      <c r="H12">
        <v>738</v>
      </c>
    </row>
    <row r="13" ht="12.75">
      <c r="B13" t="s">
        <v>227</v>
      </c>
    </row>
    <row r="14" spans="2:6" ht="12.75">
      <c r="B14" t="s">
        <v>256</v>
      </c>
      <c r="D14">
        <v>2952</v>
      </c>
      <c r="F14">
        <v>3690</v>
      </c>
    </row>
    <row r="16" spans="2:6" ht="12.75">
      <c r="B16" t="s">
        <v>27</v>
      </c>
      <c r="D16">
        <v>3690</v>
      </c>
      <c r="F16">
        <v>3690</v>
      </c>
    </row>
  </sheetData>
  <sheetProtection/>
  <mergeCells count="2">
    <mergeCell ref="D8:D10"/>
    <mergeCell ref="F8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2015-10-17T12:05:45Z</cp:lastPrinted>
  <dcterms:created xsi:type="dcterms:W3CDTF">2010-04-02T14:46:04Z</dcterms:created>
  <dcterms:modified xsi:type="dcterms:W3CDTF">2015-10-21T13:59:54Z</dcterms:modified>
  <cp:category/>
  <cp:version/>
  <cp:contentType/>
  <cp:contentStatus/>
</cp:coreProperties>
</file>