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<sst xmlns="http://schemas.openxmlformats.org/spreadsheetml/2006/main" count="369" uniqueCount="232">
  <si>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</si>
  <si>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</si>
  <si>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</si>
  <si>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</si>
  <si>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</si>
  <si>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</si>
  <si>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</si>
  <si>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</si>
  <si>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</si>
  <si>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</si>
  <si>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</si>
  <si>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</si>
  <si>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</si>
  <si>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</si>
  <si>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</si>
  <si>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</si>
  <si>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</si>
  <si>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</si>
  <si>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</si>
  <si>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</si>
  <si>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</si>
  <si>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</si>
  <si>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</si>
  <si>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</si>
  <si>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</si>
  <si>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</si>
  <si>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</si>
  <si>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</si>
  <si>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</si>
  <si>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</si>
  <si>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</si>
  <si>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</si>
  <si>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</si>
  <si>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</si>
  <si>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</si>
  <si>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</si>
  <si>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</si>
  <si>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</si>
  <si>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</si>
  <si>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</si>
  <si>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</si>
  <si>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</si>
  <si>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</si>
  <si>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</si>
  <si>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</si>
  <si>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</si>
  <si>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</si>
  <si>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</si>
  <si>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</si>
  <si>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</si>
  <si>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</si>
  <si>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</si>
  <si>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</si>
  <si>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</si>
  <si>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</si>
  <si>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</si>
  <si>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</si>
  <si>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</si>
  <si>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</si>
  <si>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</si>
  <si>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</si>
  <si>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</si>
  <si>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</si>
  <si>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</si>
  <si>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</si>
  <si>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</si>
  <si>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</si>
  <si>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</si>
  <si>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</si>
  <si>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</si>
  <si>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</si>
  <si>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</si>
  <si>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</si>
  <si>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</si>
  <si>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</si>
  <si>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</si>
  <si>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</si>
  <si>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</si>
  <si>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</si>
  <si>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</si>
  <si>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</si>
  <si>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</si>
  <si>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</si>
  <si>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</si>
  <si>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</si>
  <si>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</si>
  <si>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</si>
  <si>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</si>
  <si>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</si>
  <si>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</si>
  <si>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</si>
  <si>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</si>
  <si>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</si>
  <si>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</si>
  <si>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</si>
  <si>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</si>
  <si>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</si>
  <si>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</si>
  <si>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</si>
  <si>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</si>
  <si>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</si>
  <si>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</si>
  <si>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</si>
  <si>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</si>
  <si>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</si>
  <si>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</si>
  <si>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</si>
  <si>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</si>
  <si>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</si>
  <si>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2-3 раза</t>
  </si>
  <si>
    <t>1 раз в месяц</t>
  </si>
  <si>
    <t>(многоквартирный дом с газовыми плитами )</t>
  </si>
  <si>
    <t>договорная и претензионно-исковая работа, взыскание задолженности по ЖКУ</t>
  </si>
  <si>
    <t>Обслуживание вводных и внутренних газопроводов жилого фонда</t>
  </si>
  <si>
    <t>очистка кровли от снега и скалывание сосулек</t>
  </si>
  <si>
    <t>2013-2014гг.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</si>
  <si>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</si>
  <si>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</si>
  <si>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</si>
  <si>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Поверка общедомовых приборов учета горячего водоснабжения</t>
  </si>
  <si>
    <t>замена  КИП манометр 4 шт.,термометр 4 шт.</t>
  </si>
  <si>
    <t>установка КИП на ВВП</t>
  </si>
  <si>
    <t xml:space="preserve">1 раз </t>
  </si>
  <si>
    <t>очистка от снега и наледи подъездных козырьков</t>
  </si>
  <si>
    <t>Погашение задолженности прошлых периодов</t>
  </si>
  <si>
    <t>ремонт канализации</t>
  </si>
  <si>
    <t>по состоянию на 1.05.2012г.</t>
  </si>
  <si>
    <t>руб./чел.</t>
  </si>
  <si>
    <t>ремонт отмостки</t>
  </si>
  <si>
    <t>(стоимость услуг увеличена на 7% в соответствии с уровнем инфляции 2012г.)</t>
  </si>
  <si>
    <t>по адресу: ул.Ленинского Комсомола, д.57 (Sобщ.=3635,0м2, Sзем.уч.=3019,44м2)</t>
  </si>
  <si>
    <t>Замена общедомового прибора учета тепловой энергии  для  ГВС</t>
  </si>
  <si>
    <t>Поверка общедомовых приборов учета теплоэнергии</t>
  </si>
  <si>
    <t>ревизия задвижек отопления (д.50мм-6шт., д.80мм-2шт.)</t>
  </si>
  <si>
    <t>замена  КИП манометры 4 шт.,термометры 4 шт.</t>
  </si>
  <si>
    <t>1 ра в год</t>
  </si>
  <si>
    <t>ревизия задвижек ГВС д.50мм-4шт.)</t>
  </si>
  <si>
    <t>обслуживание насосов горячего водоснабжения</t>
  </si>
  <si>
    <t>замена ( поверка ) КИП</t>
  </si>
  <si>
    <t>замена  КИП манометры 1 шт.</t>
  </si>
  <si>
    <t>ревизия задвижек  ХВС (д.50мм-3шт.)</t>
  </si>
  <si>
    <t>Работы заявочного характера</t>
  </si>
  <si>
    <t>ремонт цоколя</t>
  </si>
  <si>
    <t>ремонт слуховых окон</t>
  </si>
  <si>
    <t>регулировка горячего водоснабжения</t>
  </si>
  <si>
    <t>электроосвещение (освещение подвала)</t>
  </si>
  <si>
    <t>Сбор, вывоз и утилизация ТБО*, руб/м2</t>
  </si>
  <si>
    <t>Дополнительные работы (текущий ремонт), в т.ч.:</t>
  </si>
  <si>
    <t>Дополниетльные работы (текущий ремонт), в т.ч.:</t>
  </si>
  <si>
    <t>ремонт отмостки 62 м2</t>
  </si>
  <si>
    <t>демонтаж приямков - 8 шт.</t>
  </si>
  <si>
    <t xml:space="preserve">ремонт входа в подвал </t>
  </si>
  <si>
    <t>смена шаровых кранов (отопление) под промывку диам.32 - 2 шт., демонтаж крана диам.25 мм - 1 шт., смена трубы диам.57мм - 0,5 м</t>
  </si>
  <si>
    <t>115</t>
  </si>
  <si>
    <t>130</t>
  </si>
  <si>
    <t>Лицевой счет многоквартирного дома по адресу: ул. Ленинского Комсомола, д. 57 на период с 1 мая 2013 по 30 апреля 2014 года</t>
  </si>
  <si>
    <t>108</t>
  </si>
  <si>
    <t>113</t>
  </si>
  <si>
    <t>152</t>
  </si>
  <si>
    <t>148</t>
  </si>
  <si>
    <t>Смена шарового крана ф 25мм на ХВС в тепловом узле  (кв.7)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</si>
  <si>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</si>
  <si>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</si>
  <si>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</si>
  <si>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</si>
  <si>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</si>
  <si>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Ревизия эл.щитка, замена деталей  (кв.31)</t>
  </si>
  <si>
    <t>161</t>
  </si>
  <si>
    <t>160</t>
  </si>
  <si>
    <t>166</t>
  </si>
  <si>
    <t>Смена задвижек на эл.узле (ф50-2шт, ф80-2шт)</t>
  </si>
  <si>
    <t>Подключение системы отопления после работ ТПК</t>
  </si>
  <si>
    <t>Удаление воздушных пробок в системе ГВС после работ ТПК</t>
  </si>
  <si>
    <t>170</t>
  </si>
  <si>
    <t>184</t>
  </si>
  <si>
    <t>190</t>
  </si>
  <si>
    <t>191</t>
  </si>
  <si>
    <t>Замена датчика движения на 1этаже (кв.20)</t>
  </si>
  <si>
    <t>Замена лампочек в подъезде (кв.25)</t>
  </si>
  <si>
    <t>194</t>
  </si>
  <si>
    <t>211</t>
  </si>
  <si>
    <t>236</t>
  </si>
  <si>
    <t>219</t>
  </si>
  <si>
    <t>228</t>
  </si>
  <si>
    <t>Замена датчика движения в подъезде (кв.38)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</si>
  <si>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</si>
  <si>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</si>
  <si>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</si>
  <si>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</si>
  <si>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</si>
  <si>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</si>
  <si>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</si>
  <si>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</si>
  <si>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</si>
  <si>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</si>
  <si>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</si>
  <si>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</si>
  <si>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</si>
  <si>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</si>
  <si>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</si>
  <si>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30534,0 (по тарифу)</t>
  </si>
  <si>
    <t>Ремонт канализац.стояка (кв.42)</t>
  </si>
  <si>
    <t>229</t>
  </si>
  <si>
    <t>30.09.2013 (акт от 20.10.13)</t>
  </si>
  <si>
    <t>30.09.2013 (акт от 5.12.13)</t>
  </si>
  <si>
    <t>30.09.2013 (акт от 1.11.13)</t>
  </si>
  <si>
    <t>Восстановление общедомового уличного освещения</t>
  </si>
  <si>
    <t>30.09.2013 (акт от 20.11.13)</t>
  </si>
  <si>
    <t>30.09.2013 (акт от 2.12.13)</t>
  </si>
  <si>
    <t>Ревизия эл.щитка, замена деталей (кв.27)</t>
  </si>
  <si>
    <t>Замена прокладки на катушке ГВС</t>
  </si>
  <si>
    <t>30.09.2013 (акт от 12.12.13)</t>
  </si>
  <si>
    <t>Замена лампочек в подвале (кв.38)</t>
  </si>
  <si>
    <t>257</t>
  </si>
  <si>
    <t>Ревизия эл.щитка, замена деталей  (кв.7,89)</t>
  </si>
  <si>
    <t>265</t>
  </si>
  <si>
    <t>3</t>
  </si>
  <si>
    <t>18</t>
  </si>
  <si>
    <t>Электроизмерения</t>
  </si>
  <si>
    <t>22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</si>
  <si>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</si>
  <si>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</si>
  <si>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</si>
  <si>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</si>
  <si>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34</t>
  </si>
  <si>
    <t>37</t>
  </si>
  <si>
    <t>Услуги типографии по печати доп.соглашений</t>
  </si>
  <si>
    <t>151</t>
  </si>
  <si>
    <t>39</t>
  </si>
  <si>
    <t>43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</si>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</sst>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8" fillId="26" borderId="0" xfId="0" applyFont="1" applyFill="1" applyAlignment="1">
      <alignment horizontal="center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28" fillId="2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49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27" fillId="24" borderId="45" xfId="0" applyNumberFormat="1" applyFont="1" applyFill="1" applyBorder="1" applyAlignment="1">
      <alignment horizontal="left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left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48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2" fontId="20" fillId="24" borderId="44" xfId="0" applyNumberFormat="1" applyFont="1" applyFill="1" applyBorder="1" applyAlignment="1">
      <alignment horizontal="center"/>
    </xf>
    <xf numFmtId="2" fontId="20" fillId="24" borderId="49" xfId="0" applyNumberFormat="1" applyFont="1" applyFill="1" applyBorder="1" applyAlignment="1">
      <alignment horizontal="center"/>
    </xf>
    <xf numFmtId="2" fontId="20" fillId="24" borderId="53" xfId="0" applyNumberFormat="1" applyFont="1" applyFill="1" applyBorder="1" applyAlignment="1">
      <alignment horizontal="center"/>
    </xf>
    <xf numFmtId="0" fontId="20" fillId="24" borderId="38" xfId="0" applyFont="1" applyFill="1" applyBorder="1" applyAlignment="1">
      <alignment horizontal="left" vertical="center" wrapText="1"/>
    </xf>
    <xf numFmtId="0" fontId="18" fillId="24" borderId="39" xfId="0" applyFont="1" applyFill="1" applyBorder="1" applyAlignment="1">
      <alignment horizontal="center" vertical="center"/>
    </xf>
    <xf numFmtId="2" fontId="20" fillId="24" borderId="10" xfId="0" applyNumberFormat="1" applyFont="1" applyFill="1" applyBorder="1" applyAlignment="1">
      <alignment horizontal="center"/>
    </xf>
    <xf numFmtId="0" fontId="18" fillId="24" borderId="38" xfId="0" applyFont="1" applyFill="1" applyBorder="1" applyAlignment="1">
      <alignment horizontal="left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2" fontId="18" fillId="24" borderId="49" xfId="0" applyNumberFormat="1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left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4" borderId="46" xfId="0" applyNumberFormat="1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center" vertical="center" wrapText="1"/>
    </xf>
    <xf numFmtId="2" fontId="0" fillId="24" borderId="58" xfId="0" applyNumberFormat="1" applyFont="1" applyFill="1" applyBorder="1" applyAlignment="1">
      <alignment horizontal="center" vertical="center" wrapText="1"/>
    </xf>
    <xf numFmtId="2" fontId="0" fillId="24" borderId="59" xfId="0" applyNumberFormat="1" applyFont="1" applyFill="1" applyBorder="1" applyAlignment="1">
      <alignment horizontal="center" vertical="center" wrapText="1"/>
    </xf>
    <xf numFmtId="2" fontId="0" fillId="24" borderId="60" xfId="0" applyNumberFormat="1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left" vertical="center"/>
    </xf>
    <xf numFmtId="0" fontId="18" fillId="24" borderId="39" xfId="0" applyFont="1" applyFill="1" applyBorder="1" applyAlignment="1">
      <alignment horizontal="center" vertical="center"/>
    </xf>
    <xf numFmtId="2" fontId="18" fillId="24" borderId="39" xfId="0" applyNumberFormat="1" applyFont="1" applyFill="1" applyBorder="1" applyAlignment="1">
      <alignment horizontal="center" vertical="center"/>
    </xf>
    <xf numFmtId="2" fontId="18" fillId="24" borderId="49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2" fontId="18" fillId="24" borderId="0" xfId="0" applyNumberFormat="1" applyFont="1" applyFill="1" applyBorder="1" applyAlignment="1">
      <alignment horizontal="center" vertical="center"/>
    </xf>
    <xf numFmtId="4" fontId="20" fillId="24" borderId="38" xfId="0" applyNumberFormat="1" applyFont="1" applyFill="1" applyBorder="1" applyAlignment="1">
      <alignment horizontal="left" vertical="center" wrapText="1"/>
    </xf>
    <xf numFmtId="4" fontId="18" fillId="24" borderId="39" xfId="0" applyNumberFormat="1" applyFont="1" applyFill="1" applyBorder="1" applyAlignment="1">
      <alignment horizontal="center" vertical="center" wrapText="1"/>
    </xf>
    <xf numFmtId="4" fontId="18" fillId="24" borderId="49" xfId="0" applyNumberFormat="1" applyFont="1" applyFill="1" applyBorder="1" applyAlignment="1">
      <alignment horizontal="center" vertical="center" wrapText="1"/>
    </xf>
    <xf numFmtId="4" fontId="0" fillId="24" borderId="45" xfId="0" applyNumberFormat="1" applyFont="1" applyFill="1" applyBorder="1" applyAlignment="1">
      <alignment horizontal="left" vertical="center" wrapText="1"/>
    </xf>
    <xf numFmtId="4" fontId="0" fillId="24" borderId="12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46" xfId="0" applyNumberFormat="1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0" fillId="24" borderId="47" xfId="0" applyNumberFormat="1" applyFont="1" applyFill="1" applyBorder="1" applyAlignment="1">
      <alignment horizontal="center" vertical="center" wrapText="1"/>
    </xf>
    <xf numFmtId="4" fontId="0" fillId="25" borderId="14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left"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4" fontId="18" fillId="24" borderId="38" xfId="0" applyNumberFormat="1" applyFont="1" applyFill="1" applyBorder="1" applyAlignment="1">
      <alignment horizontal="left" vertical="center" wrapText="1"/>
    </xf>
    <xf numFmtId="4" fontId="20" fillId="24" borderId="39" xfId="0" applyNumberFormat="1" applyFont="1" applyFill="1" applyBorder="1" applyAlignment="1">
      <alignment/>
    </xf>
    <xf numFmtId="4" fontId="20" fillId="24" borderId="39" xfId="0" applyNumberFormat="1" applyFont="1" applyFill="1" applyBorder="1" applyAlignment="1">
      <alignment horizontal="center"/>
    </xf>
    <xf numFmtId="4" fontId="20" fillId="24" borderId="49" xfId="0" applyNumberFormat="1" applyFont="1" applyFill="1" applyBorder="1" applyAlignment="1">
      <alignment horizontal="center"/>
    </xf>
    <xf numFmtId="4" fontId="20" fillId="24" borderId="61" xfId="0" applyNumberFormat="1" applyFont="1" applyFill="1" applyBorder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" fontId="0" fillId="27" borderId="11" xfId="0" applyNumberFormat="1" applyFont="1" applyFill="1" applyBorder="1" applyAlignment="1">
      <alignment horizontal="left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38" fillId="25" borderId="26" xfId="0" applyNumberFormat="1" applyFont="1" applyFill="1" applyBorder="1" applyAlignment="1">
      <alignment horizontal="center" vertical="center" wrapText="1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29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8" borderId="11" xfId="0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center" wrapText="1"/>
    </xf>
    <xf numFmtId="0" fontId="18" fillId="29" borderId="11" xfId="0" applyFont="1" applyFill="1" applyBorder="1" applyAlignment="1">
      <alignment horizontal="left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1" xfId="0" applyNumberFormat="1" applyFont="1" applyFill="1" applyBorder="1" applyAlignment="1">
      <alignment horizontal="center" vertical="center" wrapText="1"/>
    </xf>
    <xf numFmtId="0" fontId="18" fillId="29" borderId="18" xfId="0" applyFont="1" applyFill="1" applyBorder="1" applyAlignment="1">
      <alignment horizontal="center" vertical="center" wrapText="1"/>
    </xf>
    <xf numFmtId="49" fontId="0" fillId="29" borderId="27" xfId="0" applyNumberFormat="1" applyFont="1" applyFill="1" applyBorder="1" applyAlignment="1">
      <alignment horizontal="center" vertical="center" wrapText="1"/>
    </xf>
    <xf numFmtId="14" fontId="0" fillId="29" borderId="34" xfId="0" applyNumberFormat="1" applyFont="1" applyFill="1" applyBorder="1" applyAlignment="1">
      <alignment horizontal="center" vertical="center" wrapText="1"/>
    </xf>
    <xf numFmtId="0" fontId="37" fillId="29" borderId="18" xfId="0" applyFont="1" applyFill="1" applyBorder="1" applyAlignment="1">
      <alignment horizontal="center" vertical="center" wrapText="1"/>
    </xf>
    <xf numFmtId="2" fontId="18" fillId="29" borderId="13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2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6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2" xfId="0" applyNumberFormat="1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3" xfId="0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63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63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4" fillId="24" borderId="67" xfId="0" applyFont="1" applyFill="1" applyBorder="1" applyAlignment="1">
      <alignment horizontal="left"/>
    </xf>
    <xf numFmtId="0" fontId="0" fillId="24" borderId="68" xfId="0" applyFont="1" applyFill="1" applyBorder="1" applyAlignment="1">
      <alignment horizontal="center" vertical="center" wrapText="1"/>
    </xf>
    <xf numFmtId="0" fontId="0" fillId="24" borderId="69" xfId="0" applyFont="1" applyFill="1" applyBorder="1" applyAlignment="1">
      <alignment horizontal="center" vertical="center" wrapText="1"/>
    </xf>
    <xf numFmtId="0" fontId="0" fillId="24" borderId="7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4" fillId="24" borderId="67" xfId="0" applyFont="1" applyFill="1" applyBorder="1" applyAlignment="1">
      <alignment horizontal="right"/>
    </xf>
    <xf numFmtId="0" fontId="0" fillId="24" borderId="68" xfId="0" applyFont="1" applyFill="1" applyBorder="1" applyAlignment="1">
      <alignment horizontal="left" vertical="center" wrapText="1"/>
    </xf>
    <xf numFmtId="0" fontId="0" fillId="24" borderId="70" xfId="0" applyFont="1" applyFill="1" applyBorder="1" applyAlignment="1">
      <alignment horizontal="left" vertical="center" wrapText="1"/>
    </xf>
    <xf numFmtId="2" fontId="26" fillId="0" borderId="14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0">
          <cell r="FZ60">
            <v>-16888.50285714287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zoomScale="75" zoomScaleNormal="75" zoomScalePageLayoutView="0" workbookViewId="0" topLeftCell="A26">
      <selection activeCell="D124" sqref="D124:D125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112" hidden="1" customWidth="1"/>
    <col min="11" max="14" width="15.375" style="3" customWidth="1"/>
    <col min="15" max="16384" width="9.125" style="3" customWidth="1"/>
  </cols>
  <sheetData>
    <row r="1" spans="1:8" ht="16.5" customHeight="1">
      <c r="A1" s="231" t="s">
        <v>31</v>
      </c>
      <c r="B1" s="232"/>
      <c r="C1" s="232"/>
      <c r="D1" s="232"/>
      <c r="E1" s="232"/>
      <c r="F1" s="232"/>
      <c r="G1" s="232"/>
      <c r="H1" s="232"/>
    </row>
    <row r="2" spans="2:8" ht="12.75" customHeight="1">
      <c r="B2" s="233" t="s">
        <v>32</v>
      </c>
      <c r="C2" s="233"/>
      <c r="D2" s="233"/>
      <c r="E2" s="233"/>
      <c r="F2" s="233"/>
      <c r="G2" s="232"/>
      <c r="H2" s="232"/>
    </row>
    <row r="3" spans="2:8" ht="14.25" customHeight="1">
      <c r="B3" s="233" t="s">
        <v>33</v>
      </c>
      <c r="C3" s="233"/>
      <c r="D3" s="233"/>
      <c r="E3" s="233"/>
      <c r="F3" s="233"/>
      <c r="G3" s="232"/>
      <c r="H3" s="232"/>
    </row>
    <row r="4" spans="1:8" ht="19.5" customHeight="1">
      <c r="A4" s="109" t="s">
        <v>115</v>
      </c>
      <c r="B4" s="233" t="s">
        <v>34</v>
      </c>
      <c r="C4" s="233"/>
      <c r="D4" s="233"/>
      <c r="E4" s="233"/>
      <c r="F4" s="233"/>
      <c r="G4" s="232"/>
      <c r="H4" s="232"/>
    </row>
    <row r="5" spans="1:8" ht="19.5" customHeight="1">
      <c r="A5" s="113"/>
      <c r="B5" s="108"/>
      <c r="C5" s="108"/>
      <c r="D5" s="108"/>
      <c r="E5" s="108"/>
      <c r="F5" s="108"/>
      <c r="G5" s="107"/>
      <c r="H5" s="107"/>
    </row>
    <row r="6" spans="1:8" ht="19.5" customHeight="1">
      <c r="A6" s="234"/>
      <c r="B6" s="234"/>
      <c r="C6" s="234"/>
      <c r="D6" s="234"/>
      <c r="E6" s="234"/>
      <c r="F6" s="234"/>
      <c r="G6" s="234"/>
      <c r="H6" s="234"/>
    </row>
    <row r="7" spans="1:8" s="114" customFormat="1" ht="33" customHeight="1">
      <c r="A7" s="235" t="s">
        <v>129</v>
      </c>
      <c r="B7" s="236"/>
      <c r="C7" s="236"/>
      <c r="D7" s="236"/>
      <c r="E7" s="236"/>
      <c r="F7" s="236"/>
      <c r="G7" s="236"/>
      <c r="H7" s="236"/>
    </row>
    <row r="8" spans="2:9" ht="35.25" customHeight="1" hidden="1">
      <c r="B8" s="115"/>
      <c r="C8" s="115"/>
      <c r="D8" s="115"/>
      <c r="E8" s="115"/>
      <c r="F8" s="115"/>
      <c r="G8" s="115"/>
      <c r="H8" s="115"/>
      <c r="I8" s="115"/>
    </row>
    <row r="9" spans="1:10" s="116" customFormat="1" ht="22.5" customHeight="1">
      <c r="A9" s="237" t="s">
        <v>35</v>
      </c>
      <c r="B9" s="237"/>
      <c r="C9" s="237"/>
      <c r="D9" s="237"/>
      <c r="E9" s="238"/>
      <c r="F9" s="238"/>
      <c r="G9" s="238"/>
      <c r="H9" s="238"/>
      <c r="J9" s="117"/>
    </row>
    <row r="10" spans="1:8" s="118" customFormat="1" ht="18.75" customHeight="1">
      <c r="A10" s="237" t="s">
        <v>130</v>
      </c>
      <c r="B10" s="237"/>
      <c r="C10" s="237"/>
      <c r="D10" s="237"/>
      <c r="E10" s="238"/>
      <c r="F10" s="238"/>
      <c r="G10" s="238"/>
      <c r="H10" s="238"/>
    </row>
    <row r="11" spans="1:8" s="119" customFormat="1" ht="17.25" customHeight="1">
      <c r="A11" s="239" t="s">
        <v>111</v>
      </c>
      <c r="B11" s="239"/>
      <c r="C11" s="239"/>
      <c r="D11" s="239"/>
      <c r="E11" s="240"/>
      <c r="F11" s="240"/>
      <c r="G11" s="240"/>
      <c r="H11" s="240"/>
    </row>
    <row r="12" spans="1:8" s="118" customFormat="1" ht="30" customHeight="1" thickBot="1">
      <c r="A12" s="241" t="s">
        <v>36</v>
      </c>
      <c r="B12" s="241"/>
      <c r="C12" s="241"/>
      <c r="D12" s="241"/>
      <c r="E12" s="242"/>
      <c r="F12" s="242"/>
      <c r="G12" s="242"/>
      <c r="H12" s="242"/>
    </row>
    <row r="13" spans="1:10" s="5" customFormat="1" ht="139.5" customHeight="1" thickBot="1">
      <c r="A13" s="75" t="s">
        <v>0</v>
      </c>
      <c r="B13" s="120" t="s">
        <v>37</v>
      </c>
      <c r="C13" s="76" t="s">
        <v>38</v>
      </c>
      <c r="D13" s="76" t="s">
        <v>5</v>
      </c>
      <c r="E13" s="76" t="s">
        <v>38</v>
      </c>
      <c r="F13" s="121" t="s">
        <v>39</v>
      </c>
      <c r="G13" s="76" t="s">
        <v>38</v>
      </c>
      <c r="H13" s="121" t="s">
        <v>39</v>
      </c>
      <c r="J13" s="122"/>
    </row>
    <row r="14" spans="1:10" s="6" customFormat="1" ht="12.75">
      <c r="A14" s="123">
        <v>1</v>
      </c>
      <c r="B14" s="124">
        <v>2</v>
      </c>
      <c r="C14" s="124">
        <v>3</v>
      </c>
      <c r="D14" s="125"/>
      <c r="E14" s="124">
        <v>3</v>
      </c>
      <c r="F14" s="126">
        <v>4</v>
      </c>
      <c r="G14" s="127">
        <v>3</v>
      </c>
      <c r="H14" s="128">
        <v>4</v>
      </c>
      <c r="J14" s="129"/>
    </row>
    <row r="15" spans="1:10" s="6" customFormat="1" ht="49.5" customHeight="1">
      <c r="A15" s="243" t="s">
        <v>1</v>
      </c>
      <c r="B15" s="244"/>
      <c r="C15" s="244"/>
      <c r="D15" s="244"/>
      <c r="E15" s="244"/>
      <c r="F15" s="244"/>
      <c r="G15" s="245"/>
      <c r="H15" s="246"/>
      <c r="J15" s="129"/>
    </row>
    <row r="16" spans="1:10" s="5" customFormat="1" ht="15">
      <c r="A16" s="94" t="s">
        <v>40</v>
      </c>
      <c r="B16" s="7"/>
      <c r="C16" s="14">
        <f>F16*12</f>
        <v>0</v>
      </c>
      <c r="D16" s="15">
        <f>G16*I16</f>
        <v>104688</v>
      </c>
      <c r="E16" s="14">
        <f>H16*12</f>
        <v>28.8</v>
      </c>
      <c r="F16" s="95"/>
      <c r="G16" s="14">
        <f>H16*12</f>
        <v>28.8</v>
      </c>
      <c r="H16" s="14">
        <v>2.4</v>
      </c>
      <c r="I16" s="5">
        <v>3635</v>
      </c>
      <c r="J16" s="122">
        <v>2.24</v>
      </c>
    </row>
    <row r="17" spans="1:10" s="5" customFormat="1" ht="31.5" customHeight="1">
      <c r="A17" s="130" t="s">
        <v>112</v>
      </c>
      <c r="B17" s="131" t="s">
        <v>41</v>
      </c>
      <c r="C17" s="14"/>
      <c r="D17" s="15"/>
      <c r="E17" s="14"/>
      <c r="F17" s="95"/>
      <c r="G17" s="14"/>
      <c r="H17" s="14"/>
      <c r="J17" s="122"/>
    </row>
    <row r="18" spans="1:10" s="5" customFormat="1" ht="15">
      <c r="A18" s="130" t="s">
        <v>42</v>
      </c>
      <c r="B18" s="131" t="s">
        <v>41</v>
      </c>
      <c r="C18" s="14"/>
      <c r="D18" s="15"/>
      <c r="E18" s="14"/>
      <c r="F18" s="95"/>
      <c r="G18" s="14"/>
      <c r="H18" s="14"/>
      <c r="J18" s="122"/>
    </row>
    <row r="19" spans="1:10" s="5" customFormat="1" ht="15">
      <c r="A19" s="130" t="s">
        <v>43</v>
      </c>
      <c r="B19" s="131" t="s">
        <v>44</v>
      </c>
      <c r="C19" s="14"/>
      <c r="D19" s="15"/>
      <c r="E19" s="14"/>
      <c r="F19" s="95"/>
      <c r="G19" s="14"/>
      <c r="H19" s="14"/>
      <c r="J19" s="122"/>
    </row>
    <row r="20" spans="1:10" s="5" customFormat="1" ht="15">
      <c r="A20" s="130" t="s">
        <v>45</v>
      </c>
      <c r="B20" s="131" t="s">
        <v>41</v>
      </c>
      <c r="C20" s="14"/>
      <c r="D20" s="15"/>
      <c r="E20" s="14"/>
      <c r="F20" s="95"/>
      <c r="G20" s="14"/>
      <c r="H20" s="14"/>
      <c r="J20" s="122"/>
    </row>
    <row r="21" spans="1:10" s="5" customFormat="1" ht="30">
      <c r="A21" s="94" t="s">
        <v>46</v>
      </c>
      <c r="B21" s="132"/>
      <c r="C21" s="14">
        <f>F21*12</f>
        <v>0</v>
      </c>
      <c r="D21" s="15">
        <f>G21*I21</f>
        <v>112103.4</v>
      </c>
      <c r="E21" s="14">
        <f>H21*12</f>
        <v>30.84</v>
      </c>
      <c r="F21" s="95"/>
      <c r="G21" s="14">
        <f>H21*12</f>
        <v>30.84</v>
      </c>
      <c r="H21" s="14">
        <v>2.57</v>
      </c>
      <c r="I21" s="5">
        <v>3635</v>
      </c>
      <c r="J21" s="122">
        <v>2.4</v>
      </c>
    </row>
    <row r="22" spans="1:10" s="5" customFormat="1" ht="15">
      <c r="A22" s="130" t="s">
        <v>47</v>
      </c>
      <c r="B22" s="131" t="s">
        <v>48</v>
      </c>
      <c r="C22" s="14"/>
      <c r="D22" s="15"/>
      <c r="E22" s="14"/>
      <c r="F22" s="95"/>
      <c r="G22" s="14"/>
      <c r="H22" s="14"/>
      <c r="J22" s="122"/>
    </row>
    <row r="23" spans="1:10" s="5" customFormat="1" ht="15">
      <c r="A23" s="130" t="s">
        <v>49</v>
      </c>
      <c r="B23" s="131" t="s">
        <v>48</v>
      </c>
      <c r="C23" s="14"/>
      <c r="D23" s="15"/>
      <c r="E23" s="14"/>
      <c r="F23" s="95"/>
      <c r="G23" s="14"/>
      <c r="H23" s="14"/>
      <c r="J23" s="122"/>
    </row>
    <row r="24" spans="1:10" s="5" customFormat="1" ht="15">
      <c r="A24" s="130" t="s">
        <v>50</v>
      </c>
      <c r="B24" s="131" t="s">
        <v>109</v>
      </c>
      <c r="C24" s="14"/>
      <c r="D24" s="15"/>
      <c r="E24" s="14"/>
      <c r="F24" s="95"/>
      <c r="G24" s="14"/>
      <c r="H24" s="14"/>
      <c r="J24" s="122"/>
    </row>
    <row r="25" spans="1:10" s="5" customFormat="1" ht="15">
      <c r="A25" s="130" t="s">
        <v>51</v>
      </c>
      <c r="B25" s="131" t="s">
        <v>48</v>
      </c>
      <c r="C25" s="14"/>
      <c r="D25" s="15"/>
      <c r="E25" s="14"/>
      <c r="F25" s="95"/>
      <c r="G25" s="14"/>
      <c r="H25" s="14"/>
      <c r="J25" s="122"/>
    </row>
    <row r="26" spans="1:10" s="5" customFormat="1" ht="25.5">
      <c r="A26" s="130" t="s">
        <v>52</v>
      </c>
      <c r="B26" s="131" t="s">
        <v>53</v>
      </c>
      <c r="C26" s="14"/>
      <c r="D26" s="15"/>
      <c r="E26" s="14"/>
      <c r="F26" s="95"/>
      <c r="G26" s="14"/>
      <c r="H26" s="14"/>
      <c r="J26" s="122"/>
    </row>
    <row r="27" spans="1:10" s="5" customFormat="1" ht="15">
      <c r="A27" s="130" t="s">
        <v>116</v>
      </c>
      <c r="B27" s="131" t="s">
        <v>48</v>
      </c>
      <c r="C27" s="14"/>
      <c r="D27" s="15"/>
      <c r="E27" s="14"/>
      <c r="F27" s="95"/>
      <c r="G27" s="14"/>
      <c r="H27" s="14"/>
      <c r="J27" s="122"/>
    </row>
    <row r="28" spans="1:10" s="5" customFormat="1" ht="15">
      <c r="A28" s="130" t="s">
        <v>117</v>
      </c>
      <c r="B28" s="131" t="s">
        <v>48</v>
      </c>
      <c r="C28" s="14"/>
      <c r="D28" s="15"/>
      <c r="E28" s="14"/>
      <c r="F28" s="95"/>
      <c r="G28" s="14"/>
      <c r="H28" s="14"/>
      <c r="J28" s="122"/>
    </row>
    <row r="29" spans="1:10" s="5" customFormat="1" ht="25.5">
      <c r="A29" s="130" t="s">
        <v>118</v>
      </c>
      <c r="B29" s="131" t="s">
        <v>54</v>
      </c>
      <c r="C29" s="14"/>
      <c r="D29" s="15"/>
      <c r="E29" s="14"/>
      <c r="F29" s="95"/>
      <c r="G29" s="14"/>
      <c r="H29" s="14"/>
      <c r="J29" s="122"/>
    </row>
    <row r="30" spans="1:10" s="8" customFormat="1" ht="15">
      <c r="A30" s="96" t="s">
        <v>55</v>
      </c>
      <c r="B30" s="7" t="s">
        <v>110</v>
      </c>
      <c r="C30" s="14">
        <f>F30*12</f>
        <v>0</v>
      </c>
      <c r="D30" s="15">
        <f aca="true" t="shared" si="0" ref="D30:D39">G30*I30</f>
        <v>27916.8</v>
      </c>
      <c r="E30" s="14">
        <f>H30*12</f>
        <v>7.68</v>
      </c>
      <c r="F30" s="97"/>
      <c r="G30" s="14">
        <f aca="true" t="shared" si="1" ref="G30:G39">H30*12</f>
        <v>7.68</v>
      </c>
      <c r="H30" s="14">
        <v>0.64</v>
      </c>
      <c r="I30" s="5">
        <v>3635</v>
      </c>
      <c r="J30" s="122">
        <v>0.6</v>
      </c>
    </row>
    <row r="31" spans="1:10" s="5" customFormat="1" ht="15">
      <c r="A31" s="96" t="s">
        <v>57</v>
      </c>
      <c r="B31" s="7" t="s">
        <v>58</v>
      </c>
      <c r="C31" s="14">
        <f>F31*12</f>
        <v>0</v>
      </c>
      <c r="D31" s="15">
        <f t="shared" si="0"/>
        <v>90729.6</v>
      </c>
      <c r="E31" s="14">
        <f>H31*12</f>
        <v>24.96</v>
      </c>
      <c r="F31" s="97"/>
      <c r="G31" s="14">
        <f t="shared" si="1"/>
        <v>24.96</v>
      </c>
      <c r="H31" s="14">
        <v>2.08</v>
      </c>
      <c r="I31" s="5">
        <v>3635</v>
      </c>
      <c r="J31" s="122">
        <v>1.94</v>
      </c>
    </row>
    <row r="32" spans="1:10" s="6" customFormat="1" ht="30">
      <c r="A32" s="96" t="s">
        <v>59</v>
      </c>
      <c r="B32" s="7" t="s">
        <v>56</v>
      </c>
      <c r="C32" s="98"/>
      <c r="D32" s="15">
        <v>1733.72</v>
      </c>
      <c r="E32" s="98"/>
      <c r="F32" s="97"/>
      <c r="G32" s="14">
        <f>D32/I32</f>
        <v>0.48</v>
      </c>
      <c r="H32" s="14">
        <f>G32/12</f>
        <v>0.04</v>
      </c>
      <c r="I32" s="5">
        <v>3635</v>
      </c>
      <c r="J32" s="122">
        <v>0.03</v>
      </c>
    </row>
    <row r="33" spans="1:10" s="6" customFormat="1" ht="33" customHeight="1">
      <c r="A33" s="96" t="s">
        <v>60</v>
      </c>
      <c r="B33" s="7" t="s">
        <v>56</v>
      </c>
      <c r="C33" s="98"/>
      <c r="D33" s="15">
        <v>3467.44</v>
      </c>
      <c r="E33" s="98"/>
      <c r="F33" s="97"/>
      <c r="G33" s="14">
        <f>D33/I33</f>
        <v>0.95</v>
      </c>
      <c r="H33" s="14">
        <f>G33/12</f>
        <v>0.08</v>
      </c>
      <c r="I33" s="5">
        <v>3635</v>
      </c>
      <c r="J33" s="122">
        <v>0.07</v>
      </c>
    </row>
    <row r="34" spans="1:10" s="6" customFormat="1" ht="27" customHeight="1">
      <c r="A34" s="96" t="s">
        <v>131</v>
      </c>
      <c r="B34" s="7" t="s">
        <v>53</v>
      </c>
      <c r="C34" s="98"/>
      <c r="D34" s="15">
        <v>70000</v>
      </c>
      <c r="E34" s="98"/>
      <c r="F34" s="97"/>
      <c r="G34" s="14">
        <f>D34/I34</f>
        <v>19.26</v>
      </c>
      <c r="H34" s="14">
        <v>1.61</v>
      </c>
      <c r="I34" s="5">
        <v>3635</v>
      </c>
      <c r="J34" s="122"/>
    </row>
    <row r="35" spans="1:10" s="6" customFormat="1" ht="21" customHeight="1">
      <c r="A35" s="96" t="s">
        <v>61</v>
      </c>
      <c r="B35" s="7" t="s">
        <v>56</v>
      </c>
      <c r="C35" s="98"/>
      <c r="D35" s="15">
        <v>10948.1</v>
      </c>
      <c r="E35" s="98"/>
      <c r="F35" s="97"/>
      <c r="G35" s="14">
        <f>D35/I35</f>
        <v>3.01</v>
      </c>
      <c r="H35" s="14">
        <f>G35/12</f>
        <v>0.25</v>
      </c>
      <c r="I35" s="5">
        <v>3635</v>
      </c>
      <c r="J35" s="122">
        <v>0.24</v>
      </c>
    </row>
    <row r="36" spans="1:10" s="6" customFormat="1" ht="30" hidden="1">
      <c r="A36" s="96" t="s">
        <v>62</v>
      </c>
      <c r="B36" s="7" t="s">
        <v>53</v>
      </c>
      <c r="C36" s="98"/>
      <c r="D36" s="15">
        <f t="shared" si="0"/>
        <v>0</v>
      </c>
      <c r="E36" s="98"/>
      <c r="F36" s="97"/>
      <c r="G36" s="14">
        <f t="shared" si="1"/>
        <v>0</v>
      </c>
      <c r="H36" s="14">
        <v>0</v>
      </c>
      <c r="I36" s="5">
        <v>3635</v>
      </c>
      <c r="J36" s="122">
        <v>0</v>
      </c>
    </row>
    <row r="37" spans="1:10" s="6" customFormat="1" ht="30" hidden="1">
      <c r="A37" s="96" t="s">
        <v>119</v>
      </c>
      <c r="B37" s="7" t="s">
        <v>53</v>
      </c>
      <c r="C37" s="98"/>
      <c r="D37" s="15">
        <f t="shared" si="0"/>
        <v>0</v>
      </c>
      <c r="E37" s="98"/>
      <c r="F37" s="97"/>
      <c r="G37" s="14">
        <f t="shared" si="1"/>
        <v>0</v>
      </c>
      <c r="H37" s="14">
        <v>0</v>
      </c>
      <c r="I37" s="5">
        <v>3635</v>
      </c>
      <c r="J37" s="122">
        <v>0</v>
      </c>
    </row>
    <row r="38" spans="1:10" s="6" customFormat="1" ht="30" hidden="1">
      <c r="A38" s="96" t="s">
        <v>132</v>
      </c>
      <c r="B38" s="7" t="s">
        <v>53</v>
      </c>
      <c r="C38" s="98"/>
      <c r="D38" s="15">
        <f t="shared" si="0"/>
        <v>0</v>
      </c>
      <c r="E38" s="98"/>
      <c r="F38" s="97"/>
      <c r="G38" s="14">
        <f t="shared" si="1"/>
        <v>0</v>
      </c>
      <c r="H38" s="14">
        <v>0</v>
      </c>
      <c r="I38" s="5">
        <v>3635</v>
      </c>
      <c r="J38" s="122">
        <v>0</v>
      </c>
    </row>
    <row r="39" spans="1:10" s="6" customFormat="1" ht="30">
      <c r="A39" s="96" t="s">
        <v>113</v>
      </c>
      <c r="B39" s="7"/>
      <c r="C39" s="98">
        <f>F39*12</f>
        <v>0</v>
      </c>
      <c r="D39" s="15">
        <f t="shared" si="0"/>
        <v>7851.6</v>
      </c>
      <c r="E39" s="98">
        <f>H39*12</f>
        <v>2.16</v>
      </c>
      <c r="F39" s="97"/>
      <c r="G39" s="14">
        <f t="shared" si="1"/>
        <v>2.16</v>
      </c>
      <c r="H39" s="14">
        <v>0.18</v>
      </c>
      <c r="I39" s="5">
        <v>3635</v>
      </c>
      <c r="J39" s="122">
        <v>0.14</v>
      </c>
    </row>
    <row r="40" spans="1:10" s="5" customFormat="1" ht="15">
      <c r="A40" s="96" t="s">
        <v>63</v>
      </c>
      <c r="B40" s="7" t="s">
        <v>64</v>
      </c>
      <c r="C40" s="98">
        <f>F40*12</f>
        <v>0</v>
      </c>
      <c r="D40" s="15">
        <f>G40*I40</f>
        <v>1744.8</v>
      </c>
      <c r="E40" s="98">
        <f>H40*12</f>
        <v>0.48</v>
      </c>
      <c r="F40" s="97"/>
      <c r="G40" s="14">
        <f>12*H40</f>
        <v>0.48</v>
      </c>
      <c r="H40" s="14">
        <v>0.04</v>
      </c>
      <c r="I40" s="5">
        <v>3635</v>
      </c>
      <c r="J40" s="122">
        <v>0.03</v>
      </c>
    </row>
    <row r="41" spans="1:10" s="5" customFormat="1" ht="15">
      <c r="A41" s="96" t="s">
        <v>65</v>
      </c>
      <c r="B41" s="133" t="s">
        <v>66</v>
      </c>
      <c r="C41" s="99">
        <f>F41*12</f>
        <v>0</v>
      </c>
      <c r="D41" s="15">
        <v>933.47</v>
      </c>
      <c r="E41" s="99">
        <f>H41*12</f>
        <v>0.24</v>
      </c>
      <c r="F41" s="100"/>
      <c r="G41" s="14">
        <f>D41/I41</f>
        <v>0.26</v>
      </c>
      <c r="H41" s="14">
        <f>G41/12</f>
        <v>0.02</v>
      </c>
      <c r="I41" s="5">
        <v>3635</v>
      </c>
      <c r="J41" s="122">
        <v>0.02</v>
      </c>
    </row>
    <row r="42" spans="1:10" s="8" customFormat="1" ht="30">
      <c r="A42" s="96" t="s">
        <v>67</v>
      </c>
      <c r="B42" s="7" t="s">
        <v>68</v>
      </c>
      <c r="C42" s="98">
        <f>F42*12</f>
        <v>0</v>
      </c>
      <c r="D42" s="15">
        <v>1400.2</v>
      </c>
      <c r="E42" s="98">
        <f>H42*12</f>
        <v>0.36</v>
      </c>
      <c r="F42" s="97"/>
      <c r="G42" s="14">
        <f>D42/I42</f>
        <v>0.39</v>
      </c>
      <c r="H42" s="14">
        <f>G42/12</f>
        <v>0.03</v>
      </c>
      <c r="I42" s="5">
        <v>3635</v>
      </c>
      <c r="J42" s="122">
        <v>0.03</v>
      </c>
    </row>
    <row r="43" spans="1:10" s="8" customFormat="1" ht="15">
      <c r="A43" s="96" t="s">
        <v>69</v>
      </c>
      <c r="B43" s="7"/>
      <c r="C43" s="14"/>
      <c r="D43" s="14">
        <f>D45+D46+D47+D48+D49+D50+D51+D52+D53+D54+D57</f>
        <v>20325.34</v>
      </c>
      <c r="E43" s="14"/>
      <c r="F43" s="97"/>
      <c r="G43" s="14">
        <f>D43/I43</f>
        <v>5.59</v>
      </c>
      <c r="H43" s="14">
        <f>G43/12</f>
        <v>0.47</v>
      </c>
      <c r="I43" s="5">
        <v>3635</v>
      </c>
      <c r="J43" s="122">
        <v>0.46</v>
      </c>
    </row>
    <row r="44" spans="1:10" s="6" customFormat="1" ht="15" hidden="1">
      <c r="A44" s="4"/>
      <c r="B44" s="9"/>
      <c r="C44" s="1"/>
      <c r="D44" s="16"/>
      <c r="E44" s="101"/>
      <c r="F44" s="102"/>
      <c r="G44" s="101"/>
      <c r="H44" s="101"/>
      <c r="I44" s="5"/>
      <c r="J44" s="122"/>
    </row>
    <row r="45" spans="1:10" s="6" customFormat="1" ht="15">
      <c r="A45" s="4" t="s">
        <v>70</v>
      </c>
      <c r="B45" s="9" t="s">
        <v>71</v>
      </c>
      <c r="C45" s="1"/>
      <c r="D45" s="16">
        <v>184.33</v>
      </c>
      <c r="E45" s="101"/>
      <c r="F45" s="102"/>
      <c r="G45" s="101"/>
      <c r="H45" s="101"/>
      <c r="I45" s="5">
        <v>3635</v>
      </c>
      <c r="J45" s="122">
        <v>0.01</v>
      </c>
    </row>
    <row r="46" spans="1:10" s="6" customFormat="1" ht="15">
      <c r="A46" s="4" t="s">
        <v>72</v>
      </c>
      <c r="B46" s="9" t="s">
        <v>73</v>
      </c>
      <c r="C46" s="1">
        <f>F46*12</f>
        <v>0</v>
      </c>
      <c r="D46" s="16">
        <v>390.07</v>
      </c>
      <c r="E46" s="101">
        <f>H46*12</f>
        <v>0</v>
      </c>
      <c r="F46" s="102"/>
      <c r="G46" s="101"/>
      <c r="H46" s="101"/>
      <c r="I46" s="5">
        <v>3635</v>
      </c>
      <c r="J46" s="122">
        <v>0.01</v>
      </c>
    </row>
    <row r="47" spans="1:10" s="6" customFormat="1" ht="15">
      <c r="A47" s="4" t="s">
        <v>133</v>
      </c>
      <c r="B47" s="9" t="s">
        <v>71</v>
      </c>
      <c r="C47" s="1">
        <f>F47*12</f>
        <v>0</v>
      </c>
      <c r="D47" s="16">
        <v>4601.34</v>
      </c>
      <c r="E47" s="101">
        <f>H47*12</f>
        <v>0</v>
      </c>
      <c r="F47" s="102"/>
      <c r="G47" s="101"/>
      <c r="H47" s="101"/>
      <c r="I47" s="5">
        <v>3635</v>
      </c>
      <c r="J47" s="122">
        <v>0.09</v>
      </c>
    </row>
    <row r="48" spans="1:10" s="6" customFormat="1" ht="15">
      <c r="A48" s="4" t="s">
        <v>74</v>
      </c>
      <c r="B48" s="9" t="s">
        <v>71</v>
      </c>
      <c r="C48" s="1">
        <f>F48*12</f>
        <v>0</v>
      </c>
      <c r="D48" s="16">
        <v>743.35</v>
      </c>
      <c r="E48" s="101">
        <f>H48*12</f>
        <v>0</v>
      </c>
      <c r="F48" s="102"/>
      <c r="G48" s="101"/>
      <c r="H48" s="101"/>
      <c r="I48" s="5">
        <v>3635</v>
      </c>
      <c r="J48" s="122">
        <v>0.01</v>
      </c>
    </row>
    <row r="49" spans="1:10" s="6" customFormat="1" ht="15">
      <c r="A49" s="4" t="s">
        <v>75</v>
      </c>
      <c r="B49" s="9" t="s">
        <v>71</v>
      </c>
      <c r="C49" s="1">
        <f>F49*12</f>
        <v>0</v>
      </c>
      <c r="D49" s="16">
        <v>3314.05</v>
      </c>
      <c r="E49" s="101">
        <f>H49*12</f>
        <v>0</v>
      </c>
      <c r="F49" s="102"/>
      <c r="G49" s="101"/>
      <c r="H49" s="101"/>
      <c r="I49" s="5">
        <v>3635</v>
      </c>
      <c r="J49" s="122">
        <v>0.07</v>
      </c>
    </row>
    <row r="50" spans="1:10" s="6" customFormat="1" ht="15">
      <c r="A50" s="4" t="s">
        <v>76</v>
      </c>
      <c r="B50" s="9" t="s">
        <v>71</v>
      </c>
      <c r="C50" s="1">
        <f>F50*12</f>
        <v>0</v>
      </c>
      <c r="D50" s="16">
        <v>780.14</v>
      </c>
      <c r="E50" s="101">
        <f>H50*12</f>
        <v>0</v>
      </c>
      <c r="F50" s="102"/>
      <c r="G50" s="101"/>
      <c r="H50" s="101"/>
      <c r="I50" s="5">
        <v>3635</v>
      </c>
      <c r="J50" s="122">
        <v>0.02</v>
      </c>
    </row>
    <row r="51" spans="1:10" s="6" customFormat="1" ht="15">
      <c r="A51" s="4" t="s">
        <v>77</v>
      </c>
      <c r="B51" s="9" t="s">
        <v>71</v>
      </c>
      <c r="C51" s="1"/>
      <c r="D51" s="16">
        <v>371.66</v>
      </c>
      <c r="E51" s="101"/>
      <c r="F51" s="102"/>
      <c r="G51" s="101"/>
      <c r="H51" s="101"/>
      <c r="I51" s="5">
        <v>3635</v>
      </c>
      <c r="J51" s="122">
        <v>0.01</v>
      </c>
    </row>
    <row r="52" spans="1:10" s="6" customFormat="1" ht="15">
      <c r="A52" s="4" t="s">
        <v>78</v>
      </c>
      <c r="B52" s="9" t="s">
        <v>73</v>
      </c>
      <c r="C52" s="1"/>
      <c r="D52" s="16">
        <v>1486.7</v>
      </c>
      <c r="E52" s="101"/>
      <c r="F52" s="102"/>
      <c r="G52" s="101"/>
      <c r="H52" s="101"/>
      <c r="I52" s="5">
        <v>3635</v>
      </c>
      <c r="J52" s="122">
        <v>0.03</v>
      </c>
    </row>
    <row r="53" spans="1:10" s="6" customFormat="1" ht="25.5">
      <c r="A53" s="4" t="s">
        <v>79</v>
      </c>
      <c r="B53" s="9" t="s">
        <v>71</v>
      </c>
      <c r="C53" s="1">
        <f>F53*12</f>
        <v>0</v>
      </c>
      <c r="D53" s="16">
        <v>2878.79</v>
      </c>
      <c r="E53" s="101">
        <f>H53*12</f>
        <v>0</v>
      </c>
      <c r="F53" s="102"/>
      <c r="G53" s="101"/>
      <c r="H53" s="101"/>
      <c r="I53" s="5">
        <v>3635</v>
      </c>
      <c r="J53" s="122">
        <v>0.06</v>
      </c>
    </row>
    <row r="54" spans="1:10" s="6" customFormat="1" ht="15">
      <c r="A54" s="4" t="s">
        <v>80</v>
      </c>
      <c r="B54" s="9" t="s">
        <v>71</v>
      </c>
      <c r="C54" s="1"/>
      <c r="D54" s="16">
        <v>2617.3</v>
      </c>
      <c r="E54" s="101"/>
      <c r="F54" s="102"/>
      <c r="G54" s="101"/>
      <c r="H54" s="101"/>
      <c r="I54" s="5">
        <v>3635</v>
      </c>
      <c r="J54" s="122">
        <v>0.01</v>
      </c>
    </row>
    <row r="55" spans="1:10" s="6" customFormat="1" ht="15" hidden="1">
      <c r="A55" s="4"/>
      <c r="B55" s="9"/>
      <c r="C55" s="103"/>
      <c r="D55" s="16"/>
      <c r="E55" s="103"/>
      <c r="F55" s="102"/>
      <c r="G55" s="101"/>
      <c r="H55" s="101"/>
      <c r="I55" s="5"/>
      <c r="J55" s="122"/>
    </row>
    <row r="56" spans="1:10" s="6" customFormat="1" ht="15" hidden="1">
      <c r="A56" s="4"/>
      <c r="B56" s="9"/>
      <c r="C56" s="1"/>
      <c r="D56" s="16"/>
      <c r="E56" s="101"/>
      <c r="F56" s="102"/>
      <c r="G56" s="101"/>
      <c r="H56" s="101"/>
      <c r="I56" s="5"/>
      <c r="J56" s="122"/>
    </row>
    <row r="57" spans="1:10" s="6" customFormat="1" ht="27" customHeight="1">
      <c r="A57" s="4" t="s">
        <v>134</v>
      </c>
      <c r="B57" s="13" t="s">
        <v>53</v>
      </c>
      <c r="C57" s="1"/>
      <c r="D57" s="16">
        <v>2957.61</v>
      </c>
      <c r="E57" s="101"/>
      <c r="F57" s="102"/>
      <c r="G57" s="101"/>
      <c r="H57" s="101"/>
      <c r="I57" s="5">
        <v>3635</v>
      </c>
      <c r="J57" s="122">
        <v>0.03</v>
      </c>
    </row>
    <row r="58" spans="1:10" s="8" customFormat="1" ht="30">
      <c r="A58" s="96" t="s">
        <v>81</v>
      </c>
      <c r="B58" s="7"/>
      <c r="C58" s="14"/>
      <c r="D58" s="14">
        <f>SUM(D59:D70)</f>
        <v>2115</v>
      </c>
      <c r="E58" s="14"/>
      <c r="F58" s="97"/>
      <c r="G58" s="14">
        <f>D58/I58</f>
        <v>0.58</v>
      </c>
      <c r="H58" s="14">
        <f>G58/12</f>
        <v>0.05</v>
      </c>
      <c r="I58" s="5">
        <v>3635</v>
      </c>
      <c r="J58" s="122">
        <v>0.04</v>
      </c>
    </row>
    <row r="59" spans="1:10" s="6" customFormat="1" ht="15" hidden="1">
      <c r="A59" s="4" t="s">
        <v>82</v>
      </c>
      <c r="B59" s="9" t="s">
        <v>83</v>
      </c>
      <c r="C59" s="1"/>
      <c r="D59" s="16">
        <f aca="true" t="shared" si="2" ref="D59:D70">G59*I59</f>
        <v>0</v>
      </c>
      <c r="E59" s="101"/>
      <c r="F59" s="102"/>
      <c r="G59" s="101">
        <f aca="true" t="shared" si="3" ref="G59:G70">H59*12</f>
        <v>0</v>
      </c>
      <c r="H59" s="101">
        <v>0</v>
      </c>
      <c r="I59" s="5">
        <v>3635</v>
      </c>
      <c r="J59" s="122">
        <v>0</v>
      </c>
    </row>
    <row r="60" spans="1:10" s="6" customFormat="1" ht="25.5" hidden="1">
      <c r="A60" s="4" t="s">
        <v>84</v>
      </c>
      <c r="B60" s="9" t="s">
        <v>135</v>
      </c>
      <c r="C60" s="1"/>
      <c r="D60" s="16">
        <f t="shared" si="2"/>
        <v>0</v>
      </c>
      <c r="E60" s="101"/>
      <c r="F60" s="102"/>
      <c r="G60" s="101">
        <f t="shared" si="3"/>
        <v>0</v>
      </c>
      <c r="H60" s="101">
        <v>0</v>
      </c>
      <c r="I60" s="5">
        <v>3635</v>
      </c>
      <c r="J60" s="122">
        <v>0</v>
      </c>
    </row>
    <row r="61" spans="1:10" s="6" customFormat="1" ht="15" hidden="1">
      <c r="A61" s="4" t="s">
        <v>85</v>
      </c>
      <c r="B61" s="9" t="s">
        <v>86</v>
      </c>
      <c r="C61" s="1"/>
      <c r="D61" s="16">
        <f t="shared" si="2"/>
        <v>0</v>
      </c>
      <c r="E61" s="101"/>
      <c r="F61" s="102"/>
      <c r="G61" s="101">
        <f t="shared" si="3"/>
        <v>0</v>
      </c>
      <c r="H61" s="101">
        <v>0</v>
      </c>
      <c r="I61" s="5">
        <v>3635</v>
      </c>
      <c r="J61" s="122">
        <v>0</v>
      </c>
    </row>
    <row r="62" spans="1:10" s="6" customFormat="1" ht="25.5" hidden="1">
      <c r="A62" s="4" t="s">
        <v>87</v>
      </c>
      <c r="B62" s="9" t="s">
        <v>88</v>
      </c>
      <c r="C62" s="1"/>
      <c r="D62" s="16">
        <f t="shared" si="2"/>
        <v>0</v>
      </c>
      <c r="E62" s="101"/>
      <c r="F62" s="102"/>
      <c r="G62" s="101">
        <f t="shared" si="3"/>
        <v>0</v>
      </c>
      <c r="H62" s="101">
        <v>0</v>
      </c>
      <c r="I62" s="5">
        <v>3635</v>
      </c>
      <c r="J62" s="122">
        <v>0</v>
      </c>
    </row>
    <row r="63" spans="1:10" s="6" customFormat="1" ht="15" hidden="1">
      <c r="A63" s="4" t="s">
        <v>121</v>
      </c>
      <c r="B63" s="9" t="s">
        <v>122</v>
      </c>
      <c r="C63" s="1"/>
      <c r="D63" s="16">
        <f t="shared" si="2"/>
        <v>0</v>
      </c>
      <c r="E63" s="101"/>
      <c r="F63" s="102"/>
      <c r="G63" s="101">
        <f t="shared" si="3"/>
        <v>0</v>
      </c>
      <c r="H63" s="101">
        <v>0</v>
      </c>
      <c r="I63" s="5">
        <v>3635</v>
      </c>
      <c r="J63" s="122">
        <v>0</v>
      </c>
    </row>
    <row r="64" spans="1:10" s="6" customFormat="1" ht="15" hidden="1">
      <c r="A64" s="4" t="s">
        <v>89</v>
      </c>
      <c r="B64" s="9" t="s">
        <v>86</v>
      </c>
      <c r="C64" s="1"/>
      <c r="D64" s="16">
        <f t="shared" si="2"/>
        <v>0</v>
      </c>
      <c r="E64" s="101"/>
      <c r="F64" s="102"/>
      <c r="G64" s="101">
        <f t="shared" si="3"/>
        <v>0</v>
      </c>
      <c r="H64" s="101">
        <v>0</v>
      </c>
      <c r="I64" s="5">
        <v>3635</v>
      </c>
      <c r="J64" s="122">
        <v>0</v>
      </c>
    </row>
    <row r="65" spans="1:10" s="6" customFormat="1" ht="15" hidden="1">
      <c r="A65" s="4" t="s">
        <v>90</v>
      </c>
      <c r="B65" s="9" t="s">
        <v>71</v>
      </c>
      <c r="C65" s="1"/>
      <c r="D65" s="16">
        <f t="shared" si="2"/>
        <v>0</v>
      </c>
      <c r="E65" s="101"/>
      <c r="F65" s="102"/>
      <c r="G65" s="101">
        <f t="shared" si="3"/>
        <v>0</v>
      </c>
      <c r="H65" s="101">
        <v>0</v>
      </c>
      <c r="I65" s="5">
        <v>3635</v>
      </c>
      <c r="J65" s="122">
        <v>0</v>
      </c>
    </row>
    <row r="66" spans="1:10" s="6" customFormat="1" ht="25.5" hidden="1">
      <c r="A66" s="4" t="s">
        <v>91</v>
      </c>
      <c r="B66" s="9" t="s">
        <v>71</v>
      </c>
      <c r="C66" s="1"/>
      <c r="D66" s="16">
        <f t="shared" si="2"/>
        <v>0</v>
      </c>
      <c r="E66" s="101"/>
      <c r="F66" s="102"/>
      <c r="G66" s="101">
        <f t="shared" si="3"/>
        <v>0</v>
      </c>
      <c r="H66" s="101">
        <v>0</v>
      </c>
      <c r="I66" s="5">
        <v>3635</v>
      </c>
      <c r="J66" s="122">
        <v>0</v>
      </c>
    </row>
    <row r="67" spans="1:10" s="6" customFormat="1" ht="15">
      <c r="A67" s="4" t="s">
        <v>136</v>
      </c>
      <c r="B67" s="9" t="s">
        <v>71</v>
      </c>
      <c r="C67" s="1"/>
      <c r="D67" s="16">
        <v>2115</v>
      </c>
      <c r="E67" s="101"/>
      <c r="F67" s="102"/>
      <c r="G67" s="101"/>
      <c r="H67" s="101"/>
      <c r="I67" s="5">
        <v>3635</v>
      </c>
      <c r="J67" s="122">
        <v>0.04</v>
      </c>
    </row>
    <row r="68" spans="1:10" s="6" customFormat="1" ht="18" customHeight="1" hidden="1">
      <c r="A68" s="4" t="s">
        <v>137</v>
      </c>
      <c r="B68" s="9" t="s">
        <v>56</v>
      </c>
      <c r="C68" s="1"/>
      <c r="D68" s="16">
        <f t="shared" si="2"/>
        <v>0</v>
      </c>
      <c r="E68" s="101"/>
      <c r="F68" s="102"/>
      <c r="G68" s="101">
        <f t="shared" si="3"/>
        <v>0</v>
      </c>
      <c r="H68" s="101">
        <v>0</v>
      </c>
      <c r="I68" s="5">
        <v>3635</v>
      </c>
      <c r="J68" s="122">
        <v>0</v>
      </c>
    </row>
    <row r="69" spans="1:10" s="6" customFormat="1" ht="21.75" customHeight="1" hidden="1">
      <c r="A69" s="4" t="s">
        <v>92</v>
      </c>
      <c r="B69" s="9" t="s">
        <v>56</v>
      </c>
      <c r="C69" s="103"/>
      <c r="D69" s="16">
        <f t="shared" si="2"/>
        <v>0</v>
      </c>
      <c r="E69" s="103"/>
      <c r="F69" s="102"/>
      <c r="G69" s="101">
        <f t="shared" si="3"/>
        <v>0</v>
      </c>
      <c r="H69" s="101">
        <v>0</v>
      </c>
      <c r="I69" s="5">
        <v>3635</v>
      </c>
      <c r="J69" s="122">
        <v>0</v>
      </c>
    </row>
    <row r="70" spans="1:10" s="6" customFormat="1" ht="15" customHeight="1" hidden="1">
      <c r="A70" s="4" t="s">
        <v>138</v>
      </c>
      <c r="B70" s="9" t="s">
        <v>71</v>
      </c>
      <c r="C70" s="1"/>
      <c r="D70" s="16">
        <f t="shared" si="2"/>
        <v>0</v>
      </c>
      <c r="E70" s="101"/>
      <c r="F70" s="102"/>
      <c r="G70" s="101">
        <f t="shared" si="3"/>
        <v>0</v>
      </c>
      <c r="H70" s="101">
        <v>0</v>
      </c>
      <c r="I70" s="5">
        <v>3635</v>
      </c>
      <c r="J70" s="122">
        <v>0</v>
      </c>
    </row>
    <row r="71" spans="1:10" s="6" customFormat="1" ht="30">
      <c r="A71" s="96" t="s">
        <v>93</v>
      </c>
      <c r="B71" s="9"/>
      <c r="C71" s="1"/>
      <c r="D71" s="14">
        <f>D73+D74</f>
        <v>1907.32</v>
      </c>
      <c r="E71" s="101"/>
      <c r="F71" s="102"/>
      <c r="G71" s="14">
        <f>D71/I71</f>
        <v>0.52</v>
      </c>
      <c r="H71" s="14">
        <f>G71/12</f>
        <v>0.04</v>
      </c>
      <c r="I71" s="5">
        <v>3635</v>
      </c>
      <c r="J71" s="122">
        <v>0.05</v>
      </c>
    </row>
    <row r="72" spans="1:10" s="6" customFormat="1" ht="15" hidden="1">
      <c r="A72" s="4"/>
      <c r="B72" s="9"/>
      <c r="C72" s="1"/>
      <c r="D72" s="16"/>
      <c r="E72" s="101"/>
      <c r="F72" s="102"/>
      <c r="G72" s="101"/>
      <c r="H72" s="101"/>
      <c r="I72" s="5"/>
      <c r="J72" s="122"/>
    </row>
    <row r="73" spans="1:10" s="6" customFormat="1" ht="25.5">
      <c r="A73" s="4" t="s">
        <v>139</v>
      </c>
      <c r="B73" s="13" t="s">
        <v>53</v>
      </c>
      <c r="C73" s="1"/>
      <c r="D73" s="16">
        <v>321.07</v>
      </c>
      <c r="E73" s="101"/>
      <c r="F73" s="102"/>
      <c r="G73" s="101"/>
      <c r="H73" s="101"/>
      <c r="I73" s="5"/>
      <c r="J73" s="122"/>
    </row>
    <row r="74" spans="1:10" s="6" customFormat="1" ht="15">
      <c r="A74" s="4" t="s">
        <v>140</v>
      </c>
      <c r="B74" s="9" t="s">
        <v>71</v>
      </c>
      <c r="C74" s="1"/>
      <c r="D74" s="16">
        <v>1586.25</v>
      </c>
      <c r="E74" s="101"/>
      <c r="F74" s="102"/>
      <c r="G74" s="101"/>
      <c r="H74" s="101"/>
      <c r="I74" s="5">
        <v>3635</v>
      </c>
      <c r="J74" s="122">
        <v>0.03</v>
      </c>
    </row>
    <row r="75" spans="1:10" s="6" customFormat="1" ht="15" hidden="1">
      <c r="A75" s="4" t="s">
        <v>94</v>
      </c>
      <c r="B75" s="9" t="s">
        <v>56</v>
      </c>
      <c r="C75" s="1"/>
      <c r="D75" s="16">
        <f>G75*I75</f>
        <v>0</v>
      </c>
      <c r="E75" s="101"/>
      <c r="F75" s="102"/>
      <c r="G75" s="101">
        <f>H75*12</f>
        <v>0</v>
      </c>
      <c r="H75" s="101">
        <v>0</v>
      </c>
      <c r="I75" s="5">
        <v>3635</v>
      </c>
      <c r="J75" s="122">
        <v>0</v>
      </c>
    </row>
    <row r="76" spans="1:10" s="6" customFormat="1" ht="15">
      <c r="A76" s="96" t="s">
        <v>95</v>
      </c>
      <c r="B76" s="9"/>
      <c r="C76" s="1"/>
      <c r="D76" s="14">
        <f>D77+D78+D79</f>
        <v>6906.96</v>
      </c>
      <c r="E76" s="101"/>
      <c r="F76" s="102"/>
      <c r="G76" s="14">
        <f>D76/I76</f>
        <v>1.9</v>
      </c>
      <c r="H76" s="14">
        <f>G76/12</f>
        <v>0.16</v>
      </c>
      <c r="I76" s="5">
        <v>3635</v>
      </c>
      <c r="J76" s="122">
        <v>0.15</v>
      </c>
    </row>
    <row r="77" spans="1:10" s="6" customFormat="1" ht="15">
      <c r="A77" s="4" t="s">
        <v>96</v>
      </c>
      <c r="B77" s="9" t="s">
        <v>56</v>
      </c>
      <c r="C77" s="1"/>
      <c r="D77" s="16">
        <v>1036.08</v>
      </c>
      <c r="E77" s="101"/>
      <c r="F77" s="102"/>
      <c r="G77" s="101"/>
      <c r="H77" s="101"/>
      <c r="I77" s="5">
        <v>3635</v>
      </c>
      <c r="J77" s="122">
        <v>0.02</v>
      </c>
    </row>
    <row r="78" spans="1:10" s="6" customFormat="1" ht="15">
      <c r="A78" s="4" t="s">
        <v>97</v>
      </c>
      <c r="B78" s="9" t="s">
        <v>71</v>
      </c>
      <c r="C78" s="1"/>
      <c r="D78" s="16">
        <v>5093.85</v>
      </c>
      <c r="E78" s="101"/>
      <c r="F78" s="102"/>
      <c r="G78" s="101"/>
      <c r="H78" s="101"/>
      <c r="I78" s="5">
        <v>3635</v>
      </c>
      <c r="J78" s="122">
        <v>0.11</v>
      </c>
    </row>
    <row r="79" spans="1:10" s="6" customFormat="1" ht="15">
      <c r="A79" s="4" t="s">
        <v>98</v>
      </c>
      <c r="B79" s="9" t="s">
        <v>71</v>
      </c>
      <c r="C79" s="1"/>
      <c r="D79" s="16">
        <v>777.03</v>
      </c>
      <c r="E79" s="101"/>
      <c r="F79" s="102"/>
      <c r="G79" s="101"/>
      <c r="H79" s="101"/>
      <c r="I79" s="5">
        <v>3635</v>
      </c>
      <c r="J79" s="122">
        <v>0.02</v>
      </c>
    </row>
    <row r="80" spans="1:10" s="6" customFormat="1" ht="15">
      <c r="A80" s="96" t="s">
        <v>99</v>
      </c>
      <c r="B80" s="9"/>
      <c r="C80" s="1"/>
      <c r="D80" s="14">
        <f>D81+D82</f>
        <v>1681.99</v>
      </c>
      <c r="E80" s="101"/>
      <c r="F80" s="102"/>
      <c r="G80" s="14">
        <f>D80/I80</f>
        <v>0.46</v>
      </c>
      <c r="H80" s="14">
        <f>G80/12</f>
        <v>0.04</v>
      </c>
      <c r="I80" s="5">
        <v>3635</v>
      </c>
      <c r="J80" s="122">
        <v>0.1</v>
      </c>
    </row>
    <row r="81" spans="1:10" s="6" customFormat="1" ht="15">
      <c r="A81" s="4" t="s">
        <v>100</v>
      </c>
      <c r="B81" s="9" t="s">
        <v>71</v>
      </c>
      <c r="C81" s="1"/>
      <c r="D81" s="16">
        <v>932.26</v>
      </c>
      <c r="E81" s="101"/>
      <c r="F81" s="102"/>
      <c r="G81" s="101"/>
      <c r="H81" s="101"/>
      <c r="I81" s="5">
        <v>3635</v>
      </c>
      <c r="J81" s="122">
        <v>0.02</v>
      </c>
    </row>
    <row r="82" spans="1:10" s="6" customFormat="1" ht="15">
      <c r="A82" s="4" t="s">
        <v>101</v>
      </c>
      <c r="B82" s="9" t="s">
        <v>71</v>
      </c>
      <c r="C82" s="1"/>
      <c r="D82" s="16">
        <v>749.73</v>
      </c>
      <c r="E82" s="101"/>
      <c r="F82" s="102"/>
      <c r="G82" s="101"/>
      <c r="H82" s="101"/>
      <c r="I82" s="5">
        <v>3635</v>
      </c>
      <c r="J82" s="122">
        <v>0.02</v>
      </c>
    </row>
    <row r="83" spans="1:10" s="5" customFormat="1" ht="15">
      <c r="A83" s="96" t="s">
        <v>102</v>
      </c>
      <c r="B83" s="7"/>
      <c r="C83" s="14"/>
      <c r="D83" s="14">
        <f>D84</f>
        <v>1381.39</v>
      </c>
      <c r="E83" s="14"/>
      <c r="F83" s="97"/>
      <c r="G83" s="14">
        <f>D83/I83</f>
        <v>0.38</v>
      </c>
      <c r="H83" s="14">
        <f>G83/12</f>
        <v>0.03</v>
      </c>
      <c r="I83" s="5">
        <v>3635</v>
      </c>
      <c r="J83" s="122">
        <v>0.21</v>
      </c>
    </row>
    <row r="84" spans="1:10" s="6" customFormat="1" ht="25.5">
      <c r="A84" s="4" t="s">
        <v>103</v>
      </c>
      <c r="B84" s="13" t="s">
        <v>53</v>
      </c>
      <c r="C84" s="1"/>
      <c r="D84" s="16">
        <v>1381.39</v>
      </c>
      <c r="E84" s="101"/>
      <c r="F84" s="102"/>
      <c r="G84" s="101"/>
      <c r="H84" s="101"/>
      <c r="I84" s="5">
        <v>3635</v>
      </c>
      <c r="J84" s="122">
        <v>0.03</v>
      </c>
    </row>
    <row r="85" spans="1:10" s="6" customFormat="1" ht="15" hidden="1">
      <c r="A85" s="4"/>
      <c r="B85" s="9"/>
      <c r="C85" s="1"/>
      <c r="D85" s="16"/>
      <c r="E85" s="101"/>
      <c r="F85" s="102"/>
      <c r="G85" s="101"/>
      <c r="H85" s="101"/>
      <c r="I85" s="5"/>
      <c r="J85" s="122"/>
    </row>
    <row r="86" spans="1:10" s="5" customFormat="1" ht="15">
      <c r="A86" s="96" t="s">
        <v>104</v>
      </c>
      <c r="B86" s="7"/>
      <c r="C86" s="14"/>
      <c r="D86" s="14">
        <f>D87+D88</f>
        <v>27036.29</v>
      </c>
      <c r="E86" s="14"/>
      <c r="F86" s="97"/>
      <c r="G86" s="14">
        <f>D86/I86</f>
        <v>7.44</v>
      </c>
      <c r="H86" s="14">
        <f>G86/12</f>
        <v>0.62</v>
      </c>
      <c r="I86" s="5">
        <v>3635</v>
      </c>
      <c r="J86" s="122">
        <v>0.58</v>
      </c>
    </row>
    <row r="87" spans="1:10" s="6" customFormat="1" ht="15">
      <c r="A87" s="4" t="s">
        <v>114</v>
      </c>
      <c r="B87" s="13" t="s">
        <v>83</v>
      </c>
      <c r="C87" s="1"/>
      <c r="D87" s="16">
        <v>24798.36</v>
      </c>
      <c r="E87" s="101"/>
      <c r="F87" s="102"/>
      <c r="G87" s="101"/>
      <c r="H87" s="101"/>
      <c r="I87" s="5">
        <v>3635</v>
      </c>
      <c r="J87" s="122">
        <v>0.535</v>
      </c>
    </row>
    <row r="88" spans="1:10" s="6" customFormat="1" ht="15">
      <c r="A88" s="4" t="s">
        <v>123</v>
      </c>
      <c r="B88" s="9" t="s">
        <v>83</v>
      </c>
      <c r="C88" s="1"/>
      <c r="D88" s="16">
        <v>2237.93</v>
      </c>
      <c r="E88" s="101"/>
      <c r="F88" s="102"/>
      <c r="G88" s="101"/>
      <c r="H88" s="101"/>
      <c r="I88" s="5">
        <v>3635</v>
      </c>
      <c r="J88" s="122">
        <v>0.04</v>
      </c>
    </row>
    <row r="89" spans="1:10" s="6" customFormat="1" ht="25.5" customHeight="1" hidden="1">
      <c r="A89" s="4" t="s">
        <v>105</v>
      </c>
      <c r="B89" s="9" t="s">
        <v>71</v>
      </c>
      <c r="C89" s="1"/>
      <c r="D89" s="16"/>
      <c r="E89" s="101"/>
      <c r="F89" s="102"/>
      <c r="G89" s="101"/>
      <c r="H89" s="101">
        <v>0</v>
      </c>
      <c r="I89" s="5">
        <v>3635</v>
      </c>
      <c r="J89" s="122">
        <v>0</v>
      </c>
    </row>
    <row r="90" spans="1:10" s="5" customFormat="1" ht="18.75" hidden="1">
      <c r="A90" s="134"/>
      <c r="B90" s="13"/>
      <c r="C90" s="99"/>
      <c r="D90" s="99"/>
      <c r="E90" s="99"/>
      <c r="F90" s="100"/>
      <c r="G90" s="99"/>
      <c r="H90" s="99"/>
      <c r="J90" s="122"/>
    </row>
    <row r="91" spans="1:10" s="5" customFormat="1" ht="30.75" thickBot="1">
      <c r="A91" s="134" t="s">
        <v>141</v>
      </c>
      <c r="B91" s="7" t="s">
        <v>53</v>
      </c>
      <c r="C91" s="99">
        <f>F91*12</f>
        <v>0</v>
      </c>
      <c r="D91" s="99">
        <f>G91*I91</f>
        <v>30534</v>
      </c>
      <c r="E91" s="99">
        <f>H91*12</f>
        <v>8.4</v>
      </c>
      <c r="F91" s="100"/>
      <c r="G91" s="99">
        <f>H91*12</f>
        <v>8.4</v>
      </c>
      <c r="H91" s="99">
        <v>0.7</v>
      </c>
      <c r="I91" s="5">
        <v>3635</v>
      </c>
      <c r="J91" s="122">
        <v>0.3</v>
      </c>
    </row>
    <row r="92" spans="1:10" s="5" customFormat="1" ht="19.5" hidden="1" thickBot="1">
      <c r="A92" s="134" t="s">
        <v>3</v>
      </c>
      <c r="B92" s="7"/>
      <c r="C92" s="98">
        <f>F92*12</f>
        <v>0</v>
      </c>
      <c r="D92" s="98"/>
      <c r="E92" s="98"/>
      <c r="F92" s="98"/>
      <c r="G92" s="98"/>
      <c r="H92" s="98"/>
      <c r="I92" s="5">
        <v>3635</v>
      </c>
      <c r="J92" s="122"/>
    </row>
    <row r="93" spans="1:10" s="6" customFormat="1" ht="15.75" hidden="1" thickBot="1">
      <c r="A93" s="4" t="s">
        <v>142</v>
      </c>
      <c r="B93" s="9"/>
      <c r="C93" s="1"/>
      <c r="D93" s="16"/>
      <c r="E93" s="1"/>
      <c r="F93" s="102"/>
      <c r="G93" s="1"/>
      <c r="H93" s="1"/>
      <c r="I93" s="5">
        <v>3635</v>
      </c>
      <c r="J93" s="129"/>
    </row>
    <row r="94" spans="1:10" s="6" customFormat="1" ht="15.75" hidden="1" thickBot="1">
      <c r="A94" s="4" t="s">
        <v>128</v>
      </c>
      <c r="B94" s="9"/>
      <c r="C94" s="1"/>
      <c r="D94" s="16"/>
      <c r="E94" s="1"/>
      <c r="F94" s="102"/>
      <c r="G94" s="1"/>
      <c r="H94" s="1"/>
      <c r="I94" s="5">
        <v>3635</v>
      </c>
      <c r="J94" s="129"/>
    </row>
    <row r="95" spans="1:10" s="6" customFormat="1" ht="15.75" hidden="1" thickBot="1">
      <c r="A95" s="4" t="s">
        <v>143</v>
      </c>
      <c r="B95" s="9"/>
      <c r="C95" s="1"/>
      <c r="D95" s="16"/>
      <c r="E95" s="1"/>
      <c r="F95" s="102"/>
      <c r="G95" s="1"/>
      <c r="H95" s="1"/>
      <c r="I95" s="5">
        <v>3635</v>
      </c>
      <c r="J95" s="129"/>
    </row>
    <row r="96" spans="1:10" s="6" customFormat="1" ht="15.75" hidden="1" thickBot="1">
      <c r="A96" s="4" t="s">
        <v>144</v>
      </c>
      <c r="B96" s="9"/>
      <c r="C96" s="1"/>
      <c r="D96" s="16"/>
      <c r="E96" s="1"/>
      <c r="F96" s="102"/>
      <c r="G96" s="1"/>
      <c r="H96" s="1"/>
      <c r="I96" s="5">
        <v>3635</v>
      </c>
      <c r="J96" s="129"/>
    </row>
    <row r="97" spans="1:10" s="6" customFormat="1" ht="15.75" hidden="1" thickBot="1">
      <c r="A97" s="4" t="s">
        <v>125</v>
      </c>
      <c r="B97" s="9"/>
      <c r="C97" s="1"/>
      <c r="D97" s="16"/>
      <c r="E97" s="1"/>
      <c r="F97" s="102"/>
      <c r="G97" s="1"/>
      <c r="H97" s="1"/>
      <c r="I97" s="5">
        <v>3635</v>
      </c>
      <c r="J97" s="129"/>
    </row>
    <row r="98" spans="1:10" s="6" customFormat="1" ht="15.75" hidden="1" thickBot="1">
      <c r="A98" s="135" t="s">
        <v>145</v>
      </c>
      <c r="B98" s="68"/>
      <c r="C98" s="136"/>
      <c r="D98" s="137"/>
      <c r="E98" s="136"/>
      <c r="F98" s="138"/>
      <c r="G98" s="136"/>
      <c r="H98" s="136"/>
      <c r="I98" s="5">
        <v>3635</v>
      </c>
      <c r="J98" s="129"/>
    </row>
    <row r="99" spans="1:9" s="11" customFormat="1" ht="26.25" hidden="1" thickBot="1">
      <c r="A99" s="139" t="s">
        <v>124</v>
      </c>
      <c r="B99" s="13" t="s">
        <v>126</v>
      </c>
      <c r="C99" s="140"/>
      <c r="D99" s="141"/>
      <c r="E99" s="140"/>
      <c r="F99" s="142"/>
      <c r="G99" s="140"/>
      <c r="H99" s="143"/>
      <c r="I99" s="5">
        <v>3635</v>
      </c>
    </row>
    <row r="100" spans="1:9" s="11" customFormat="1" ht="19.5" thickBot="1">
      <c r="A100" s="144" t="s">
        <v>146</v>
      </c>
      <c r="B100" s="145" t="s">
        <v>48</v>
      </c>
      <c r="C100" s="140"/>
      <c r="D100" s="141">
        <f>G100*I100</f>
        <v>61504.2</v>
      </c>
      <c r="E100" s="140"/>
      <c r="F100" s="141"/>
      <c r="G100" s="140">
        <f>12*H100</f>
        <v>16.92</v>
      </c>
      <c r="H100" s="146">
        <v>1.41</v>
      </c>
      <c r="I100" s="5">
        <v>3635</v>
      </c>
    </row>
    <row r="101" spans="1:10" s="5" customFormat="1" ht="19.5" customHeight="1" thickBot="1">
      <c r="A101" s="147" t="s">
        <v>4</v>
      </c>
      <c r="B101" s="76"/>
      <c r="C101" s="148">
        <f>F101*12</f>
        <v>0</v>
      </c>
      <c r="D101" s="148">
        <f>D91+D86+D83+D80+D76+D71+D58+D43+D42+D41+D40+D39+D35+D33+D32+D31+D30+D21+D16+D100+D34</f>
        <v>586909.62</v>
      </c>
      <c r="E101" s="148">
        <f>E91+E86+E83+E80+E76+E71+E58+E43+E42+E41+E40+E39+E35+E33+E32+E31+E30+E21+E16+E100+E34</f>
        <v>103.92</v>
      </c>
      <c r="F101" s="148">
        <f>F91+F86+F83+F80+F76+F71+F58+F43+F42+F41+F40+F39+F35+F33+F32+F31+F30+F21+F16+F100+F34</f>
        <v>0</v>
      </c>
      <c r="G101" s="148">
        <f>G91+G86+G83+G80+G76+G71+G58+G43+G42+G41+G40+G39+G35+G33+G32+G31+G30+G21+G16+G100+G34</f>
        <v>161.46</v>
      </c>
      <c r="H101" s="148">
        <f>H91+H86+H83+H80+H76+H71+H58+H43+H42+H41+H40+H39+H35+H33+H32+H31+H30+H21+H16+H100+H34</f>
        <v>13.46</v>
      </c>
      <c r="J101" s="122"/>
    </row>
    <row r="102" spans="1:10" s="10" customFormat="1" ht="20.25" hidden="1" thickBot="1">
      <c r="A102" s="144" t="s">
        <v>2</v>
      </c>
      <c r="B102" s="145" t="s">
        <v>48</v>
      </c>
      <c r="C102" s="145" t="s">
        <v>127</v>
      </c>
      <c r="D102" s="149"/>
      <c r="E102" s="145" t="s">
        <v>127</v>
      </c>
      <c r="F102" s="150"/>
      <c r="G102" s="145" t="s">
        <v>127</v>
      </c>
      <c r="H102" s="150"/>
      <c r="J102" s="151"/>
    </row>
    <row r="103" spans="1:10" s="2" customFormat="1" ht="12.75">
      <c r="A103" s="152"/>
      <c r="J103" s="153"/>
    </row>
    <row r="104" spans="1:10" s="2" customFormat="1" ht="12.75">
      <c r="A104" s="152"/>
      <c r="J104" s="153"/>
    </row>
    <row r="105" spans="1:10" s="10" customFormat="1" ht="20.25" hidden="1" thickBot="1">
      <c r="A105" s="144"/>
      <c r="B105" s="145"/>
      <c r="C105" s="145"/>
      <c r="D105" s="149"/>
      <c r="E105" s="145"/>
      <c r="F105" s="150"/>
      <c r="G105" s="145"/>
      <c r="H105" s="150"/>
      <c r="I105" s="5"/>
      <c r="J105" s="151"/>
    </row>
    <row r="106" spans="1:10" s="5" customFormat="1" ht="19.5" hidden="1" thickBot="1">
      <c r="A106" s="144" t="s">
        <v>147</v>
      </c>
      <c r="B106" s="76"/>
      <c r="C106" s="148">
        <f>F106*12</f>
        <v>0</v>
      </c>
      <c r="D106" s="148"/>
      <c r="E106" s="148"/>
      <c r="F106" s="148"/>
      <c r="G106" s="148"/>
      <c r="H106" s="154"/>
      <c r="I106" s="5">
        <v>3635</v>
      </c>
      <c r="J106" s="122"/>
    </row>
    <row r="107" spans="1:10" s="6" customFormat="1" ht="15" hidden="1">
      <c r="A107" s="155" t="s">
        <v>142</v>
      </c>
      <c r="B107" s="67"/>
      <c r="C107" s="103"/>
      <c r="D107" s="156"/>
      <c r="E107" s="103"/>
      <c r="F107" s="157"/>
      <c r="G107" s="103"/>
      <c r="H107" s="157"/>
      <c r="I107" s="5">
        <v>3635</v>
      </c>
      <c r="J107" s="129"/>
    </row>
    <row r="108" spans="1:10" s="6" customFormat="1" ht="15" hidden="1">
      <c r="A108" s="4" t="s">
        <v>128</v>
      </c>
      <c r="B108" s="9"/>
      <c r="C108" s="1"/>
      <c r="D108" s="16"/>
      <c r="E108" s="1"/>
      <c r="F108" s="102"/>
      <c r="G108" s="1"/>
      <c r="H108" s="102"/>
      <c r="I108" s="5">
        <v>3635</v>
      </c>
      <c r="J108" s="129"/>
    </row>
    <row r="109" spans="1:10" s="6" customFormat="1" ht="15.75" hidden="1" thickBot="1">
      <c r="A109" s="158" t="s">
        <v>143</v>
      </c>
      <c r="B109" s="159"/>
      <c r="C109" s="160"/>
      <c r="D109" s="161"/>
      <c r="E109" s="160"/>
      <c r="F109" s="162"/>
      <c r="G109" s="160"/>
      <c r="H109" s="162"/>
      <c r="I109" s="5">
        <v>3635</v>
      </c>
      <c r="J109" s="129"/>
    </row>
    <row r="110" spans="1:10" s="2" customFormat="1" ht="12.75" hidden="1">
      <c r="A110" s="152"/>
      <c r="J110" s="153"/>
    </row>
    <row r="111" spans="1:10" s="2" customFormat="1" ht="12.75" hidden="1">
      <c r="A111" s="152"/>
      <c r="J111" s="153"/>
    </row>
    <row r="112" spans="1:10" s="2" customFormat="1" ht="12.75" hidden="1">
      <c r="A112" s="152"/>
      <c r="J112" s="153"/>
    </row>
    <row r="113" spans="1:10" s="167" customFormat="1" ht="15.75" hidden="1" thickBot="1">
      <c r="A113" s="163" t="s">
        <v>6</v>
      </c>
      <c r="B113" s="164"/>
      <c r="C113" s="164"/>
      <c r="D113" s="165">
        <f>D101+D106</f>
        <v>586909.62</v>
      </c>
      <c r="E113" s="164"/>
      <c r="F113" s="164"/>
      <c r="G113" s="165">
        <f>G101+G106</f>
        <v>161.46</v>
      </c>
      <c r="H113" s="166">
        <f>H101+H106</f>
        <v>13.46</v>
      </c>
      <c r="J113" s="168"/>
    </row>
    <row r="114" spans="1:10" s="167" customFormat="1" ht="15">
      <c r="A114" s="169"/>
      <c r="B114" s="170"/>
      <c r="C114" s="170"/>
      <c r="D114" s="171"/>
      <c r="E114" s="170"/>
      <c r="F114" s="170"/>
      <c r="G114" s="171"/>
      <c r="H114" s="171"/>
      <c r="J114" s="168"/>
    </row>
    <row r="115" spans="1:10" s="167" customFormat="1" ht="15.75" thickBot="1">
      <c r="A115" s="169"/>
      <c r="B115" s="170"/>
      <c r="C115" s="170"/>
      <c r="D115" s="171"/>
      <c r="E115" s="170"/>
      <c r="F115" s="170"/>
      <c r="G115" s="171"/>
      <c r="H115" s="171"/>
      <c r="J115" s="168"/>
    </row>
    <row r="116" spans="1:10" s="167" customFormat="1" ht="19.5" thickBot="1">
      <c r="A116" s="172" t="s">
        <v>148</v>
      </c>
      <c r="B116" s="173"/>
      <c r="C116" s="173">
        <f>F116*12</f>
        <v>0</v>
      </c>
      <c r="D116" s="174">
        <f>D123+D124+D125+D126</f>
        <v>117868.85</v>
      </c>
      <c r="E116" s="174">
        <f>E123+E124+E125+E126</f>
        <v>0</v>
      </c>
      <c r="F116" s="174">
        <f>F123+F124+F125+F126</f>
        <v>0</v>
      </c>
      <c r="G116" s="174">
        <f>G123+G124+G125+G126</f>
        <v>32.42</v>
      </c>
      <c r="H116" s="174">
        <f>H123+H124+H125+H126</f>
        <v>2.7</v>
      </c>
      <c r="I116" s="5">
        <v>3635</v>
      </c>
      <c r="J116" s="168"/>
    </row>
    <row r="117" spans="1:10" s="167" customFormat="1" ht="15" hidden="1">
      <c r="A117" s="175"/>
      <c r="B117" s="176"/>
      <c r="C117" s="176"/>
      <c r="D117" s="177"/>
      <c r="E117" s="176"/>
      <c r="F117" s="178"/>
      <c r="G117" s="176"/>
      <c r="H117" s="178"/>
      <c r="I117" s="5">
        <v>3635</v>
      </c>
      <c r="J117" s="168"/>
    </row>
    <row r="118" spans="1:10" s="167" customFormat="1" ht="15" hidden="1">
      <c r="A118" s="179"/>
      <c r="B118" s="180"/>
      <c r="C118" s="180"/>
      <c r="D118" s="181"/>
      <c r="E118" s="180"/>
      <c r="F118" s="182"/>
      <c r="G118" s="176"/>
      <c r="H118" s="178"/>
      <c r="I118" s="5">
        <v>3635</v>
      </c>
      <c r="J118" s="168"/>
    </row>
    <row r="119" spans="1:10" s="167" customFormat="1" ht="15" hidden="1">
      <c r="A119" s="179"/>
      <c r="B119" s="180"/>
      <c r="C119" s="180"/>
      <c r="D119" s="181"/>
      <c r="E119" s="180"/>
      <c r="F119" s="182"/>
      <c r="G119" s="176"/>
      <c r="H119" s="178"/>
      <c r="I119" s="5">
        <v>3635</v>
      </c>
      <c r="J119" s="168"/>
    </row>
    <row r="120" spans="1:10" s="167" customFormat="1" ht="15" hidden="1">
      <c r="A120" s="179"/>
      <c r="B120" s="180"/>
      <c r="C120" s="180"/>
      <c r="D120" s="181"/>
      <c r="E120" s="180"/>
      <c r="F120" s="182"/>
      <c r="G120" s="176"/>
      <c r="H120" s="178"/>
      <c r="I120" s="5">
        <v>3635</v>
      </c>
      <c r="J120" s="168"/>
    </row>
    <row r="121" spans="1:10" s="167" customFormat="1" ht="15" hidden="1">
      <c r="A121" s="179"/>
      <c r="B121" s="180"/>
      <c r="C121" s="180"/>
      <c r="D121" s="181"/>
      <c r="E121" s="180"/>
      <c r="F121" s="182"/>
      <c r="G121" s="176"/>
      <c r="H121" s="178"/>
      <c r="I121" s="5">
        <v>3635</v>
      </c>
      <c r="J121" s="168"/>
    </row>
    <row r="122" spans="1:10" s="167" customFormat="1" ht="15" hidden="1">
      <c r="A122" s="179"/>
      <c r="B122" s="180"/>
      <c r="C122" s="180"/>
      <c r="D122" s="181"/>
      <c r="E122" s="180"/>
      <c r="F122" s="182"/>
      <c r="G122" s="176"/>
      <c r="H122" s="178"/>
      <c r="I122" s="5">
        <v>3635</v>
      </c>
      <c r="J122" s="168"/>
    </row>
    <row r="123" spans="1:10" s="167" customFormat="1" ht="15">
      <c r="A123" s="179" t="s">
        <v>149</v>
      </c>
      <c r="B123" s="180"/>
      <c r="C123" s="180"/>
      <c r="D123" s="183">
        <v>80918.32</v>
      </c>
      <c r="E123" s="180"/>
      <c r="F123" s="182"/>
      <c r="G123" s="176">
        <f>D123/I123</f>
        <v>22.26</v>
      </c>
      <c r="H123" s="178">
        <v>1.85</v>
      </c>
      <c r="I123" s="5">
        <v>3635</v>
      </c>
      <c r="J123" s="168"/>
    </row>
    <row r="124" spans="1:10" s="167" customFormat="1" ht="15">
      <c r="A124" s="179" t="s">
        <v>150</v>
      </c>
      <c r="B124" s="180"/>
      <c r="C124" s="180"/>
      <c r="D124" s="183">
        <v>25457.55</v>
      </c>
      <c r="E124" s="180"/>
      <c r="F124" s="182"/>
      <c r="G124" s="176">
        <v>7</v>
      </c>
      <c r="H124" s="178">
        <f>G124/12</f>
        <v>0.58</v>
      </c>
      <c r="I124" s="5">
        <v>3635</v>
      </c>
      <c r="J124" s="168"/>
    </row>
    <row r="125" spans="1:10" s="167" customFormat="1" ht="15">
      <c r="A125" s="179" t="s">
        <v>151</v>
      </c>
      <c r="B125" s="180"/>
      <c r="C125" s="180"/>
      <c r="D125" s="183">
        <v>8102.9</v>
      </c>
      <c r="E125" s="180"/>
      <c r="F125" s="182"/>
      <c r="G125" s="176">
        <f>D125/I125</f>
        <v>2.23</v>
      </c>
      <c r="H125" s="178">
        <f>G125/12</f>
        <v>0.19</v>
      </c>
      <c r="I125" s="5">
        <v>3635</v>
      </c>
      <c r="J125" s="168"/>
    </row>
    <row r="126" spans="1:10" s="167" customFormat="1" ht="25.5">
      <c r="A126" s="179" t="s">
        <v>152</v>
      </c>
      <c r="B126" s="180"/>
      <c r="C126" s="180"/>
      <c r="D126" s="183">
        <v>3390.08</v>
      </c>
      <c r="E126" s="180"/>
      <c r="F126" s="182"/>
      <c r="G126" s="176">
        <f>D126/I126</f>
        <v>0.93</v>
      </c>
      <c r="H126" s="178">
        <f>G126/12</f>
        <v>0.08</v>
      </c>
      <c r="I126" s="5">
        <v>3635</v>
      </c>
      <c r="J126" s="168"/>
    </row>
    <row r="127" spans="1:10" s="167" customFormat="1" ht="15">
      <c r="A127" s="184"/>
      <c r="B127" s="185"/>
      <c r="C127" s="185"/>
      <c r="D127" s="185"/>
      <c r="E127" s="185"/>
      <c r="F127" s="185"/>
      <c r="G127" s="185"/>
      <c r="H127" s="185"/>
      <c r="I127" s="5"/>
      <c r="J127" s="168"/>
    </row>
    <row r="128" spans="1:10" s="167" customFormat="1" ht="15.75" thickBot="1">
      <c r="A128" s="184"/>
      <c r="B128" s="185"/>
      <c r="C128" s="185"/>
      <c r="D128" s="185"/>
      <c r="E128" s="185"/>
      <c r="F128" s="185"/>
      <c r="G128" s="185"/>
      <c r="H128" s="185"/>
      <c r="I128" s="5"/>
      <c r="J128" s="168"/>
    </row>
    <row r="129" spans="1:8" s="190" customFormat="1" ht="19.5" thickBot="1">
      <c r="A129" s="186" t="s">
        <v>6</v>
      </c>
      <c r="B129" s="187"/>
      <c r="C129" s="188"/>
      <c r="D129" s="189">
        <f>D101+D105+D116</f>
        <v>704778.47</v>
      </c>
      <c r="E129" s="189">
        <f>E101+E105+E116</f>
        <v>103.92</v>
      </c>
      <c r="F129" s="189">
        <f>F101+F105+F116</f>
        <v>0</v>
      </c>
      <c r="G129" s="189">
        <f>G101+G105+G116</f>
        <v>193.88</v>
      </c>
      <c r="H129" s="189">
        <f>H101+H105+H116</f>
        <v>16.16</v>
      </c>
    </row>
    <row r="130" spans="1:10" s="2" customFormat="1" ht="12.75">
      <c r="A130" s="184"/>
      <c r="B130" s="185"/>
      <c r="C130" s="185"/>
      <c r="D130" s="185"/>
      <c r="E130" s="185"/>
      <c r="F130" s="185"/>
      <c r="G130" s="185"/>
      <c r="H130" s="185"/>
      <c r="J130" s="153"/>
    </row>
    <row r="131" spans="1:10" s="2" customFormat="1" ht="12.75">
      <c r="A131" s="152"/>
      <c r="J131" s="153"/>
    </row>
    <row r="132" spans="1:10" s="2" customFormat="1" ht="12.75">
      <c r="A132" s="152"/>
      <c r="J132" s="153"/>
    </row>
    <row r="133" spans="1:10" s="10" customFormat="1" ht="19.5">
      <c r="A133" s="191"/>
      <c r="B133" s="192"/>
      <c r="C133" s="193"/>
      <c r="D133" s="193"/>
      <c r="E133" s="193"/>
      <c r="F133" s="193"/>
      <c r="G133" s="193"/>
      <c r="H133" s="193"/>
      <c r="J133" s="151"/>
    </row>
    <row r="134" spans="1:10" s="2" customFormat="1" ht="14.25">
      <c r="A134" s="247" t="s">
        <v>107</v>
      </c>
      <c r="B134" s="247"/>
      <c r="C134" s="247"/>
      <c r="D134" s="247"/>
      <c r="E134" s="247"/>
      <c r="F134" s="247"/>
      <c r="J134" s="153"/>
    </row>
    <row r="135" s="2" customFormat="1" ht="12.75">
      <c r="J135" s="153"/>
    </row>
    <row r="136" spans="1:10" s="2" customFormat="1" ht="12.75">
      <c r="A136" s="152" t="s">
        <v>108</v>
      </c>
      <c r="J136" s="153"/>
    </row>
    <row r="137" s="2" customFormat="1" ht="12.75">
      <c r="J137" s="153"/>
    </row>
    <row r="138" s="2" customFormat="1" ht="12.75">
      <c r="J138" s="153"/>
    </row>
    <row r="139" s="2" customFormat="1" ht="12.75">
      <c r="J139" s="153"/>
    </row>
    <row r="140" s="2" customFormat="1" ht="12.75">
      <c r="J140" s="153"/>
    </row>
    <row r="141" s="2" customFormat="1" ht="12.75">
      <c r="J141" s="153"/>
    </row>
    <row r="142" s="2" customFormat="1" ht="12.75">
      <c r="J142" s="153"/>
    </row>
    <row r="143" s="2" customFormat="1" ht="12.75">
      <c r="J143" s="153"/>
    </row>
    <row r="144" s="2" customFormat="1" ht="12.75">
      <c r="J144" s="153"/>
    </row>
    <row r="145" s="2" customFormat="1" ht="12.75">
      <c r="J145" s="153"/>
    </row>
    <row r="146" s="2" customFormat="1" ht="12.75">
      <c r="J146" s="153"/>
    </row>
    <row r="147" s="2" customFormat="1" ht="12.75">
      <c r="J147" s="153"/>
    </row>
    <row r="148" s="2" customFormat="1" ht="12.75">
      <c r="J148" s="153"/>
    </row>
    <row r="149" s="2" customFormat="1" ht="12.75">
      <c r="J149" s="153"/>
    </row>
    <row r="150" s="2" customFormat="1" ht="12.75">
      <c r="J150" s="153"/>
    </row>
    <row r="151" s="2" customFormat="1" ht="12.75">
      <c r="J151" s="153"/>
    </row>
    <row r="152" s="2" customFormat="1" ht="12.75">
      <c r="J152" s="153"/>
    </row>
    <row r="153" s="2" customFormat="1" ht="12.75">
      <c r="J153" s="153"/>
    </row>
    <row r="154" s="2" customFormat="1" ht="12.75">
      <c r="J154" s="153"/>
    </row>
  </sheetData>
  <sheetProtection/>
  <mergeCells count="12">
    <mergeCell ref="A9:H9"/>
    <mergeCell ref="A10:H10"/>
    <mergeCell ref="A11:H11"/>
    <mergeCell ref="A12:H12"/>
    <mergeCell ref="A15:H15"/>
    <mergeCell ref="A134:F134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="80" zoomScaleNormal="80" zoomScalePageLayoutView="0" workbookViewId="0" topLeftCell="A1">
      <pane xSplit="1" ySplit="2" topLeftCell="G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1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8" t="s">
        <v>155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5" s="5" customFormat="1" ht="80.25" customHeight="1" thickBot="1">
      <c r="A2" s="198" t="s">
        <v>0</v>
      </c>
      <c r="B2" s="257" t="s">
        <v>161</v>
      </c>
      <c r="C2" s="258"/>
      <c r="D2" s="259"/>
      <c r="E2" s="258" t="s">
        <v>162</v>
      </c>
      <c r="F2" s="258"/>
      <c r="G2" s="258"/>
      <c r="H2" s="257" t="s">
        <v>163</v>
      </c>
      <c r="I2" s="258"/>
      <c r="J2" s="259"/>
      <c r="K2" s="257" t="s">
        <v>164</v>
      </c>
      <c r="L2" s="258"/>
      <c r="M2" s="259"/>
      <c r="N2" s="48" t="s">
        <v>10</v>
      </c>
      <c r="O2" s="21" t="s">
        <v>5</v>
      </c>
    </row>
    <row r="3" spans="1:15" s="6" customFormat="1" ht="12.75">
      <c r="A3" s="41"/>
      <c r="B3" s="30" t="s">
        <v>7</v>
      </c>
      <c r="C3" s="13" t="s">
        <v>8</v>
      </c>
      <c r="D3" s="37" t="s">
        <v>9</v>
      </c>
      <c r="E3" s="47" t="s">
        <v>7</v>
      </c>
      <c r="F3" s="13" t="s">
        <v>8</v>
      </c>
      <c r="G3" s="19" t="s">
        <v>9</v>
      </c>
      <c r="H3" s="30" t="s">
        <v>7</v>
      </c>
      <c r="I3" s="13" t="s">
        <v>8</v>
      </c>
      <c r="J3" s="37" t="s">
        <v>9</v>
      </c>
      <c r="K3" s="30" t="s">
        <v>7</v>
      </c>
      <c r="L3" s="13" t="s">
        <v>8</v>
      </c>
      <c r="M3" s="37" t="s">
        <v>9</v>
      </c>
      <c r="N3" s="51"/>
      <c r="O3" s="22"/>
    </row>
    <row r="4" spans="1:15" s="6" customFormat="1" ht="49.5" customHeight="1">
      <c r="A4" s="260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2"/>
    </row>
    <row r="5" spans="1:15" s="5" customFormat="1" ht="14.25" customHeight="1">
      <c r="A5" s="94" t="s">
        <v>40</v>
      </c>
      <c r="B5" s="31"/>
      <c r="C5" s="7"/>
      <c r="D5" s="58">
        <f>O5/4</f>
        <v>26172</v>
      </c>
      <c r="E5" s="48"/>
      <c r="F5" s="7"/>
      <c r="G5" s="58">
        <f>O5/4</f>
        <v>26172</v>
      </c>
      <c r="H5" s="31"/>
      <c r="I5" s="7"/>
      <c r="J5" s="58">
        <f>O5/4</f>
        <v>26172</v>
      </c>
      <c r="K5" s="31"/>
      <c r="L5" s="7"/>
      <c r="M5" s="58">
        <f>O5/4</f>
        <v>26172</v>
      </c>
      <c r="N5" s="52">
        <f>M5+J5+G5+D5</f>
        <v>104688</v>
      </c>
      <c r="O5" s="15">
        <v>104688</v>
      </c>
    </row>
    <row r="6" spans="1:15" s="5" customFormat="1" ht="30">
      <c r="A6" s="94" t="s">
        <v>46</v>
      </c>
      <c r="B6" s="31"/>
      <c r="C6" s="7"/>
      <c r="D6" s="58">
        <f aca="true" t="shared" si="0" ref="D6:D16">O6/4</f>
        <v>28025.85</v>
      </c>
      <c r="E6" s="48"/>
      <c r="F6" s="7"/>
      <c r="G6" s="58">
        <f aca="true" t="shared" si="1" ref="G6:G16">O6/4</f>
        <v>28025.85</v>
      </c>
      <c r="H6" s="31"/>
      <c r="I6" s="7"/>
      <c r="J6" s="58">
        <f aca="true" t="shared" si="2" ref="J6:J16">O6/4</f>
        <v>28025.85</v>
      </c>
      <c r="K6" s="31"/>
      <c r="L6" s="7"/>
      <c r="M6" s="58">
        <f aca="true" t="shared" si="3" ref="M6:M16">O6/4</f>
        <v>28025.85</v>
      </c>
      <c r="N6" s="52">
        <f aca="true" t="shared" si="4" ref="N6:N54">M6+J6+G6+D6</f>
        <v>112103.4</v>
      </c>
      <c r="O6" s="15">
        <v>112103.4</v>
      </c>
    </row>
    <row r="7" spans="1:15" s="5" customFormat="1" ht="15">
      <c r="A7" s="96" t="s">
        <v>55</v>
      </c>
      <c r="B7" s="31"/>
      <c r="C7" s="7"/>
      <c r="D7" s="58">
        <f t="shared" si="0"/>
        <v>6979.2</v>
      </c>
      <c r="E7" s="48"/>
      <c r="F7" s="7"/>
      <c r="G7" s="58">
        <f t="shared" si="1"/>
        <v>6979.2</v>
      </c>
      <c r="H7" s="31"/>
      <c r="I7" s="7"/>
      <c r="J7" s="58">
        <f t="shared" si="2"/>
        <v>6979.2</v>
      </c>
      <c r="K7" s="31"/>
      <c r="L7" s="7"/>
      <c r="M7" s="58">
        <f t="shared" si="3"/>
        <v>6979.2</v>
      </c>
      <c r="N7" s="52">
        <f t="shared" si="4"/>
        <v>27916.8</v>
      </c>
      <c r="O7" s="15">
        <v>27916.8</v>
      </c>
    </row>
    <row r="8" spans="1:15" s="5" customFormat="1" ht="15">
      <c r="A8" s="96" t="s">
        <v>57</v>
      </c>
      <c r="B8" s="31"/>
      <c r="C8" s="7"/>
      <c r="D8" s="58">
        <f t="shared" si="0"/>
        <v>22682.4</v>
      </c>
      <c r="E8" s="48"/>
      <c r="F8" s="7"/>
      <c r="G8" s="58">
        <f t="shared" si="1"/>
        <v>22682.4</v>
      </c>
      <c r="H8" s="31"/>
      <c r="I8" s="7"/>
      <c r="J8" s="58">
        <f t="shared" si="2"/>
        <v>22682.4</v>
      </c>
      <c r="K8" s="31"/>
      <c r="L8" s="7"/>
      <c r="M8" s="58">
        <f t="shared" si="3"/>
        <v>22682.4</v>
      </c>
      <c r="N8" s="52">
        <f t="shared" si="4"/>
        <v>90729.6</v>
      </c>
      <c r="O8" s="15">
        <v>90729.6</v>
      </c>
    </row>
    <row r="9" spans="1:15" s="5" customFormat="1" ht="30">
      <c r="A9" s="96" t="s">
        <v>59</v>
      </c>
      <c r="B9" s="31"/>
      <c r="C9" s="7"/>
      <c r="D9" s="58">
        <f t="shared" si="0"/>
        <v>433.43</v>
      </c>
      <c r="E9" s="48"/>
      <c r="F9" s="7"/>
      <c r="G9" s="58">
        <f t="shared" si="1"/>
        <v>433.43</v>
      </c>
      <c r="H9" s="31"/>
      <c r="I9" s="7"/>
      <c r="J9" s="58">
        <f t="shared" si="2"/>
        <v>433.43</v>
      </c>
      <c r="K9" s="31"/>
      <c r="L9" s="7"/>
      <c r="M9" s="58">
        <f t="shared" si="3"/>
        <v>433.43</v>
      </c>
      <c r="N9" s="52">
        <f t="shared" si="4"/>
        <v>1733.72</v>
      </c>
      <c r="O9" s="15">
        <v>1733.72</v>
      </c>
    </row>
    <row r="10" spans="1:15" s="5" customFormat="1" ht="30">
      <c r="A10" s="96" t="s">
        <v>60</v>
      </c>
      <c r="B10" s="31"/>
      <c r="C10" s="7"/>
      <c r="D10" s="58">
        <f t="shared" si="0"/>
        <v>866.86</v>
      </c>
      <c r="E10" s="48"/>
      <c r="F10" s="7"/>
      <c r="G10" s="58">
        <f t="shared" si="1"/>
        <v>866.86</v>
      </c>
      <c r="H10" s="31"/>
      <c r="I10" s="7"/>
      <c r="J10" s="58">
        <f t="shared" si="2"/>
        <v>866.86</v>
      </c>
      <c r="K10" s="31"/>
      <c r="L10" s="7"/>
      <c r="M10" s="58">
        <f t="shared" si="3"/>
        <v>866.86</v>
      </c>
      <c r="N10" s="52">
        <f>M10+J10+G10+D10</f>
        <v>3467.44</v>
      </c>
      <c r="O10" s="15">
        <v>3467.44</v>
      </c>
    </row>
    <row r="11" spans="1:15" s="230" customFormat="1" ht="28.5" customHeight="1">
      <c r="A11" s="221" t="s">
        <v>131</v>
      </c>
      <c r="B11" s="222"/>
      <c r="C11" s="223"/>
      <c r="D11" s="224">
        <f t="shared" si="0"/>
        <v>0</v>
      </c>
      <c r="E11" s="225"/>
      <c r="F11" s="223"/>
      <c r="G11" s="224">
        <f t="shared" si="1"/>
        <v>0</v>
      </c>
      <c r="H11" s="222"/>
      <c r="I11" s="223"/>
      <c r="J11" s="224">
        <f t="shared" si="2"/>
        <v>0</v>
      </c>
      <c r="K11" s="226" t="s">
        <v>228</v>
      </c>
      <c r="L11" s="227">
        <v>41733</v>
      </c>
      <c r="M11" s="224">
        <v>56418</v>
      </c>
      <c r="N11" s="228">
        <f>M11+J11+G11+D11</f>
        <v>56418</v>
      </c>
      <c r="O11" s="229"/>
    </row>
    <row r="12" spans="1:15" s="5" customFormat="1" ht="15">
      <c r="A12" s="96" t="s">
        <v>61</v>
      </c>
      <c r="B12" s="31"/>
      <c r="C12" s="7"/>
      <c r="D12" s="58">
        <f t="shared" si="0"/>
        <v>2737.03</v>
      </c>
      <c r="E12" s="48"/>
      <c r="F12" s="7"/>
      <c r="G12" s="58">
        <f t="shared" si="1"/>
        <v>2737.03</v>
      </c>
      <c r="H12" s="31"/>
      <c r="I12" s="7"/>
      <c r="J12" s="58">
        <f t="shared" si="2"/>
        <v>2737.03</v>
      </c>
      <c r="K12" s="31"/>
      <c r="L12" s="7"/>
      <c r="M12" s="58">
        <f t="shared" si="3"/>
        <v>2737.03</v>
      </c>
      <c r="N12" s="52">
        <f t="shared" si="4"/>
        <v>10948.12</v>
      </c>
      <c r="O12" s="15">
        <v>10948.1</v>
      </c>
    </row>
    <row r="13" spans="1:15" s="11" customFormat="1" ht="30">
      <c r="A13" s="105" t="s">
        <v>113</v>
      </c>
      <c r="B13" s="32"/>
      <c r="C13" s="28"/>
      <c r="D13" s="58">
        <f t="shared" si="0"/>
        <v>1962.9</v>
      </c>
      <c r="E13" s="49"/>
      <c r="F13" s="28"/>
      <c r="G13" s="58">
        <f t="shared" si="1"/>
        <v>1962.9</v>
      </c>
      <c r="H13" s="32"/>
      <c r="I13" s="28"/>
      <c r="J13" s="58">
        <f t="shared" si="2"/>
        <v>1962.9</v>
      </c>
      <c r="K13" s="32"/>
      <c r="L13" s="28"/>
      <c r="M13" s="58">
        <f t="shared" si="3"/>
        <v>1962.9</v>
      </c>
      <c r="N13" s="52">
        <f t="shared" si="4"/>
        <v>7851.6</v>
      </c>
      <c r="O13" s="15">
        <v>7851.6</v>
      </c>
    </row>
    <row r="14" spans="1:15" s="8" customFormat="1" ht="15">
      <c r="A14" s="96" t="s">
        <v>63</v>
      </c>
      <c r="B14" s="33"/>
      <c r="C14" s="29"/>
      <c r="D14" s="58">
        <f t="shared" si="0"/>
        <v>436.2</v>
      </c>
      <c r="E14" s="50"/>
      <c r="F14" s="29"/>
      <c r="G14" s="58">
        <f t="shared" si="1"/>
        <v>436.2</v>
      </c>
      <c r="H14" s="33"/>
      <c r="I14" s="29"/>
      <c r="J14" s="58">
        <f t="shared" si="2"/>
        <v>436.2</v>
      </c>
      <c r="K14" s="33"/>
      <c r="L14" s="29"/>
      <c r="M14" s="58">
        <f t="shared" si="3"/>
        <v>436.2</v>
      </c>
      <c r="N14" s="52">
        <f t="shared" si="4"/>
        <v>1744.8</v>
      </c>
      <c r="O14" s="15">
        <v>1744.8</v>
      </c>
    </row>
    <row r="15" spans="1:15" s="5" customFormat="1" ht="15">
      <c r="A15" s="96" t="s">
        <v>65</v>
      </c>
      <c r="B15" s="31"/>
      <c r="C15" s="7"/>
      <c r="D15" s="58">
        <f t="shared" si="0"/>
        <v>233.37</v>
      </c>
      <c r="E15" s="48"/>
      <c r="F15" s="7"/>
      <c r="G15" s="58">
        <f t="shared" si="1"/>
        <v>233.37</v>
      </c>
      <c r="H15" s="31"/>
      <c r="I15" s="7"/>
      <c r="J15" s="58">
        <f t="shared" si="2"/>
        <v>233.37</v>
      </c>
      <c r="K15" s="31"/>
      <c r="L15" s="7"/>
      <c r="M15" s="58">
        <f t="shared" si="3"/>
        <v>233.37</v>
      </c>
      <c r="N15" s="52">
        <f t="shared" si="4"/>
        <v>933.48</v>
      </c>
      <c r="O15" s="15">
        <v>933.47</v>
      </c>
    </row>
    <row r="16" spans="1:15" s="5" customFormat="1" ht="30">
      <c r="A16" s="96" t="s">
        <v>67</v>
      </c>
      <c r="B16" s="31"/>
      <c r="C16" s="7"/>
      <c r="D16" s="58">
        <f t="shared" si="0"/>
        <v>0</v>
      </c>
      <c r="E16" s="48"/>
      <c r="F16" s="7"/>
      <c r="G16" s="58">
        <f t="shared" si="1"/>
        <v>0</v>
      </c>
      <c r="H16" s="31"/>
      <c r="I16" s="7"/>
      <c r="J16" s="58">
        <f t="shared" si="2"/>
        <v>0</v>
      </c>
      <c r="K16" s="31"/>
      <c r="L16" s="7"/>
      <c r="M16" s="58">
        <f t="shared" si="3"/>
        <v>0</v>
      </c>
      <c r="N16" s="52">
        <f t="shared" si="4"/>
        <v>0</v>
      </c>
      <c r="O16" s="15"/>
    </row>
    <row r="17" spans="1:15" s="5" customFormat="1" ht="15">
      <c r="A17" s="96" t="s">
        <v>69</v>
      </c>
      <c r="B17" s="31"/>
      <c r="C17" s="7"/>
      <c r="D17" s="58"/>
      <c r="E17" s="48"/>
      <c r="F17" s="7"/>
      <c r="G17" s="17"/>
      <c r="H17" s="31"/>
      <c r="I17" s="7"/>
      <c r="J17" s="38"/>
      <c r="K17" s="31"/>
      <c r="L17" s="7"/>
      <c r="M17" s="38"/>
      <c r="N17" s="52">
        <f t="shared" si="4"/>
        <v>0</v>
      </c>
      <c r="O17" s="15"/>
    </row>
    <row r="18" spans="1:15" s="5" customFormat="1" ht="15">
      <c r="A18" s="4" t="s">
        <v>70</v>
      </c>
      <c r="B18" s="196" t="s">
        <v>156</v>
      </c>
      <c r="C18" s="197">
        <v>41402</v>
      </c>
      <c r="D18" s="69">
        <v>184.33</v>
      </c>
      <c r="E18" s="196" t="s">
        <v>169</v>
      </c>
      <c r="F18" s="197">
        <v>41509</v>
      </c>
      <c r="G18" s="69">
        <v>184.33</v>
      </c>
      <c r="H18" s="31"/>
      <c r="I18" s="7"/>
      <c r="J18" s="38"/>
      <c r="K18" s="219">
        <v>50</v>
      </c>
      <c r="L18" s="220">
        <v>41759</v>
      </c>
      <c r="M18" s="38">
        <v>184.33</v>
      </c>
      <c r="N18" s="52">
        <f t="shared" si="4"/>
        <v>552.99</v>
      </c>
      <c r="O18" s="15"/>
    </row>
    <row r="19" spans="1:15" s="5" customFormat="1" ht="15">
      <c r="A19" s="276" t="s">
        <v>72</v>
      </c>
      <c r="B19" s="196" t="s">
        <v>157</v>
      </c>
      <c r="C19" s="197">
        <v>41411</v>
      </c>
      <c r="D19" s="69">
        <v>195.03</v>
      </c>
      <c r="E19" s="196" t="s">
        <v>175</v>
      </c>
      <c r="F19" s="197">
        <v>41537</v>
      </c>
      <c r="G19" s="69">
        <v>195.04</v>
      </c>
      <c r="H19" s="31"/>
      <c r="I19" s="7"/>
      <c r="J19" s="38"/>
      <c r="K19" s="31"/>
      <c r="L19" s="7"/>
      <c r="M19" s="38"/>
      <c r="N19" s="52">
        <f t="shared" si="4"/>
        <v>390.07</v>
      </c>
      <c r="O19" s="15"/>
    </row>
    <row r="20" spans="1:15" s="5" customFormat="1" ht="15">
      <c r="A20" s="277"/>
      <c r="B20" s="196" t="s">
        <v>159</v>
      </c>
      <c r="C20" s="197">
        <v>41481</v>
      </c>
      <c r="D20" s="69">
        <v>780.12</v>
      </c>
      <c r="E20" s="48"/>
      <c r="F20" s="7"/>
      <c r="G20" s="17"/>
      <c r="H20" s="31"/>
      <c r="I20" s="7"/>
      <c r="J20" s="38"/>
      <c r="K20" s="31"/>
      <c r="L20" s="7"/>
      <c r="M20" s="38"/>
      <c r="N20" s="52">
        <f t="shared" si="4"/>
        <v>780.12</v>
      </c>
      <c r="O20" s="15"/>
    </row>
    <row r="21" spans="1:15" s="5" customFormat="1" ht="15">
      <c r="A21" s="4" t="s">
        <v>133</v>
      </c>
      <c r="B21" s="31"/>
      <c r="C21" s="7"/>
      <c r="D21" s="58"/>
      <c r="E21" s="196" t="s">
        <v>168</v>
      </c>
      <c r="F21" s="197">
        <v>41495</v>
      </c>
      <c r="G21" s="69">
        <v>2115</v>
      </c>
      <c r="H21" s="31"/>
      <c r="I21" s="7"/>
      <c r="J21" s="38"/>
      <c r="K21" s="31"/>
      <c r="L21" s="7"/>
      <c r="M21" s="38"/>
      <c r="N21" s="52">
        <f t="shared" si="4"/>
        <v>2115</v>
      </c>
      <c r="O21" s="15"/>
    </row>
    <row r="22" spans="1:15" s="5" customFormat="1" ht="15">
      <c r="A22" s="4" t="s">
        <v>74</v>
      </c>
      <c r="B22" s="31"/>
      <c r="C22" s="7"/>
      <c r="D22" s="58"/>
      <c r="E22" s="196" t="s">
        <v>168</v>
      </c>
      <c r="F22" s="197">
        <v>41495</v>
      </c>
      <c r="G22" s="69">
        <v>743.35</v>
      </c>
      <c r="H22" s="31"/>
      <c r="I22" s="7"/>
      <c r="J22" s="38"/>
      <c r="K22" s="31"/>
      <c r="L22" s="7"/>
      <c r="M22" s="38"/>
      <c r="N22" s="52">
        <f t="shared" si="4"/>
        <v>743.35</v>
      </c>
      <c r="O22" s="15"/>
    </row>
    <row r="23" spans="1:15" s="5" customFormat="1" ht="15">
      <c r="A23" s="4" t="s">
        <v>75</v>
      </c>
      <c r="B23" s="196" t="s">
        <v>154</v>
      </c>
      <c r="C23" s="197">
        <v>41446</v>
      </c>
      <c r="D23" s="69">
        <v>3314.05</v>
      </c>
      <c r="E23" s="48"/>
      <c r="F23" s="7"/>
      <c r="G23" s="17"/>
      <c r="H23" s="31"/>
      <c r="I23" s="7"/>
      <c r="J23" s="38"/>
      <c r="K23" s="31"/>
      <c r="L23" s="7"/>
      <c r="M23" s="38"/>
      <c r="N23" s="52">
        <f t="shared" si="4"/>
        <v>3314.05</v>
      </c>
      <c r="O23" s="15"/>
    </row>
    <row r="24" spans="1:15" s="5" customFormat="1" ht="15">
      <c r="A24" s="4" t="s">
        <v>76</v>
      </c>
      <c r="B24" s="196" t="s">
        <v>154</v>
      </c>
      <c r="C24" s="197">
        <v>41446</v>
      </c>
      <c r="D24" s="69">
        <v>780.14</v>
      </c>
      <c r="E24" s="196"/>
      <c r="F24" s="197"/>
      <c r="G24" s="69"/>
      <c r="H24" s="31"/>
      <c r="I24" s="7"/>
      <c r="J24" s="38"/>
      <c r="K24" s="31"/>
      <c r="L24" s="7"/>
      <c r="M24" s="38"/>
      <c r="N24" s="52">
        <f t="shared" si="4"/>
        <v>780.14</v>
      </c>
      <c r="O24" s="15"/>
    </row>
    <row r="25" spans="1:15" s="6" customFormat="1" ht="15">
      <c r="A25" s="4" t="s">
        <v>77</v>
      </c>
      <c r="B25" s="34"/>
      <c r="C25" s="9"/>
      <c r="D25" s="58"/>
      <c r="E25" s="196" t="s">
        <v>168</v>
      </c>
      <c r="F25" s="197">
        <v>41495</v>
      </c>
      <c r="G25" s="69">
        <v>371.66</v>
      </c>
      <c r="H25" s="34"/>
      <c r="I25" s="9"/>
      <c r="J25" s="39"/>
      <c r="K25" s="34"/>
      <c r="L25" s="9"/>
      <c r="M25" s="39"/>
      <c r="N25" s="52">
        <f t="shared" si="4"/>
        <v>371.66</v>
      </c>
      <c r="O25" s="15"/>
    </row>
    <row r="26" spans="1:15" s="6" customFormat="1" ht="15">
      <c r="A26" s="4" t="s">
        <v>78</v>
      </c>
      <c r="B26" s="34"/>
      <c r="C26" s="9"/>
      <c r="D26" s="58"/>
      <c r="E26" s="51"/>
      <c r="F26" s="9"/>
      <c r="G26" s="18"/>
      <c r="H26" s="34"/>
      <c r="I26" s="9"/>
      <c r="J26" s="39"/>
      <c r="K26" s="34"/>
      <c r="L26" s="9"/>
      <c r="M26" s="39"/>
      <c r="N26" s="52">
        <f t="shared" si="4"/>
        <v>0</v>
      </c>
      <c r="O26" s="15"/>
    </row>
    <row r="27" spans="1:15" s="6" customFormat="1" ht="25.5">
      <c r="A27" s="4" t="s">
        <v>79</v>
      </c>
      <c r="B27" s="196" t="s">
        <v>154</v>
      </c>
      <c r="C27" s="197">
        <v>41446</v>
      </c>
      <c r="D27" s="69">
        <v>2878.79</v>
      </c>
      <c r="E27" s="51"/>
      <c r="F27" s="9"/>
      <c r="G27" s="58"/>
      <c r="H27" s="34"/>
      <c r="I27" s="9"/>
      <c r="J27" s="58"/>
      <c r="K27" s="34"/>
      <c r="L27" s="9"/>
      <c r="M27" s="58"/>
      <c r="N27" s="52">
        <f t="shared" si="4"/>
        <v>2878.79</v>
      </c>
      <c r="O27" s="15"/>
    </row>
    <row r="28" spans="1:15" s="5" customFormat="1" ht="15">
      <c r="A28" s="4" t="s">
        <v>80</v>
      </c>
      <c r="B28" s="31"/>
      <c r="C28" s="7"/>
      <c r="D28" s="58"/>
      <c r="E28" s="196" t="s">
        <v>180</v>
      </c>
      <c r="F28" s="197">
        <v>41544</v>
      </c>
      <c r="G28" s="69">
        <v>2617.3</v>
      </c>
      <c r="H28" s="31"/>
      <c r="I28" s="7"/>
      <c r="J28" s="38"/>
      <c r="K28" s="31"/>
      <c r="L28" s="7"/>
      <c r="M28" s="38"/>
      <c r="N28" s="52">
        <f t="shared" si="4"/>
        <v>2617.3</v>
      </c>
      <c r="O28" s="15"/>
    </row>
    <row r="29" spans="1:15" s="5" customFormat="1" ht="15">
      <c r="A29" s="218" t="s">
        <v>120</v>
      </c>
      <c r="B29" s="31"/>
      <c r="C29" s="7"/>
      <c r="D29" s="58"/>
      <c r="E29" s="48"/>
      <c r="F29" s="7"/>
      <c r="G29" s="17"/>
      <c r="H29" s="59">
        <v>1</v>
      </c>
      <c r="I29" s="215">
        <v>41649</v>
      </c>
      <c r="J29" s="69">
        <v>2957.56</v>
      </c>
      <c r="K29" s="31"/>
      <c r="L29" s="7"/>
      <c r="M29" s="38"/>
      <c r="N29" s="52">
        <f t="shared" si="4"/>
        <v>2957.56</v>
      </c>
      <c r="O29" s="15"/>
    </row>
    <row r="30" spans="1:15" s="6" customFormat="1" ht="30">
      <c r="A30" s="96" t="s">
        <v>81</v>
      </c>
      <c r="B30" s="34"/>
      <c r="C30" s="9"/>
      <c r="D30" s="58"/>
      <c r="E30" s="51"/>
      <c r="F30" s="9"/>
      <c r="G30" s="18"/>
      <c r="H30" s="34"/>
      <c r="I30" s="9"/>
      <c r="J30" s="39"/>
      <c r="K30" s="34"/>
      <c r="L30" s="9"/>
      <c r="M30" s="39"/>
      <c r="N30" s="52">
        <f t="shared" si="4"/>
        <v>0</v>
      </c>
      <c r="O30" s="15"/>
    </row>
    <row r="31" spans="1:15" s="6" customFormat="1" ht="15">
      <c r="A31" s="4" t="s">
        <v>136</v>
      </c>
      <c r="B31" s="59"/>
      <c r="C31" s="68"/>
      <c r="D31" s="69"/>
      <c r="E31" s="60"/>
      <c r="F31" s="68"/>
      <c r="G31" s="69"/>
      <c r="H31" s="59"/>
      <c r="I31" s="68"/>
      <c r="J31" s="69"/>
      <c r="K31" s="59"/>
      <c r="L31" s="68"/>
      <c r="M31" s="69"/>
      <c r="N31" s="52">
        <f t="shared" si="4"/>
        <v>0</v>
      </c>
      <c r="O31" s="15"/>
    </row>
    <row r="32" spans="1:15" s="6" customFormat="1" ht="30">
      <c r="A32" s="96" t="s">
        <v>93</v>
      </c>
      <c r="B32" s="59"/>
      <c r="C32" s="68"/>
      <c r="D32" s="69"/>
      <c r="E32" s="60"/>
      <c r="F32" s="68"/>
      <c r="G32" s="69"/>
      <c r="H32" s="59"/>
      <c r="I32" s="68"/>
      <c r="J32" s="69"/>
      <c r="K32" s="59"/>
      <c r="L32" s="68"/>
      <c r="M32" s="69"/>
      <c r="N32" s="52">
        <f t="shared" si="4"/>
        <v>0</v>
      </c>
      <c r="O32" s="15"/>
    </row>
    <row r="33" spans="1:15" s="6" customFormat="1" ht="15">
      <c r="A33" s="218" t="s">
        <v>139</v>
      </c>
      <c r="B33" s="59"/>
      <c r="C33" s="68"/>
      <c r="D33" s="69"/>
      <c r="E33" s="60"/>
      <c r="F33" s="68"/>
      <c r="G33" s="69"/>
      <c r="H33" s="59">
        <v>1</v>
      </c>
      <c r="I33" s="215">
        <v>41649</v>
      </c>
      <c r="J33" s="69">
        <v>321.07</v>
      </c>
      <c r="K33" s="59"/>
      <c r="L33" s="68"/>
      <c r="M33" s="69"/>
      <c r="N33" s="52">
        <f t="shared" si="4"/>
        <v>321.07</v>
      </c>
      <c r="O33" s="15"/>
    </row>
    <row r="34" spans="1:15" s="6" customFormat="1" ht="15">
      <c r="A34" s="4" t="s">
        <v>140</v>
      </c>
      <c r="B34" s="59"/>
      <c r="C34" s="68"/>
      <c r="D34" s="69"/>
      <c r="E34" s="60"/>
      <c r="F34" s="68"/>
      <c r="G34" s="69"/>
      <c r="H34" s="59"/>
      <c r="I34" s="68"/>
      <c r="J34" s="69"/>
      <c r="K34" s="59"/>
      <c r="L34" s="68"/>
      <c r="M34" s="69"/>
      <c r="N34" s="52">
        <f t="shared" si="4"/>
        <v>0</v>
      </c>
      <c r="O34" s="15"/>
    </row>
    <row r="35" spans="1:15" s="6" customFormat="1" ht="15">
      <c r="A35" s="96" t="s">
        <v>95</v>
      </c>
      <c r="B35" s="59"/>
      <c r="C35" s="68"/>
      <c r="D35" s="69"/>
      <c r="E35" s="60"/>
      <c r="F35" s="68"/>
      <c r="G35" s="69"/>
      <c r="H35" s="59"/>
      <c r="I35" s="68"/>
      <c r="J35" s="69"/>
      <c r="K35" s="59"/>
      <c r="L35" s="68"/>
      <c r="M35" s="69"/>
      <c r="N35" s="52">
        <f t="shared" si="4"/>
        <v>0</v>
      </c>
      <c r="O35" s="15"/>
    </row>
    <row r="36" spans="1:15" s="6" customFormat="1" ht="25.5">
      <c r="A36" s="265" t="s">
        <v>96</v>
      </c>
      <c r="B36" s="194">
        <v>107</v>
      </c>
      <c r="C36" s="195">
        <v>41402</v>
      </c>
      <c r="D36" s="69">
        <v>86.34</v>
      </c>
      <c r="E36" s="196" t="s">
        <v>165</v>
      </c>
      <c r="F36" s="197">
        <v>41509</v>
      </c>
      <c r="G36" s="69">
        <v>86.34</v>
      </c>
      <c r="H36" s="196" t="s">
        <v>202</v>
      </c>
      <c r="I36" s="197" t="s">
        <v>205</v>
      </c>
      <c r="J36" s="69">
        <v>86.34</v>
      </c>
      <c r="K36" s="196" t="s">
        <v>217</v>
      </c>
      <c r="L36" s="197">
        <v>41677</v>
      </c>
      <c r="M36" s="69">
        <v>86.34</v>
      </c>
      <c r="N36" s="52">
        <f t="shared" si="4"/>
        <v>345.36</v>
      </c>
      <c r="O36" s="15"/>
    </row>
    <row r="37" spans="1:15" s="6" customFormat="1" ht="15">
      <c r="A37" s="266"/>
      <c r="B37" s="196" t="s">
        <v>153</v>
      </c>
      <c r="C37" s="197">
        <v>41418</v>
      </c>
      <c r="D37" s="69">
        <v>86.34</v>
      </c>
      <c r="E37" s="196" t="s">
        <v>176</v>
      </c>
      <c r="F37" s="197">
        <v>41537</v>
      </c>
      <c r="G37" s="69">
        <v>86.34</v>
      </c>
      <c r="H37" s="196" t="s">
        <v>216</v>
      </c>
      <c r="I37" s="197">
        <v>41656</v>
      </c>
      <c r="J37" s="69">
        <v>86.34</v>
      </c>
      <c r="K37" s="196" t="s">
        <v>219</v>
      </c>
      <c r="L37" s="197">
        <v>41692</v>
      </c>
      <c r="M37" s="69">
        <v>86.34</v>
      </c>
      <c r="N37" s="52">
        <f t="shared" si="4"/>
        <v>345.36</v>
      </c>
      <c r="O37" s="15"/>
    </row>
    <row r="38" spans="1:15" s="6" customFormat="1" ht="15">
      <c r="A38" s="266"/>
      <c r="B38" s="196" t="s">
        <v>158</v>
      </c>
      <c r="C38" s="197">
        <v>41486</v>
      </c>
      <c r="D38" s="69">
        <v>86.34</v>
      </c>
      <c r="E38" s="196" t="s">
        <v>181</v>
      </c>
      <c r="F38" s="197">
        <v>41558</v>
      </c>
      <c r="G38" s="69">
        <v>86.34</v>
      </c>
      <c r="H38" s="59"/>
      <c r="I38" s="68"/>
      <c r="J38" s="69"/>
      <c r="K38" s="196" t="s">
        <v>220</v>
      </c>
      <c r="L38" s="197">
        <v>41712</v>
      </c>
      <c r="M38" s="69">
        <v>86.34</v>
      </c>
      <c r="N38" s="52">
        <f t="shared" si="4"/>
        <v>259.02</v>
      </c>
      <c r="O38" s="15"/>
    </row>
    <row r="39" spans="1:15" s="6" customFormat="1" ht="15">
      <c r="A39" s="266"/>
      <c r="B39" s="196"/>
      <c r="C39" s="197"/>
      <c r="D39" s="69"/>
      <c r="E39" s="196" t="s">
        <v>183</v>
      </c>
      <c r="F39" s="197">
        <v>41547</v>
      </c>
      <c r="G39" s="69">
        <v>86.34</v>
      </c>
      <c r="H39" s="59"/>
      <c r="I39" s="68"/>
      <c r="J39" s="69"/>
      <c r="K39" s="196" t="s">
        <v>225</v>
      </c>
      <c r="L39" s="197">
        <v>41726</v>
      </c>
      <c r="M39" s="69">
        <v>86.34</v>
      </c>
      <c r="N39" s="52">
        <f t="shared" si="4"/>
        <v>172.68</v>
      </c>
      <c r="O39" s="15"/>
    </row>
    <row r="40" spans="1:15" s="6" customFormat="1" ht="15">
      <c r="A40" s="266"/>
      <c r="B40" s="196"/>
      <c r="C40" s="197"/>
      <c r="D40" s="69"/>
      <c r="E40" s="196"/>
      <c r="F40" s="197"/>
      <c r="G40" s="69"/>
      <c r="H40" s="59"/>
      <c r="I40" s="68"/>
      <c r="J40" s="69"/>
      <c r="K40" s="196" t="s">
        <v>229</v>
      </c>
      <c r="L40" s="197">
        <v>41747</v>
      </c>
      <c r="M40" s="69">
        <v>86.34</v>
      </c>
      <c r="N40" s="52">
        <f t="shared" si="4"/>
        <v>86.34</v>
      </c>
      <c r="O40" s="15"/>
    </row>
    <row r="41" spans="1:15" s="6" customFormat="1" ht="15">
      <c r="A41" s="267"/>
      <c r="B41" s="196"/>
      <c r="C41" s="197"/>
      <c r="D41" s="69"/>
      <c r="E41" s="196"/>
      <c r="F41" s="197"/>
      <c r="G41" s="69"/>
      <c r="H41" s="59"/>
      <c r="I41" s="68"/>
      <c r="J41" s="69"/>
      <c r="K41" s="196" t="s">
        <v>230</v>
      </c>
      <c r="L41" s="197">
        <v>41759</v>
      </c>
      <c r="M41" s="69">
        <v>86.34</v>
      </c>
      <c r="N41" s="52">
        <f t="shared" si="4"/>
        <v>86.34</v>
      </c>
      <c r="O41" s="15"/>
    </row>
    <row r="42" spans="1:15" s="6" customFormat="1" ht="15">
      <c r="A42" s="4" t="s">
        <v>97</v>
      </c>
      <c r="B42" s="59"/>
      <c r="C42" s="68"/>
      <c r="D42" s="69"/>
      <c r="E42" s="196" t="s">
        <v>165</v>
      </c>
      <c r="F42" s="197">
        <v>41509</v>
      </c>
      <c r="G42" s="69">
        <v>5093.85</v>
      </c>
      <c r="H42" s="59"/>
      <c r="I42" s="68"/>
      <c r="J42" s="69"/>
      <c r="K42" s="59"/>
      <c r="L42" s="68"/>
      <c r="M42" s="69"/>
      <c r="N42" s="52">
        <f t="shared" si="4"/>
        <v>5093.85</v>
      </c>
      <c r="O42" s="15"/>
    </row>
    <row r="43" spans="1:15" s="6" customFormat="1" ht="15">
      <c r="A43" s="4" t="s">
        <v>98</v>
      </c>
      <c r="B43" s="59"/>
      <c r="C43" s="68"/>
      <c r="D43" s="69"/>
      <c r="E43" s="60"/>
      <c r="F43" s="68"/>
      <c r="G43" s="69"/>
      <c r="H43" s="59"/>
      <c r="I43" s="68"/>
      <c r="J43" s="69"/>
      <c r="K43" s="196" t="s">
        <v>224</v>
      </c>
      <c r="L43" s="197">
        <v>41719</v>
      </c>
      <c r="M43" s="69">
        <v>777.03</v>
      </c>
      <c r="N43" s="52">
        <f t="shared" si="4"/>
        <v>777.03</v>
      </c>
      <c r="O43" s="15"/>
    </row>
    <row r="44" spans="1:15" s="6" customFormat="1" ht="15">
      <c r="A44" s="96" t="s">
        <v>99</v>
      </c>
      <c r="B44" s="59"/>
      <c r="C44" s="68"/>
      <c r="D44" s="69"/>
      <c r="E44" s="60"/>
      <c r="F44" s="68"/>
      <c r="G44" s="69"/>
      <c r="H44" s="59"/>
      <c r="I44" s="68"/>
      <c r="J44" s="69"/>
      <c r="K44" s="59"/>
      <c r="L44" s="68"/>
      <c r="M44" s="69"/>
      <c r="N44" s="52">
        <f t="shared" si="4"/>
        <v>0</v>
      </c>
      <c r="O44" s="15"/>
    </row>
    <row r="45" spans="1:15" s="6" customFormat="1" ht="25.5">
      <c r="A45" s="4" t="s">
        <v>100</v>
      </c>
      <c r="B45" s="59"/>
      <c r="C45" s="68"/>
      <c r="D45" s="69"/>
      <c r="E45" s="60"/>
      <c r="F45" s="68"/>
      <c r="G45" s="69"/>
      <c r="H45" s="196" t="s">
        <v>202</v>
      </c>
      <c r="I45" s="197" t="s">
        <v>204</v>
      </c>
      <c r="J45" s="69">
        <v>932.26</v>
      </c>
      <c r="K45" s="59"/>
      <c r="L45" s="68"/>
      <c r="M45" s="69"/>
      <c r="N45" s="52">
        <f t="shared" si="4"/>
        <v>932.26</v>
      </c>
      <c r="O45" s="15"/>
    </row>
    <row r="46" spans="1:15" s="6" customFormat="1" ht="15">
      <c r="A46" s="106" t="s">
        <v>101</v>
      </c>
      <c r="B46" s="59"/>
      <c r="C46" s="68"/>
      <c r="D46" s="69"/>
      <c r="E46" s="60"/>
      <c r="F46" s="68"/>
      <c r="G46" s="69"/>
      <c r="H46" s="59"/>
      <c r="I46" s="68"/>
      <c r="J46" s="69"/>
      <c r="K46" s="59"/>
      <c r="L46" s="68"/>
      <c r="M46" s="69"/>
      <c r="N46" s="52">
        <f t="shared" si="4"/>
        <v>0</v>
      </c>
      <c r="O46" s="15"/>
    </row>
    <row r="47" spans="1:15" s="6" customFormat="1" ht="15">
      <c r="A47" s="110" t="s">
        <v>102</v>
      </c>
      <c r="B47" s="59"/>
      <c r="C47" s="68"/>
      <c r="D47" s="69"/>
      <c r="E47" s="60"/>
      <c r="F47" s="68"/>
      <c r="G47" s="69"/>
      <c r="H47" s="59"/>
      <c r="I47" s="68"/>
      <c r="J47" s="69"/>
      <c r="K47" s="59"/>
      <c r="L47" s="68"/>
      <c r="M47" s="69"/>
      <c r="N47" s="52">
        <f t="shared" si="4"/>
        <v>0</v>
      </c>
      <c r="O47" s="15"/>
    </row>
    <row r="48" spans="1:15" s="6" customFormat="1" ht="15">
      <c r="A48" s="111" t="s">
        <v>103</v>
      </c>
      <c r="B48" s="59"/>
      <c r="C48" s="68"/>
      <c r="D48" s="69"/>
      <c r="E48" s="60"/>
      <c r="F48" s="68"/>
      <c r="G48" s="69"/>
      <c r="H48" s="59"/>
      <c r="I48" s="68"/>
      <c r="J48" s="69"/>
      <c r="K48" s="59"/>
      <c r="L48" s="68"/>
      <c r="M48" s="69"/>
      <c r="N48" s="52">
        <f t="shared" si="4"/>
        <v>0</v>
      </c>
      <c r="O48" s="15"/>
    </row>
    <row r="49" spans="1:15" s="6" customFormat="1" ht="15">
      <c r="A49" s="96" t="s">
        <v>104</v>
      </c>
      <c r="B49" s="59"/>
      <c r="C49" s="68"/>
      <c r="D49" s="69"/>
      <c r="E49" s="60"/>
      <c r="F49" s="68"/>
      <c r="G49" s="69"/>
      <c r="H49" s="59"/>
      <c r="I49" s="68"/>
      <c r="J49" s="69"/>
      <c r="K49" s="59"/>
      <c r="L49" s="68"/>
      <c r="M49" s="69"/>
      <c r="N49" s="52">
        <f t="shared" si="4"/>
        <v>0</v>
      </c>
      <c r="O49" s="15"/>
    </row>
    <row r="50" spans="1:15" s="6" customFormat="1" ht="15">
      <c r="A50" s="106" t="s">
        <v>114</v>
      </c>
      <c r="B50" s="59"/>
      <c r="C50" s="68"/>
      <c r="D50" s="69"/>
      <c r="E50" s="60"/>
      <c r="F50" s="68"/>
      <c r="G50" s="69"/>
      <c r="H50" s="59">
        <v>248</v>
      </c>
      <c r="I50" s="215">
        <v>41615</v>
      </c>
      <c r="J50" s="69">
        <v>2665.04</v>
      </c>
      <c r="K50" s="59"/>
      <c r="L50" s="68"/>
      <c r="M50" s="69"/>
      <c r="N50" s="52">
        <f t="shared" si="4"/>
        <v>2665.04</v>
      </c>
      <c r="O50" s="15"/>
    </row>
    <row r="51" spans="1:15" s="6" customFormat="1" ht="15.75" thickBot="1">
      <c r="A51" s="111" t="s">
        <v>123</v>
      </c>
      <c r="B51" s="59"/>
      <c r="C51" s="68"/>
      <c r="D51" s="69"/>
      <c r="E51" s="60"/>
      <c r="F51" s="68"/>
      <c r="G51" s="69"/>
      <c r="H51" s="59"/>
      <c r="I51" s="68"/>
      <c r="J51" s="69"/>
      <c r="K51" s="59"/>
      <c r="L51" s="68"/>
      <c r="M51" s="69"/>
      <c r="N51" s="52">
        <f t="shared" si="4"/>
        <v>0</v>
      </c>
      <c r="O51" s="15"/>
    </row>
    <row r="52" spans="1:15" s="6" customFormat="1" ht="19.5" thickBot="1">
      <c r="A52" s="104" t="s">
        <v>106</v>
      </c>
      <c r="B52" s="59"/>
      <c r="C52" s="68"/>
      <c r="D52" s="58">
        <f>O52/4</f>
        <v>15376.05</v>
      </c>
      <c r="E52" s="60"/>
      <c r="F52" s="68"/>
      <c r="G52" s="58">
        <f>O52/4</f>
        <v>15376.05</v>
      </c>
      <c r="H52" s="59"/>
      <c r="I52" s="68"/>
      <c r="J52" s="58">
        <f>O52/4</f>
        <v>15376.05</v>
      </c>
      <c r="K52" s="59"/>
      <c r="L52" s="68"/>
      <c r="M52" s="58">
        <f>O52/4</f>
        <v>15376.05</v>
      </c>
      <c r="N52" s="52">
        <f t="shared" si="4"/>
        <v>61504.2</v>
      </c>
      <c r="O52" s="15">
        <v>61504.2</v>
      </c>
    </row>
    <row r="53" spans="1:15" s="5" customFormat="1" ht="20.25" thickBot="1">
      <c r="A53" s="44" t="s">
        <v>4</v>
      </c>
      <c r="B53" s="75"/>
      <c r="C53" s="76"/>
      <c r="D53" s="77">
        <f>SUM(D5:D52)</f>
        <v>114296.77</v>
      </c>
      <c r="E53" s="21"/>
      <c r="F53" s="76"/>
      <c r="G53" s="77">
        <f>SUM(G5:G52)</f>
        <v>117571.18</v>
      </c>
      <c r="H53" s="78"/>
      <c r="I53" s="76"/>
      <c r="J53" s="77">
        <f>SUM(J5:J52)</f>
        <v>112953.9</v>
      </c>
      <c r="K53" s="78"/>
      <c r="L53" s="76"/>
      <c r="M53" s="79">
        <f>SUM(M5:M52)</f>
        <v>163802.69</v>
      </c>
      <c r="N53" s="52">
        <f t="shared" si="4"/>
        <v>508624.54</v>
      </c>
      <c r="O53" s="24">
        <f>SUM(O5:O52)</f>
        <v>423621.13</v>
      </c>
    </row>
    <row r="54" spans="1:15" s="10" customFormat="1" ht="20.25" hidden="1" thickBot="1">
      <c r="A54" s="45" t="s">
        <v>2</v>
      </c>
      <c r="B54" s="70"/>
      <c r="C54" s="71"/>
      <c r="D54" s="72"/>
      <c r="E54" s="73"/>
      <c r="F54" s="71"/>
      <c r="G54" s="74"/>
      <c r="H54" s="70"/>
      <c r="I54" s="71"/>
      <c r="J54" s="72"/>
      <c r="K54" s="70"/>
      <c r="L54" s="71"/>
      <c r="M54" s="72"/>
      <c r="N54" s="52">
        <f t="shared" si="4"/>
        <v>0</v>
      </c>
      <c r="O54" s="25"/>
    </row>
    <row r="55" spans="1:15" s="12" customFormat="1" ht="39.75" customHeight="1" thickBot="1">
      <c r="A55" s="272" t="s">
        <v>3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4"/>
      <c r="O55" s="26"/>
    </row>
    <row r="56" spans="1:15" s="6" customFormat="1" ht="15">
      <c r="A56" s="179" t="s">
        <v>149</v>
      </c>
      <c r="B56" s="59"/>
      <c r="C56" s="68"/>
      <c r="D56" s="69"/>
      <c r="E56" s="60"/>
      <c r="F56" s="68"/>
      <c r="G56" s="69"/>
      <c r="H56" s="59"/>
      <c r="I56" s="68"/>
      <c r="J56" s="69"/>
      <c r="K56" s="59"/>
      <c r="L56" s="68"/>
      <c r="M56" s="69"/>
      <c r="N56" s="52"/>
      <c r="O56" s="15"/>
    </row>
    <row r="57" spans="1:15" s="6" customFormat="1" ht="15">
      <c r="A57" s="179" t="s">
        <v>150</v>
      </c>
      <c r="B57" s="59"/>
      <c r="C57" s="68"/>
      <c r="D57" s="69"/>
      <c r="E57" s="60"/>
      <c r="F57" s="68"/>
      <c r="G57" s="69"/>
      <c r="H57" s="59"/>
      <c r="I57" s="68"/>
      <c r="J57" s="69"/>
      <c r="K57" s="59"/>
      <c r="L57" s="68"/>
      <c r="M57" s="69"/>
      <c r="N57" s="52"/>
      <c r="O57" s="15"/>
    </row>
    <row r="58" spans="1:15" s="6" customFormat="1" ht="15">
      <c r="A58" s="179" t="s">
        <v>151</v>
      </c>
      <c r="B58" s="59"/>
      <c r="C58" s="68"/>
      <c r="D58" s="69"/>
      <c r="E58" s="60"/>
      <c r="F58" s="68"/>
      <c r="G58" s="69"/>
      <c r="H58" s="59"/>
      <c r="I58" s="68"/>
      <c r="J58" s="69"/>
      <c r="K58" s="59"/>
      <c r="L58" s="68"/>
      <c r="M58" s="69"/>
      <c r="N58" s="52"/>
      <c r="O58" s="15"/>
    </row>
    <row r="59" spans="1:15" s="6" customFormat="1" ht="26.25" thickBot="1">
      <c r="A59" s="202" t="s">
        <v>152</v>
      </c>
      <c r="B59" s="59"/>
      <c r="C59" s="68"/>
      <c r="D59" s="69"/>
      <c r="E59" s="196" t="s">
        <v>168</v>
      </c>
      <c r="F59" s="197">
        <v>41495</v>
      </c>
      <c r="G59" s="69">
        <v>3390.08</v>
      </c>
      <c r="H59" s="59"/>
      <c r="I59" s="68"/>
      <c r="J59" s="69"/>
      <c r="K59" s="59"/>
      <c r="L59" s="68"/>
      <c r="M59" s="69"/>
      <c r="N59" s="52"/>
      <c r="O59" s="15"/>
    </row>
    <row r="60" spans="1:15" s="85" customFormat="1" ht="20.25" thickBot="1">
      <c r="A60" s="80" t="s">
        <v>4</v>
      </c>
      <c r="B60" s="81"/>
      <c r="C60" s="92"/>
      <c r="D60" s="92">
        <f>SUM(D56:D59)</f>
        <v>0</v>
      </c>
      <c r="E60" s="92"/>
      <c r="F60" s="92"/>
      <c r="G60" s="92">
        <f>SUM(G56:G59)</f>
        <v>3390.08</v>
      </c>
      <c r="H60" s="92"/>
      <c r="I60" s="92"/>
      <c r="J60" s="92">
        <f>SUM(J56:J59)</f>
        <v>0</v>
      </c>
      <c r="K60" s="92"/>
      <c r="L60" s="92"/>
      <c r="M60" s="92">
        <f>SUM(M56:M59)</f>
        <v>0</v>
      </c>
      <c r="N60" s="52">
        <f>M60+J60+G60+D60</f>
        <v>3390.08</v>
      </c>
      <c r="O60" s="84">
        <f>M60+J60+G60+D60</f>
        <v>3390.08</v>
      </c>
    </row>
    <row r="61" spans="1:15" s="6" customFormat="1" ht="42" customHeight="1">
      <c r="A61" s="272" t="s">
        <v>29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4"/>
      <c r="O61" s="16"/>
    </row>
    <row r="62" spans="1:15" s="6" customFormat="1" ht="15">
      <c r="A62" s="42" t="s">
        <v>160</v>
      </c>
      <c r="B62" s="196" t="s">
        <v>159</v>
      </c>
      <c r="C62" s="197">
        <v>41481</v>
      </c>
      <c r="D62" s="69">
        <v>665.54</v>
      </c>
      <c r="E62" s="23"/>
      <c r="F62" s="1"/>
      <c r="G62" s="16"/>
      <c r="H62" s="35"/>
      <c r="I62" s="1"/>
      <c r="J62" s="40"/>
      <c r="K62" s="35"/>
      <c r="L62" s="1"/>
      <c r="M62" s="40"/>
      <c r="N62" s="51"/>
      <c r="O62" s="23"/>
    </row>
    <row r="63" spans="1:15" s="6" customFormat="1" ht="15">
      <c r="A63" s="42" t="s">
        <v>166</v>
      </c>
      <c r="B63" s="34"/>
      <c r="C63" s="9"/>
      <c r="D63" s="39"/>
      <c r="E63" s="196" t="s">
        <v>167</v>
      </c>
      <c r="F63" s="197">
        <v>41495</v>
      </c>
      <c r="G63" s="69">
        <v>513.24</v>
      </c>
      <c r="H63" s="34"/>
      <c r="I63" s="9"/>
      <c r="J63" s="39"/>
      <c r="K63" s="34"/>
      <c r="L63" s="9"/>
      <c r="M63" s="39"/>
      <c r="N63" s="51"/>
      <c r="O63" s="23"/>
    </row>
    <row r="64" spans="1:15" s="6" customFormat="1" ht="15">
      <c r="A64" s="42" t="s">
        <v>170</v>
      </c>
      <c r="B64" s="34"/>
      <c r="C64" s="9"/>
      <c r="D64" s="39"/>
      <c r="E64" s="196" t="s">
        <v>169</v>
      </c>
      <c r="F64" s="197">
        <v>41509</v>
      </c>
      <c r="G64" s="69">
        <v>21560.9</v>
      </c>
      <c r="H64" s="34"/>
      <c r="I64" s="9"/>
      <c r="J64" s="39"/>
      <c r="K64" s="34"/>
      <c r="L64" s="9"/>
      <c r="M64" s="39"/>
      <c r="N64" s="51"/>
      <c r="O64" s="23"/>
    </row>
    <row r="65" spans="1:15" s="6" customFormat="1" ht="15">
      <c r="A65" s="42" t="s">
        <v>171</v>
      </c>
      <c r="B65" s="34"/>
      <c r="C65" s="9"/>
      <c r="D65" s="39"/>
      <c r="E65" s="196" t="s">
        <v>169</v>
      </c>
      <c r="F65" s="197">
        <v>41509</v>
      </c>
      <c r="G65" s="69">
        <v>184.33</v>
      </c>
      <c r="H65" s="34"/>
      <c r="I65" s="9"/>
      <c r="J65" s="39"/>
      <c r="K65" s="34"/>
      <c r="L65" s="9"/>
      <c r="M65" s="39"/>
      <c r="N65" s="51"/>
      <c r="O65" s="23"/>
    </row>
    <row r="66" spans="1:15" s="6" customFormat="1" ht="15">
      <c r="A66" s="43" t="s">
        <v>172</v>
      </c>
      <c r="B66" s="34"/>
      <c r="C66" s="9"/>
      <c r="D66" s="39"/>
      <c r="E66" s="196" t="s">
        <v>173</v>
      </c>
      <c r="F66" s="197">
        <v>41516</v>
      </c>
      <c r="G66" s="69">
        <v>371.67</v>
      </c>
      <c r="H66" s="34"/>
      <c r="I66" s="9"/>
      <c r="J66" s="39"/>
      <c r="K66" s="34"/>
      <c r="L66" s="9"/>
      <c r="M66" s="39"/>
      <c r="N66" s="51"/>
      <c r="O66" s="23"/>
    </row>
    <row r="67" spans="1:15" s="6" customFormat="1" ht="15">
      <c r="A67" s="43" t="s">
        <v>172</v>
      </c>
      <c r="B67" s="34"/>
      <c r="C67" s="9"/>
      <c r="D67" s="39"/>
      <c r="E67" s="196" t="s">
        <v>174</v>
      </c>
      <c r="F67" s="197">
        <v>41530</v>
      </c>
      <c r="G67" s="69">
        <v>371.67</v>
      </c>
      <c r="H67" s="34"/>
      <c r="I67" s="9"/>
      <c r="J67" s="39"/>
      <c r="K67" s="34"/>
      <c r="L67" s="9"/>
      <c r="M67" s="39"/>
      <c r="N67" s="51"/>
      <c r="O67" s="23"/>
    </row>
    <row r="68" spans="1:15" s="6" customFormat="1" ht="15">
      <c r="A68" s="42" t="s">
        <v>177</v>
      </c>
      <c r="B68" s="34"/>
      <c r="C68" s="9"/>
      <c r="D68" s="39"/>
      <c r="E68" s="196" t="s">
        <v>176</v>
      </c>
      <c r="F68" s="197">
        <v>41537</v>
      </c>
      <c r="G68" s="69">
        <v>589</v>
      </c>
      <c r="H68" s="34"/>
      <c r="I68" s="9"/>
      <c r="J68" s="39"/>
      <c r="K68" s="34"/>
      <c r="L68" s="9"/>
      <c r="M68" s="39"/>
      <c r="N68" s="51"/>
      <c r="O68" s="23"/>
    </row>
    <row r="69" spans="1:15" s="6" customFormat="1" ht="15">
      <c r="A69" s="42" t="s">
        <v>178</v>
      </c>
      <c r="B69" s="34"/>
      <c r="C69" s="9"/>
      <c r="D69" s="39"/>
      <c r="E69" s="196" t="s">
        <v>179</v>
      </c>
      <c r="F69" s="197">
        <v>41544</v>
      </c>
      <c r="G69" s="69">
        <v>73.25</v>
      </c>
      <c r="H69" s="34"/>
      <c r="I69" s="9"/>
      <c r="J69" s="39"/>
      <c r="K69" s="34"/>
      <c r="L69" s="9"/>
      <c r="M69" s="39"/>
      <c r="N69" s="51"/>
      <c r="O69" s="23"/>
    </row>
    <row r="70" spans="1:15" s="6" customFormat="1" ht="15">
      <c r="A70" s="43" t="s">
        <v>172</v>
      </c>
      <c r="B70" s="34"/>
      <c r="C70" s="9"/>
      <c r="D70" s="39"/>
      <c r="E70" s="196" t="s">
        <v>182</v>
      </c>
      <c r="F70" s="197">
        <v>41565</v>
      </c>
      <c r="G70" s="69">
        <v>371.67</v>
      </c>
      <c r="H70" s="34"/>
      <c r="I70" s="9"/>
      <c r="J70" s="39"/>
      <c r="K70" s="34"/>
      <c r="L70" s="9"/>
      <c r="M70" s="39"/>
      <c r="N70" s="51"/>
      <c r="O70" s="23"/>
    </row>
    <row r="71" spans="1:15" s="6" customFormat="1" ht="15">
      <c r="A71" s="43" t="s">
        <v>184</v>
      </c>
      <c r="B71" s="34"/>
      <c r="C71" s="9"/>
      <c r="D71" s="39"/>
      <c r="E71" s="196" t="s">
        <v>183</v>
      </c>
      <c r="F71" s="197">
        <v>41547</v>
      </c>
      <c r="G71" s="69">
        <v>909.28</v>
      </c>
      <c r="H71" s="34"/>
      <c r="I71" s="9"/>
      <c r="J71" s="39"/>
      <c r="K71" s="34"/>
      <c r="L71" s="9"/>
      <c r="M71" s="39"/>
      <c r="N71" s="51"/>
      <c r="O71" s="23"/>
    </row>
    <row r="72" spans="1:15" s="6" customFormat="1" ht="25.5">
      <c r="A72" s="43" t="s">
        <v>201</v>
      </c>
      <c r="B72" s="34"/>
      <c r="C72" s="9"/>
      <c r="D72" s="39"/>
      <c r="E72" s="196" t="s">
        <v>202</v>
      </c>
      <c r="F72" s="197" t="s">
        <v>203</v>
      </c>
      <c r="G72" s="69">
        <v>1099.25</v>
      </c>
      <c r="H72" s="196"/>
      <c r="I72" s="197"/>
      <c r="J72" s="69"/>
      <c r="K72" s="34"/>
      <c r="L72" s="9"/>
      <c r="M72" s="39"/>
      <c r="N72" s="51"/>
      <c r="O72" s="23"/>
    </row>
    <row r="73" spans="1:15" s="6" customFormat="1" ht="25.5">
      <c r="A73" s="43" t="s">
        <v>206</v>
      </c>
      <c r="B73" s="34"/>
      <c r="C73" s="9"/>
      <c r="D73" s="39"/>
      <c r="E73" s="216"/>
      <c r="F73" s="197"/>
      <c r="G73" s="217"/>
      <c r="H73" s="196" t="s">
        <v>202</v>
      </c>
      <c r="I73" s="197" t="s">
        <v>207</v>
      </c>
      <c r="J73" s="69">
        <v>1303.77</v>
      </c>
      <c r="K73" s="34"/>
      <c r="L73" s="9"/>
      <c r="M73" s="39"/>
      <c r="N73" s="51"/>
      <c r="O73" s="23"/>
    </row>
    <row r="74" spans="1:15" s="6" customFormat="1" ht="25.5">
      <c r="A74" s="42" t="s">
        <v>209</v>
      </c>
      <c r="B74" s="34"/>
      <c r="C74" s="9"/>
      <c r="D74" s="39"/>
      <c r="E74" s="51"/>
      <c r="F74" s="9"/>
      <c r="G74" s="18"/>
      <c r="H74" s="196" t="s">
        <v>202</v>
      </c>
      <c r="I74" s="197" t="s">
        <v>208</v>
      </c>
      <c r="J74" s="69">
        <v>513.24</v>
      </c>
      <c r="K74" s="34"/>
      <c r="L74" s="9"/>
      <c r="M74" s="39"/>
      <c r="N74" s="51"/>
      <c r="O74" s="23"/>
    </row>
    <row r="75" spans="1:15" s="6" customFormat="1" ht="25.5">
      <c r="A75" s="42" t="s">
        <v>210</v>
      </c>
      <c r="B75" s="34"/>
      <c r="C75" s="9"/>
      <c r="D75" s="39"/>
      <c r="E75" s="51"/>
      <c r="F75" s="9"/>
      <c r="G75" s="18"/>
      <c r="H75" s="196" t="s">
        <v>202</v>
      </c>
      <c r="I75" s="197" t="s">
        <v>211</v>
      </c>
      <c r="J75" s="69">
        <v>990.41</v>
      </c>
      <c r="K75" s="34"/>
      <c r="L75" s="9"/>
      <c r="M75" s="39"/>
      <c r="N75" s="51"/>
      <c r="O75" s="23"/>
    </row>
    <row r="76" spans="1:15" s="6" customFormat="1" ht="15">
      <c r="A76" s="42" t="s">
        <v>212</v>
      </c>
      <c r="B76" s="34"/>
      <c r="C76" s="9"/>
      <c r="D76" s="39"/>
      <c r="E76" s="51"/>
      <c r="F76" s="9"/>
      <c r="G76" s="18"/>
      <c r="H76" s="196" t="s">
        <v>213</v>
      </c>
      <c r="I76" s="197">
        <v>41628</v>
      </c>
      <c r="J76" s="69">
        <v>73.25</v>
      </c>
      <c r="K76" s="34"/>
      <c r="L76" s="9"/>
      <c r="M76" s="39"/>
      <c r="N76" s="51"/>
      <c r="O76" s="23"/>
    </row>
    <row r="77" spans="1:15" s="6" customFormat="1" ht="15">
      <c r="A77" s="42" t="s">
        <v>214</v>
      </c>
      <c r="B77" s="34"/>
      <c r="C77" s="9"/>
      <c r="D77" s="39"/>
      <c r="E77" s="51"/>
      <c r="F77" s="9"/>
      <c r="G77" s="18"/>
      <c r="H77" s="196" t="s">
        <v>215</v>
      </c>
      <c r="I77" s="197">
        <v>41639</v>
      </c>
      <c r="J77" s="69">
        <v>637.84</v>
      </c>
      <c r="K77" s="34"/>
      <c r="L77" s="9"/>
      <c r="M77" s="39"/>
      <c r="N77" s="51"/>
      <c r="O77" s="23"/>
    </row>
    <row r="78" spans="1:15" s="6" customFormat="1" ht="15">
      <c r="A78" s="42" t="s">
        <v>206</v>
      </c>
      <c r="B78" s="59"/>
      <c r="C78" s="68"/>
      <c r="D78" s="53"/>
      <c r="E78" s="60"/>
      <c r="F78" s="68"/>
      <c r="G78" s="20"/>
      <c r="H78" s="196"/>
      <c r="I78" s="197"/>
      <c r="J78" s="69"/>
      <c r="K78" s="196" t="s">
        <v>217</v>
      </c>
      <c r="L78" s="197">
        <v>41677</v>
      </c>
      <c r="M78" s="69">
        <v>1303.77</v>
      </c>
      <c r="N78" s="51"/>
      <c r="O78" s="23"/>
    </row>
    <row r="79" spans="1:15" s="6" customFormat="1" ht="15">
      <c r="A79" s="42" t="s">
        <v>226</v>
      </c>
      <c r="B79" s="34"/>
      <c r="C79" s="9"/>
      <c r="D79" s="39"/>
      <c r="E79" s="51"/>
      <c r="F79" s="9"/>
      <c r="G79" s="18"/>
      <c r="H79" s="34"/>
      <c r="I79" s="9"/>
      <c r="J79" s="39"/>
      <c r="K79" s="196" t="s">
        <v>227</v>
      </c>
      <c r="L79" s="197">
        <v>41696</v>
      </c>
      <c r="M79" s="69">
        <v>727.65</v>
      </c>
      <c r="N79" s="51"/>
      <c r="O79" s="23"/>
    </row>
    <row r="80" spans="1:15" s="6" customFormat="1" ht="15">
      <c r="A80" s="43" t="s">
        <v>172</v>
      </c>
      <c r="B80" s="59"/>
      <c r="C80" s="68"/>
      <c r="D80" s="53"/>
      <c r="E80" s="216"/>
      <c r="F80" s="197"/>
      <c r="G80" s="217"/>
      <c r="H80" s="196"/>
      <c r="I80" s="197"/>
      <c r="J80" s="69"/>
      <c r="K80" s="196" t="s">
        <v>220</v>
      </c>
      <c r="L80" s="197">
        <v>41712</v>
      </c>
      <c r="M80" s="69">
        <v>371.67</v>
      </c>
      <c r="N80" s="51"/>
      <c r="O80" s="23"/>
    </row>
    <row r="81" spans="1:15" s="6" customFormat="1" ht="15">
      <c r="A81" s="42" t="s">
        <v>218</v>
      </c>
      <c r="B81" s="59"/>
      <c r="C81" s="68"/>
      <c r="D81" s="53"/>
      <c r="E81" s="60"/>
      <c r="F81" s="68"/>
      <c r="G81" s="20"/>
      <c r="H81" s="196"/>
      <c r="I81" s="197"/>
      <c r="J81" s="69"/>
      <c r="K81" s="196"/>
      <c r="L81" s="197"/>
      <c r="M81" s="69"/>
      <c r="N81" s="51"/>
      <c r="O81" s="23"/>
    </row>
    <row r="82" spans="1:15" s="6" customFormat="1" ht="13.5" thickBot="1">
      <c r="A82" s="43"/>
      <c r="B82" s="59"/>
      <c r="C82" s="68"/>
      <c r="D82" s="53"/>
      <c r="E82" s="60"/>
      <c r="F82" s="68"/>
      <c r="G82" s="20"/>
      <c r="H82" s="59"/>
      <c r="I82" s="68"/>
      <c r="J82" s="53"/>
      <c r="K82" s="59"/>
      <c r="L82" s="68"/>
      <c r="M82" s="53"/>
      <c r="N82" s="51"/>
      <c r="O82" s="23"/>
    </row>
    <row r="83" spans="1:15" s="85" customFormat="1" ht="20.25" thickBot="1">
      <c r="A83" s="80" t="s">
        <v>4</v>
      </c>
      <c r="B83" s="81"/>
      <c r="C83" s="82"/>
      <c r="D83" s="86">
        <f>SUM(D62:D82)</f>
        <v>665.54</v>
      </c>
      <c r="E83" s="87"/>
      <c r="F83" s="82"/>
      <c r="G83" s="86">
        <f>SUM(G62:G82)</f>
        <v>26044.26</v>
      </c>
      <c r="H83" s="88"/>
      <c r="I83" s="82"/>
      <c r="J83" s="86">
        <f>SUM(J62:J82)</f>
        <v>3518.51</v>
      </c>
      <c r="K83" s="88"/>
      <c r="L83" s="82"/>
      <c r="M83" s="86">
        <f>SUM(M62:M82)</f>
        <v>2403.09</v>
      </c>
      <c r="N83" s="52">
        <f>M83+J83+G83+D83</f>
        <v>32631.4</v>
      </c>
      <c r="O83" s="89"/>
    </row>
    <row r="84" spans="1:15" s="6" customFormat="1" ht="40.5" customHeight="1" hidden="1" thickBot="1">
      <c r="A84" s="269" t="s">
        <v>30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1"/>
      <c r="O84" s="61"/>
    </row>
    <row r="85" spans="1:15" s="6" customFormat="1" ht="12.75" hidden="1">
      <c r="A85" s="42"/>
      <c r="B85" s="34"/>
      <c r="C85" s="9"/>
      <c r="D85" s="39"/>
      <c r="E85" s="51"/>
      <c r="F85" s="9"/>
      <c r="G85" s="18"/>
      <c r="H85" s="34"/>
      <c r="I85" s="9"/>
      <c r="J85" s="39"/>
      <c r="K85" s="34"/>
      <c r="L85" s="9"/>
      <c r="M85" s="39"/>
      <c r="N85" s="51"/>
      <c r="O85" s="23"/>
    </row>
    <row r="86" spans="1:15" s="6" customFormat="1" ht="12.75" hidden="1">
      <c r="A86" s="42"/>
      <c r="B86" s="34"/>
      <c r="C86" s="9"/>
      <c r="D86" s="39"/>
      <c r="E86" s="51"/>
      <c r="F86" s="9"/>
      <c r="G86" s="18"/>
      <c r="H86" s="34"/>
      <c r="I86" s="9"/>
      <c r="J86" s="39"/>
      <c r="K86" s="34"/>
      <c r="L86" s="9"/>
      <c r="M86" s="39"/>
      <c r="N86" s="51"/>
      <c r="O86" s="23"/>
    </row>
    <row r="87" spans="1:15" s="6" customFormat="1" ht="12.75" hidden="1">
      <c r="A87" s="42"/>
      <c r="B87" s="34"/>
      <c r="C87" s="9"/>
      <c r="D87" s="39"/>
      <c r="E87" s="51"/>
      <c r="F87" s="9"/>
      <c r="G87" s="18"/>
      <c r="H87" s="34"/>
      <c r="I87" s="9"/>
      <c r="J87" s="39"/>
      <c r="K87" s="34"/>
      <c r="L87" s="9"/>
      <c r="M87" s="39"/>
      <c r="N87" s="51"/>
      <c r="O87" s="23"/>
    </row>
    <row r="88" spans="1:15" s="6" customFormat="1" ht="12.75" hidden="1">
      <c r="A88" s="42"/>
      <c r="B88" s="34"/>
      <c r="C88" s="9"/>
      <c r="D88" s="39"/>
      <c r="E88" s="51"/>
      <c r="F88" s="9"/>
      <c r="G88" s="18"/>
      <c r="H88" s="34"/>
      <c r="I88" s="9"/>
      <c r="J88" s="39"/>
      <c r="K88" s="34"/>
      <c r="L88" s="9"/>
      <c r="M88" s="39"/>
      <c r="N88" s="51"/>
      <c r="O88" s="23"/>
    </row>
    <row r="89" spans="1:15" s="6" customFormat="1" ht="13.5" hidden="1" thickBot="1">
      <c r="A89" s="42"/>
      <c r="B89" s="34"/>
      <c r="C89" s="9"/>
      <c r="D89" s="39"/>
      <c r="E89" s="51"/>
      <c r="F89" s="9"/>
      <c r="G89" s="18"/>
      <c r="H89" s="34"/>
      <c r="I89" s="9"/>
      <c r="J89" s="39"/>
      <c r="K89" s="34"/>
      <c r="L89" s="9"/>
      <c r="M89" s="39"/>
      <c r="N89" s="51"/>
      <c r="O89" s="23"/>
    </row>
    <row r="90" spans="1:15" s="85" customFormat="1" ht="20.25" hidden="1" thickBot="1">
      <c r="A90" s="80" t="s">
        <v>4</v>
      </c>
      <c r="B90" s="88"/>
      <c r="C90" s="90"/>
      <c r="D90" s="92">
        <f>SUM(D85:D89)</f>
        <v>0</v>
      </c>
      <c r="E90" s="93"/>
      <c r="F90" s="92"/>
      <c r="G90" s="92">
        <f>SUM(G85:G89)</f>
        <v>0</v>
      </c>
      <c r="H90" s="92"/>
      <c r="I90" s="92"/>
      <c r="J90" s="92">
        <f>SUM(J85:J89)</f>
        <v>0</v>
      </c>
      <c r="K90" s="92"/>
      <c r="L90" s="92"/>
      <c r="M90" s="92">
        <f>SUM(M85:M89)</f>
        <v>0</v>
      </c>
      <c r="N90" s="83"/>
      <c r="O90" s="91"/>
    </row>
    <row r="91" spans="1:15" s="6" customFormat="1" ht="20.25" thickBot="1">
      <c r="A91" s="64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1"/>
    </row>
    <row r="92" spans="1:15" s="2" customFormat="1" ht="20.25" thickBot="1">
      <c r="A92" s="46" t="s">
        <v>6</v>
      </c>
      <c r="B92" s="65"/>
      <c r="C92" s="62"/>
      <c r="D92" s="66">
        <f>D90+D83+D60+D53</f>
        <v>114962.31</v>
      </c>
      <c r="E92" s="63"/>
      <c r="F92" s="62"/>
      <c r="G92" s="66">
        <f>G90+G83+G60+G53</f>
        <v>147005.52</v>
      </c>
      <c r="H92" s="63"/>
      <c r="I92" s="62"/>
      <c r="J92" s="66">
        <f>J90+J83+J60+J53</f>
        <v>116472.41</v>
      </c>
      <c r="K92" s="63"/>
      <c r="L92" s="62"/>
      <c r="M92" s="66">
        <f>M90+M83+M60+M53</f>
        <v>166205.78</v>
      </c>
      <c r="N92" s="52">
        <f>M92+J92+G92+D92</f>
        <v>544646.02</v>
      </c>
      <c r="O92" s="27">
        <f>M92+J92+G92+D92</f>
        <v>544646.02</v>
      </c>
    </row>
    <row r="93" spans="1:13" s="2" customFormat="1" ht="13.5" thickBot="1">
      <c r="A93" s="56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1:14" s="2" customFormat="1" ht="13.5" thickBot="1">
      <c r="A94" s="54"/>
      <c r="B94" s="57" t="s">
        <v>18</v>
      </c>
      <c r="C94" s="57" t="s">
        <v>19</v>
      </c>
      <c r="D94" s="57" t="s">
        <v>20</v>
      </c>
      <c r="E94" s="57" t="s">
        <v>21</v>
      </c>
      <c r="F94" s="57" t="s">
        <v>22</v>
      </c>
      <c r="G94" s="57" t="s">
        <v>23</v>
      </c>
      <c r="H94" s="57" t="s">
        <v>24</v>
      </c>
      <c r="I94" s="57" t="s">
        <v>25</v>
      </c>
      <c r="J94" s="57" t="s">
        <v>14</v>
      </c>
      <c r="K94" s="57" t="s">
        <v>15</v>
      </c>
      <c r="L94" s="57" t="s">
        <v>16</v>
      </c>
      <c r="M94" s="57" t="s">
        <v>17</v>
      </c>
      <c r="N94" s="57" t="s">
        <v>27</v>
      </c>
    </row>
    <row r="95" spans="1:14" s="2" customFormat="1" ht="13.5" thickBot="1">
      <c r="A95" s="56" t="s">
        <v>13</v>
      </c>
      <c r="B95" s="204">
        <f>'[1]Лист1'!$FZ$60</f>
        <v>-16888.5</v>
      </c>
      <c r="C95" s="54">
        <f>B100</f>
        <v>22303.07</v>
      </c>
      <c r="D95" s="54">
        <f aca="true" t="shared" si="5" ref="D95:M95">C100</f>
        <v>78785.49</v>
      </c>
      <c r="E95" s="55">
        <f>D100</f>
        <v>17754.93</v>
      </c>
      <c r="F95" s="54">
        <f t="shared" si="5"/>
        <v>72926.23</v>
      </c>
      <c r="G95" s="54">
        <f t="shared" si="5"/>
        <v>134273.73</v>
      </c>
      <c r="H95" s="55">
        <f t="shared" si="5"/>
        <v>48910.3</v>
      </c>
      <c r="I95" s="54">
        <f t="shared" si="5"/>
        <v>108366.76</v>
      </c>
      <c r="J95" s="54">
        <f t="shared" si="5"/>
        <v>166430.81</v>
      </c>
      <c r="K95" s="55">
        <f t="shared" si="5"/>
        <v>108285.31</v>
      </c>
      <c r="L95" s="54">
        <f t="shared" si="5"/>
        <v>163655.62</v>
      </c>
      <c r="M95" s="54">
        <f t="shared" si="5"/>
        <v>232853.04</v>
      </c>
      <c r="N95" s="54"/>
    </row>
    <row r="96" spans="1:14" s="201" customFormat="1" ht="13.5" thickBot="1">
      <c r="A96" s="199" t="s">
        <v>11</v>
      </c>
      <c r="B96" s="200">
        <v>58741.73</v>
      </c>
      <c r="C96" s="200">
        <v>58741.73</v>
      </c>
      <c r="D96" s="200">
        <v>58741.73</v>
      </c>
      <c r="E96" s="200">
        <v>58741.73</v>
      </c>
      <c r="F96" s="200">
        <v>58741.73</v>
      </c>
      <c r="G96" s="200">
        <v>58741.73</v>
      </c>
      <c r="H96" s="200">
        <v>58741.73</v>
      </c>
      <c r="I96" s="200">
        <v>58741.73</v>
      </c>
      <c r="J96" s="200">
        <v>58741.73</v>
      </c>
      <c r="K96" s="200">
        <v>58741.73</v>
      </c>
      <c r="L96" s="200">
        <v>58741.73</v>
      </c>
      <c r="M96" s="200">
        <v>58741.73</v>
      </c>
      <c r="N96" s="200">
        <f>SUM(B96:M96)</f>
        <v>704900.76</v>
      </c>
    </row>
    <row r="97" spans="1:14" s="201" customFormat="1" ht="13.5" thickBot="1">
      <c r="A97" s="199" t="s">
        <v>12</v>
      </c>
      <c r="B97" s="200">
        <v>38945.57</v>
      </c>
      <c r="C97" s="200">
        <v>56236.42</v>
      </c>
      <c r="D97" s="200">
        <v>53685.75</v>
      </c>
      <c r="E97" s="200">
        <v>54925.3</v>
      </c>
      <c r="F97" s="200">
        <v>61101.5</v>
      </c>
      <c r="G97" s="200">
        <v>61396.09</v>
      </c>
      <c r="H97" s="200">
        <v>59210.46</v>
      </c>
      <c r="I97" s="200">
        <v>57818.05</v>
      </c>
      <c r="J97" s="200">
        <v>58080.91</v>
      </c>
      <c r="K97" s="200">
        <v>55124.31</v>
      </c>
      <c r="L97" s="200">
        <v>68951.42</v>
      </c>
      <c r="M97" s="200">
        <v>59087.2</v>
      </c>
      <c r="N97" s="200">
        <f>SUM(B97:M97)</f>
        <v>684562.98</v>
      </c>
    </row>
    <row r="98" spans="1:14" s="201" customFormat="1" ht="13.5" thickBot="1">
      <c r="A98" s="199" t="s">
        <v>185</v>
      </c>
      <c r="B98" s="203">
        <v>246</v>
      </c>
      <c r="C98" s="203">
        <v>246</v>
      </c>
      <c r="D98" s="203">
        <v>246</v>
      </c>
      <c r="E98" s="203">
        <v>246</v>
      </c>
      <c r="F98" s="203">
        <v>246</v>
      </c>
      <c r="G98" s="203">
        <v>246</v>
      </c>
      <c r="H98" s="203">
        <v>246</v>
      </c>
      <c r="I98" s="203">
        <v>246</v>
      </c>
      <c r="J98" s="203">
        <v>246</v>
      </c>
      <c r="K98" s="203">
        <v>246</v>
      </c>
      <c r="L98" s="203">
        <v>246</v>
      </c>
      <c r="M98" s="203">
        <v>246</v>
      </c>
      <c r="N98" s="203">
        <f>SUM(B98:M98)</f>
        <v>2952</v>
      </c>
    </row>
    <row r="99" spans="1:14" s="2" customFormat="1" ht="13.5" thickBot="1">
      <c r="A99" s="56" t="s">
        <v>28</v>
      </c>
      <c r="B99" s="54">
        <f aca="true" t="shared" si="6" ref="B99:M99">B97-B96</f>
        <v>-19796.16</v>
      </c>
      <c r="C99" s="54">
        <f t="shared" si="6"/>
        <v>-2505.31</v>
      </c>
      <c r="D99" s="54">
        <f t="shared" si="6"/>
        <v>-5055.98</v>
      </c>
      <c r="E99" s="54">
        <f t="shared" si="6"/>
        <v>-3816.43</v>
      </c>
      <c r="F99" s="54">
        <f t="shared" si="6"/>
        <v>2359.77</v>
      </c>
      <c r="G99" s="54">
        <f t="shared" si="6"/>
        <v>2654.35999999999</v>
      </c>
      <c r="H99" s="54">
        <f t="shared" si="6"/>
        <v>468.729999999996</v>
      </c>
      <c r="I99" s="54">
        <f t="shared" si="6"/>
        <v>-923.68</v>
      </c>
      <c r="J99" s="54">
        <f t="shared" si="6"/>
        <v>-660.82</v>
      </c>
      <c r="K99" s="54">
        <f t="shared" si="6"/>
        <v>-3617.42000000001</v>
      </c>
      <c r="L99" s="54">
        <f t="shared" si="6"/>
        <v>10209.69</v>
      </c>
      <c r="M99" s="54">
        <f t="shared" si="6"/>
        <v>345.469999999994</v>
      </c>
      <c r="N99" s="54">
        <f>M99+L99+K99+J99+I99+H99+G99+F99+E99+D99+C99+B99</f>
        <v>-20337.78</v>
      </c>
    </row>
    <row r="100" spans="1:14" s="2" customFormat="1" ht="13.5" thickBot="1">
      <c r="A100" s="56" t="s">
        <v>26</v>
      </c>
      <c r="B100" s="205">
        <f>B95+B97+B98</f>
        <v>22303.07</v>
      </c>
      <c r="C100" s="205">
        <f>C95+C97+C98</f>
        <v>78785.49</v>
      </c>
      <c r="D100" s="206">
        <f>D95+D97+D98-D92</f>
        <v>17754.93</v>
      </c>
      <c r="E100" s="205">
        <f>E95+E97+E98</f>
        <v>72926.23</v>
      </c>
      <c r="F100" s="205">
        <f>F95+F97+F98</f>
        <v>134273.73</v>
      </c>
      <c r="G100" s="206">
        <f>G95+G97+G98-G92</f>
        <v>48910.3</v>
      </c>
      <c r="H100" s="205">
        <f>H95+H97+H98</f>
        <v>108366.76</v>
      </c>
      <c r="I100" s="205">
        <f>I95+I97+I98</f>
        <v>166430.81</v>
      </c>
      <c r="J100" s="206">
        <f>J95+J97+J98-J92</f>
        <v>108285.31</v>
      </c>
      <c r="K100" s="205">
        <f>K95+K97+K98</f>
        <v>163655.62</v>
      </c>
      <c r="L100" s="205">
        <f>L95+L97+L98</f>
        <v>232853.04</v>
      </c>
      <c r="M100" s="206">
        <f>M95+M97+M98-M92</f>
        <v>125980.46</v>
      </c>
      <c r="N100" s="54"/>
    </row>
    <row r="101" spans="7:14" s="2" customFormat="1" ht="57" customHeight="1">
      <c r="G101" s="36"/>
      <c r="H101" s="264" t="s">
        <v>221</v>
      </c>
      <c r="I101" s="264"/>
      <c r="J101" s="264"/>
      <c r="K101" s="264"/>
      <c r="L101" s="275" t="s">
        <v>222</v>
      </c>
      <c r="M101" s="275"/>
      <c r="N101" s="275"/>
    </row>
    <row r="102" spans="8:14" s="2" customFormat="1" ht="72" customHeight="1">
      <c r="H102" s="280" t="s">
        <v>223</v>
      </c>
      <c r="I102" s="280"/>
      <c r="J102" s="280"/>
      <c r="K102" s="280"/>
      <c r="L102" s="281" t="s">
        <v>231</v>
      </c>
      <c r="M102" s="281"/>
      <c r="N102" s="281"/>
    </row>
    <row r="103" s="2" customFormat="1" ht="12.75"/>
    <row r="104" spans="8:13" s="2" customFormat="1" ht="15">
      <c r="H104" s="263" t="s">
        <v>186</v>
      </c>
      <c r="I104" s="263"/>
      <c r="J104" s="263"/>
      <c r="K104" s="207">
        <f>O92</f>
        <v>544646.02</v>
      </c>
      <c r="L104" s="208"/>
      <c r="M104"/>
    </row>
    <row r="105" spans="8:13" s="2" customFormat="1" ht="15">
      <c r="H105" s="263" t="s">
        <v>187</v>
      </c>
      <c r="I105" s="263"/>
      <c r="J105" s="263"/>
      <c r="K105" s="207">
        <f>N96</f>
        <v>704900.76</v>
      </c>
      <c r="L105" s="208"/>
      <c r="M105"/>
    </row>
    <row r="106" spans="8:13" s="2" customFormat="1" ht="15">
      <c r="H106" s="263" t="s">
        <v>188</v>
      </c>
      <c r="I106" s="263"/>
      <c r="J106" s="263"/>
      <c r="K106" s="207">
        <f>N97</f>
        <v>684562.98</v>
      </c>
      <c r="L106" s="208"/>
      <c r="M106"/>
    </row>
    <row r="107" spans="8:13" s="2" customFormat="1" ht="15">
      <c r="H107" s="263" t="s">
        <v>189</v>
      </c>
      <c r="I107" s="263"/>
      <c r="J107" s="263"/>
      <c r="K107" s="207">
        <f>K106-K105</f>
        <v>-20337.78</v>
      </c>
      <c r="L107" s="208"/>
      <c r="M107"/>
    </row>
    <row r="108" spans="8:13" s="2" customFormat="1" ht="15">
      <c r="H108" s="256" t="s">
        <v>190</v>
      </c>
      <c r="I108" s="256"/>
      <c r="J108" s="256"/>
      <c r="K108" s="207">
        <f>K105-K104</f>
        <v>160254.74</v>
      </c>
      <c r="L108" s="208"/>
      <c r="M108"/>
    </row>
    <row r="109" spans="8:13" s="2" customFormat="1" ht="15">
      <c r="H109" s="249" t="s">
        <v>191</v>
      </c>
      <c r="I109" s="250"/>
      <c r="J109" s="251"/>
      <c r="K109" s="207">
        <f>B95</f>
        <v>-16888.5</v>
      </c>
      <c r="L109" s="208"/>
      <c r="M109"/>
    </row>
    <row r="110" spans="8:13" s="2" customFormat="1" ht="15.75">
      <c r="H110" s="252" t="s">
        <v>192</v>
      </c>
      <c r="I110" s="252"/>
      <c r="J110" s="252"/>
      <c r="K110" s="209">
        <f>K109+K108+K107+K111</f>
        <v>125980.46</v>
      </c>
      <c r="L110" s="208"/>
      <c r="M110"/>
    </row>
    <row r="111" spans="8:13" s="2" customFormat="1" ht="15">
      <c r="H111" s="253" t="s">
        <v>193</v>
      </c>
      <c r="I111" s="254"/>
      <c r="J111" s="255"/>
      <c r="K111" s="210">
        <f>N98</f>
        <v>2952</v>
      </c>
      <c r="L111" s="208"/>
      <c r="M111"/>
    </row>
    <row r="112" spans="8:13" s="2" customFormat="1" ht="15">
      <c r="H112" s="256" t="s">
        <v>194</v>
      </c>
      <c r="I112" s="256"/>
      <c r="J112" s="256"/>
      <c r="K112" s="207">
        <f>D83+G83+J83+M83</f>
        <v>32631.4</v>
      </c>
      <c r="L112" s="278" t="s">
        <v>200</v>
      </c>
      <c r="M112" s="279"/>
    </row>
    <row r="113" spans="8:13" s="2" customFormat="1" ht="15">
      <c r="H113" s="248" t="s">
        <v>195</v>
      </c>
      <c r="I113" s="248"/>
      <c r="J113" s="248"/>
      <c r="K113" s="211">
        <v>78315.06</v>
      </c>
      <c r="L113" s="212"/>
      <c r="M113" s="3"/>
    </row>
    <row r="114" spans="8:13" s="2" customFormat="1" ht="15">
      <c r="H114" s="248" t="s">
        <v>196</v>
      </c>
      <c r="I114" s="248"/>
      <c r="J114" s="248"/>
      <c r="K114" s="211">
        <v>114478.77</v>
      </c>
      <c r="L114" s="212"/>
      <c r="M114" s="3"/>
    </row>
    <row r="115" spans="8:12" ht="15">
      <c r="H115" s="248" t="s">
        <v>197</v>
      </c>
      <c r="I115" s="248"/>
      <c r="J115" s="248"/>
      <c r="K115" s="211">
        <f>K113+K114</f>
        <v>192793.83</v>
      </c>
      <c r="L115" s="212"/>
    </row>
    <row r="116" spans="8:12" ht="15">
      <c r="H116" s="248" t="s">
        <v>198</v>
      </c>
      <c r="I116" s="248"/>
      <c r="J116" s="248"/>
      <c r="K116" s="211">
        <f>K115-K112</f>
        <v>160162.43</v>
      </c>
      <c r="L116" s="212"/>
    </row>
    <row r="117" spans="8:12" ht="15.75">
      <c r="H117" s="248" t="s">
        <v>199</v>
      </c>
      <c r="I117" s="248"/>
      <c r="J117" s="248"/>
      <c r="K117" s="213">
        <f>K108-K116</f>
        <v>92.31</v>
      </c>
      <c r="L117" s="214"/>
    </row>
  </sheetData>
  <sheetProtection/>
  <mergeCells count="30">
    <mergeCell ref="H115:J115"/>
    <mergeCell ref="H116:J116"/>
    <mergeCell ref="A55:N55"/>
    <mergeCell ref="H104:J104"/>
    <mergeCell ref="H105:J105"/>
    <mergeCell ref="H106:J106"/>
    <mergeCell ref="L112:M112"/>
    <mergeCell ref="H113:J113"/>
    <mergeCell ref="H102:K102"/>
    <mergeCell ref="L102:N102"/>
    <mergeCell ref="H114:J114"/>
    <mergeCell ref="A36:A41"/>
    <mergeCell ref="A1:N1"/>
    <mergeCell ref="A84:N84"/>
    <mergeCell ref="A61:N61"/>
    <mergeCell ref="B2:D2"/>
    <mergeCell ref="E2:G2"/>
    <mergeCell ref="K2:M2"/>
    <mergeCell ref="L101:N101"/>
    <mergeCell ref="A19:A20"/>
    <mergeCell ref="H117:J117"/>
    <mergeCell ref="H109:J109"/>
    <mergeCell ref="H110:J110"/>
    <mergeCell ref="H111:J111"/>
    <mergeCell ref="H112:J112"/>
    <mergeCell ref="H2:J2"/>
    <mergeCell ref="A4:O4"/>
    <mergeCell ref="H107:J107"/>
    <mergeCell ref="H108:J108"/>
    <mergeCell ref="H101:K101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2014-06-30T05:16:14Z</cp:lastPrinted>
  <dcterms:created xsi:type="dcterms:W3CDTF">2010-04-02T14:46:04Z</dcterms:created>
  <dcterms:modified xsi:type="dcterms:W3CDTF">2014-06-30T05:16:37Z</dcterms:modified>
  <cp:category/>
  <cp:version/>
  <cp:contentType/>
  <cp:contentStatus/>
</cp:coreProperties>
</file>