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голосованию'!$A$1:$H$145</definedName>
    <definedName name="_xlnm.Print_Area" localSheetId="1">'по заявлению'!$A$1:$H$146</definedName>
    <definedName name="_xlnm.Print_Area" localSheetId="0">'проект 290 Пост'!$A$1:$H$160</definedName>
  </definedNames>
  <calcPr fullCalcOnLoad="1" fullPrecision="0"/>
</workbook>
</file>

<file path=xl/sharedStrings.xml><?xml version="1.0" encoding="utf-8"?>
<sst xmlns="http://schemas.openxmlformats.org/spreadsheetml/2006/main" count="751" uniqueCount="192">
  <si>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</si>
  <si>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</si>
  <si>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</si>
  <si>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</si>
  <si>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</si>
  <si>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</si>
  <si>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</si>
  <si>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</si>
  <si>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</si>
  <si>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</si>
  <si>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</si>
  <si>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</si>
  <si>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</si>
  <si>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</si>
  <si>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</si>
  <si>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</si>
  <si>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</si>
  <si>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</si>
  <si>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</si>
  <si>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</si>
  <si>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</si>
  <si>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</si>
  <si>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</si>
  <si>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</si>
  <si>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</si>
  <si>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</si>
  <si>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</si>
  <si>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</si>
  <si>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</si>
  <si>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</si>
  <si>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</si>
  <si>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</si>
  <si>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</si>
  <si>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</si>
  <si>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</si>
  <si>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</si>
  <si>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</si>
  <si>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</si>
  <si>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отключение системы отопления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</si>
  <si>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</si>
  <si>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</si>
  <si>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</si>
  <si>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</si>
  <si>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</si>
  <si>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</si>
  <si>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</si>
  <si>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</si>
  <si>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</si>
  <si>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</si>
  <si>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</si>
  <si>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</si>
  <si>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</si>
  <si>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</si>
  <si>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</si>
  <si>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</si>
  <si>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</si>
  <si>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</si>
  <si>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</si>
  <si>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</si>
  <si>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</si>
  <si>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</si>
  <si>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</si>
  <si>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</si>
  <si>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Предлагаемый перечень работ по текущему ремонту                                       ( на выбор собственников)</t>
  </si>
  <si>
    <t>подключение системы отопления с регулировкой</t>
  </si>
  <si>
    <t>Сбор, вывоз и утилизация ТБО*, руб./м2</t>
  </si>
  <si>
    <t>учет работ по кап.ремонту</t>
  </si>
  <si>
    <t>1 раз в 3 года</t>
  </si>
  <si>
    <t>очистка  водоприемных воронок</t>
  </si>
  <si>
    <t>1 раз в 4 года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</si>
  <si>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</si>
  <si>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</si>
  <si>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</si>
  <si>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</si>
  <si>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</si>
  <si>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</si>
  <si>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</si>
  <si>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</si>
  <si>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</si>
  <si>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</si>
  <si>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</si>
  <si>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</si>
  <si>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</si>
  <si>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</si>
  <si>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</si>
  <si>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</si>
  <si>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</si>
  <si>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</si>
  <si>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</si>
  <si>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</si>
  <si>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</si>
  <si>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</si>
  <si>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</si>
  <si>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</si>
  <si>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</si>
  <si>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</si>
  <si>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</si>
  <si>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</si>
  <si>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</si>
  <si>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</si>
  <si>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</si>
  <si>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</si>
  <si>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</si>
  <si>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</si>
  <si>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</si>
  <si>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</si>
  <si>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</si>
  <si>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</si>
  <si>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</si>
  <si>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</si>
  <si>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</si>
  <si>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гидравлическое испытание элеваторных узлов и запорной арматуры</t>
  </si>
  <si>
    <t>замена неисправных контрольно-измерительных прибоов (манометров, термометров и т.д)</t>
  </si>
  <si>
    <t>ревизия задвижек СТС</t>
  </si>
  <si>
    <t>ревизия задвижек ГВС</t>
  </si>
  <si>
    <t xml:space="preserve">ревизия  задвижек  ХВС 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</si>
  <si>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</si>
  <si>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</si>
  <si>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</si>
  <si>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</si>
  <si>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</si>
  <si>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</si>
  <si>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</si>
  <si>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отмостки - 199 м2.</t>
  </si>
  <si>
    <t>Установка решеток на подвальные продухи - 10шт.</t>
  </si>
  <si>
    <t>Смена шаровых кранов на СТС (чердак спускники) д. 15мм - 40шт.</t>
  </si>
  <si>
    <t>Смена шаровых кранов промывка СТС д. 32мм - 2шт.</t>
  </si>
  <si>
    <t>Изоляция трубопроводов  ГВС  K-FLEX ST (подвал) - 55 м.п.</t>
  </si>
  <si>
    <t>Изоляция трубопроводов  СТС  K-FLEX ST (подвал) -  115 м.п.</t>
  </si>
  <si>
    <t>замена неисправных контрольно-измерительных прибоов (манометров, термометров и т.д) на элеват.узлах 8 шт.</t>
  </si>
  <si>
    <t>замена неисправных контрольно-измерительных прибоов (манометров, термометров и т.д) на вводе СТС  2 шт.</t>
  </si>
  <si>
    <t>объем работ</t>
  </si>
  <si>
    <t>3 ствола</t>
  </si>
  <si>
    <t>3 лифта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</si>
  <si>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</si>
  <si>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</si>
  <si>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1 шт</t>
  </si>
  <si>
    <t>6082,80 м2</t>
  </si>
  <si>
    <t>4121 м2</t>
  </si>
  <si>
    <t>Приложение № 3</t>
  </si>
  <si>
    <t xml:space="preserve">от _____________ 2016 г </t>
  </si>
  <si>
    <t>Ремонт межпанельных швов - 50 м.п.</t>
  </si>
  <si>
    <t>765,7 м2</t>
  </si>
  <si>
    <t>593 м</t>
  </si>
  <si>
    <t>904,6 м2</t>
  </si>
  <si>
    <t>1800 м</t>
  </si>
  <si>
    <t>780 м</t>
  </si>
  <si>
    <t>485 м</t>
  </si>
  <si>
    <t>830 м</t>
  </si>
  <si>
    <t>513 м</t>
  </si>
  <si>
    <t>72 канала</t>
  </si>
  <si>
    <t>954,32 м2</t>
  </si>
  <si>
    <t>Погодное регулирование системы отопления (ориентировочная стоимость)</t>
  </si>
  <si>
    <t>Устройство мягкой кровли в 1 слой - 50м2</t>
  </si>
  <si>
    <t>Косметический ремонт подъездов №2, №3 - 2шт.</t>
  </si>
  <si>
    <t>Замена почтовых ящиков - 108 шт.</t>
  </si>
  <si>
    <t>Устройство подъездных пандусов (154,5 м2) - 3шт.</t>
  </si>
  <si>
    <t>Установка дверных блоков выхода на чердак подъезды №1, №3.</t>
  </si>
  <si>
    <t>Установка дверных блоков выхода на кровлю подъезды №1, №2.</t>
  </si>
  <si>
    <t>смена задвижек на ГВС д. 50мм - 1 шт.</t>
  </si>
  <si>
    <t>смена задвижек на ХВС д. 50мм - 1 шт.</t>
  </si>
  <si>
    <t>смена задвижек на СТС д. 50мм - 5 шт., д. 80мм - 9 шт., д. 100мм - 1 шт.</t>
  </si>
  <si>
    <t>Изоляция трубопроводов СТС (чердак) д. 20мм.- 25 м.</t>
  </si>
  <si>
    <t>Изоляция трубопроводов ГВС (чердак) д. 20мм.- 25 м.</t>
  </si>
  <si>
    <t>Прокладка трубопровода ГВС (циркуляция ГВС) 1 подъезд по тех. подвалу.</t>
  </si>
  <si>
    <t>Смена трубопровода канализационной вытяжки на чердаке (1, 3 подъезды) - 72 м.п.</t>
  </si>
  <si>
    <t>Ремонт освещения подвала</t>
  </si>
  <si>
    <t>Ремонт свещения на чердаке</t>
  </si>
  <si>
    <t>объем теплоносителя на наполнение системы теплоснабжения (договор с ТПК)</t>
  </si>
  <si>
    <t>рассмотрение обращений граждан</t>
  </si>
  <si>
    <t>информационное сообщение (ГИС ЖКХ)</t>
  </si>
  <si>
    <t>обязательное страхование лифтов ФЗ № 225 от 27.07.2010 г.</t>
  </si>
  <si>
    <t>по адресу: ул.Ленинского Комсомола, д.56 (S жилые + нежилые = 6082,8 м2, S придом.тер.= 4121м2)</t>
  </si>
  <si>
    <t xml:space="preserve">Проект </t>
  </si>
  <si>
    <t xml:space="preserve"> дезинфекция вентканалов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</si>
  <si>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</si>
  <si>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</si>
  <si>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</si>
  <si>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</si>
  <si>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козырьков)</t>
    </r>
  </si>
  <si>
    <t>2017 -2018 гг.</t>
  </si>
  <si>
    <t>(стоимость услуг увеличена на 8,6 % в соответствии с уровнем инфляции 2016 г.)</t>
  </si>
  <si>
    <t>ревизия задвижек СТС  д. 50мм - 5 шт., д. 80мм - 9 шт., д. 100мм - 1 шт.</t>
  </si>
  <si>
    <t>ревизия  задвижек  ХВС д. 50мм - 1 шт.</t>
  </si>
  <si>
    <t>ревизия задвижек ГВС д. 50мм - 1 шт.</t>
  </si>
  <si>
    <t>ремонт межпанельных швов - 50 м.п.</t>
  </si>
  <si>
    <t>установка дверных блоков выхода на чердак подъезды №1, №3.</t>
  </si>
  <si>
    <t>установка дверных блоков выхода на кровлю подъезды №1, №2.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</si>
  <si>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козырьков, дезинфекция вентканалов, очистка водоприемных воронок),</t>
    </r>
    <r>
      <rPr>
        <b/>
        <sz val="10"/>
        <rFont val="Arial"/>
        <family val="2"/>
      </rPr>
      <t xml:space="preserve"> а также</t>
    </r>
  </si>
  <si>
    <t>Вознаграждение председателю совета МКД, руб/ жилое(нежилое) помещение</t>
  </si>
  <si>
    <t>1 жилое помещение</t>
  </si>
  <si>
    <t>Смена шаровых кранов на СТС (чердак спускники) д. 15мм - 40шт. (согласно ПТУ)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</si>
</sst>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sz val="9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10"/>
      <color indexed="10"/>
      <name val="Arial Black"/>
      <family val="2"/>
    </font>
    <font>
      <sz val="10"/>
      <color rgb="FFFF000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left" vertical="center" wrapText="1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 horizontal="center"/>
    </xf>
    <xf numFmtId="4" fontId="25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4" fontId="18" fillId="25" borderId="17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4" fontId="18" fillId="25" borderId="13" xfId="0" applyNumberFormat="1" applyFont="1" applyFill="1" applyBorder="1" applyAlignment="1">
      <alignment horizontal="center" vertical="center" wrapText="1"/>
    </xf>
    <xf numFmtId="4" fontId="25" fillId="25" borderId="17" xfId="0" applyNumberFormat="1" applyFont="1" applyFill="1" applyBorder="1" applyAlignment="1">
      <alignment horizontal="center" vertical="center" wrapText="1"/>
    </xf>
    <xf numFmtId="4" fontId="25" fillId="25" borderId="18" xfId="0" applyNumberFormat="1" applyFont="1" applyFill="1" applyBorder="1" applyAlignment="1">
      <alignment horizontal="center" vertical="center" wrapText="1"/>
    </xf>
    <xf numFmtId="4" fontId="25" fillId="25" borderId="19" xfId="0" applyNumberFormat="1" applyFont="1" applyFill="1" applyBorder="1" applyAlignment="1">
      <alignment horizontal="center" vertical="center" wrapText="1"/>
    </xf>
    <xf numFmtId="4" fontId="18" fillId="25" borderId="16" xfId="0" applyNumberFormat="1" applyFont="1" applyFill="1" applyBorder="1" applyAlignment="1">
      <alignment horizontal="center" vertical="center" wrapText="1"/>
    </xf>
    <xf numFmtId="4" fontId="18" fillId="25" borderId="14" xfId="0" applyNumberFormat="1" applyFont="1" applyFill="1" applyBorder="1" applyAlignment="1">
      <alignment horizontal="center" vertical="center" wrapText="1"/>
    </xf>
    <xf numFmtId="4" fontId="18" fillId="25" borderId="20" xfId="0" applyNumberFormat="1" applyFont="1" applyFill="1" applyBorder="1" applyAlignment="1">
      <alignment horizontal="center" vertical="center" wrapText="1"/>
    </xf>
    <xf numFmtId="4" fontId="0" fillId="25" borderId="15" xfId="0" applyNumberFormat="1" applyFont="1" applyFill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/>
    </xf>
    <xf numFmtId="4" fontId="20" fillId="26" borderId="0" xfId="0" applyNumberFormat="1" applyFont="1" applyFill="1" applyAlignment="1">
      <alignment horizontal="center"/>
    </xf>
    <xf numFmtId="2" fontId="25" fillId="25" borderId="18" xfId="0" applyNumberFormat="1" applyFont="1" applyFill="1" applyBorder="1" applyAlignment="1">
      <alignment horizontal="center" vertical="center" wrapText="1"/>
    </xf>
    <xf numFmtId="2" fontId="25" fillId="25" borderId="17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center" vertical="center" wrapText="1"/>
    </xf>
    <xf numFmtId="4" fontId="32" fillId="24" borderId="0" xfId="0" applyNumberFormat="1" applyFont="1" applyFill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4" fontId="18" fillId="25" borderId="18" xfId="0" applyNumberFormat="1" applyFont="1" applyFill="1" applyBorder="1" applyAlignment="1">
      <alignment horizontal="center" vertical="center" wrapText="1"/>
    </xf>
    <xf numFmtId="4" fontId="18" fillId="25" borderId="19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0" fillId="25" borderId="18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18" fillId="25" borderId="0" xfId="0" applyNumberFormat="1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ont="1" applyFill="1" applyAlignment="1">
      <alignment horizontal="center" vertical="center" wrapText="1"/>
    </xf>
    <xf numFmtId="4" fontId="18" fillId="25" borderId="15" xfId="0" applyNumberFormat="1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/>
    </xf>
    <xf numFmtId="4" fontId="18" fillId="25" borderId="12" xfId="0" applyNumberFormat="1" applyFont="1" applyFill="1" applyBorder="1" applyAlignment="1">
      <alignment horizontal="center"/>
    </xf>
    <xf numFmtId="3" fontId="0" fillId="24" borderId="25" xfId="0" applyNumberFormat="1" applyFont="1" applyFill="1" applyBorder="1" applyAlignment="1">
      <alignment horizontal="center" vertical="center" wrapText="1"/>
    </xf>
    <xf numFmtId="3" fontId="0" fillId="24" borderId="26" xfId="0" applyNumberFormat="1" applyFont="1" applyFill="1" applyBorder="1" applyAlignment="1">
      <alignment horizontal="center" vertical="center" wrapText="1"/>
    </xf>
    <xf numFmtId="3" fontId="0" fillId="24" borderId="27" xfId="0" applyNumberFormat="1" applyFont="1" applyFill="1" applyBorder="1" applyAlignment="1">
      <alignment horizontal="center" vertical="center" wrapText="1"/>
    </xf>
    <xf numFmtId="3" fontId="0" fillId="24" borderId="28" xfId="0" applyNumberFormat="1" applyFont="1" applyFill="1" applyBorder="1" applyAlignment="1">
      <alignment horizontal="center" vertical="center" wrapText="1"/>
    </xf>
    <xf numFmtId="3" fontId="0" fillId="24" borderId="29" xfId="0" applyNumberFormat="1" applyFont="1" applyFill="1" applyBorder="1" applyAlignment="1">
      <alignment horizontal="center" vertical="center" wrapText="1"/>
    </xf>
    <xf numFmtId="3" fontId="0" fillId="24" borderId="30" xfId="0" applyNumberFormat="1" applyFont="1" applyFill="1" applyBorder="1" applyAlignment="1">
      <alignment horizontal="center" vertical="center" wrapText="1"/>
    </xf>
    <xf numFmtId="4" fontId="18" fillId="24" borderId="31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left" vertical="center" wrapText="1"/>
    </xf>
    <xf numFmtId="0" fontId="18" fillId="25" borderId="22" xfId="0" applyFont="1" applyFill="1" applyBorder="1" applyAlignment="1">
      <alignment horizontal="left" vertical="center" wrapText="1"/>
    </xf>
    <xf numFmtId="4" fontId="25" fillId="25" borderId="22" xfId="0" applyNumberFormat="1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4" fontId="32" fillId="25" borderId="0" xfId="0" applyNumberFormat="1" applyFont="1" applyFill="1" applyAlignment="1">
      <alignment horizontal="center" vertical="center" wrapText="1"/>
    </xf>
    <xf numFmtId="4" fontId="18" fillId="25" borderId="21" xfId="0" applyNumberFormat="1" applyFont="1" applyFill="1" applyBorder="1" applyAlignment="1">
      <alignment horizontal="center" vertical="center" wrapText="1"/>
    </xf>
    <xf numFmtId="4" fontId="29" fillId="25" borderId="15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4" fontId="19" fillId="24" borderId="13" xfId="0" applyNumberFormat="1" applyFont="1" applyFill="1" applyBorder="1" applyAlignment="1">
      <alignment horizontal="center"/>
    </xf>
    <xf numFmtId="4" fontId="19" fillId="24" borderId="13" xfId="0" applyNumberFormat="1" applyFont="1" applyFill="1" applyBorder="1" applyAlignment="1">
      <alignment horizontal="center" vertical="center"/>
    </xf>
    <xf numFmtId="4" fontId="19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1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19" fillId="25" borderId="32" xfId="0" applyNumberFormat="1" applyFont="1" applyFill="1" applyBorder="1" applyAlignment="1">
      <alignment horizontal="center" vertical="center" wrapText="1"/>
    </xf>
    <xf numFmtId="4" fontId="0" fillId="25" borderId="32" xfId="0" applyNumberFormat="1" applyFill="1" applyBorder="1" applyAlignment="1">
      <alignment horizontal="center" vertical="center" wrapText="1"/>
    </xf>
    <xf numFmtId="4" fontId="19" fillId="25" borderId="33" xfId="0" applyNumberFormat="1" applyFont="1" applyFill="1" applyBorder="1" applyAlignment="1">
      <alignment horizontal="center" vertical="center" wrapText="1"/>
    </xf>
    <xf numFmtId="4" fontId="19" fillId="25" borderId="34" xfId="0" applyNumberFormat="1" applyFont="1" applyFill="1" applyBorder="1" applyAlignment="1">
      <alignment horizontal="center" vertical="center" wrapText="1"/>
    </xf>
    <xf numFmtId="4" fontId="0" fillId="25" borderId="34" xfId="0" applyNumberFormat="1" applyFill="1" applyBorder="1" applyAlignment="1">
      <alignment horizontal="center" vertical="center" wrapText="1"/>
    </xf>
    <xf numFmtId="4" fontId="0" fillId="25" borderId="35" xfId="0" applyNumberFormat="1" applyFill="1" applyBorder="1" applyAlignment="1">
      <alignment horizontal="center" vertical="center" wrapText="1"/>
    </xf>
    <xf numFmtId="4" fontId="21" fillId="25" borderId="0" xfId="0" applyNumberFormat="1" applyFont="1" applyFill="1" applyAlignment="1">
      <alignment horizontal="left" vertical="center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5"/>
  <sheetViews>
    <sheetView zoomScale="90" zoomScaleNormal="90" zoomScalePageLayoutView="0" workbookViewId="0" topLeftCell="A103">
      <selection activeCell="B126" sqref="B126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30" hidden="1" customWidth="1"/>
    <col min="12" max="14" width="15.375" style="1" customWidth="1"/>
    <col min="15" max="16384" width="9.125" style="1" customWidth="1"/>
  </cols>
  <sheetData>
    <row r="1" spans="1:8" ht="16.5" customHeight="1">
      <c r="A1" s="153" t="s">
        <v>139</v>
      </c>
      <c r="B1" s="154"/>
      <c r="C1" s="154"/>
      <c r="D1" s="154"/>
      <c r="E1" s="154"/>
      <c r="F1" s="154"/>
      <c r="G1" s="154"/>
      <c r="H1" s="154"/>
    </row>
    <row r="2" spans="1:8" ht="21.75" customHeight="1">
      <c r="A2" s="57" t="s">
        <v>180</v>
      </c>
      <c r="B2" s="155"/>
      <c r="C2" s="155"/>
      <c r="D2" s="155"/>
      <c r="E2" s="155"/>
      <c r="F2" s="155"/>
      <c r="G2" s="154"/>
      <c r="H2" s="154"/>
    </row>
    <row r="3" spans="2:8" ht="14.25" customHeight="1">
      <c r="B3" s="155" t="s">
        <v>0</v>
      </c>
      <c r="C3" s="155"/>
      <c r="D3" s="155"/>
      <c r="E3" s="155"/>
      <c r="F3" s="155"/>
      <c r="G3" s="154"/>
      <c r="H3" s="154"/>
    </row>
    <row r="4" spans="2:8" ht="14.25" customHeight="1">
      <c r="B4" s="155" t="s">
        <v>140</v>
      </c>
      <c r="C4" s="155"/>
      <c r="D4" s="155"/>
      <c r="E4" s="155"/>
      <c r="F4" s="155"/>
      <c r="G4" s="154"/>
      <c r="H4" s="154"/>
    </row>
    <row r="5" spans="1:8" s="40" customFormat="1" ht="39.75" customHeight="1">
      <c r="A5" s="156" t="s">
        <v>173</v>
      </c>
      <c r="B5" s="157"/>
      <c r="C5" s="157"/>
      <c r="D5" s="157"/>
      <c r="E5" s="157"/>
      <c r="F5" s="157"/>
      <c r="G5" s="157"/>
      <c r="H5" s="157"/>
    </row>
    <row r="6" spans="1:8" s="40" customFormat="1" ht="33" customHeight="1">
      <c r="A6" s="158" t="s">
        <v>181</v>
      </c>
      <c r="B6" s="159"/>
      <c r="C6" s="159"/>
      <c r="D6" s="159"/>
      <c r="E6" s="159"/>
      <c r="F6" s="159"/>
      <c r="G6" s="159"/>
      <c r="H6" s="159"/>
    </row>
    <row r="7" spans="1:11" s="2" customFormat="1" ht="22.5" customHeight="1">
      <c r="A7" s="142" t="s">
        <v>1</v>
      </c>
      <c r="B7" s="142"/>
      <c r="C7" s="142"/>
      <c r="D7" s="142"/>
      <c r="E7" s="143"/>
      <c r="F7" s="143"/>
      <c r="G7" s="143"/>
      <c r="H7" s="143"/>
      <c r="K7" s="31"/>
    </row>
    <row r="8" spans="1:11" s="3" customFormat="1" ht="18.75" customHeight="1">
      <c r="A8" s="142" t="s">
        <v>172</v>
      </c>
      <c r="B8" s="142"/>
      <c r="C8" s="142"/>
      <c r="D8" s="142"/>
      <c r="E8" s="143"/>
      <c r="F8" s="143"/>
      <c r="G8" s="143"/>
      <c r="H8" s="143"/>
      <c r="K8" s="32"/>
    </row>
    <row r="9" spans="1:11" s="4" customFormat="1" ht="17.25" customHeight="1">
      <c r="A9" s="144" t="s">
        <v>28</v>
      </c>
      <c r="B9" s="144"/>
      <c r="C9" s="144"/>
      <c r="D9" s="144"/>
      <c r="E9" s="145"/>
      <c r="F9" s="145"/>
      <c r="G9" s="145"/>
      <c r="H9" s="145"/>
      <c r="K9" s="33"/>
    </row>
    <row r="10" spans="1:11" s="3" customFormat="1" ht="30" customHeight="1" thickBot="1">
      <c r="A10" s="146" t="s">
        <v>52</v>
      </c>
      <c r="B10" s="146"/>
      <c r="C10" s="146"/>
      <c r="D10" s="146"/>
      <c r="E10" s="147"/>
      <c r="F10" s="147"/>
      <c r="G10" s="147"/>
      <c r="H10" s="147"/>
      <c r="K10" s="32"/>
    </row>
    <row r="11" spans="1:11" s="9" customFormat="1" ht="139.5" customHeight="1" thickBot="1">
      <c r="A11" s="5" t="s">
        <v>2</v>
      </c>
      <c r="B11" s="6" t="s">
        <v>3</v>
      </c>
      <c r="C11" s="7" t="s">
        <v>131</v>
      </c>
      <c r="D11" s="7" t="s">
        <v>31</v>
      </c>
      <c r="E11" s="7" t="s">
        <v>4</v>
      </c>
      <c r="F11" s="8" t="s">
        <v>5</v>
      </c>
      <c r="G11" s="7" t="s">
        <v>4</v>
      </c>
      <c r="H11" s="8" t="s">
        <v>5</v>
      </c>
      <c r="K11" s="34"/>
    </row>
    <row r="12" spans="1:11" s="10" customFormat="1" ht="12.75">
      <c r="A12" s="91">
        <v>1</v>
      </c>
      <c r="B12" s="92">
        <v>2</v>
      </c>
      <c r="C12" s="92">
        <v>3</v>
      </c>
      <c r="D12" s="93">
        <v>4</v>
      </c>
      <c r="E12" s="92">
        <v>3</v>
      </c>
      <c r="F12" s="94">
        <v>4</v>
      </c>
      <c r="G12" s="95">
        <v>5</v>
      </c>
      <c r="H12" s="96">
        <v>6</v>
      </c>
      <c r="K12" s="35"/>
    </row>
    <row r="13" spans="1:11" s="10" customFormat="1" ht="49.5" customHeight="1">
      <c r="A13" s="148" t="s">
        <v>6</v>
      </c>
      <c r="B13" s="149"/>
      <c r="C13" s="149"/>
      <c r="D13" s="149"/>
      <c r="E13" s="149"/>
      <c r="F13" s="149"/>
      <c r="G13" s="150"/>
      <c r="H13" s="151"/>
      <c r="K13" s="35"/>
    </row>
    <row r="14" spans="1:13" s="9" customFormat="1" ht="15">
      <c r="A14" s="99" t="s">
        <v>70</v>
      </c>
      <c r="B14" s="84" t="s">
        <v>7</v>
      </c>
      <c r="C14" s="70" t="s">
        <v>137</v>
      </c>
      <c r="D14" s="69">
        <f>G14*I14</f>
        <v>272996.06</v>
      </c>
      <c r="E14" s="70">
        <f>H14*12</f>
        <v>44.88</v>
      </c>
      <c r="F14" s="71"/>
      <c r="G14" s="70">
        <f>H14*12</f>
        <v>44.88</v>
      </c>
      <c r="H14" s="70">
        <f>H25+H27</f>
        <v>3.74</v>
      </c>
      <c r="I14" s="68">
        <v>6082.8</v>
      </c>
      <c r="J14" s="9">
        <f>1.07</f>
        <v>1.07</v>
      </c>
      <c r="K14" s="34">
        <v>2.24</v>
      </c>
      <c r="M14" s="9">
        <f>D14</f>
        <v>272996.06</v>
      </c>
    </row>
    <row r="15" spans="1:11" s="29" customFormat="1" ht="30" customHeight="1">
      <c r="A15" s="100" t="s">
        <v>54</v>
      </c>
      <c r="B15" s="45" t="s">
        <v>55</v>
      </c>
      <c r="C15" s="59"/>
      <c r="D15" s="58"/>
      <c r="E15" s="59"/>
      <c r="F15" s="60"/>
      <c r="G15" s="59"/>
      <c r="H15" s="59"/>
      <c r="K15" s="36"/>
    </row>
    <row r="16" spans="1:11" s="29" customFormat="1" ht="15" customHeight="1">
      <c r="A16" s="100" t="s">
        <v>56</v>
      </c>
      <c r="B16" s="45" t="s">
        <v>55</v>
      </c>
      <c r="C16" s="59"/>
      <c r="D16" s="58"/>
      <c r="E16" s="59"/>
      <c r="F16" s="60"/>
      <c r="G16" s="59"/>
      <c r="H16" s="59"/>
      <c r="K16" s="36"/>
    </row>
    <row r="17" spans="1:11" s="29" customFormat="1" ht="106.5" customHeight="1">
      <c r="A17" s="100" t="s">
        <v>71</v>
      </c>
      <c r="B17" s="45" t="s">
        <v>19</v>
      </c>
      <c r="C17" s="59"/>
      <c r="D17" s="58"/>
      <c r="E17" s="59"/>
      <c r="F17" s="60"/>
      <c r="G17" s="59"/>
      <c r="H17" s="59"/>
      <c r="K17" s="36"/>
    </row>
    <row r="18" spans="1:8" s="122" customFormat="1" ht="15">
      <c r="A18" s="100" t="s">
        <v>72</v>
      </c>
      <c r="B18" s="45" t="s">
        <v>55</v>
      </c>
      <c r="C18" s="59"/>
      <c r="D18" s="46"/>
      <c r="E18" s="59"/>
      <c r="F18" s="58"/>
      <c r="G18" s="84"/>
      <c r="H18" s="129"/>
    </row>
    <row r="19" spans="1:8" s="122" customFormat="1" ht="15">
      <c r="A19" s="100" t="s">
        <v>73</v>
      </c>
      <c r="B19" s="45" t="s">
        <v>55</v>
      </c>
      <c r="C19" s="59"/>
      <c r="D19" s="72"/>
      <c r="E19" s="70"/>
      <c r="F19" s="69"/>
      <c r="G19" s="84"/>
      <c r="H19" s="129"/>
    </row>
    <row r="20" spans="1:8" s="120" customFormat="1" ht="25.5">
      <c r="A20" s="123" t="s">
        <v>74</v>
      </c>
      <c r="B20" s="124" t="s">
        <v>10</v>
      </c>
      <c r="C20" s="59"/>
      <c r="D20" s="126"/>
      <c r="E20" s="127"/>
      <c r="F20" s="125"/>
      <c r="G20" s="115"/>
      <c r="H20" s="130"/>
    </row>
    <row r="21" spans="1:8" s="120" customFormat="1" ht="18.75">
      <c r="A21" s="123" t="s">
        <v>75</v>
      </c>
      <c r="B21" s="124" t="s">
        <v>12</v>
      </c>
      <c r="C21" s="59"/>
      <c r="D21" s="126"/>
      <c r="E21" s="127"/>
      <c r="F21" s="128"/>
      <c r="G21" s="115"/>
      <c r="H21" s="115"/>
    </row>
    <row r="22" spans="1:8" s="120" customFormat="1" ht="18.75">
      <c r="A22" s="123" t="s">
        <v>169</v>
      </c>
      <c r="B22" s="124" t="s">
        <v>55</v>
      </c>
      <c r="C22" s="59"/>
      <c r="D22" s="126"/>
      <c r="E22" s="127"/>
      <c r="F22" s="128"/>
      <c r="G22" s="115"/>
      <c r="H22" s="115"/>
    </row>
    <row r="23" spans="1:8" s="120" customFormat="1" ht="15">
      <c r="A23" s="123" t="s">
        <v>170</v>
      </c>
      <c r="B23" s="124" t="s">
        <v>55</v>
      </c>
      <c r="C23" s="59"/>
      <c r="D23" s="126"/>
      <c r="E23" s="127"/>
      <c r="F23" s="125"/>
      <c r="G23" s="115"/>
      <c r="H23" s="130"/>
    </row>
    <row r="24" spans="1:8" s="120" customFormat="1" ht="15">
      <c r="A24" s="123" t="s">
        <v>76</v>
      </c>
      <c r="B24" s="124" t="s">
        <v>14</v>
      </c>
      <c r="C24" s="59"/>
      <c r="D24" s="126"/>
      <c r="E24" s="127"/>
      <c r="F24" s="125"/>
      <c r="G24" s="115"/>
      <c r="H24" s="130"/>
    </row>
    <row r="25" spans="1:11" s="29" customFormat="1" ht="15">
      <c r="A25" s="61" t="s">
        <v>30</v>
      </c>
      <c r="B25" s="62"/>
      <c r="C25" s="59"/>
      <c r="D25" s="58"/>
      <c r="E25" s="59"/>
      <c r="F25" s="58"/>
      <c r="G25" s="131"/>
      <c r="H25" s="129">
        <v>3.61</v>
      </c>
      <c r="K25" s="36"/>
    </row>
    <row r="26" spans="1:11" s="29" customFormat="1" ht="12.75">
      <c r="A26" s="63" t="s">
        <v>66</v>
      </c>
      <c r="B26" s="62" t="s">
        <v>55</v>
      </c>
      <c r="C26" s="59"/>
      <c r="D26" s="58"/>
      <c r="E26" s="59"/>
      <c r="F26" s="60"/>
      <c r="G26" s="59"/>
      <c r="H26" s="59">
        <v>0.13</v>
      </c>
      <c r="K26" s="36"/>
    </row>
    <row r="27" spans="1:11" s="29" customFormat="1" ht="15">
      <c r="A27" s="61" t="s">
        <v>30</v>
      </c>
      <c r="B27" s="62"/>
      <c r="C27" s="42"/>
      <c r="D27" s="58"/>
      <c r="E27" s="59"/>
      <c r="F27" s="60"/>
      <c r="G27" s="59"/>
      <c r="H27" s="70">
        <f>H26</f>
        <v>0.13</v>
      </c>
      <c r="K27" s="36"/>
    </row>
    <row r="28" spans="1:11" s="9" customFormat="1" ht="30">
      <c r="A28" s="99" t="s">
        <v>8</v>
      </c>
      <c r="B28" s="101" t="s">
        <v>9</v>
      </c>
      <c r="C28" s="42" t="s">
        <v>138</v>
      </c>
      <c r="D28" s="72">
        <f>G28*I28</f>
        <v>216790.99</v>
      </c>
      <c r="E28" s="42">
        <f>H28*12</f>
        <v>35.64</v>
      </c>
      <c r="F28" s="73"/>
      <c r="G28" s="42">
        <f>H28*12</f>
        <v>35.64</v>
      </c>
      <c r="H28" s="42">
        <v>2.97</v>
      </c>
      <c r="I28" s="9">
        <v>6082.8</v>
      </c>
      <c r="J28" s="9">
        <v>1.07</v>
      </c>
      <c r="K28" s="34">
        <v>1.96</v>
      </c>
    </row>
    <row r="29" spans="1:11" s="29" customFormat="1" ht="12.75">
      <c r="A29" s="100" t="s">
        <v>77</v>
      </c>
      <c r="B29" s="45" t="s">
        <v>9</v>
      </c>
      <c r="C29" s="45"/>
      <c r="D29" s="46"/>
      <c r="E29" s="45"/>
      <c r="F29" s="47"/>
      <c r="G29" s="45"/>
      <c r="H29" s="45"/>
      <c r="K29" s="36"/>
    </row>
    <row r="30" spans="1:11" s="29" customFormat="1" ht="12.75">
      <c r="A30" s="100" t="s">
        <v>78</v>
      </c>
      <c r="B30" s="45" t="s">
        <v>79</v>
      </c>
      <c r="C30" s="45"/>
      <c r="D30" s="46"/>
      <c r="E30" s="45"/>
      <c r="F30" s="47"/>
      <c r="G30" s="45"/>
      <c r="H30" s="45"/>
      <c r="K30" s="36"/>
    </row>
    <row r="31" spans="1:11" s="29" customFormat="1" ht="12.75">
      <c r="A31" s="100" t="s">
        <v>80</v>
      </c>
      <c r="B31" s="45" t="s">
        <v>81</v>
      </c>
      <c r="C31" s="45"/>
      <c r="D31" s="46"/>
      <c r="E31" s="45"/>
      <c r="F31" s="47"/>
      <c r="G31" s="45"/>
      <c r="H31" s="45"/>
      <c r="K31" s="36"/>
    </row>
    <row r="32" spans="1:11" s="29" customFormat="1" ht="12.75">
      <c r="A32" s="100" t="s">
        <v>57</v>
      </c>
      <c r="B32" s="45" t="s">
        <v>9</v>
      </c>
      <c r="C32" s="45"/>
      <c r="D32" s="46"/>
      <c r="E32" s="45"/>
      <c r="F32" s="47"/>
      <c r="G32" s="45"/>
      <c r="H32" s="45"/>
      <c r="K32" s="36"/>
    </row>
    <row r="33" spans="1:11" s="29" customFormat="1" ht="25.5">
      <c r="A33" s="100" t="s">
        <v>58</v>
      </c>
      <c r="B33" s="45" t="s">
        <v>10</v>
      </c>
      <c r="C33" s="45"/>
      <c r="D33" s="46"/>
      <c r="E33" s="45"/>
      <c r="F33" s="47"/>
      <c r="G33" s="45"/>
      <c r="H33" s="45"/>
      <c r="K33" s="36"/>
    </row>
    <row r="34" spans="1:11" s="29" customFormat="1" ht="12.75">
      <c r="A34" s="100" t="s">
        <v>59</v>
      </c>
      <c r="B34" s="45" t="s">
        <v>9</v>
      </c>
      <c r="C34" s="45"/>
      <c r="D34" s="46"/>
      <c r="E34" s="45"/>
      <c r="F34" s="47"/>
      <c r="G34" s="45"/>
      <c r="H34" s="45"/>
      <c r="K34" s="36"/>
    </row>
    <row r="35" spans="1:11" s="29" customFormat="1" ht="12.75">
      <c r="A35" s="100" t="s">
        <v>60</v>
      </c>
      <c r="B35" s="45" t="s">
        <v>9</v>
      </c>
      <c r="C35" s="45"/>
      <c r="D35" s="46"/>
      <c r="E35" s="45"/>
      <c r="F35" s="47"/>
      <c r="G35" s="45"/>
      <c r="H35" s="45"/>
      <c r="K35" s="36"/>
    </row>
    <row r="36" spans="1:11" s="29" customFormat="1" ht="25.5">
      <c r="A36" s="100" t="s">
        <v>61</v>
      </c>
      <c r="B36" s="45" t="s">
        <v>62</v>
      </c>
      <c r="C36" s="45"/>
      <c r="D36" s="46"/>
      <c r="E36" s="45"/>
      <c r="F36" s="47"/>
      <c r="G36" s="45"/>
      <c r="H36" s="45"/>
      <c r="K36" s="36"/>
    </row>
    <row r="37" spans="1:11" s="29" customFormat="1" ht="25.5">
      <c r="A37" s="100" t="s">
        <v>82</v>
      </c>
      <c r="B37" s="45" t="s">
        <v>10</v>
      </c>
      <c r="C37" s="45"/>
      <c r="D37" s="46"/>
      <c r="E37" s="45"/>
      <c r="F37" s="47"/>
      <c r="G37" s="45"/>
      <c r="H37" s="45"/>
      <c r="K37" s="36"/>
    </row>
    <row r="38" spans="1:11" s="29" customFormat="1" ht="25.5">
      <c r="A38" s="100" t="s">
        <v>83</v>
      </c>
      <c r="B38" s="45" t="s">
        <v>9</v>
      </c>
      <c r="C38" s="45"/>
      <c r="D38" s="46"/>
      <c r="E38" s="45"/>
      <c r="F38" s="47"/>
      <c r="G38" s="45"/>
      <c r="H38" s="45"/>
      <c r="K38" s="36"/>
    </row>
    <row r="39" spans="1:11" s="12" customFormat="1" ht="15">
      <c r="A39" s="83" t="s">
        <v>11</v>
      </c>
      <c r="B39" s="84" t="s">
        <v>12</v>
      </c>
      <c r="C39" s="42" t="s">
        <v>137</v>
      </c>
      <c r="D39" s="72">
        <f>G39*I39</f>
        <v>65694.24</v>
      </c>
      <c r="E39" s="42">
        <f>H39*12</f>
        <v>10.8</v>
      </c>
      <c r="F39" s="48"/>
      <c r="G39" s="42">
        <f>H39*12</f>
        <v>10.8</v>
      </c>
      <c r="H39" s="42">
        <v>0.9</v>
      </c>
      <c r="I39" s="68">
        <v>6082.8</v>
      </c>
      <c r="J39" s="9">
        <v>1.07</v>
      </c>
      <c r="K39" s="34">
        <v>0.6</v>
      </c>
    </row>
    <row r="40" spans="1:11" s="9" customFormat="1" ht="15">
      <c r="A40" s="83" t="s">
        <v>84</v>
      </c>
      <c r="B40" s="84" t="s">
        <v>13</v>
      </c>
      <c r="C40" s="42" t="s">
        <v>137</v>
      </c>
      <c r="D40" s="72">
        <f>G40*I40</f>
        <v>213871.25</v>
      </c>
      <c r="E40" s="42">
        <f>H40*12</f>
        <v>35.16</v>
      </c>
      <c r="F40" s="48"/>
      <c r="G40" s="42">
        <f>H40*12</f>
        <v>35.16</v>
      </c>
      <c r="H40" s="42">
        <v>2.93</v>
      </c>
      <c r="I40" s="68">
        <v>6082.8</v>
      </c>
      <c r="J40" s="9">
        <v>1.07</v>
      </c>
      <c r="K40" s="34">
        <v>1.94</v>
      </c>
    </row>
    <row r="41" spans="1:11" s="9" customFormat="1" ht="21.75" customHeight="1">
      <c r="A41" s="83" t="s">
        <v>85</v>
      </c>
      <c r="B41" s="84" t="s">
        <v>9</v>
      </c>
      <c r="C41" s="42" t="s">
        <v>132</v>
      </c>
      <c r="D41" s="72">
        <f>G41*I41</f>
        <v>137227.97</v>
      </c>
      <c r="E41" s="42">
        <f>H41*12</f>
        <v>22.56</v>
      </c>
      <c r="F41" s="48"/>
      <c r="G41" s="42">
        <f>H41*12</f>
        <v>22.56</v>
      </c>
      <c r="H41" s="42">
        <v>1.88</v>
      </c>
      <c r="I41" s="9">
        <v>6082.8</v>
      </c>
      <c r="J41" s="9">
        <v>1.07</v>
      </c>
      <c r="K41" s="34">
        <v>1.24</v>
      </c>
    </row>
    <row r="42" spans="1:12" s="64" customFormat="1" ht="45">
      <c r="A42" s="83" t="s">
        <v>86</v>
      </c>
      <c r="B42" s="84" t="s">
        <v>14</v>
      </c>
      <c r="C42" s="70" t="s">
        <v>132</v>
      </c>
      <c r="D42" s="69">
        <f>3407.5*1.105*3*1.1*1.086</f>
        <v>13494.04</v>
      </c>
      <c r="E42" s="70"/>
      <c r="F42" s="74"/>
      <c r="G42" s="70">
        <f>D42/I42</f>
        <v>2.22</v>
      </c>
      <c r="H42" s="70">
        <f>G42/12</f>
        <v>0.19</v>
      </c>
      <c r="I42" s="9">
        <v>6082.8</v>
      </c>
      <c r="K42" s="34"/>
      <c r="L42" s="65"/>
    </row>
    <row r="43" spans="1:11" s="9" customFormat="1" ht="20.25" customHeight="1">
      <c r="A43" s="83" t="s">
        <v>87</v>
      </c>
      <c r="B43" s="84" t="s">
        <v>9</v>
      </c>
      <c r="C43" s="42" t="s">
        <v>142</v>
      </c>
      <c r="D43" s="72">
        <f>G43*I43</f>
        <v>156936.24</v>
      </c>
      <c r="E43" s="42">
        <f>H43*12</f>
        <v>25.8</v>
      </c>
      <c r="F43" s="48"/>
      <c r="G43" s="42">
        <f>H43*12</f>
        <v>25.8</v>
      </c>
      <c r="H43" s="42">
        <v>2.15</v>
      </c>
      <c r="I43" s="9">
        <v>6082.8</v>
      </c>
      <c r="J43" s="9">
        <v>1.07</v>
      </c>
      <c r="K43" s="34">
        <v>1.43</v>
      </c>
    </row>
    <row r="44" spans="1:11" s="9" customFormat="1" ht="15">
      <c r="A44" s="100" t="s">
        <v>88</v>
      </c>
      <c r="B44" s="45" t="s">
        <v>19</v>
      </c>
      <c r="C44" s="42"/>
      <c r="D44" s="72"/>
      <c r="E44" s="42"/>
      <c r="F44" s="48"/>
      <c r="G44" s="42"/>
      <c r="H44" s="42"/>
      <c r="K44" s="34"/>
    </row>
    <row r="45" spans="1:11" s="9" customFormat="1" ht="15">
      <c r="A45" s="100" t="s">
        <v>89</v>
      </c>
      <c r="B45" s="45" t="s">
        <v>14</v>
      </c>
      <c r="C45" s="42"/>
      <c r="D45" s="72"/>
      <c r="E45" s="42"/>
      <c r="F45" s="48"/>
      <c r="G45" s="42"/>
      <c r="H45" s="42"/>
      <c r="K45" s="34"/>
    </row>
    <row r="46" spans="1:11" s="9" customFormat="1" ht="15">
      <c r="A46" s="100" t="s">
        <v>90</v>
      </c>
      <c r="B46" s="45" t="s">
        <v>91</v>
      </c>
      <c r="C46" s="42"/>
      <c r="D46" s="72"/>
      <c r="E46" s="42"/>
      <c r="F46" s="48"/>
      <c r="G46" s="42"/>
      <c r="H46" s="42"/>
      <c r="K46" s="34"/>
    </row>
    <row r="47" spans="1:11" s="9" customFormat="1" ht="15">
      <c r="A47" s="100" t="s">
        <v>92</v>
      </c>
      <c r="B47" s="45" t="s">
        <v>93</v>
      </c>
      <c r="C47" s="42"/>
      <c r="D47" s="72"/>
      <c r="E47" s="42"/>
      <c r="F47" s="48"/>
      <c r="G47" s="42"/>
      <c r="H47" s="42"/>
      <c r="K47" s="34"/>
    </row>
    <row r="48" spans="1:11" s="9" customFormat="1" ht="15">
      <c r="A48" s="100" t="s">
        <v>94</v>
      </c>
      <c r="B48" s="45" t="s">
        <v>91</v>
      </c>
      <c r="C48" s="42"/>
      <c r="D48" s="72"/>
      <c r="E48" s="42"/>
      <c r="F48" s="48"/>
      <c r="G48" s="42"/>
      <c r="H48" s="42"/>
      <c r="K48" s="34"/>
    </row>
    <row r="49" spans="1:11" s="9" customFormat="1" ht="28.5">
      <c r="A49" s="83" t="s">
        <v>95</v>
      </c>
      <c r="B49" s="102" t="s">
        <v>29</v>
      </c>
      <c r="C49" s="42" t="s">
        <v>133</v>
      </c>
      <c r="D49" s="72">
        <f>(313142.54*1.086)+1000*3</f>
        <v>343072.8</v>
      </c>
      <c r="E49" s="42">
        <f>H49*12</f>
        <v>56.4</v>
      </c>
      <c r="F49" s="48"/>
      <c r="G49" s="42">
        <f>D49/I49</f>
        <v>56.4</v>
      </c>
      <c r="H49" s="42">
        <f>G49/12</f>
        <v>4.7</v>
      </c>
      <c r="I49" s="9">
        <v>6082.8</v>
      </c>
      <c r="J49" s="9">
        <v>1.07</v>
      </c>
      <c r="K49" s="34">
        <v>3.07</v>
      </c>
    </row>
    <row r="50" spans="1:11" s="9" customFormat="1" ht="25.5">
      <c r="A50" s="85" t="s">
        <v>96</v>
      </c>
      <c r="B50" s="103" t="s">
        <v>29</v>
      </c>
      <c r="C50" s="42"/>
      <c r="D50" s="72"/>
      <c r="E50" s="42"/>
      <c r="F50" s="48"/>
      <c r="G50" s="42"/>
      <c r="H50" s="42"/>
      <c r="K50" s="34"/>
    </row>
    <row r="51" spans="1:11" s="9" customFormat="1" ht="15">
      <c r="A51" s="85" t="s">
        <v>97</v>
      </c>
      <c r="B51" s="103" t="s">
        <v>98</v>
      </c>
      <c r="C51" s="42"/>
      <c r="D51" s="72"/>
      <c r="E51" s="42"/>
      <c r="F51" s="48"/>
      <c r="G51" s="42"/>
      <c r="H51" s="42"/>
      <c r="K51" s="34"/>
    </row>
    <row r="52" spans="1:11" s="9" customFormat="1" ht="15">
      <c r="A52" s="85" t="s">
        <v>99</v>
      </c>
      <c r="B52" s="103" t="s">
        <v>55</v>
      </c>
      <c r="C52" s="42"/>
      <c r="D52" s="72"/>
      <c r="E52" s="42"/>
      <c r="F52" s="48"/>
      <c r="G52" s="42"/>
      <c r="H52" s="42"/>
      <c r="K52" s="34"/>
    </row>
    <row r="53" spans="1:11" s="9" customFormat="1" ht="25.5">
      <c r="A53" s="85" t="s">
        <v>100</v>
      </c>
      <c r="B53" s="103" t="s">
        <v>14</v>
      </c>
      <c r="C53" s="42"/>
      <c r="D53" s="72"/>
      <c r="E53" s="42"/>
      <c r="F53" s="48"/>
      <c r="G53" s="42"/>
      <c r="H53" s="42"/>
      <c r="K53" s="34"/>
    </row>
    <row r="54" spans="1:11" s="9" customFormat="1" ht="21" customHeight="1">
      <c r="A54" s="85" t="s">
        <v>171</v>
      </c>
      <c r="B54" s="103" t="s">
        <v>14</v>
      </c>
      <c r="C54" s="45" t="s">
        <v>133</v>
      </c>
      <c r="D54" s="72"/>
      <c r="E54" s="42"/>
      <c r="F54" s="48"/>
      <c r="G54" s="42"/>
      <c r="H54" s="42"/>
      <c r="I54" s="9">
        <v>6082.8</v>
      </c>
      <c r="K54" s="34"/>
    </row>
    <row r="55" spans="1:11" s="10" customFormat="1" ht="30">
      <c r="A55" s="83" t="s">
        <v>101</v>
      </c>
      <c r="B55" s="84" t="s">
        <v>7</v>
      </c>
      <c r="C55" s="44" t="s">
        <v>136</v>
      </c>
      <c r="D55" s="72">
        <v>2439.99</v>
      </c>
      <c r="E55" s="44">
        <f>H55*12</f>
        <v>0.36</v>
      </c>
      <c r="F55" s="48"/>
      <c r="G55" s="42">
        <f>D55/I55</f>
        <v>0.4</v>
      </c>
      <c r="H55" s="42">
        <f>G55/12</f>
        <v>0.03</v>
      </c>
      <c r="I55" s="9">
        <v>6082.8</v>
      </c>
      <c r="J55" s="9">
        <v>1.07</v>
      </c>
      <c r="K55" s="34">
        <v>0.02</v>
      </c>
    </row>
    <row r="56" spans="1:11" s="10" customFormat="1" ht="45">
      <c r="A56" s="83" t="s">
        <v>134</v>
      </c>
      <c r="B56" s="84" t="s">
        <v>7</v>
      </c>
      <c r="C56" s="69" t="s">
        <v>135</v>
      </c>
      <c r="D56" s="72">
        <v>20333.41</v>
      </c>
      <c r="E56" s="44">
        <f>H56*12</f>
        <v>3.36</v>
      </c>
      <c r="F56" s="48"/>
      <c r="G56" s="42">
        <f>D56/I56</f>
        <v>3.34</v>
      </c>
      <c r="H56" s="42">
        <f>G56/12</f>
        <v>0.28</v>
      </c>
      <c r="I56" s="9">
        <v>6082.8</v>
      </c>
      <c r="J56" s="9">
        <v>1.07</v>
      </c>
      <c r="K56" s="34">
        <v>0.04</v>
      </c>
    </row>
    <row r="57" spans="1:11" s="10" customFormat="1" ht="30">
      <c r="A57" s="83" t="s">
        <v>20</v>
      </c>
      <c r="B57" s="84"/>
      <c r="C57" s="44" t="s">
        <v>143</v>
      </c>
      <c r="D57" s="72">
        <f>G57*I57</f>
        <v>16058.59</v>
      </c>
      <c r="E57" s="44">
        <f>H57*12</f>
        <v>2.64</v>
      </c>
      <c r="F57" s="48"/>
      <c r="G57" s="42">
        <f>H57*12</f>
        <v>2.64</v>
      </c>
      <c r="H57" s="42">
        <v>0.22</v>
      </c>
      <c r="I57" s="9">
        <v>6082.8</v>
      </c>
      <c r="J57" s="9">
        <v>1.07</v>
      </c>
      <c r="K57" s="34">
        <v>0.14</v>
      </c>
    </row>
    <row r="58" spans="1:11" s="10" customFormat="1" ht="25.5">
      <c r="A58" s="85" t="s">
        <v>102</v>
      </c>
      <c r="B58" s="86" t="s">
        <v>67</v>
      </c>
      <c r="C58" s="44"/>
      <c r="D58" s="72"/>
      <c r="E58" s="44"/>
      <c r="F58" s="48"/>
      <c r="G58" s="42"/>
      <c r="H58" s="42"/>
      <c r="I58" s="9"/>
      <c r="J58" s="9"/>
      <c r="K58" s="34"/>
    </row>
    <row r="59" spans="1:11" s="10" customFormat="1" ht="15">
      <c r="A59" s="85" t="s">
        <v>103</v>
      </c>
      <c r="B59" s="86" t="s">
        <v>67</v>
      </c>
      <c r="C59" s="44"/>
      <c r="D59" s="72"/>
      <c r="E59" s="44"/>
      <c r="F59" s="48"/>
      <c r="G59" s="42"/>
      <c r="H59" s="42"/>
      <c r="I59" s="9"/>
      <c r="J59" s="9"/>
      <c r="K59" s="34"/>
    </row>
    <row r="60" spans="1:11" s="10" customFormat="1" ht="15">
      <c r="A60" s="85" t="s">
        <v>104</v>
      </c>
      <c r="B60" s="86" t="s">
        <v>55</v>
      </c>
      <c r="C60" s="44"/>
      <c r="D60" s="72"/>
      <c r="E60" s="44"/>
      <c r="F60" s="48"/>
      <c r="G60" s="42"/>
      <c r="H60" s="42"/>
      <c r="I60" s="9"/>
      <c r="J60" s="9"/>
      <c r="K60" s="34"/>
    </row>
    <row r="61" spans="1:11" s="10" customFormat="1" ht="15">
      <c r="A61" s="85" t="s">
        <v>105</v>
      </c>
      <c r="B61" s="86" t="s">
        <v>67</v>
      </c>
      <c r="C61" s="44"/>
      <c r="D61" s="72"/>
      <c r="E61" s="44"/>
      <c r="F61" s="48"/>
      <c r="G61" s="42"/>
      <c r="H61" s="42"/>
      <c r="I61" s="9"/>
      <c r="J61" s="9"/>
      <c r="K61" s="34"/>
    </row>
    <row r="62" spans="1:11" s="10" customFormat="1" ht="25.5">
      <c r="A62" s="85" t="s">
        <v>106</v>
      </c>
      <c r="B62" s="86" t="s">
        <v>67</v>
      </c>
      <c r="C62" s="44"/>
      <c r="D62" s="72"/>
      <c r="E62" s="44"/>
      <c r="F62" s="48"/>
      <c r="G62" s="42"/>
      <c r="H62" s="42"/>
      <c r="I62" s="9"/>
      <c r="J62" s="9"/>
      <c r="K62" s="34"/>
    </row>
    <row r="63" spans="1:11" s="10" customFormat="1" ht="15">
      <c r="A63" s="85" t="s">
        <v>107</v>
      </c>
      <c r="B63" s="86" t="s">
        <v>67</v>
      </c>
      <c r="C63" s="44"/>
      <c r="D63" s="72"/>
      <c r="E63" s="44"/>
      <c r="F63" s="48"/>
      <c r="G63" s="42"/>
      <c r="H63" s="42"/>
      <c r="I63" s="9"/>
      <c r="J63" s="9"/>
      <c r="K63" s="34"/>
    </row>
    <row r="64" spans="1:11" s="10" customFormat="1" ht="25.5">
      <c r="A64" s="85" t="s">
        <v>108</v>
      </c>
      <c r="B64" s="86" t="s">
        <v>67</v>
      </c>
      <c r="C64" s="44"/>
      <c r="D64" s="72"/>
      <c r="E64" s="44"/>
      <c r="F64" s="48"/>
      <c r="G64" s="42"/>
      <c r="H64" s="42"/>
      <c r="I64" s="9"/>
      <c r="J64" s="9"/>
      <c r="K64" s="34"/>
    </row>
    <row r="65" spans="1:11" s="10" customFormat="1" ht="15">
      <c r="A65" s="85" t="s">
        <v>109</v>
      </c>
      <c r="B65" s="86" t="s">
        <v>67</v>
      </c>
      <c r="C65" s="44"/>
      <c r="D65" s="72"/>
      <c r="E65" s="44"/>
      <c r="F65" s="48"/>
      <c r="G65" s="42"/>
      <c r="H65" s="42"/>
      <c r="I65" s="9"/>
      <c r="J65" s="9"/>
      <c r="K65" s="34"/>
    </row>
    <row r="66" spans="1:11" s="10" customFormat="1" ht="15">
      <c r="A66" s="85" t="s">
        <v>110</v>
      </c>
      <c r="B66" s="86" t="s">
        <v>67</v>
      </c>
      <c r="C66" s="44"/>
      <c r="D66" s="72"/>
      <c r="E66" s="44"/>
      <c r="F66" s="48"/>
      <c r="G66" s="42"/>
      <c r="H66" s="42"/>
      <c r="I66" s="9"/>
      <c r="J66" s="9"/>
      <c r="K66" s="34"/>
    </row>
    <row r="67" spans="1:11" s="9" customFormat="1" ht="15">
      <c r="A67" s="82" t="s">
        <v>22</v>
      </c>
      <c r="B67" s="44" t="s">
        <v>23</v>
      </c>
      <c r="C67" s="44" t="s">
        <v>144</v>
      </c>
      <c r="D67" s="72">
        <f>G67*I67</f>
        <v>5839.49</v>
      </c>
      <c r="E67" s="44">
        <f>H67*12</f>
        <v>0.96</v>
      </c>
      <c r="F67" s="48"/>
      <c r="G67" s="42">
        <f>H67*12</f>
        <v>0.96</v>
      </c>
      <c r="H67" s="42">
        <v>0.08</v>
      </c>
      <c r="I67" s="68">
        <v>6082.8</v>
      </c>
      <c r="J67" s="9">
        <v>1.07</v>
      </c>
      <c r="K67" s="34">
        <v>0.03</v>
      </c>
    </row>
    <row r="68" spans="1:11" s="9" customFormat="1" ht="15">
      <c r="A68" s="82" t="s">
        <v>24</v>
      </c>
      <c r="B68" s="49" t="s">
        <v>25</v>
      </c>
      <c r="C68" s="49" t="s">
        <v>144</v>
      </c>
      <c r="D68" s="72">
        <f>G68*I68</f>
        <v>3649.68</v>
      </c>
      <c r="E68" s="49">
        <f>H68*12</f>
        <v>0.6</v>
      </c>
      <c r="F68" s="50"/>
      <c r="G68" s="42">
        <f>12*H68</f>
        <v>0.6</v>
      </c>
      <c r="H68" s="42">
        <v>0.05</v>
      </c>
      <c r="I68" s="68">
        <v>6082.8</v>
      </c>
      <c r="J68" s="9">
        <v>1.07</v>
      </c>
      <c r="K68" s="34">
        <v>0.02</v>
      </c>
    </row>
    <row r="69" spans="1:13" s="12" customFormat="1" ht="30">
      <c r="A69" s="83" t="s">
        <v>21</v>
      </c>
      <c r="B69" s="84"/>
      <c r="C69" s="44"/>
      <c r="D69" s="72">
        <v>0</v>
      </c>
      <c r="E69" s="44">
        <f>H69*12</f>
        <v>0</v>
      </c>
      <c r="F69" s="48"/>
      <c r="G69" s="42">
        <f>D69/I69</f>
        <v>0</v>
      </c>
      <c r="H69" s="42">
        <f>G69/12</f>
        <v>0</v>
      </c>
      <c r="I69" s="68">
        <v>6082.8</v>
      </c>
      <c r="J69" s="9">
        <v>1.07</v>
      </c>
      <c r="K69" s="34">
        <v>0.03</v>
      </c>
      <c r="M69" s="9"/>
    </row>
    <row r="70" spans="1:11" s="12" customFormat="1" ht="15">
      <c r="A70" s="83" t="s">
        <v>32</v>
      </c>
      <c r="B70" s="84"/>
      <c r="C70" s="42" t="s">
        <v>145</v>
      </c>
      <c r="D70" s="42">
        <f>D71+D72+D73+D74+D75+D76+D77+D78+D79+D81+D82+D83+D84+D85+D80</f>
        <v>135962.57</v>
      </c>
      <c r="E70" s="42"/>
      <c r="F70" s="48"/>
      <c r="G70" s="42">
        <f>D70/I70</f>
        <v>22.35</v>
      </c>
      <c r="H70" s="42">
        <f>G70/12</f>
        <v>1.86</v>
      </c>
      <c r="I70" s="68">
        <v>6082.8</v>
      </c>
      <c r="J70" s="9">
        <v>1.07</v>
      </c>
      <c r="K70" s="34">
        <v>0.53</v>
      </c>
    </row>
    <row r="71" spans="1:11" s="10" customFormat="1" ht="15">
      <c r="A71" s="66" t="s">
        <v>38</v>
      </c>
      <c r="B71" s="87" t="s">
        <v>14</v>
      </c>
      <c r="C71" s="52"/>
      <c r="D71" s="53">
        <v>389.23</v>
      </c>
      <c r="E71" s="52"/>
      <c r="F71" s="54"/>
      <c r="G71" s="52"/>
      <c r="H71" s="52"/>
      <c r="I71" s="68">
        <v>6082.8</v>
      </c>
      <c r="J71" s="9">
        <v>1.07</v>
      </c>
      <c r="K71" s="34">
        <v>0.01</v>
      </c>
    </row>
    <row r="72" spans="1:11" s="10" customFormat="1" ht="15">
      <c r="A72" s="66" t="s">
        <v>15</v>
      </c>
      <c r="B72" s="87" t="s">
        <v>19</v>
      </c>
      <c r="C72" s="52"/>
      <c r="D72" s="53">
        <v>1097.78</v>
      </c>
      <c r="E72" s="52">
        <f>H72*12</f>
        <v>0</v>
      </c>
      <c r="F72" s="54"/>
      <c r="G72" s="52"/>
      <c r="H72" s="52"/>
      <c r="I72" s="68">
        <v>6082.8</v>
      </c>
      <c r="J72" s="9">
        <v>1.07</v>
      </c>
      <c r="K72" s="34">
        <v>0.01</v>
      </c>
    </row>
    <row r="73" spans="1:11" s="10" customFormat="1" ht="15">
      <c r="A73" s="66" t="s">
        <v>111</v>
      </c>
      <c r="B73" s="67" t="s">
        <v>14</v>
      </c>
      <c r="C73" s="52"/>
      <c r="D73" s="53">
        <v>1956.15</v>
      </c>
      <c r="E73" s="52"/>
      <c r="F73" s="54"/>
      <c r="G73" s="52"/>
      <c r="H73" s="52"/>
      <c r="I73" s="68">
        <v>6082.8</v>
      </c>
      <c r="J73" s="9"/>
      <c r="K73" s="34"/>
    </row>
    <row r="74" spans="1:11" s="10" customFormat="1" ht="15">
      <c r="A74" s="66" t="s">
        <v>44</v>
      </c>
      <c r="B74" s="87" t="s">
        <v>14</v>
      </c>
      <c r="C74" s="52"/>
      <c r="D74" s="53">
        <v>2092</v>
      </c>
      <c r="E74" s="52">
        <f>H74*12</f>
        <v>0</v>
      </c>
      <c r="F74" s="54"/>
      <c r="G74" s="52"/>
      <c r="H74" s="52"/>
      <c r="I74" s="68">
        <v>6082.8</v>
      </c>
      <c r="J74" s="9">
        <v>1.07</v>
      </c>
      <c r="K74" s="34">
        <v>0.16</v>
      </c>
    </row>
    <row r="75" spans="1:11" s="10" customFormat="1" ht="15">
      <c r="A75" s="66" t="s">
        <v>16</v>
      </c>
      <c r="B75" s="87" t="s">
        <v>14</v>
      </c>
      <c r="C75" s="52"/>
      <c r="D75" s="53">
        <v>6995.08</v>
      </c>
      <c r="E75" s="52"/>
      <c r="F75" s="54"/>
      <c r="G75" s="52"/>
      <c r="H75" s="52"/>
      <c r="I75" s="68">
        <v>6082.8</v>
      </c>
      <c r="J75" s="9"/>
      <c r="K75" s="34"/>
    </row>
    <row r="76" spans="1:11" s="10" customFormat="1" ht="15">
      <c r="A76" s="66" t="s">
        <v>17</v>
      </c>
      <c r="B76" s="87" t="s">
        <v>14</v>
      </c>
      <c r="C76" s="52"/>
      <c r="D76" s="53">
        <v>1097.78</v>
      </c>
      <c r="E76" s="52">
        <f>H76*12</f>
        <v>0</v>
      </c>
      <c r="F76" s="54"/>
      <c r="G76" s="52"/>
      <c r="H76" s="52"/>
      <c r="I76" s="68">
        <v>6082.8</v>
      </c>
      <c r="J76" s="9">
        <v>1.07</v>
      </c>
      <c r="K76" s="34">
        <v>0.02</v>
      </c>
    </row>
    <row r="77" spans="1:11" s="10" customFormat="1" ht="15">
      <c r="A77" s="66" t="s">
        <v>42</v>
      </c>
      <c r="B77" s="87" t="s">
        <v>14</v>
      </c>
      <c r="C77" s="52"/>
      <c r="D77" s="53">
        <v>1045.98</v>
      </c>
      <c r="E77" s="52">
        <f>H77*12</f>
        <v>0</v>
      </c>
      <c r="F77" s="54"/>
      <c r="G77" s="52"/>
      <c r="H77" s="52"/>
      <c r="I77" s="68">
        <v>6082.8</v>
      </c>
      <c r="J77" s="9">
        <v>1.07</v>
      </c>
      <c r="K77" s="34">
        <v>0.06</v>
      </c>
    </row>
    <row r="78" spans="1:11" s="10" customFormat="1" ht="15">
      <c r="A78" s="66" t="s">
        <v>43</v>
      </c>
      <c r="B78" s="87" t="s">
        <v>19</v>
      </c>
      <c r="C78" s="52"/>
      <c r="D78" s="53">
        <v>0</v>
      </c>
      <c r="E78" s="52">
        <f>H78*12</f>
        <v>0</v>
      </c>
      <c r="F78" s="54"/>
      <c r="G78" s="52"/>
      <c r="H78" s="52"/>
      <c r="I78" s="68">
        <v>6082.8</v>
      </c>
      <c r="J78" s="9">
        <v>1.07</v>
      </c>
      <c r="K78" s="34">
        <v>0.01</v>
      </c>
    </row>
    <row r="79" spans="1:11" s="110" customFormat="1" ht="32.25" customHeight="1">
      <c r="A79" s="104" t="s">
        <v>18</v>
      </c>
      <c r="B79" s="105" t="s">
        <v>14</v>
      </c>
      <c r="C79" s="52"/>
      <c r="D79" s="53">
        <v>6419.45</v>
      </c>
      <c r="E79" s="106"/>
      <c r="F79" s="107"/>
      <c r="G79" s="106"/>
      <c r="H79" s="106"/>
      <c r="I79" s="68">
        <v>6082.8</v>
      </c>
      <c r="J79" s="108">
        <v>1.07</v>
      </c>
      <c r="K79" s="109">
        <v>0.01</v>
      </c>
    </row>
    <row r="80" spans="1:9" s="121" customFormat="1" ht="27" customHeight="1">
      <c r="A80" s="104" t="s">
        <v>168</v>
      </c>
      <c r="B80" s="105" t="s">
        <v>14</v>
      </c>
      <c r="C80" s="52"/>
      <c r="D80" s="52">
        <v>1734.35</v>
      </c>
      <c r="E80" s="119"/>
      <c r="F80" s="119"/>
      <c r="G80" s="115"/>
      <c r="H80" s="105"/>
      <c r="I80" s="68">
        <v>6082.8</v>
      </c>
    </row>
    <row r="81" spans="1:11" s="110" customFormat="1" ht="18" customHeight="1">
      <c r="A81" s="104" t="s">
        <v>64</v>
      </c>
      <c r="B81" s="105" t="s">
        <v>14</v>
      </c>
      <c r="C81" s="52"/>
      <c r="D81" s="75">
        <v>7236.11</v>
      </c>
      <c r="E81" s="106"/>
      <c r="F81" s="107"/>
      <c r="G81" s="106"/>
      <c r="H81" s="106"/>
      <c r="I81" s="68">
        <v>6082.8</v>
      </c>
      <c r="J81" s="108">
        <v>1.07</v>
      </c>
      <c r="K81" s="109">
        <v>0.04</v>
      </c>
    </row>
    <row r="82" spans="1:11" s="110" customFormat="1" ht="26.25" customHeight="1">
      <c r="A82" s="104" t="s">
        <v>129</v>
      </c>
      <c r="B82" s="111" t="s">
        <v>49</v>
      </c>
      <c r="C82" s="55"/>
      <c r="D82" s="53">
        <v>0</v>
      </c>
      <c r="E82" s="112"/>
      <c r="F82" s="107"/>
      <c r="G82" s="112"/>
      <c r="H82" s="112"/>
      <c r="I82" s="68">
        <v>6082.8</v>
      </c>
      <c r="J82" s="108"/>
      <c r="K82" s="109"/>
    </row>
    <row r="83" spans="1:11" s="110" customFormat="1" ht="26.25" customHeight="1">
      <c r="A83" s="104" t="s">
        <v>130</v>
      </c>
      <c r="B83" s="111" t="s">
        <v>49</v>
      </c>
      <c r="C83" s="52"/>
      <c r="D83" s="76">
        <v>0</v>
      </c>
      <c r="E83" s="112"/>
      <c r="F83" s="107"/>
      <c r="G83" s="112"/>
      <c r="H83" s="112"/>
      <c r="I83" s="68">
        <v>6082.8</v>
      </c>
      <c r="J83" s="108"/>
      <c r="K83" s="109"/>
    </row>
    <row r="84" spans="1:11" s="81" customFormat="1" ht="18" customHeight="1">
      <c r="A84" s="51" t="s">
        <v>161</v>
      </c>
      <c r="B84" s="77" t="s">
        <v>49</v>
      </c>
      <c r="C84" s="52"/>
      <c r="D84" s="53">
        <v>105898.66</v>
      </c>
      <c r="E84" s="55"/>
      <c r="F84" s="54"/>
      <c r="G84" s="55"/>
      <c r="H84" s="55"/>
      <c r="I84" s="133">
        <v>6082.8</v>
      </c>
      <c r="J84" s="79"/>
      <c r="K84" s="80"/>
    </row>
    <row r="85" spans="1:11" s="110" customFormat="1" ht="18" customHeight="1">
      <c r="A85" s="104" t="s">
        <v>113</v>
      </c>
      <c r="B85" s="113" t="s">
        <v>14</v>
      </c>
      <c r="C85" s="52"/>
      <c r="D85" s="76">
        <v>0</v>
      </c>
      <c r="E85" s="112"/>
      <c r="F85" s="107"/>
      <c r="G85" s="112"/>
      <c r="H85" s="112"/>
      <c r="I85" s="68">
        <v>6082.8</v>
      </c>
      <c r="J85" s="108"/>
      <c r="K85" s="109"/>
    </row>
    <row r="86" spans="1:13" s="118" customFormat="1" ht="30">
      <c r="A86" s="114" t="s">
        <v>35</v>
      </c>
      <c r="B86" s="115"/>
      <c r="C86" s="42" t="s">
        <v>146</v>
      </c>
      <c r="D86" s="42">
        <f>SUM(D87:D90)</f>
        <v>5336.78</v>
      </c>
      <c r="E86" s="116"/>
      <c r="F86" s="117"/>
      <c r="G86" s="116">
        <f>D86/I86</f>
        <v>0.88</v>
      </c>
      <c r="H86" s="116">
        <f>G86/12</f>
        <v>0.07</v>
      </c>
      <c r="I86" s="68">
        <v>6082.8</v>
      </c>
      <c r="J86" s="108">
        <v>1.07</v>
      </c>
      <c r="K86" s="109">
        <v>0.05</v>
      </c>
      <c r="M86" s="118" t="e">
        <f>#REF!+#REF!</f>
        <v>#REF!</v>
      </c>
    </row>
    <row r="87" spans="1:11" s="10" customFormat="1" ht="25.5">
      <c r="A87" s="66" t="s">
        <v>46</v>
      </c>
      <c r="B87" s="87" t="s">
        <v>47</v>
      </c>
      <c r="C87" s="42"/>
      <c r="D87" s="75">
        <v>0</v>
      </c>
      <c r="E87" s="77"/>
      <c r="F87" s="78"/>
      <c r="G87" s="77"/>
      <c r="H87" s="77"/>
      <c r="I87" s="68">
        <v>6082.8</v>
      </c>
      <c r="J87" s="9">
        <v>1.07</v>
      </c>
      <c r="K87" s="34">
        <v>0</v>
      </c>
    </row>
    <row r="88" spans="1:11" s="10" customFormat="1" ht="25.5">
      <c r="A88" s="66" t="s">
        <v>112</v>
      </c>
      <c r="B88" s="67" t="s">
        <v>48</v>
      </c>
      <c r="C88" s="52"/>
      <c r="D88" s="75">
        <f>G88*I88</f>
        <v>0</v>
      </c>
      <c r="E88" s="77"/>
      <c r="F88" s="78"/>
      <c r="G88" s="77"/>
      <c r="H88" s="77"/>
      <c r="I88" s="68">
        <v>6082.8</v>
      </c>
      <c r="J88" s="9">
        <v>1.07</v>
      </c>
      <c r="K88" s="34">
        <v>0</v>
      </c>
    </row>
    <row r="89" spans="1:11" s="81" customFormat="1" ht="15">
      <c r="A89" s="51" t="s">
        <v>159</v>
      </c>
      <c r="B89" s="77" t="s">
        <v>49</v>
      </c>
      <c r="C89" s="52"/>
      <c r="D89" s="53">
        <v>5336.78</v>
      </c>
      <c r="E89" s="77"/>
      <c r="F89" s="78"/>
      <c r="G89" s="77"/>
      <c r="H89" s="77"/>
      <c r="I89" s="133">
        <v>6082.8</v>
      </c>
      <c r="J89" s="79"/>
      <c r="K89" s="80"/>
    </row>
    <row r="90" spans="1:11" s="10" customFormat="1" ht="15">
      <c r="A90" s="66" t="s">
        <v>114</v>
      </c>
      <c r="B90" s="67" t="s">
        <v>14</v>
      </c>
      <c r="C90" s="52"/>
      <c r="D90" s="75">
        <f>G90*I90</f>
        <v>0</v>
      </c>
      <c r="E90" s="77"/>
      <c r="F90" s="78"/>
      <c r="G90" s="77"/>
      <c r="H90" s="77"/>
      <c r="I90" s="68">
        <v>6082.8</v>
      </c>
      <c r="J90" s="9">
        <v>1.07</v>
      </c>
      <c r="K90" s="34">
        <v>0</v>
      </c>
    </row>
    <row r="91" spans="1:13" s="10" customFormat="1" ht="30">
      <c r="A91" s="83" t="s">
        <v>36</v>
      </c>
      <c r="B91" s="87"/>
      <c r="C91" s="44" t="s">
        <v>147</v>
      </c>
      <c r="D91" s="42">
        <f>D92+D93+D94+D95</f>
        <v>5336.78</v>
      </c>
      <c r="E91" s="52"/>
      <c r="F91" s="54"/>
      <c r="G91" s="42">
        <f>D91/I91</f>
        <v>0.88</v>
      </c>
      <c r="H91" s="42">
        <f>G91/12</f>
        <v>0.07</v>
      </c>
      <c r="I91" s="9">
        <v>6082.8</v>
      </c>
      <c r="J91" s="9">
        <v>1.07</v>
      </c>
      <c r="K91" s="34">
        <v>0.05</v>
      </c>
      <c r="M91" s="10" t="e">
        <f>#REF!</f>
        <v>#REF!</v>
      </c>
    </row>
    <row r="92" spans="1:11" s="10" customFormat="1" ht="15">
      <c r="A92" s="66" t="s">
        <v>115</v>
      </c>
      <c r="B92" s="87" t="s">
        <v>14</v>
      </c>
      <c r="C92" s="44"/>
      <c r="D92" s="53">
        <v>0</v>
      </c>
      <c r="E92" s="52"/>
      <c r="F92" s="54"/>
      <c r="G92" s="52"/>
      <c r="H92" s="52"/>
      <c r="I92" s="9">
        <v>6082.8</v>
      </c>
      <c r="J92" s="9"/>
      <c r="K92" s="34"/>
    </row>
    <row r="93" spans="1:11" s="81" customFormat="1" ht="15">
      <c r="A93" s="51" t="s">
        <v>160</v>
      </c>
      <c r="B93" s="77" t="s">
        <v>49</v>
      </c>
      <c r="C93" s="44"/>
      <c r="D93" s="53">
        <v>5336.78</v>
      </c>
      <c r="E93" s="52"/>
      <c r="F93" s="54"/>
      <c r="G93" s="52"/>
      <c r="H93" s="52"/>
      <c r="I93" s="79">
        <v>6082.8</v>
      </c>
      <c r="J93" s="79">
        <v>1.07</v>
      </c>
      <c r="K93" s="80">
        <v>0.03</v>
      </c>
    </row>
    <row r="94" spans="1:11" s="10" customFormat="1" ht="15">
      <c r="A94" s="66" t="s">
        <v>116</v>
      </c>
      <c r="B94" s="67" t="s">
        <v>48</v>
      </c>
      <c r="C94" s="44"/>
      <c r="D94" s="53">
        <f>G94*I94</f>
        <v>0</v>
      </c>
      <c r="E94" s="52"/>
      <c r="F94" s="54"/>
      <c r="G94" s="52"/>
      <c r="H94" s="52"/>
      <c r="I94" s="9">
        <v>6082.8</v>
      </c>
      <c r="J94" s="9">
        <v>1.07</v>
      </c>
      <c r="K94" s="34">
        <v>0</v>
      </c>
    </row>
    <row r="95" spans="1:11" s="10" customFormat="1" ht="25.5">
      <c r="A95" s="66" t="s">
        <v>117</v>
      </c>
      <c r="B95" s="67" t="s">
        <v>49</v>
      </c>
      <c r="C95" s="44"/>
      <c r="D95" s="53">
        <v>0</v>
      </c>
      <c r="E95" s="52"/>
      <c r="F95" s="54"/>
      <c r="G95" s="55"/>
      <c r="H95" s="55"/>
      <c r="I95" s="9">
        <v>6082.8</v>
      </c>
      <c r="J95" s="9"/>
      <c r="K95" s="34"/>
    </row>
    <row r="96" spans="1:13" s="10" customFormat="1" ht="18" customHeight="1">
      <c r="A96" s="83" t="s">
        <v>118</v>
      </c>
      <c r="B96" s="87"/>
      <c r="C96" s="44" t="s">
        <v>148</v>
      </c>
      <c r="D96" s="42">
        <f>D97+D98+D99+D100+D101+D102</f>
        <v>24577.15</v>
      </c>
      <c r="E96" s="52"/>
      <c r="F96" s="54"/>
      <c r="G96" s="42">
        <f>D96/I96</f>
        <v>4.04</v>
      </c>
      <c r="H96" s="42">
        <f>G96/12</f>
        <v>0.34</v>
      </c>
      <c r="I96" s="9">
        <v>6082.8</v>
      </c>
      <c r="J96" s="9">
        <v>1.07</v>
      </c>
      <c r="K96" s="34">
        <v>0.26</v>
      </c>
      <c r="M96" s="10" t="e">
        <f>#REF!+#REF!</f>
        <v>#REF!</v>
      </c>
    </row>
    <row r="97" spans="1:11" s="10" customFormat="1" ht="20.25" customHeight="1">
      <c r="A97" s="66" t="s">
        <v>33</v>
      </c>
      <c r="B97" s="87" t="s">
        <v>7</v>
      </c>
      <c r="C97" s="44"/>
      <c r="D97" s="53">
        <v>1457.88</v>
      </c>
      <c r="E97" s="52"/>
      <c r="F97" s="54"/>
      <c r="G97" s="52"/>
      <c r="H97" s="52"/>
      <c r="I97" s="9">
        <v>6082.8</v>
      </c>
      <c r="J97" s="9">
        <v>1.07</v>
      </c>
      <c r="K97" s="34">
        <v>0.01</v>
      </c>
    </row>
    <row r="98" spans="1:11" s="10" customFormat="1" ht="38.25">
      <c r="A98" s="66" t="s">
        <v>119</v>
      </c>
      <c r="B98" s="87" t="s">
        <v>14</v>
      </c>
      <c r="C98" s="44"/>
      <c r="D98" s="53">
        <v>16522.04</v>
      </c>
      <c r="E98" s="52"/>
      <c r="F98" s="54"/>
      <c r="G98" s="52"/>
      <c r="H98" s="52"/>
      <c r="I98" s="9">
        <v>6082.8</v>
      </c>
      <c r="J98" s="9">
        <v>1.07</v>
      </c>
      <c r="K98" s="34">
        <v>0.15</v>
      </c>
    </row>
    <row r="99" spans="1:11" s="10" customFormat="1" ht="38.25">
      <c r="A99" s="66" t="s">
        <v>120</v>
      </c>
      <c r="B99" s="87" t="s">
        <v>14</v>
      </c>
      <c r="C99" s="44"/>
      <c r="D99" s="53">
        <v>1093.4</v>
      </c>
      <c r="E99" s="52"/>
      <c r="F99" s="54"/>
      <c r="G99" s="52"/>
      <c r="H99" s="52"/>
      <c r="I99" s="9">
        <v>6082.8</v>
      </c>
      <c r="J99" s="9">
        <v>1.07</v>
      </c>
      <c r="K99" s="34">
        <v>0.01</v>
      </c>
    </row>
    <row r="100" spans="1:11" s="10" customFormat="1" ht="27.75" customHeight="1">
      <c r="A100" s="66" t="s">
        <v>50</v>
      </c>
      <c r="B100" s="87" t="s">
        <v>10</v>
      </c>
      <c r="C100" s="44"/>
      <c r="D100" s="53">
        <v>5503.83</v>
      </c>
      <c r="E100" s="52"/>
      <c r="F100" s="54"/>
      <c r="G100" s="52"/>
      <c r="H100" s="52"/>
      <c r="I100" s="9">
        <v>6082.8</v>
      </c>
      <c r="J100" s="9">
        <v>1.07</v>
      </c>
      <c r="K100" s="34">
        <v>0.03</v>
      </c>
    </row>
    <row r="101" spans="1:11" s="10" customFormat="1" ht="15">
      <c r="A101" s="66" t="s">
        <v>39</v>
      </c>
      <c r="B101" s="67" t="s">
        <v>69</v>
      </c>
      <c r="C101" s="44"/>
      <c r="D101" s="53">
        <v>0</v>
      </c>
      <c r="E101" s="52"/>
      <c r="F101" s="54"/>
      <c r="G101" s="52"/>
      <c r="H101" s="52"/>
      <c r="I101" s="9">
        <v>6082.8</v>
      </c>
      <c r="J101" s="9">
        <v>1.07</v>
      </c>
      <c r="K101" s="34">
        <v>0</v>
      </c>
    </row>
    <row r="102" spans="1:11" s="10" customFormat="1" ht="51">
      <c r="A102" s="66" t="s">
        <v>121</v>
      </c>
      <c r="B102" s="67" t="s">
        <v>67</v>
      </c>
      <c r="C102" s="44"/>
      <c r="D102" s="53">
        <f>G102*I102</f>
        <v>0</v>
      </c>
      <c r="E102" s="52"/>
      <c r="F102" s="54"/>
      <c r="G102" s="52"/>
      <c r="H102" s="52"/>
      <c r="I102" s="9">
        <v>6082.8</v>
      </c>
      <c r="J102" s="9">
        <v>1.07</v>
      </c>
      <c r="K102" s="34">
        <v>0</v>
      </c>
    </row>
    <row r="103" spans="1:13" s="10" customFormat="1" ht="15">
      <c r="A103" s="82" t="s">
        <v>37</v>
      </c>
      <c r="B103" s="52"/>
      <c r="C103" s="44" t="s">
        <v>149</v>
      </c>
      <c r="D103" s="42">
        <f>D104</f>
        <v>1311.87</v>
      </c>
      <c r="E103" s="42" t="e">
        <f>E104+#REF!</f>
        <v>#REF!</v>
      </c>
      <c r="F103" s="42" t="e">
        <f>F104+#REF!</f>
        <v>#REF!</v>
      </c>
      <c r="G103" s="42">
        <f>D103/I103</f>
        <v>0.22</v>
      </c>
      <c r="H103" s="42">
        <f>G103/12</f>
        <v>0.02</v>
      </c>
      <c r="I103" s="9">
        <v>6082.8</v>
      </c>
      <c r="J103" s="9">
        <v>1.07</v>
      </c>
      <c r="K103" s="34">
        <v>0.1</v>
      </c>
      <c r="M103" s="10" t="e">
        <f>#REF!</f>
        <v>#REF!</v>
      </c>
    </row>
    <row r="104" spans="1:11" s="10" customFormat="1" ht="15">
      <c r="A104" s="51" t="s">
        <v>34</v>
      </c>
      <c r="B104" s="52" t="s">
        <v>14</v>
      </c>
      <c r="C104" s="52"/>
      <c r="D104" s="53">
        <v>1311.87</v>
      </c>
      <c r="E104" s="52"/>
      <c r="F104" s="54"/>
      <c r="G104" s="52"/>
      <c r="H104" s="52"/>
      <c r="I104" s="9">
        <v>6082.8</v>
      </c>
      <c r="J104" s="9">
        <v>1.07</v>
      </c>
      <c r="K104" s="34">
        <v>0.01</v>
      </c>
    </row>
    <row r="105" spans="1:13" s="9" customFormat="1" ht="15">
      <c r="A105" s="83" t="s">
        <v>41</v>
      </c>
      <c r="B105" s="84"/>
      <c r="C105" s="42" t="s">
        <v>150</v>
      </c>
      <c r="D105" s="42">
        <f>D106+D107</f>
        <v>47880</v>
      </c>
      <c r="E105" s="42"/>
      <c r="F105" s="48"/>
      <c r="G105" s="42">
        <f>D105/I105</f>
        <v>7.87</v>
      </c>
      <c r="H105" s="42">
        <f>G105/12</f>
        <v>0.66</v>
      </c>
      <c r="I105" s="9">
        <v>6082.8</v>
      </c>
      <c r="J105" s="9">
        <v>1.07</v>
      </c>
      <c r="K105" s="34">
        <v>0.59</v>
      </c>
      <c r="M105" s="9" t="e">
        <f>#REF!</f>
        <v>#REF!</v>
      </c>
    </row>
    <row r="106" spans="1:11" s="10" customFormat="1" ht="38.25">
      <c r="A106" s="85" t="s">
        <v>122</v>
      </c>
      <c r="B106" s="67" t="s">
        <v>19</v>
      </c>
      <c r="C106" s="52"/>
      <c r="D106" s="53">
        <v>28080</v>
      </c>
      <c r="E106" s="52"/>
      <c r="F106" s="54"/>
      <c r="G106" s="52"/>
      <c r="H106" s="52"/>
      <c r="I106" s="9">
        <v>6082.8</v>
      </c>
      <c r="J106" s="9">
        <v>1.07</v>
      </c>
      <c r="K106" s="34">
        <v>0.02</v>
      </c>
    </row>
    <row r="107" spans="1:11" s="10" customFormat="1" ht="15">
      <c r="A107" s="85" t="s">
        <v>174</v>
      </c>
      <c r="B107" s="67" t="s">
        <v>67</v>
      </c>
      <c r="C107" s="52"/>
      <c r="D107" s="53">
        <v>19800</v>
      </c>
      <c r="E107" s="52">
        <f>H107*12</f>
        <v>0</v>
      </c>
      <c r="F107" s="54"/>
      <c r="G107" s="52"/>
      <c r="H107" s="52"/>
      <c r="I107" s="9">
        <v>6082.8</v>
      </c>
      <c r="J107" s="9">
        <v>1.07</v>
      </c>
      <c r="K107" s="34">
        <v>0.57</v>
      </c>
    </row>
    <row r="108" spans="1:13" s="9" customFormat="1" ht="15">
      <c r="A108" s="82" t="s">
        <v>40</v>
      </c>
      <c r="B108" s="44"/>
      <c r="C108" s="42" t="s">
        <v>151</v>
      </c>
      <c r="D108" s="42">
        <f>D109+D110</f>
        <v>4373.46</v>
      </c>
      <c r="E108" s="42"/>
      <c r="F108" s="48"/>
      <c r="G108" s="42">
        <f>D108/I108</f>
        <v>0.72</v>
      </c>
      <c r="H108" s="42">
        <f>G108/12</f>
        <v>0.06</v>
      </c>
      <c r="I108" s="9">
        <v>6082.8</v>
      </c>
      <c r="J108" s="9">
        <v>1.07</v>
      </c>
      <c r="K108" s="34">
        <v>0.2</v>
      </c>
      <c r="M108" s="9" t="e">
        <f>#REF!</f>
        <v>#REF!</v>
      </c>
    </row>
    <row r="109" spans="1:11" s="10" customFormat="1" ht="15">
      <c r="A109" s="51" t="s">
        <v>68</v>
      </c>
      <c r="B109" s="52" t="s">
        <v>45</v>
      </c>
      <c r="C109" s="52"/>
      <c r="D109" s="53">
        <v>4373.46</v>
      </c>
      <c r="E109" s="52"/>
      <c r="F109" s="54"/>
      <c r="G109" s="52"/>
      <c r="H109" s="52"/>
      <c r="I109" s="9">
        <v>6082.8</v>
      </c>
      <c r="J109" s="9">
        <v>1.07</v>
      </c>
      <c r="K109" s="34">
        <v>0.15</v>
      </c>
    </row>
    <row r="110" spans="1:11" s="10" customFormat="1" ht="15">
      <c r="A110" s="51" t="s">
        <v>51</v>
      </c>
      <c r="B110" s="52" t="s">
        <v>45</v>
      </c>
      <c r="C110" s="52"/>
      <c r="D110" s="53">
        <v>0</v>
      </c>
      <c r="E110" s="52"/>
      <c r="F110" s="54"/>
      <c r="G110" s="52"/>
      <c r="H110" s="52"/>
      <c r="I110" s="9">
        <v>6082.8</v>
      </c>
      <c r="J110" s="9">
        <v>1.07</v>
      </c>
      <c r="K110" s="34">
        <v>0.05</v>
      </c>
    </row>
    <row r="111" spans="1:13" s="9" customFormat="1" ht="104.25">
      <c r="A111" s="83" t="s">
        <v>179</v>
      </c>
      <c r="B111" s="11" t="s">
        <v>10</v>
      </c>
      <c r="C111" s="13"/>
      <c r="D111" s="44">
        <v>50000</v>
      </c>
      <c r="E111" s="44">
        <f>H111*12</f>
        <v>8.28</v>
      </c>
      <c r="F111" s="44"/>
      <c r="G111" s="44">
        <f>D111/I111</f>
        <v>8.22</v>
      </c>
      <c r="H111" s="44">
        <f>G111/12</f>
        <v>0.69</v>
      </c>
      <c r="I111" s="9">
        <v>6082.8</v>
      </c>
      <c r="J111" s="9">
        <v>1.07</v>
      </c>
      <c r="K111" s="34">
        <v>0.3</v>
      </c>
      <c r="M111" s="9" t="e">
        <f>#REF!</f>
        <v>#REF!</v>
      </c>
    </row>
    <row r="112" spans="1:11" s="9" customFormat="1" ht="18.75">
      <c r="A112" s="132" t="s">
        <v>175</v>
      </c>
      <c r="B112" s="84" t="s">
        <v>7</v>
      </c>
      <c r="C112" s="44"/>
      <c r="D112" s="42">
        <f>33342.42+5900.5</f>
        <v>39242.92</v>
      </c>
      <c r="E112" s="42"/>
      <c r="F112" s="48"/>
      <c r="G112" s="42">
        <f>D112/I112</f>
        <v>6.45</v>
      </c>
      <c r="H112" s="42">
        <f>G112/12</f>
        <v>0.54</v>
      </c>
      <c r="I112" s="9">
        <v>6082.8</v>
      </c>
      <c r="K112" s="34"/>
    </row>
    <row r="113" spans="1:11" s="9" customFormat="1" ht="18.75">
      <c r="A113" s="132" t="s">
        <v>176</v>
      </c>
      <c r="B113" s="84" t="s">
        <v>7</v>
      </c>
      <c r="C113" s="42"/>
      <c r="D113" s="42">
        <f>267767.61-8817.74</f>
        <v>258949.87</v>
      </c>
      <c r="E113" s="42"/>
      <c r="F113" s="48"/>
      <c r="G113" s="42">
        <f>D113/I113</f>
        <v>42.57</v>
      </c>
      <c r="H113" s="42">
        <f>G113/12</f>
        <v>3.55</v>
      </c>
      <c r="I113" s="9">
        <v>6082.8</v>
      </c>
      <c r="K113" s="34"/>
    </row>
    <row r="114" spans="1:11" s="9" customFormat="1" ht="18.75">
      <c r="A114" s="132" t="s">
        <v>177</v>
      </c>
      <c r="B114" s="84" t="s">
        <v>7</v>
      </c>
      <c r="C114" s="42"/>
      <c r="D114" s="42">
        <v>84673.07</v>
      </c>
      <c r="E114" s="42"/>
      <c r="F114" s="48"/>
      <c r="G114" s="42">
        <f>D114/I114</f>
        <v>13.92</v>
      </c>
      <c r="H114" s="42">
        <f>G114/12</f>
        <v>1.16</v>
      </c>
      <c r="I114" s="9">
        <v>6082.8</v>
      </c>
      <c r="K114" s="34"/>
    </row>
    <row r="115" spans="1:11" s="9" customFormat="1" ht="18.75">
      <c r="A115" s="132" t="s">
        <v>178</v>
      </c>
      <c r="B115" s="84" t="s">
        <v>7</v>
      </c>
      <c r="C115" s="42"/>
      <c r="D115" s="42">
        <v>36208.68</v>
      </c>
      <c r="E115" s="42"/>
      <c r="F115" s="48"/>
      <c r="G115" s="42">
        <f>D115/I115</f>
        <v>5.95</v>
      </c>
      <c r="H115" s="42">
        <f>G115/12</f>
        <v>0.5</v>
      </c>
      <c r="I115" s="9">
        <v>6082.8</v>
      </c>
      <c r="K115" s="34"/>
    </row>
    <row r="116" spans="1:13" s="10" customFormat="1" ht="19.5" thickBot="1">
      <c r="A116" s="88" t="s">
        <v>65</v>
      </c>
      <c r="B116" s="89" t="s">
        <v>9</v>
      </c>
      <c r="C116" s="15"/>
      <c r="D116" s="49">
        <f>G116*I116</f>
        <v>150366.82</v>
      </c>
      <c r="E116" s="49"/>
      <c r="F116" s="49"/>
      <c r="G116" s="49">
        <f>12*H116</f>
        <v>24.72</v>
      </c>
      <c r="H116" s="49">
        <v>2.06</v>
      </c>
      <c r="I116" s="9">
        <v>6082.8</v>
      </c>
      <c r="K116" s="35"/>
      <c r="M116" s="10" t="e">
        <f>#REF!</f>
        <v>#REF!</v>
      </c>
    </row>
    <row r="117" spans="1:11" s="9" customFormat="1" ht="15.75" thickBot="1">
      <c r="A117" s="17" t="s">
        <v>30</v>
      </c>
      <c r="B117" s="7"/>
      <c r="C117" s="97"/>
      <c r="D117" s="90">
        <f>D116+D111+D108+D105+D103+D96+D91+D86+D70+D69+D68+D67+D57+D56+D55+D54+D49+D43+D42+D40+D39+D28+D14+D41+D115+D114+D113+D112</f>
        <v>2312624.72</v>
      </c>
      <c r="E117" s="90" t="e">
        <f>E116+E111+E108+E105+E103+E96+E91+E86+E70+E69+E68+E67+E57+E56+E55+E54+E49+E43+E42+E40+E39+E28+E14+E41+E115+E114+E113+E112</f>
        <v>#REF!</v>
      </c>
      <c r="F117" s="90" t="e">
        <f>F116+F111+F108+F105+F103+F96+F91+F86+F70+F69+F68+F67+F57+F56+F55+F54+F49+F43+F42+F40+F39+F28+F14+F41+F115+F114+F113+F112</f>
        <v>#REF!</v>
      </c>
      <c r="G117" s="90">
        <f>G116+G111+G108+G105+G103+G96+G91+G86+G70+G69+G68+G67+G57+G56+G55+G54+G49+G43+G42+G40+G39+G28+G14+G41+G115+G114+G113+G112</f>
        <v>380.19</v>
      </c>
      <c r="H117" s="90">
        <f>H116+H111+H108+H105+H103+H96+H91+H86+H70+H69+H68+H67+H57+H56+H55+H54+H49+H43+H42+H40+H39+H28+H14+H41+H115+H114+H113+H112</f>
        <v>31.7</v>
      </c>
      <c r="I117" s="9">
        <v>6082.8</v>
      </c>
      <c r="K117" s="34"/>
    </row>
    <row r="118" spans="1:11" s="20" customFormat="1" ht="22.5" customHeight="1" thickBot="1">
      <c r="A118" s="19"/>
      <c r="D118" s="56"/>
      <c r="E118" s="56"/>
      <c r="F118" s="56"/>
      <c r="G118" s="56"/>
      <c r="H118" s="56"/>
      <c r="K118" s="38"/>
    </row>
    <row r="119" spans="1:11" s="9" customFormat="1" ht="30.75" thickBot="1">
      <c r="A119" s="41" t="s">
        <v>63</v>
      </c>
      <c r="B119" s="7"/>
      <c r="C119" s="7"/>
      <c r="D119" s="43">
        <f>SUM(D120:D139)</f>
        <v>2422555.06</v>
      </c>
      <c r="E119" s="43">
        <f>SUM(E120:E139)</f>
        <v>0</v>
      </c>
      <c r="F119" s="43">
        <f>SUM(F120:F139)</f>
        <v>0</v>
      </c>
      <c r="G119" s="43">
        <f>SUM(G120:G139)</f>
        <v>398.25</v>
      </c>
      <c r="H119" s="43">
        <f>SUM(H120:H139)</f>
        <v>33.19</v>
      </c>
      <c r="K119" s="34"/>
    </row>
    <row r="120" spans="1:11" s="81" customFormat="1" ht="15">
      <c r="A120" s="51" t="s">
        <v>141</v>
      </c>
      <c r="B120" s="52"/>
      <c r="C120" s="52"/>
      <c r="D120" s="53">
        <v>39149.15</v>
      </c>
      <c r="E120" s="52"/>
      <c r="F120" s="54"/>
      <c r="G120" s="52">
        <f>D120/I120</f>
        <v>6.44</v>
      </c>
      <c r="H120" s="54">
        <f>G120/12</f>
        <v>0.54</v>
      </c>
      <c r="I120" s="79">
        <v>6082.8</v>
      </c>
      <c r="J120" s="79"/>
      <c r="K120" s="80"/>
    </row>
    <row r="121" spans="1:11" s="81" customFormat="1" ht="15">
      <c r="A121" s="51" t="s">
        <v>153</v>
      </c>
      <c r="B121" s="52"/>
      <c r="C121" s="52"/>
      <c r="D121" s="53">
        <v>22678.01</v>
      </c>
      <c r="E121" s="52"/>
      <c r="F121" s="54"/>
      <c r="G121" s="52">
        <f aca="true" t="shared" si="0" ref="G121:G139">D121/I121</f>
        <v>3.73</v>
      </c>
      <c r="H121" s="54">
        <f aca="true" t="shared" si="1" ref="H121:H139">G121/12</f>
        <v>0.31</v>
      </c>
      <c r="I121" s="79">
        <v>6082.8</v>
      </c>
      <c r="J121" s="79"/>
      <c r="K121" s="80"/>
    </row>
    <row r="122" spans="1:11" s="81" customFormat="1" ht="15">
      <c r="A122" s="51" t="s">
        <v>123</v>
      </c>
      <c r="B122" s="52"/>
      <c r="C122" s="52"/>
      <c r="D122" s="53">
        <v>397385.21</v>
      </c>
      <c r="E122" s="52"/>
      <c r="F122" s="54"/>
      <c r="G122" s="52">
        <f t="shared" si="0"/>
        <v>65.33</v>
      </c>
      <c r="H122" s="54">
        <f t="shared" si="1"/>
        <v>5.44</v>
      </c>
      <c r="I122" s="79">
        <v>6082.8</v>
      </c>
      <c r="J122" s="79"/>
      <c r="K122" s="80"/>
    </row>
    <row r="123" spans="1:11" s="81" customFormat="1" ht="15">
      <c r="A123" s="51" t="s">
        <v>154</v>
      </c>
      <c r="B123" s="52"/>
      <c r="C123" s="52"/>
      <c r="D123" s="53">
        <v>313385.43</v>
      </c>
      <c r="E123" s="52"/>
      <c r="F123" s="54"/>
      <c r="G123" s="52">
        <f t="shared" si="0"/>
        <v>51.52</v>
      </c>
      <c r="H123" s="54">
        <f t="shared" si="1"/>
        <v>4.29</v>
      </c>
      <c r="I123" s="79">
        <v>6082.8</v>
      </c>
      <c r="J123" s="79"/>
      <c r="K123" s="80"/>
    </row>
    <row r="124" spans="1:11" s="81" customFormat="1" ht="15">
      <c r="A124" s="51" t="s">
        <v>155</v>
      </c>
      <c r="B124" s="52"/>
      <c r="C124" s="52"/>
      <c r="D124" s="53">
        <v>58600.31</v>
      </c>
      <c r="E124" s="52"/>
      <c r="F124" s="54"/>
      <c r="G124" s="52">
        <f t="shared" si="0"/>
        <v>9.63</v>
      </c>
      <c r="H124" s="54">
        <f t="shared" si="1"/>
        <v>0.8</v>
      </c>
      <c r="I124" s="79">
        <v>6082.8</v>
      </c>
      <c r="J124" s="79"/>
      <c r="K124" s="80"/>
    </row>
    <row r="125" spans="1:11" s="81" customFormat="1" ht="15">
      <c r="A125" s="51" t="s">
        <v>124</v>
      </c>
      <c r="B125" s="52"/>
      <c r="C125" s="52"/>
      <c r="D125" s="53">
        <v>3924.95</v>
      </c>
      <c r="E125" s="52"/>
      <c r="F125" s="54"/>
      <c r="G125" s="52">
        <f t="shared" si="0"/>
        <v>0.65</v>
      </c>
      <c r="H125" s="54">
        <f t="shared" si="1"/>
        <v>0.05</v>
      </c>
      <c r="I125" s="79">
        <v>6082.8</v>
      </c>
      <c r="J125" s="79"/>
      <c r="K125" s="80"/>
    </row>
    <row r="126" spans="1:11" s="81" customFormat="1" ht="15">
      <c r="A126" s="51" t="s">
        <v>156</v>
      </c>
      <c r="B126" s="52"/>
      <c r="C126" s="52"/>
      <c r="D126" s="53">
        <v>284735.4</v>
      </c>
      <c r="E126" s="52"/>
      <c r="F126" s="54"/>
      <c r="G126" s="52">
        <f t="shared" si="0"/>
        <v>46.81</v>
      </c>
      <c r="H126" s="54">
        <f t="shared" si="1"/>
        <v>3.9</v>
      </c>
      <c r="I126" s="79">
        <v>6082.8</v>
      </c>
      <c r="J126" s="79"/>
      <c r="K126" s="80"/>
    </row>
    <row r="127" spans="1:11" s="81" customFormat="1" ht="15">
      <c r="A127" s="51" t="s">
        <v>157</v>
      </c>
      <c r="B127" s="52"/>
      <c r="C127" s="52"/>
      <c r="D127" s="53">
        <v>9066.76</v>
      </c>
      <c r="E127" s="52"/>
      <c r="F127" s="54"/>
      <c r="G127" s="52">
        <f t="shared" si="0"/>
        <v>1.49</v>
      </c>
      <c r="H127" s="54">
        <f t="shared" si="1"/>
        <v>0.12</v>
      </c>
      <c r="I127" s="79">
        <v>6082.8</v>
      </c>
      <c r="J127" s="79"/>
      <c r="K127" s="80"/>
    </row>
    <row r="128" spans="1:11" s="81" customFormat="1" ht="15">
      <c r="A128" s="51" t="s">
        <v>158</v>
      </c>
      <c r="B128" s="52"/>
      <c r="C128" s="52"/>
      <c r="D128" s="53">
        <v>5877.77</v>
      </c>
      <c r="E128" s="52"/>
      <c r="F128" s="54"/>
      <c r="G128" s="52">
        <f t="shared" si="0"/>
        <v>0.97</v>
      </c>
      <c r="H128" s="54">
        <f t="shared" si="1"/>
        <v>0.08</v>
      </c>
      <c r="I128" s="79">
        <v>6082.8</v>
      </c>
      <c r="J128" s="79"/>
      <c r="K128" s="80"/>
    </row>
    <row r="129" spans="1:11" s="81" customFormat="1" ht="15">
      <c r="A129" s="51" t="s">
        <v>125</v>
      </c>
      <c r="B129" s="52"/>
      <c r="C129" s="52"/>
      <c r="D129" s="53">
        <v>29338.12</v>
      </c>
      <c r="E129" s="52"/>
      <c r="F129" s="54"/>
      <c r="G129" s="52">
        <f t="shared" si="0"/>
        <v>4.82</v>
      </c>
      <c r="H129" s="54">
        <f t="shared" si="1"/>
        <v>0.4</v>
      </c>
      <c r="I129" s="79">
        <v>6082.8</v>
      </c>
      <c r="J129" s="79"/>
      <c r="K129" s="80"/>
    </row>
    <row r="130" spans="1:11" s="81" customFormat="1" ht="15">
      <c r="A130" s="51" t="s">
        <v>126</v>
      </c>
      <c r="B130" s="52"/>
      <c r="C130" s="52"/>
      <c r="D130" s="53">
        <v>2769.03</v>
      </c>
      <c r="E130" s="52"/>
      <c r="F130" s="54"/>
      <c r="G130" s="52">
        <f t="shared" si="0"/>
        <v>0.46</v>
      </c>
      <c r="H130" s="54">
        <f t="shared" si="1"/>
        <v>0.04</v>
      </c>
      <c r="I130" s="79">
        <v>6082.8</v>
      </c>
      <c r="J130" s="79"/>
      <c r="K130" s="80"/>
    </row>
    <row r="131" spans="1:11" s="81" customFormat="1" ht="15">
      <c r="A131" s="51" t="s">
        <v>162</v>
      </c>
      <c r="B131" s="52"/>
      <c r="C131" s="52"/>
      <c r="D131" s="53">
        <v>7085.61</v>
      </c>
      <c r="E131" s="52"/>
      <c r="F131" s="54"/>
      <c r="G131" s="52">
        <f t="shared" si="0"/>
        <v>1.16</v>
      </c>
      <c r="H131" s="54">
        <f t="shared" si="1"/>
        <v>0.1</v>
      </c>
      <c r="I131" s="79">
        <v>6082.8</v>
      </c>
      <c r="J131" s="79"/>
      <c r="K131" s="80"/>
    </row>
    <row r="132" spans="1:11" s="81" customFormat="1" ht="15">
      <c r="A132" s="51" t="s">
        <v>163</v>
      </c>
      <c r="B132" s="52"/>
      <c r="C132" s="52"/>
      <c r="D132" s="53">
        <v>7085.61</v>
      </c>
      <c r="E132" s="52"/>
      <c r="F132" s="54"/>
      <c r="G132" s="52">
        <f t="shared" si="0"/>
        <v>1.16</v>
      </c>
      <c r="H132" s="54">
        <f t="shared" si="1"/>
        <v>0.1</v>
      </c>
      <c r="I132" s="79">
        <v>6082.8</v>
      </c>
      <c r="J132" s="79"/>
      <c r="K132" s="80"/>
    </row>
    <row r="133" spans="1:11" s="81" customFormat="1" ht="15">
      <c r="A133" s="51" t="s">
        <v>127</v>
      </c>
      <c r="B133" s="52"/>
      <c r="C133" s="52"/>
      <c r="D133" s="53">
        <v>21076.27</v>
      </c>
      <c r="E133" s="52"/>
      <c r="F133" s="54"/>
      <c r="G133" s="52">
        <f t="shared" si="0"/>
        <v>3.46</v>
      </c>
      <c r="H133" s="54">
        <f t="shared" si="1"/>
        <v>0.29</v>
      </c>
      <c r="I133" s="79">
        <v>6082.8</v>
      </c>
      <c r="J133" s="79"/>
      <c r="K133" s="80"/>
    </row>
    <row r="134" spans="1:11" s="81" customFormat="1" ht="15">
      <c r="A134" s="51" t="s">
        <v>128</v>
      </c>
      <c r="B134" s="52"/>
      <c r="C134" s="52"/>
      <c r="D134" s="53">
        <v>38836.42</v>
      </c>
      <c r="E134" s="52"/>
      <c r="F134" s="54"/>
      <c r="G134" s="52">
        <f t="shared" si="0"/>
        <v>6.38</v>
      </c>
      <c r="H134" s="54">
        <f t="shared" si="1"/>
        <v>0.53</v>
      </c>
      <c r="I134" s="79">
        <v>6082.8</v>
      </c>
      <c r="J134" s="79"/>
      <c r="K134" s="80"/>
    </row>
    <row r="135" spans="1:11" s="81" customFormat="1" ht="15">
      <c r="A135" s="51" t="s">
        <v>164</v>
      </c>
      <c r="B135" s="52"/>
      <c r="C135" s="52"/>
      <c r="D135" s="53">
        <v>29714.12</v>
      </c>
      <c r="E135" s="52"/>
      <c r="F135" s="54"/>
      <c r="G135" s="52">
        <f t="shared" si="0"/>
        <v>4.88</v>
      </c>
      <c r="H135" s="54">
        <f t="shared" si="1"/>
        <v>0.41</v>
      </c>
      <c r="I135" s="79">
        <v>6082.8</v>
      </c>
      <c r="J135" s="79"/>
      <c r="K135" s="80"/>
    </row>
    <row r="136" spans="1:11" s="10" customFormat="1" ht="24" customHeight="1">
      <c r="A136" s="51" t="s">
        <v>165</v>
      </c>
      <c r="B136" s="52"/>
      <c r="C136" s="15"/>
      <c r="D136" s="53">
        <v>122838.12</v>
      </c>
      <c r="E136" s="52"/>
      <c r="F136" s="54"/>
      <c r="G136" s="52">
        <f t="shared" si="0"/>
        <v>20.19</v>
      </c>
      <c r="H136" s="54">
        <f t="shared" si="1"/>
        <v>1.68</v>
      </c>
      <c r="I136" s="79">
        <v>6082.8</v>
      </c>
      <c r="J136" s="9"/>
      <c r="K136" s="34"/>
    </row>
    <row r="137" spans="1:11" s="10" customFormat="1" ht="15">
      <c r="A137" s="14" t="s">
        <v>166</v>
      </c>
      <c r="B137" s="15"/>
      <c r="C137" s="15"/>
      <c r="D137" s="53">
        <v>146374.89</v>
      </c>
      <c r="E137" s="15"/>
      <c r="F137" s="16"/>
      <c r="G137" s="52">
        <f t="shared" si="0"/>
        <v>24.06</v>
      </c>
      <c r="H137" s="54">
        <f t="shared" si="1"/>
        <v>2.01</v>
      </c>
      <c r="I137" s="79">
        <v>6082.8</v>
      </c>
      <c r="J137" s="9"/>
      <c r="K137" s="34"/>
    </row>
    <row r="138" spans="1:11" s="10" customFormat="1" ht="15">
      <c r="A138" s="14" t="s">
        <v>167</v>
      </c>
      <c r="B138" s="15"/>
      <c r="C138" s="15"/>
      <c r="D138" s="53">
        <v>78621.88</v>
      </c>
      <c r="E138" s="15"/>
      <c r="F138" s="16"/>
      <c r="G138" s="52">
        <f t="shared" si="0"/>
        <v>12.93</v>
      </c>
      <c r="H138" s="54">
        <f t="shared" si="1"/>
        <v>1.08</v>
      </c>
      <c r="I138" s="79">
        <v>6082.8</v>
      </c>
      <c r="J138" s="9"/>
      <c r="K138" s="34"/>
    </row>
    <row r="139" spans="1:11" s="10" customFormat="1" ht="15">
      <c r="A139" s="98" t="s">
        <v>152</v>
      </c>
      <c r="B139" s="15"/>
      <c r="C139" s="15"/>
      <c r="D139" s="52">
        <v>804012</v>
      </c>
      <c r="E139" s="15"/>
      <c r="F139" s="15"/>
      <c r="G139" s="52">
        <f t="shared" si="0"/>
        <v>132.18</v>
      </c>
      <c r="H139" s="52">
        <f t="shared" si="1"/>
        <v>11.02</v>
      </c>
      <c r="I139" s="79">
        <v>6082.8</v>
      </c>
      <c r="J139" s="9"/>
      <c r="K139" s="34"/>
    </row>
    <row r="140" spans="1:11" s="24" customFormat="1" ht="19.5" thickBot="1">
      <c r="A140" s="21"/>
      <c r="B140" s="22"/>
      <c r="C140" s="23"/>
      <c r="D140" s="23"/>
      <c r="E140" s="23"/>
      <c r="F140" s="23"/>
      <c r="G140" s="23"/>
      <c r="H140" s="23"/>
      <c r="K140" s="39"/>
    </row>
    <row r="141" spans="1:11" s="24" customFormat="1" ht="19.5" thickBot="1">
      <c r="A141" s="17" t="s">
        <v>53</v>
      </c>
      <c r="B141" s="27"/>
      <c r="C141" s="28"/>
      <c r="D141" s="28">
        <f>D117+D119</f>
        <v>4735179.78</v>
      </c>
      <c r="E141" s="28" t="e">
        <f>E117+E119</f>
        <v>#REF!</v>
      </c>
      <c r="F141" s="28" t="e">
        <f>F117+F119</f>
        <v>#REF!</v>
      </c>
      <c r="G141" s="28">
        <f>G117+G119</f>
        <v>778.44</v>
      </c>
      <c r="H141" s="28">
        <f>H117+H119</f>
        <v>64.89</v>
      </c>
      <c r="K141" s="39"/>
    </row>
    <row r="142" spans="1:11" s="24" customFormat="1" ht="18.75">
      <c r="A142" s="21"/>
      <c r="B142" s="22"/>
      <c r="C142" s="23"/>
      <c r="D142" s="23"/>
      <c r="E142" s="23"/>
      <c r="F142" s="23"/>
      <c r="G142" s="23"/>
      <c r="H142" s="23"/>
      <c r="K142" s="39"/>
    </row>
    <row r="143" spans="1:11" s="24" customFormat="1" ht="18.75">
      <c r="A143" s="21"/>
      <c r="B143" s="22"/>
      <c r="C143" s="23"/>
      <c r="D143" s="23"/>
      <c r="E143" s="23"/>
      <c r="F143" s="23"/>
      <c r="G143" s="23"/>
      <c r="H143" s="23"/>
      <c r="K143" s="39"/>
    </row>
    <row r="144" spans="1:11" s="18" customFormat="1" ht="19.5">
      <c r="A144" s="25"/>
      <c r="B144" s="26"/>
      <c r="C144" s="26"/>
      <c r="D144" s="26"/>
      <c r="E144" s="26"/>
      <c r="F144" s="26"/>
      <c r="G144" s="26"/>
      <c r="H144" s="26"/>
      <c r="K144" s="37"/>
    </row>
    <row r="145" spans="1:11" s="20" customFormat="1" ht="14.25">
      <c r="A145" s="152" t="s">
        <v>26</v>
      </c>
      <c r="B145" s="152"/>
      <c r="C145" s="152"/>
      <c r="D145" s="152"/>
      <c r="E145" s="152"/>
      <c r="F145" s="152"/>
      <c r="K145" s="38"/>
    </row>
    <row r="146" s="20" customFormat="1" ht="12.75">
      <c r="K146" s="38"/>
    </row>
    <row r="147" spans="1:11" s="20" customFormat="1" ht="12.75">
      <c r="A147" s="19" t="s">
        <v>27</v>
      </c>
      <c r="K147" s="38"/>
    </row>
    <row r="148" s="20" customFormat="1" ht="12.75">
      <c r="K148" s="38"/>
    </row>
    <row r="149" s="20" customFormat="1" ht="12.75">
      <c r="K149" s="38"/>
    </row>
    <row r="150" s="20" customFormat="1" ht="12.75">
      <c r="K150" s="38"/>
    </row>
    <row r="151" s="20" customFormat="1" ht="12.75">
      <c r="K151" s="38"/>
    </row>
    <row r="152" s="20" customFormat="1" ht="12.75">
      <c r="K152" s="38"/>
    </row>
    <row r="153" s="20" customFormat="1" ht="12.75">
      <c r="K153" s="38"/>
    </row>
    <row r="154" s="20" customFormat="1" ht="12.75">
      <c r="K154" s="38"/>
    </row>
    <row r="155" s="20" customFormat="1" ht="12.75">
      <c r="K155" s="38"/>
    </row>
    <row r="156" s="20" customFormat="1" ht="12.75">
      <c r="K156" s="38"/>
    </row>
    <row r="157" s="20" customFormat="1" ht="12.75">
      <c r="K157" s="38"/>
    </row>
    <row r="158" s="20" customFormat="1" ht="12.75">
      <c r="K158" s="38"/>
    </row>
    <row r="159" s="20" customFormat="1" ht="12.75">
      <c r="K159" s="38"/>
    </row>
    <row r="160" s="20" customFormat="1" ht="12.75">
      <c r="K160" s="38"/>
    </row>
    <row r="161" s="20" customFormat="1" ht="12.75">
      <c r="K161" s="38"/>
    </row>
    <row r="162" s="20" customFormat="1" ht="12.75">
      <c r="K162" s="38"/>
    </row>
    <row r="163" s="20" customFormat="1" ht="12.75">
      <c r="K163" s="38"/>
    </row>
    <row r="164" s="20" customFormat="1" ht="12.75">
      <c r="K164" s="38"/>
    </row>
    <row r="165" s="20" customFormat="1" ht="12.75">
      <c r="K165" s="3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5:F145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1"/>
  <sheetViews>
    <sheetView zoomScale="90" zoomScaleNormal="90" zoomScalePageLayoutView="0" workbookViewId="0" topLeftCell="A100">
      <selection activeCell="A1" sqref="A1:H135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30" hidden="1" customWidth="1"/>
    <col min="12" max="14" width="15.375" style="1" customWidth="1"/>
    <col min="15" max="16384" width="9.125" style="1" customWidth="1"/>
  </cols>
  <sheetData>
    <row r="1" spans="1:8" ht="16.5" customHeight="1">
      <c r="A1" s="153" t="s">
        <v>139</v>
      </c>
      <c r="B1" s="154"/>
      <c r="C1" s="154"/>
      <c r="D1" s="154"/>
      <c r="E1" s="154"/>
      <c r="F1" s="154"/>
      <c r="G1" s="154"/>
      <c r="H1" s="154"/>
    </row>
    <row r="2" spans="1:8" ht="21.75" customHeight="1">
      <c r="A2" s="57" t="s">
        <v>180</v>
      </c>
      <c r="B2" s="155"/>
      <c r="C2" s="155"/>
      <c r="D2" s="155"/>
      <c r="E2" s="155"/>
      <c r="F2" s="155"/>
      <c r="G2" s="154"/>
      <c r="H2" s="154"/>
    </row>
    <row r="3" spans="2:8" ht="14.25" customHeight="1">
      <c r="B3" s="155" t="s">
        <v>0</v>
      </c>
      <c r="C3" s="155"/>
      <c r="D3" s="155"/>
      <c r="E3" s="155"/>
      <c r="F3" s="155"/>
      <c r="G3" s="154"/>
      <c r="H3" s="154"/>
    </row>
    <row r="4" spans="2:8" ht="14.25" customHeight="1">
      <c r="B4" s="155" t="s">
        <v>140</v>
      </c>
      <c r="C4" s="155"/>
      <c r="D4" s="155"/>
      <c r="E4" s="155"/>
      <c r="F4" s="155"/>
      <c r="G4" s="154"/>
      <c r="H4" s="154"/>
    </row>
    <row r="5" spans="1:8" s="40" customFormat="1" ht="39.75" customHeight="1">
      <c r="A5" s="156"/>
      <c r="B5" s="157"/>
      <c r="C5" s="157"/>
      <c r="D5" s="157"/>
      <c r="E5" s="157"/>
      <c r="F5" s="157"/>
      <c r="G5" s="157"/>
      <c r="H5" s="157"/>
    </row>
    <row r="6" spans="1:8" s="40" customFormat="1" ht="33" customHeight="1">
      <c r="A6" s="158" t="s">
        <v>181</v>
      </c>
      <c r="B6" s="159"/>
      <c r="C6" s="159"/>
      <c r="D6" s="159"/>
      <c r="E6" s="159"/>
      <c r="F6" s="159"/>
      <c r="G6" s="159"/>
      <c r="H6" s="159"/>
    </row>
    <row r="7" spans="1:11" s="2" customFormat="1" ht="22.5" customHeight="1">
      <c r="A7" s="142" t="s">
        <v>1</v>
      </c>
      <c r="B7" s="142"/>
      <c r="C7" s="142"/>
      <c r="D7" s="142"/>
      <c r="E7" s="143"/>
      <c r="F7" s="143"/>
      <c r="G7" s="143"/>
      <c r="H7" s="143"/>
      <c r="K7" s="31"/>
    </row>
    <row r="8" spans="1:11" s="3" customFormat="1" ht="18.75" customHeight="1">
      <c r="A8" s="142" t="s">
        <v>172</v>
      </c>
      <c r="B8" s="142"/>
      <c r="C8" s="142"/>
      <c r="D8" s="142"/>
      <c r="E8" s="143"/>
      <c r="F8" s="143"/>
      <c r="G8" s="143"/>
      <c r="H8" s="143"/>
      <c r="K8" s="32"/>
    </row>
    <row r="9" spans="1:11" s="4" customFormat="1" ht="17.25" customHeight="1">
      <c r="A9" s="144" t="s">
        <v>28</v>
      </c>
      <c r="B9" s="144"/>
      <c r="C9" s="144"/>
      <c r="D9" s="144"/>
      <c r="E9" s="145"/>
      <c r="F9" s="145"/>
      <c r="G9" s="145"/>
      <c r="H9" s="145"/>
      <c r="K9" s="33"/>
    </row>
    <row r="10" spans="1:11" s="3" customFormat="1" ht="30" customHeight="1" thickBot="1">
      <c r="A10" s="146" t="s">
        <v>52</v>
      </c>
      <c r="B10" s="146"/>
      <c r="C10" s="146"/>
      <c r="D10" s="146"/>
      <c r="E10" s="147"/>
      <c r="F10" s="147"/>
      <c r="G10" s="147"/>
      <c r="H10" s="147"/>
      <c r="K10" s="32"/>
    </row>
    <row r="11" spans="1:11" s="9" customFormat="1" ht="139.5" customHeight="1" thickBot="1">
      <c r="A11" s="5" t="s">
        <v>2</v>
      </c>
      <c r="B11" s="6" t="s">
        <v>3</v>
      </c>
      <c r="C11" s="7" t="s">
        <v>131</v>
      </c>
      <c r="D11" s="7" t="s">
        <v>31</v>
      </c>
      <c r="E11" s="7" t="s">
        <v>4</v>
      </c>
      <c r="F11" s="8" t="s">
        <v>5</v>
      </c>
      <c r="G11" s="7" t="s">
        <v>4</v>
      </c>
      <c r="H11" s="8" t="s">
        <v>5</v>
      </c>
      <c r="K11" s="34"/>
    </row>
    <row r="12" spans="1:11" s="10" customFormat="1" ht="12.75">
      <c r="A12" s="91">
        <v>1</v>
      </c>
      <c r="B12" s="92">
        <v>2</v>
      </c>
      <c r="C12" s="92">
        <v>3</v>
      </c>
      <c r="D12" s="93">
        <v>4</v>
      </c>
      <c r="E12" s="92">
        <v>3</v>
      </c>
      <c r="F12" s="94">
        <v>4</v>
      </c>
      <c r="G12" s="95">
        <v>5</v>
      </c>
      <c r="H12" s="96">
        <v>6</v>
      </c>
      <c r="K12" s="35"/>
    </row>
    <row r="13" spans="1:11" s="10" customFormat="1" ht="49.5" customHeight="1">
      <c r="A13" s="148" t="s">
        <v>6</v>
      </c>
      <c r="B13" s="149"/>
      <c r="C13" s="149"/>
      <c r="D13" s="149"/>
      <c r="E13" s="149"/>
      <c r="F13" s="149"/>
      <c r="G13" s="150"/>
      <c r="H13" s="151"/>
      <c r="K13" s="35"/>
    </row>
    <row r="14" spans="1:13" s="9" customFormat="1" ht="24" customHeight="1">
      <c r="A14" s="99" t="s">
        <v>70</v>
      </c>
      <c r="B14" s="84" t="s">
        <v>7</v>
      </c>
      <c r="C14" s="70" t="s">
        <v>137</v>
      </c>
      <c r="D14" s="69">
        <f>G14*I14</f>
        <v>263506.9</v>
      </c>
      <c r="E14" s="70">
        <f>H14*12</f>
        <v>43.32</v>
      </c>
      <c r="F14" s="71"/>
      <c r="G14" s="70">
        <f>H14*12</f>
        <v>43.32</v>
      </c>
      <c r="H14" s="70">
        <f>H25+H27</f>
        <v>3.61</v>
      </c>
      <c r="I14" s="68">
        <v>6082.8</v>
      </c>
      <c r="J14" s="9">
        <f>1.07</f>
        <v>1.07</v>
      </c>
      <c r="K14" s="34">
        <v>2.24</v>
      </c>
      <c r="M14" s="9">
        <f>D14</f>
        <v>263506.9</v>
      </c>
    </row>
    <row r="15" spans="1:11" s="29" customFormat="1" ht="30" customHeight="1">
      <c r="A15" s="100" t="s">
        <v>54</v>
      </c>
      <c r="B15" s="45" t="s">
        <v>55</v>
      </c>
      <c r="C15" s="59"/>
      <c r="D15" s="58"/>
      <c r="E15" s="59"/>
      <c r="F15" s="60"/>
      <c r="G15" s="59"/>
      <c r="H15" s="59"/>
      <c r="K15" s="36"/>
    </row>
    <row r="16" spans="1:11" s="29" customFormat="1" ht="18" customHeight="1">
      <c r="A16" s="100" t="s">
        <v>56</v>
      </c>
      <c r="B16" s="45" t="s">
        <v>55</v>
      </c>
      <c r="C16" s="59"/>
      <c r="D16" s="58"/>
      <c r="E16" s="59"/>
      <c r="F16" s="60"/>
      <c r="G16" s="59"/>
      <c r="H16" s="59"/>
      <c r="K16" s="36"/>
    </row>
    <row r="17" spans="1:11" s="29" customFormat="1" ht="106.5" customHeight="1">
      <c r="A17" s="100" t="s">
        <v>71</v>
      </c>
      <c r="B17" s="45" t="s">
        <v>19</v>
      </c>
      <c r="C17" s="59"/>
      <c r="D17" s="58"/>
      <c r="E17" s="59"/>
      <c r="F17" s="60"/>
      <c r="G17" s="59"/>
      <c r="H17" s="59"/>
      <c r="K17" s="36"/>
    </row>
    <row r="18" spans="1:8" s="122" customFormat="1" ht="15">
      <c r="A18" s="100" t="s">
        <v>72</v>
      </c>
      <c r="B18" s="45" t="s">
        <v>55</v>
      </c>
      <c r="C18" s="59"/>
      <c r="D18" s="46"/>
      <c r="E18" s="59"/>
      <c r="F18" s="58"/>
      <c r="G18" s="84"/>
      <c r="H18" s="129"/>
    </row>
    <row r="19" spans="1:8" s="122" customFormat="1" ht="15">
      <c r="A19" s="100" t="s">
        <v>73</v>
      </c>
      <c r="B19" s="45" t="s">
        <v>55</v>
      </c>
      <c r="C19" s="59"/>
      <c r="D19" s="72"/>
      <c r="E19" s="70"/>
      <c r="F19" s="69"/>
      <c r="G19" s="84"/>
      <c r="H19" s="129"/>
    </row>
    <row r="20" spans="1:8" s="120" customFormat="1" ht="25.5">
      <c r="A20" s="123" t="s">
        <v>74</v>
      </c>
      <c r="B20" s="124" t="s">
        <v>10</v>
      </c>
      <c r="C20" s="59"/>
      <c r="D20" s="126"/>
      <c r="E20" s="127"/>
      <c r="F20" s="125"/>
      <c r="G20" s="115"/>
      <c r="H20" s="130"/>
    </row>
    <row r="21" spans="1:8" s="120" customFormat="1" ht="18.75">
      <c r="A21" s="123" t="s">
        <v>75</v>
      </c>
      <c r="B21" s="124" t="s">
        <v>12</v>
      </c>
      <c r="C21" s="59"/>
      <c r="D21" s="126"/>
      <c r="E21" s="127"/>
      <c r="F21" s="128"/>
      <c r="G21" s="115"/>
      <c r="H21" s="115"/>
    </row>
    <row r="22" spans="1:8" s="120" customFormat="1" ht="18.75">
      <c r="A22" s="123" t="s">
        <v>169</v>
      </c>
      <c r="B22" s="124" t="s">
        <v>55</v>
      </c>
      <c r="C22" s="59"/>
      <c r="D22" s="126"/>
      <c r="E22" s="127"/>
      <c r="F22" s="128"/>
      <c r="G22" s="115"/>
      <c r="H22" s="115"/>
    </row>
    <row r="23" spans="1:8" s="120" customFormat="1" ht="15">
      <c r="A23" s="123" t="s">
        <v>170</v>
      </c>
      <c r="B23" s="124" t="s">
        <v>55</v>
      </c>
      <c r="C23" s="59"/>
      <c r="D23" s="126"/>
      <c r="E23" s="127"/>
      <c r="F23" s="125"/>
      <c r="G23" s="115"/>
      <c r="H23" s="130"/>
    </row>
    <row r="24" spans="1:8" s="120" customFormat="1" ht="15">
      <c r="A24" s="123" t="s">
        <v>76</v>
      </c>
      <c r="B24" s="124" t="s">
        <v>14</v>
      </c>
      <c r="C24" s="59"/>
      <c r="D24" s="126"/>
      <c r="E24" s="127"/>
      <c r="F24" s="125"/>
      <c r="G24" s="115"/>
      <c r="H24" s="130"/>
    </row>
    <row r="25" spans="1:11" s="29" customFormat="1" ht="15">
      <c r="A25" s="61" t="s">
        <v>30</v>
      </c>
      <c r="B25" s="62"/>
      <c r="C25" s="59"/>
      <c r="D25" s="58"/>
      <c r="E25" s="59"/>
      <c r="F25" s="58"/>
      <c r="G25" s="131"/>
      <c r="H25" s="129">
        <v>3.61</v>
      </c>
      <c r="K25" s="36"/>
    </row>
    <row r="26" spans="1:11" s="29" customFormat="1" ht="12.75">
      <c r="A26" s="63" t="s">
        <v>66</v>
      </c>
      <c r="B26" s="62" t="s">
        <v>55</v>
      </c>
      <c r="C26" s="59"/>
      <c r="D26" s="58"/>
      <c r="E26" s="59"/>
      <c r="F26" s="60"/>
      <c r="G26" s="59"/>
      <c r="H26" s="59">
        <v>0</v>
      </c>
      <c r="K26" s="36"/>
    </row>
    <row r="27" spans="1:11" s="29" customFormat="1" ht="15">
      <c r="A27" s="61" t="s">
        <v>30</v>
      </c>
      <c r="B27" s="62"/>
      <c r="C27" s="42"/>
      <c r="D27" s="58"/>
      <c r="E27" s="59"/>
      <c r="F27" s="60"/>
      <c r="G27" s="59"/>
      <c r="H27" s="70">
        <f>H26</f>
        <v>0</v>
      </c>
      <c r="K27" s="36"/>
    </row>
    <row r="28" spans="1:11" s="9" customFormat="1" ht="30">
      <c r="A28" s="99" t="s">
        <v>8</v>
      </c>
      <c r="B28" s="101" t="s">
        <v>9</v>
      </c>
      <c r="C28" s="42" t="s">
        <v>138</v>
      </c>
      <c r="D28" s="72">
        <f>G28*I28</f>
        <v>216790.99</v>
      </c>
      <c r="E28" s="42">
        <f>H28*12</f>
        <v>35.64</v>
      </c>
      <c r="F28" s="73"/>
      <c r="G28" s="42">
        <f>H28*12</f>
        <v>35.64</v>
      </c>
      <c r="H28" s="42">
        <v>2.97</v>
      </c>
      <c r="I28" s="9">
        <v>6082.8</v>
      </c>
      <c r="J28" s="9">
        <v>1.07</v>
      </c>
      <c r="K28" s="34">
        <v>1.96</v>
      </c>
    </row>
    <row r="29" spans="1:11" s="29" customFormat="1" ht="12.75">
      <c r="A29" s="100" t="s">
        <v>77</v>
      </c>
      <c r="B29" s="45" t="s">
        <v>9</v>
      </c>
      <c r="C29" s="45"/>
      <c r="D29" s="46"/>
      <c r="E29" s="45"/>
      <c r="F29" s="47"/>
      <c r="G29" s="45"/>
      <c r="H29" s="45"/>
      <c r="K29" s="36"/>
    </row>
    <row r="30" spans="1:11" s="29" customFormat="1" ht="12.75">
      <c r="A30" s="100" t="s">
        <v>78</v>
      </c>
      <c r="B30" s="45" t="s">
        <v>79</v>
      </c>
      <c r="C30" s="45"/>
      <c r="D30" s="46"/>
      <c r="E30" s="45"/>
      <c r="F30" s="47"/>
      <c r="G30" s="45"/>
      <c r="H30" s="45"/>
      <c r="K30" s="36"/>
    </row>
    <row r="31" spans="1:11" s="29" customFormat="1" ht="12.75">
      <c r="A31" s="100" t="s">
        <v>80</v>
      </c>
      <c r="B31" s="45" t="s">
        <v>81</v>
      </c>
      <c r="C31" s="45"/>
      <c r="D31" s="46"/>
      <c r="E31" s="45"/>
      <c r="F31" s="47"/>
      <c r="G31" s="45"/>
      <c r="H31" s="45"/>
      <c r="K31" s="36"/>
    </row>
    <row r="32" spans="1:11" s="29" customFormat="1" ht="12.75">
      <c r="A32" s="100" t="s">
        <v>57</v>
      </c>
      <c r="B32" s="45" t="s">
        <v>9</v>
      </c>
      <c r="C32" s="45"/>
      <c r="D32" s="46"/>
      <c r="E32" s="45"/>
      <c r="F32" s="47"/>
      <c r="G32" s="45"/>
      <c r="H32" s="45"/>
      <c r="K32" s="36"/>
    </row>
    <row r="33" spans="1:11" s="29" customFormat="1" ht="25.5">
      <c r="A33" s="100" t="s">
        <v>58</v>
      </c>
      <c r="B33" s="45" t="s">
        <v>10</v>
      </c>
      <c r="C33" s="45"/>
      <c r="D33" s="46"/>
      <c r="E33" s="45"/>
      <c r="F33" s="47"/>
      <c r="G33" s="45"/>
      <c r="H33" s="45"/>
      <c r="K33" s="36"/>
    </row>
    <row r="34" spans="1:11" s="29" customFormat="1" ht="12.75">
      <c r="A34" s="100" t="s">
        <v>59</v>
      </c>
      <c r="B34" s="45" t="s">
        <v>9</v>
      </c>
      <c r="C34" s="45"/>
      <c r="D34" s="46"/>
      <c r="E34" s="45"/>
      <c r="F34" s="47"/>
      <c r="G34" s="45"/>
      <c r="H34" s="45"/>
      <c r="K34" s="36"/>
    </row>
    <row r="35" spans="1:11" s="29" customFormat="1" ht="12.75">
      <c r="A35" s="100" t="s">
        <v>60</v>
      </c>
      <c r="B35" s="45" t="s">
        <v>9</v>
      </c>
      <c r="C35" s="45"/>
      <c r="D35" s="46"/>
      <c r="E35" s="45"/>
      <c r="F35" s="47"/>
      <c r="G35" s="45"/>
      <c r="H35" s="45"/>
      <c r="K35" s="36"/>
    </row>
    <row r="36" spans="1:11" s="29" customFormat="1" ht="25.5">
      <c r="A36" s="100" t="s">
        <v>61</v>
      </c>
      <c r="B36" s="45" t="s">
        <v>62</v>
      </c>
      <c r="C36" s="45"/>
      <c r="D36" s="46"/>
      <c r="E36" s="45"/>
      <c r="F36" s="47"/>
      <c r="G36" s="45"/>
      <c r="H36" s="45"/>
      <c r="K36" s="36"/>
    </row>
    <row r="37" spans="1:11" s="29" customFormat="1" ht="25.5">
      <c r="A37" s="100" t="s">
        <v>82</v>
      </c>
      <c r="B37" s="45" t="s">
        <v>10</v>
      </c>
      <c r="C37" s="45"/>
      <c r="D37" s="46"/>
      <c r="E37" s="45"/>
      <c r="F37" s="47"/>
      <c r="G37" s="45"/>
      <c r="H37" s="45"/>
      <c r="K37" s="36"/>
    </row>
    <row r="38" spans="1:11" s="29" customFormat="1" ht="25.5">
      <c r="A38" s="100" t="s">
        <v>83</v>
      </c>
      <c r="B38" s="45" t="s">
        <v>9</v>
      </c>
      <c r="C38" s="45"/>
      <c r="D38" s="46"/>
      <c r="E38" s="45"/>
      <c r="F38" s="47"/>
      <c r="G38" s="45"/>
      <c r="H38" s="45"/>
      <c r="K38" s="36"/>
    </row>
    <row r="39" spans="1:11" s="12" customFormat="1" ht="15">
      <c r="A39" s="83" t="s">
        <v>11</v>
      </c>
      <c r="B39" s="84" t="s">
        <v>12</v>
      </c>
      <c r="C39" s="42" t="s">
        <v>137</v>
      </c>
      <c r="D39" s="72">
        <f>G39*I39</f>
        <v>65694.24</v>
      </c>
      <c r="E39" s="42">
        <f>H39*12</f>
        <v>10.8</v>
      </c>
      <c r="F39" s="48"/>
      <c r="G39" s="42">
        <f>H39*12</f>
        <v>10.8</v>
      </c>
      <c r="H39" s="42">
        <v>0.9</v>
      </c>
      <c r="I39" s="68">
        <v>6082.8</v>
      </c>
      <c r="J39" s="9">
        <v>1.07</v>
      </c>
      <c r="K39" s="34">
        <v>0.6</v>
      </c>
    </row>
    <row r="40" spans="1:11" s="9" customFormat="1" ht="15">
      <c r="A40" s="83" t="s">
        <v>84</v>
      </c>
      <c r="B40" s="84" t="s">
        <v>13</v>
      </c>
      <c r="C40" s="42" t="s">
        <v>137</v>
      </c>
      <c r="D40" s="72">
        <f>G40*I40</f>
        <v>213871.25</v>
      </c>
      <c r="E40" s="42">
        <f>H40*12</f>
        <v>35.16</v>
      </c>
      <c r="F40" s="48"/>
      <c r="G40" s="42">
        <f>H40*12</f>
        <v>35.16</v>
      </c>
      <c r="H40" s="42">
        <v>2.93</v>
      </c>
      <c r="I40" s="68">
        <v>6082.8</v>
      </c>
      <c r="J40" s="9">
        <v>1.07</v>
      </c>
      <c r="K40" s="34">
        <v>1.94</v>
      </c>
    </row>
    <row r="41" spans="1:11" s="9" customFormat="1" ht="21.75" customHeight="1">
      <c r="A41" s="83" t="s">
        <v>85</v>
      </c>
      <c r="B41" s="84" t="s">
        <v>9</v>
      </c>
      <c r="C41" s="42" t="s">
        <v>132</v>
      </c>
      <c r="D41" s="72">
        <f>G41*I41</f>
        <v>137227.97</v>
      </c>
      <c r="E41" s="42">
        <f>H41*12</f>
        <v>22.56</v>
      </c>
      <c r="F41" s="48"/>
      <c r="G41" s="42">
        <f>H41*12</f>
        <v>22.56</v>
      </c>
      <c r="H41" s="42">
        <v>1.88</v>
      </c>
      <c r="I41" s="9">
        <v>6082.8</v>
      </c>
      <c r="J41" s="9">
        <v>1.07</v>
      </c>
      <c r="K41" s="34">
        <v>1.24</v>
      </c>
    </row>
    <row r="42" spans="1:12" s="64" customFormat="1" ht="45">
      <c r="A42" s="83" t="s">
        <v>86</v>
      </c>
      <c r="B42" s="84" t="s">
        <v>14</v>
      </c>
      <c r="C42" s="70" t="s">
        <v>132</v>
      </c>
      <c r="D42" s="69">
        <f>3407.5*1.105*3*1.1*1.086</f>
        <v>13494.04</v>
      </c>
      <c r="E42" s="70"/>
      <c r="F42" s="74"/>
      <c r="G42" s="70">
        <f>D42/I42</f>
        <v>2.22</v>
      </c>
      <c r="H42" s="70">
        <f>G42/12</f>
        <v>0.19</v>
      </c>
      <c r="I42" s="9">
        <v>6082.8</v>
      </c>
      <c r="K42" s="34"/>
      <c r="L42" s="65"/>
    </row>
    <row r="43" spans="1:11" s="9" customFormat="1" ht="20.25" customHeight="1">
      <c r="A43" s="83" t="s">
        <v>87</v>
      </c>
      <c r="B43" s="84" t="s">
        <v>9</v>
      </c>
      <c r="C43" s="42" t="s">
        <v>142</v>
      </c>
      <c r="D43" s="72">
        <f>G43*I43</f>
        <v>156936.24</v>
      </c>
      <c r="E43" s="42">
        <f>H43*12</f>
        <v>25.8</v>
      </c>
      <c r="F43" s="48"/>
      <c r="G43" s="42">
        <f>H43*12</f>
        <v>25.8</v>
      </c>
      <c r="H43" s="42">
        <v>2.15</v>
      </c>
      <c r="I43" s="9">
        <v>6082.8</v>
      </c>
      <c r="J43" s="9">
        <v>1.07</v>
      </c>
      <c r="K43" s="34">
        <v>1.43</v>
      </c>
    </row>
    <row r="44" spans="1:11" s="9" customFormat="1" ht="15">
      <c r="A44" s="100" t="s">
        <v>88</v>
      </c>
      <c r="B44" s="45" t="s">
        <v>19</v>
      </c>
      <c r="C44" s="42"/>
      <c r="D44" s="72"/>
      <c r="E44" s="42"/>
      <c r="F44" s="48"/>
      <c r="G44" s="42"/>
      <c r="H44" s="42"/>
      <c r="K44" s="34"/>
    </row>
    <row r="45" spans="1:11" s="9" customFormat="1" ht="15">
      <c r="A45" s="100" t="s">
        <v>89</v>
      </c>
      <c r="B45" s="45" t="s">
        <v>14</v>
      </c>
      <c r="C45" s="42"/>
      <c r="D45" s="72"/>
      <c r="E45" s="42"/>
      <c r="F45" s="48"/>
      <c r="G45" s="42"/>
      <c r="H45" s="42"/>
      <c r="K45" s="34"/>
    </row>
    <row r="46" spans="1:11" s="9" customFormat="1" ht="15">
      <c r="A46" s="100" t="s">
        <v>90</v>
      </c>
      <c r="B46" s="45" t="s">
        <v>91</v>
      </c>
      <c r="C46" s="42"/>
      <c r="D46" s="72"/>
      <c r="E46" s="42"/>
      <c r="F46" s="48"/>
      <c r="G46" s="42"/>
      <c r="H46" s="42"/>
      <c r="K46" s="34"/>
    </row>
    <row r="47" spans="1:11" s="9" customFormat="1" ht="15">
      <c r="A47" s="100" t="s">
        <v>92</v>
      </c>
      <c r="B47" s="45" t="s">
        <v>93</v>
      </c>
      <c r="C47" s="42"/>
      <c r="D47" s="72"/>
      <c r="E47" s="42"/>
      <c r="F47" s="48"/>
      <c r="G47" s="42"/>
      <c r="H47" s="42"/>
      <c r="K47" s="34"/>
    </row>
    <row r="48" spans="1:11" s="9" customFormat="1" ht="15">
      <c r="A48" s="100" t="s">
        <v>94</v>
      </c>
      <c r="B48" s="45" t="s">
        <v>91</v>
      </c>
      <c r="C48" s="42"/>
      <c r="D48" s="72"/>
      <c r="E48" s="42"/>
      <c r="F48" s="48"/>
      <c r="G48" s="42"/>
      <c r="H48" s="42"/>
      <c r="K48" s="34"/>
    </row>
    <row r="49" spans="1:11" s="9" customFormat="1" ht="28.5">
      <c r="A49" s="83" t="s">
        <v>95</v>
      </c>
      <c r="B49" s="102" t="s">
        <v>29</v>
      </c>
      <c r="C49" s="42" t="s">
        <v>133</v>
      </c>
      <c r="D49" s="72">
        <f>(313142.54*1.086)+1000*3</f>
        <v>343072.8</v>
      </c>
      <c r="E49" s="42">
        <f>H49*12</f>
        <v>56.4</v>
      </c>
      <c r="F49" s="48"/>
      <c r="G49" s="42">
        <f>D49/I49</f>
        <v>56.4</v>
      </c>
      <c r="H49" s="42">
        <f>G49/12</f>
        <v>4.7</v>
      </c>
      <c r="I49" s="9">
        <v>6082.8</v>
      </c>
      <c r="J49" s="9">
        <v>1.07</v>
      </c>
      <c r="K49" s="34">
        <v>3.07</v>
      </c>
    </row>
    <row r="50" spans="1:11" s="9" customFormat="1" ht="25.5">
      <c r="A50" s="85" t="s">
        <v>96</v>
      </c>
      <c r="B50" s="103" t="s">
        <v>29</v>
      </c>
      <c r="C50" s="42"/>
      <c r="D50" s="72"/>
      <c r="E50" s="42"/>
      <c r="F50" s="48"/>
      <c r="G50" s="42"/>
      <c r="H50" s="42"/>
      <c r="K50" s="34"/>
    </row>
    <row r="51" spans="1:11" s="9" customFormat="1" ht="15">
      <c r="A51" s="85" t="s">
        <v>97</v>
      </c>
      <c r="B51" s="103" t="s">
        <v>98</v>
      </c>
      <c r="C51" s="42"/>
      <c r="D51" s="72"/>
      <c r="E51" s="42"/>
      <c r="F51" s="48"/>
      <c r="G51" s="42"/>
      <c r="H51" s="42"/>
      <c r="K51" s="34"/>
    </row>
    <row r="52" spans="1:11" s="9" customFormat="1" ht="15">
      <c r="A52" s="85" t="s">
        <v>99</v>
      </c>
      <c r="B52" s="103" t="s">
        <v>55</v>
      </c>
      <c r="C52" s="42"/>
      <c r="D52" s="72"/>
      <c r="E52" s="42"/>
      <c r="F52" s="48"/>
      <c r="G52" s="42"/>
      <c r="H52" s="42"/>
      <c r="K52" s="34"/>
    </row>
    <row r="53" spans="1:11" s="9" customFormat="1" ht="25.5">
      <c r="A53" s="85" t="s">
        <v>100</v>
      </c>
      <c r="B53" s="103" t="s">
        <v>14</v>
      </c>
      <c r="C53" s="42"/>
      <c r="D53" s="72"/>
      <c r="E53" s="42"/>
      <c r="F53" s="48"/>
      <c r="G53" s="42"/>
      <c r="H53" s="42"/>
      <c r="K53" s="34"/>
    </row>
    <row r="54" spans="1:11" s="9" customFormat="1" ht="21" customHeight="1">
      <c r="A54" s="85" t="s">
        <v>171</v>
      </c>
      <c r="B54" s="103" t="s">
        <v>14</v>
      </c>
      <c r="C54" s="45" t="s">
        <v>133</v>
      </c>
      <c r="D54" s="72"/>
      <c r="E54" s="42"/>
      <c r="F54" s="48"/>
      <c r="G54" s="42"/>
      <c r="H54" s="42"/>
      <c r="I54" s="9">
        <v>6082.8</v>
      </c>
      <c r="K54" s="34"/>
    </row>
    <row r="55" spans="1:11" s="10" customFormat="1" ht="30">
      <c r="A55" s="83" t="s">
        <v>101</v>
      </c>
      <c r="B55" s="84" t="s">
        <v>7</v>
      </c>
      <c r="C55" s="44" t="s">
        <v>136</v>
      </c>
      <c r="D55" s="72">
        <v>2439.99</v>
      </c>
      <c r="E55" s="44">
        <f>H55*12</f>
        <v>0.36</v>
      </c>
      <c r="F55" s="48"/>
      <c r="G55" s="42">
        <f>D55/I55</f>
        <v>0.4</v>
      </c>
      <c r="H55" s="42">
        <f>G55/12</f>
        <v>0.03</v>
      </c>
      <c r="I55" s="9">
        <v>6082.8</v>
      </c>
      <c r="J55" s="9">
        <v>1.07</v>
      </c>
      <c r="K55" s="34">
        <v>0.02</v>
      </c>
    </row>
    <row r="56" spans="1:11" s="10" customFormat="1" ht="45">
      <c r="A56" s="83" t="s">
        <v>134</v>
      </c>
      <c r="B56" s="84" t="s">
        <v>7</v>
      </c>
      <c r="C56" s="69" t="s">
        <v>135</v>
      </c>
      <c r="D56" s="72">
        <v>20333.41</v>
      </c>
      <c r="E56" s="44">
        <f>H56*12</f>
        <v>3.36</v>
      </c>
      <c r="F56" s="48"/>
      <c r="G56" s="42">
        <f>D56/I56</f>
        <v>3.34</v>
      </c>
      <c r="H56" s="42">
        <f>G56/12</f>
        <v>0.28</v>
      </c>
      <c r="I56" s="9">
        <v>6082.8</v>
      </c>
      <c r="J56" s="9">
        <v>1.07</v>
      </c>
      <c r="K56" s="34">
        <v>0.04</v>
      </c>
    </row>
    <row r="57" spans="1:11" s="10" customFormat="1" ht="30">
      <c r="A57" s="83" t="s">
        <v>20</v>
      </c>
      <c r="B57" s="84"/>
      <c r="C57" s="44" t="s">
        <v>143</v>
      </c>
      <c r="D57" s="72">
        <f>G57*I57</f>
        <v>16058.59</v>
      </c>
      <c r="E57" s="44">
        <f>H57*12</f>
        <v>2.64</v>
      </c>
      <c r="F57" s="48"/>
      <c r="G57" s="42">
        <f>H57*12</f>
        <v>2.64</v>
      </c>
      <c r="H57" s="42">
        <v>0.22</v>
      </c>
      <c r="I57" s="9">
        <v>6082.8</v>
      </c>
      <c r="J57" s="9">
        <v>1.07</v>
      </c>
      <c r="K57" s="34">
        <v>0.14</v>
      </c>
    </row>
    <row r="58" spans="1:11" s="10" customFormat="1" ht="25.5">
      <c r="A58" s="85" t="s">
        <v>102</v>
      </c>
      <c r="B58" s="86" t="s">
        <v>67</v>
      </c>
      <c r="C58" s="44"/>
      <c r="D58" s="72"/>
      <c r="E58" s="44"/>
      <c r="F58" s="48"/>
      <c r="G58" s="42"/>
      <c r="H58" s="42"/>
      <c r="I58" s="9"/>
      <c r="J58" s="9"/>
      <c r="K58" s="34"/>
    </row>
    <row r="59" spans="1:11" s="10" customFormat="1" ht="15">
      <c r="A59" s="85" t="s">
        <v>103</v>
      </c>
      <c r="B59" s="86" t="s">
        <v>67</v>
      </c>
      <c r="C59" s="44"/>
      <c r="D59" s="72"/>
      <c r="E59" s="44"/>
      <c r="F59" s="48"/>
      <c r="G59" s="42"/>
      <c r="H59" s="42"/>
      <c r="I59" s="9"/>
      <c r="J59" s="9"/>
      <c r="K59" s="34"/>
    </row>
    <row r="60" spans="1:11" s="10" customFormat="1" ht="15">
      <c r="A60" s="85" t="s">
        <v>104</v>
      </c>
      <c r="B60" s="86" t="s">
        <v>55</v>
      </c>
      <c r="C60" s="44"/>
      <c r="D60" s="72"/>
      <c r="E60" s="44"/>
      <c r="F60" s="48"/>
      <c r="G60" s="42"/>
      <c r="H60" s="42"/>
      <c r="I60" s="9"/>
      <c r="J60" s="9"/>
      <c r="K60" s="34"/>
    </row>
    <row r="61" spans="1:11" s="10" customFormat="1" ht="15">
      <c r="A61" s="85" t="s">
        <v>105</v>
      </c>
      <c r="B61" s="86" t="s">
        <v>67</v>
      </c>
      <c r="C61" s="44"/>
      <c r="D61" s="72"/>
      <c r="E61" s="44"/>
      <c r="F61" s="48"/>
      <c r="G61" s="42"/>
      <c r="H61" s="42"/>
      <c r="I61" s="9"/>
      <c r="J61" s="9"/>
      <c r="K61" s="34"/>
    </row>
    <row r="62" spans="1:11" s="10" customFormat="1" ht="25.5">
      <c r="A62" s="85" t="s">
        <v>106</v>
      </c>
      <c r="B62" s="86" t="s">
        <v>67</v>
      </c>
      <c r="C62" s="44"/>
      <c r="D62" s="72"/>
      <c r="E62" s="44"/>
      <c r="F62" s="48"/>
      <c r="G62" s="42"/>
      <c r="H62" s="42"/>
      <c r="I62" s="9"/>
      <c r="J62" s="9"/>
      <c r="K62" s="34"/>
    </row>
    <row r="63" spans="1:11" s="10" customFormat="1" ht="15">
      <c r="A63" s="85" t="s">
        <v>107</v>
      </c>
      <c r="B63" s="86" t="s">
        <v>67</v>
      </c>
      <c r="C63" s="44"/>
      <c r="D63" s="72"/>
      <c r="E63" s="44"/>
      <c r="F63" s="48"/>
      <c r="G63" s="42"/>
      <c r="H63" s="42"/>
      <c r="I63" s="9"/>
      <c r="J63" s="9"/>
      <c r="K63" s="34"/>
    </row>
    <row r="64" spans="1:11" s="10" customFormat="1" ht="25.5">
      <c r="A64" s="85" t="s">
        <v>108</v>
      </c>
      <c r="B64" s="86" t="s">
        <v>67</v>
      </c>
      <c r="C64" s="44"/>
      <c r="D64" s="72"/>
      <c r="E64" s="44"/>
      <c r="F64" s="48"/>
      <c r="G64" s="42"/>
      <c r="H64" s="42"/>
      <c r="I64" s="9"/>
      <c r="J64" s="9"/>
      <c r="K64" s="34"/>
    </row>
    <row r="65" spans="1:11" s="10" customFormat="1" ht="15">
      <c r="A65" s="85" t="s">
        <v>109</v>
      </c>
      <c r="B65" s="86" t="s">
        <v>67</v>
      </c>
      <c r="C65" s="44"/>
      <c r="D65" s="72"/>
      <c r="E65" s="44"/>
      <c r="F65" s="48"/>
      <c r="G65" s="42"/>
      <c r="H65" s="42"/>
      <c r="I65" s="9"/>
      <c r="J65" s="9"/>
      <c r="K65" s="34"/>
    </row>
    <row r="66" spans="1:11" s="10" customFormat="1" ht="15">
      <c r="A66" s="85" t="s">
        <v>110</v>
      </c>
      <c r="B66" s="86" t="s">
        <v>67</v>
      </c>
      <c r="C66" s="44"/>
      <c r="D66" s="72"/>
      <c r="E66" s="44"/>
      <c r="F66" s="48"/>
      <c r="G66" s="42"/>
      <c r="H66" s="42"/>
      <c r="I66" s="9"/>
      <c r="J66" s="9"/>
      <c r="K66" s="34"/>
    </row>
    <row r="67" spans="1:11" s="9" customFormat="1" ht="15">
      <c r="A67" s="82" t="s">
        <v>22</v>
      </c>
      <c r="B67" s="44" t="s">
        <v>23</v>
      </c>
      <c r="C67" s="44" t="s">
        <v>144</v>
      </c>
      <c r="D67" s="72">
        <f>G67*I67</f>
        <v>5839.49</v>
      </c>
      <c r="E67" s="44">
        <f>H67*12</f>
        <v>0.96</v>
      </c>
      <c r="F67" s="48"/>
      <c r="G67" s="42">
        <f>H67*12</f>
        <v>0.96</v>
      </c>
      <c r="H67" s="42">
        <v>0.08</v>
      </c>
      <c r="I67" s="68">
        <v>6082.8</v>
      </c>
      <c r="J67" s="9">
        <v>1.07</v>
      </c>
      <c r="K67" s="34">
        <v>0.03</v>
      </c>
    </row>
    <row r="68" spans="1:11" s="9" customFormat="1" ht="15">
      <c r="A68" s="82" t="s">
        <v>24</v>
      </c>
      <c r="B68" s="49" t="s">
        <v>25</v>
      </c>
      <c r="C68" s="49" t="s">
        <v>144</v>
      </c>
      <c r="D68" s="72">
        <f>G68*I68</f>
        <v>3649.68</v>
      </c>
      <c r="E68" s="49">
        <f>H68*12</f>
        <v>0.6</v>
      </c>
      <c r="F68" s="50"/>
      <c r="G68" s="42">
        <f>12*H68</f>
        <v>0.6</v>
      </c>
      <c r="H68" s="42">
        <v>0.05</v>
      </c>
      <c r="I68" s="68">
        <v>6082.8</v>
      </c>
      <c r="J68" s="9">
        <v>1.07</v>
      </c>
      <c r="K68" s="34">
        <v>0.02</v>
      </c>
    </row>
    <row r="69" spans="1:13" s="12" customFormat="1" ht="30">
      <c r="A69" s="83" t="s">
        <v>21</v>
      </c>
      <c r="B69" s="84"/>
      <c r="C69" s="44"/>
      <c r="D69" s="72">
        <v>0</v>
      </c>
      <c r="E69" s="44">
        <f>H69*12</f>
        <v>0</v>
      </c>
      <c r="F69" s="48"/>
      <c r="G69" s="42">
        <f>D69/I69</f>
        <v>0</v>
      </c>
      <c r="H69" s="42">
        <f>G69/12</f>
        <v>0</v>
      </c>
      <c r="I69" s="68">
        <v>6082.8</v>
      </c>
      <c r="J69" s="9">
        <v>1.07</v>
      </c>
      <c r="K69" s="34">
        <v>0.03</v>
      </c>
      <c r="M69" s="9"/>
    </row>
    <row r="70" spans="1:11" s="12" customFormat="1" ht="15">
      <c r="A70" s="83" t="s">
        <v>32</v>
      </c>
      <c r="B70" s="84"/>
      <c r="C70" s="42" t="s">
        <v>145</v>
      </c>
      <c r="D70" s="42">
        <f>D71+D72+D73+D74+D75+D76+D77+D78+D79+D81+D82+D83+D84+D85+D80</f>
        <v>43837.56</v>
      </c>
      <c r="E70" s="42"/>
      <c r="F70" s="48"/>
      <c r="G70" s="42">
        <f>D70/I70</f>
        <v>7.21</v>
      </c>
      <c r="H70" s="42">
        <f>G70/12-0.01</f>
        <v>0.59</v>
      </c>
      <c r="I70" s="68">
        <v>6082.8</v>
      </c>
      <c r="J70" s="9">
        <v>1.07</v>
      </c>
      <c r="K70" s="34">
        <v>0.53</v>
      </c>
    </row>
    <row r="71" spans="1:11" s="10" customFormat="1" ht="15">
      <c r="A71" s="66" t="s">
        <v>38</v>
      </c>
      <c r="B71" s="87" t="s">
        <v>14</v>
      </c>
      <c r="C71" s="52"/>
      <c r="D71" s="53">
        <v>389.23</v>
      </c>
      <c r="E71" s="52"/>
      <c r="F71" s="54"/>
      <c r="G71" s="52"/>
      <c r="H71" s="52"/>
      <c r="I71" s="68">
        <v>6082.8</v>
      </c>
      <c r="J71" s="9">
        <v>1.07</v>
      </c>
      <c r="K71" s="34">
        <v>0.01</v>
      </c>
    </row>
    <row r="72" spans="1:11" s="10" customFormat="1" ht="15">
      <c r="A72" s="66" t="s">
        <v>15</v>
      </c>
      <c r="B72" s="87" t="s">
        <v>19</v>
      </c>
      <c r="C72" s="52"/>
      <c r="D72" s="53">
        <v>1097.78</v>
      </c>
      <c r="E72" s="52">
        <f>H72*12</f>
        <v>0</v>
      </c>
      <c r="F72" s="54"/>
      <c r="G72" s="52"/>
      <c r="H72" s="52"/>
      <c r="I72" s="68">
        <v>6082.8</v>
      </c>
      <c r="J72" s="9">
        <v>1.07</v>
      </c>
      <c r="K72" s="34">
        <v>0.01</v>
      </c>
    </row>
    <row r="73" spans="1:11" s="10" customFormat="1" ht="15">
      <c r="A73" s="66" t="s">
        <v>111</v>
      </c>
      <c r="B73" s="67" t="s">
        <v>14</v>
      </c>
      <c r="C73" s="52"/>
      <c r="D73" s="53">
        <v>1956.15</v>
      </c>
      <c r="E73" s="52"/>
      <c r="F73" s="54"/>
      <c r="G73" s="52"/>
      <c r="H73" s="52"/>
      <c r="I73" s="68">
        <v>6082.8</v>
      </c>
      <c r="J73" s="9"/>
      <c r="K73" s="34"/>
    </row>
    <row r="74" spans="1:11" s="10" customFormat="1" ht="15">
      <c r="A74" s="66" t="s">
        <v>44</v>
      </c>
      <c r="B74" s="87" t="s">
        <v>14</v>
      </c>
      <c r="C74" s="52"/>
      <c r="D74" s="53">
        <v>2092</v>
      </c>
      <c r="E74" s="52">
        <f>H74*12</f>
        <v>0</v>
      </c>
      <c r="F74" s="54"/>
      <c r="G74" s="52"/>
      <c r="H74" s="52"/>
      <c r="I74" s="68">
        <v>6082.8</v>
      </c>
      <c r="J74" s="9">
        <v>1.07</v>
      </c>
      <c r="K74" s="34">
        <v>0.16</v>
      </c>
    </row>
    <row r="75" spans="1:11" s="10" customFormat="1" ht="15">
      <c r="A75" s="66" t="s">
        <v>16</v>
      </c>
      <c r="B75" s="87" t="s">
        <v>14</v>
      </c>
      <c r="C75" s="52"/>
      <c r="D75" s="53">
        <v>6995.08</v>
      </c>
      <c r="E75" s="52"/>
      <c r="F75" s="54"/>
      <c r="G75" s="52"/>
      <c r="H75" s="52"/>
      <c r="I75" s="68">
        <v>6082.8</v>
      </c>
      <c r="J75" s="9"/>
      <c r="K75" s="34"/>
    </row>
    <row r="76" spans="1:11" s="10" customFormat="1" ht="15">
      <c r="A76" s="66" t="s">
        <v>17</v>
      </c>
      <c r="B76" s="87" t="s">
        <v>14</v>
      </c>
      <c r="C76" s="52"/>
      <c r="D76" s="53">
        <v>1097.78</v>
      </c>
      <c r="E76" s="52">
        <f>H76*12</f>
        <v>0</v>
      </c>
      <c r="F76" s="54"/>
      <c r="G76" s="52"/>
      <c r="H76" s="52"/>
      <c r="I76" s="68">
        <v>6082.8</v>
      </c>
      <c r="J76" s="9">
        <v>1.07</v>
      </c>
      <c r="K76" s="34">
        <v>0.02</v>
      </c>
    </row>
    <row r="77" spans="1:11" s="10" customFormat="1" ht="15">
      <c r="A77" s="66" t="s">
        <v>42</v>
      </c>
      <c r="B77" s="87" t="s">
        <v>14</v>
      </c>
      <c r="C77" s="52"/>
      <c r="D77" s="53">
        <v>1045.98</v>
      </c>
      <c r="E77" s="52">
        <f>H77*12</f>
        <v>0</v>
      </c>
      <c r="F77" s="54"/>
      <c r="G77" s="52"/>
      <c r="H77" s="52"/>
      <c r="I77" s="68">
        <v>6082.8</v>
      </c>
      <c r="J77" s="9">
        <v>1.07</v>
      </c>
      <c r="K77" s="34">
        <v>0.06</v>
      </c>
    </row>
    <row r="78" spans="1:11" s="10" customFormat="1" ht="15">
      <c r="A78" s="66" t="s">
        <v>43</v>
      </c>
      <c r="B78" s="87" t="s">
        <v>19</v>
      </c>
      <c r="C78" s="52"/>
      <c r="D78" s="53">
        <v>0</v>
      </c>
      <c r="E78" s="52">
        <f>H78*12</f>
        <v>0</v>
      </c>
      <c r="F78" s="54"/>
      <c r="G78" s="52"/>
      <c r="H78" s="52"/>
      <c r="I78" s="68">
        <v>6082.8</v>
      </c>
      <c r="J78" s="9">
        <v>1.07</v>
      </c>
      <c r="K78" s="34">
        <v>0.01</v>
      </c>
    </row>
    <row r="79" spans="1:11" s="110" customFormat="1" ht="32.25" customHeight="1">
      <c r="A79" s="104" t="s">
        <v>18</v>
      </c>
      <c r="B79" s="105" t="s">
        <v>14</v>
      </c>
      <c r="C79" s="52"/>
      <c r="D79" s="53">
        <v>6419.45</v>
      </c>
      <c r="E79" s="106"/>
      <c r="F79" s="107"/>
      <c r="G79" s="106"/>
      <c r="H79" s="106"/>
      <c r="I79" s="68">
        <v>6082.8</v>
      </c>
      <c r="J79" s="108">
        <v>1.07</v>
      </c>
      <c r="K79" s="109">
        <v>0.01</v>
      </c>
    </row>
    <row r="80" spans="1:9" s="121" customFormat="1" ht="27" customHeight="1">
      <c r="A80" s="104" t="s">
        <v>168</v>
      </c>
      <c r="B80" s="105" t="s">
        <v>14</v>
      </c>
      <c r="C80" s="52"/>
      <c r="D80" s="52">
        <v>1734.35</v>
      </c>
      <c r="E80" s="119"/>
      <c r="F80" s="119"/>
      <c r="G80" s="115"/>
      <c r="H80" s="105"/>
      <c r="I80" s="68">
        <v>6082.8</v>
      </c>
    </row>
    <row r="81" spans="1:11" s="110" customFormat="1" ht="18" customHeight="1">
      <c r="A81" s="104" t="s">
        <v>64</v>
      </c>
      <c r="B81" s="105" t="s">
        <v>14</v>
      </c>
      <c r="C81" s="52"/>
      <c r="D81" s="75">
        <v>7236.11</v>
      </c>
      <c r="E81" s="106"/>
      <c r="F81" s="107"/>
      <c r="G81" s="106"/>
      <c r="H81" s="106"/>
      <c r="I81" s="68">
        <v>6082.8</v>
      </c>
      <c r="J81" s="108">
        <v>1.07</v>
      </c>
      <c r="K81" s="109">
        <v>0.04</v>
      </c>
    </row>
    <row r="82" spans="1:11" s="110" customFormat="1" ht="26.25" customHeight="1">
      <c r="A82" s="104" t="s">
        <v>129</v>
      </c>
      <c r="B82" s="111" t="s">
        <v>49</v>
      </c>
      <c r="C82" s="55"/>
      <c r="D82" s="53">
        <v>0</v>
      </c>
      <c r="E82" s="112"/>
      <c r="F82" s="107"/>
      <c r="G82" s="112"/>
      <c r="H82" s="112"/>
      <c r="I82" s="68">
        <v>6082.8</v>
      </c>
      <c r="J82" s="108"/>
      <c r="K82" s="109"/>
    </row>
    <row r="83" spans="1:11" s="110" customFormat="1" ht="26.25" customHeight="1">
      <c r="A83" s="104" t="s">
        <v>130</v>
      </c>
      <c r="B83" s="111" t="s">
        <v>49</v>
      </c>
      <c r="C83" s="52"/>
      <c r="D83" s="76">
        <v>0</v>
      </c>
      <c r="E83" s="112"/>
      <c r="F83" s="107"/>
      <c r="G83" s="112"/>
      <c r="H83" s="112"/>
      <c r="I83" s="68">
        <v>6082.8</v>
      </c>
      <c r="J83" s="108"/>
      <c r="K83" s="109"/>
    </row>
    <row r="84" spans="1:11" s="81" customFormat="1" ht="18" customHeight="1">
      <c r="A84" s="51" t="s">
        <v>161</v>
      </c>
      <c r="B84" s="77" t="s">
        <v>49</v>
      </c>
      <c r="C84" s="52"/>
      <c r="D84" s="53">
        <v>0</v>
      </c>
      <c r="E84" s="55"/>
      <c r="F84" s="54"/>
      <c r="G84" s="55"/>
      <c r="H84" s="55"/>
      <c r="I84" s="133">
        <v>6082.8</v>
      </c>
      <c r="J84" s="79"/>
      <c r="K84" s="80"/>
    </row>
    <row r="85" spans="1:11" s="110" customFormat="1" ht="18" customHeight="1">
      <c r="A85" s="104" t="s">
        <v>182</v>
      </c>
      <c r="B85" s="113" t="s">
        <v>14</v>
      </c>
      <c r="C85" s="52"/>
      <c r="D85" s="76">
        <f>744.13*5+1005.3*10</f>
        <v>13773.65</v>
      </c>
      <c r="E85" s="112"/>
      <c r="F85" s="107"/>
      <c r="G85" s="112"/>
      <c r="H85" s="112"/>
      <c r="I85" s="68">
        <v>6082.8</v>
      </c>
      <c r="J85" s="108"/>
      <c r="K85" s="109"/>
    </row>
    <row r="86" spans="1:13" s="118" customFormat="1" ht="30">
      <c r="A86" s="114" t="s">
        <v>35</v>
      </c>
      <c r="B86" s="115"/>
      <c r="C86" s="42" t="s">
        <v>146</v>
      </c>
      <c r="D86" s="42">
        <f>SUM(D87:D90)</f>
        <v>744.13</v>
      </c>
      <c r="E86" s="116"/>
      <c r="F86" s="117"/>
      <c r="G86" s="116">
        <f>D86/I86</f>
        <v>0.12</v>
      </c>
      <c r="H86" s="116">
        <f>G86/12</f>
        <v>0.01</v>
      </c>
      <c r="I86" s="68">
        <v>6082.8</v>
      </c>
      <c r="J86" s="108">
        <v>1.07</v>
      </c>
      <c r="K86" s="109">
        <v>0.05</v>
      </c>
      <c r="M86" s="118" t="e">
        <f>#REF!+#REF!</f>
        <v>#REF!</v>
      </c>
    </row>
    <row r="87" spans="1:11" s="10" customFormat="1" ht="25.5">
      <c r="A87" s="66" t="s">
        <v>46</v>
      </c>
      <c r="B87" s="87" t="s">
        <v>47</v>
      </c>
      <c r="C87" s="42"/>
      <c r="D87" s="75">
        <v>0</v>
      </c>
      <c r="E87" s="77"/>
      <c r="F87" s="78"/>
      <c r="G87" s="77"/>
      <c r="H87" s="77"/>
      <c r="I87" s="68">
        <v>6082.8</v>
      </c>
      <c r="J87" s="9">
        <v>1.07</v>
      </c>
      <c r="K87" s="34">
        <v>0</v>
      </c>
    </row>
    <row r="88" spans="1:11" s="10" customFormat="1" ht="25.5">
      <c r="A88" s="66" t="s">
        <v>112</v>
      </c>
      <c r="B88" s="67" t="s">
        <v>48</v>
      </c>
      <c r="C88" s="52"/>
      <c r="D88" s="75">
        <f>G88*I88</f>
        <v>0</v>
      </c>
      <c r="E88" s="77"/>
      <c r="F88" s="78"/>
      <c r="G88" s="77"/>
      <c r="H88" s="77"/>
      <c r="I88" s="68">
        <v>6082.8</v>
      </c>
      <c r="J88" s="9">
        <v>1.07</v>
      </c>
      <c r="K88" s="34">
        <v>0</v>
      </c>
    </row>
    <row r="89" spans="1:11" s="81" customFormat="1" ht="15">
      <c r="A89" s="51" t="s">
        <v>159</v>
      </c>
      <c r="B89" s="77" t="s">
        <v>49</v>
      </c>
      <c r="C89" s="52"/>
      <c r="D89" s="53">
        <v>0</v>
      </c>
      <c r="E89" s="77"/>
      <c r="F89" s="78"/>
      <c r="G89" s="77"/>
      <c r="H89" s="77"/>
      <c r="I89" s="133">
        <v>6082.8</v>
      </c>
      <c r="J89" s="79"/>
      <c r="K89" s="80"/>
    </row>
    <row r="90" spans="1:11" s="10" customFormat="1" ht="15">
      <c r="A90" s="66" t="s">
        <v>184</v>
      </c>
      <c r="B90" s="67" t="s">
        <v>14</v>
      </c>
      <c r="C90" s="52"/>
      <c r="D90" s="75">
        <v>744.13</v>
      </c>
      <c r="E90" s="77"/>
      <c r="F90" s="78"/>
      <c r="G90" s="77"/>
      <c r="H90" s="77"/>
      <c r="I90" s="68">
        <v>6082.8</v>
      </c>
      <c r="J90" s="9">
        <v>1.07</v>
      </c>
      <c r="K90" s="34">
        <v>0</v>
      </c>
    </row>
    <row r="91" spans="1:13" s="10" customFormat="1" ht="30">
      <c r="A91" s="83" t="s">
        <v>36</v>
      </c>
      <c r="B91" s="87"/>
      <c r="C91" s="44" t="s">
        <v>147</v>
      </c>
      <c r="D91" s="42">
        <f>D92+D93+D94+D95</f>
        <v>744.13</v>
      </c>
      <c r="E91" s="52"/>
      <c r="F91" s="54"/>
      <c r="G91" s="42">
        <f>D91/I91</f>
        <v>0.12</v>
      </c>
      <c r="H91" s="42">
        <f>G91/12</f>
        <v>0.01</v>
      </c>
      <c r="I91" s="9">
        <v>6082.8</v>
      </c>
      <c r="J91" s="9">
        <v>1.07</v>
      </c>
      <c r="K91" s="34">
        <v>0.05</v>
      </c>
      <c r="M91" s="10" t="e">
        <f>#REF!</f>
        <v>#REF!</v>
      </c>
    </row>
    <row r="92" spans="1:11" s="10" customFormat="1" ht="15">
      <c r="A92" s="66" t="s">
        <v>183</v>
      </c>
      <c r="B92" s="87" t="s">
        <v>14</v>
      </c>
      <c r="C92" s="44"/>
      <c r="D92" s="53">
        <v>744.13</v>
      </c>
      <c r="E92" s="52"/>
      <c r="F92" s="54"/>
      <c r="G92" s="52"/>
      <c r="H92" s="52"/>
      <c r="I92" s="9">
        <v>6082.8</v>
      </c>
      <c r="J92" s="9"/>
      <c r="K92" s="34"/>
    </row>
    <row r="93" spans="1:11" s="81" customFormat="1" ht="15">
      <c r="A93" s="51" t="s">
        <v>160</v>
      </c>
      <c r="B93" s="77" t="s">
        <v>49</v>
      </c>
      <c r="C93" s="44"/>
      <c r="D93" s="53">
        <v>0</v>
      </c>
      <c r="E93" s="52"/>
      <c r="F93" s="54"/>
      <c r="G93" s="52"/>
      <c r="H93" s="52"/>
      <c r="I93" s="79">
        <v>6082.8</v>
      </c>
      <c r="J93" s="79">
        <v>1.07</v>
      </c>
      <c r="K93" s="80">
        <v>0.03</v>
      </c>
    </row>
    <row r="94" spans="1:11" s="10" customFormat="1" ht="15">
      <c r="A94" s="66" t="s">
        <v>116</v>
      </c>
      <c r="B94" s="67" t="s">
        <v>48</v>
      </c>
      <c r="C94" s="44"/>
      <c r="D94" s="53">
        <f>G94*I94</f>
        <v>0</v>
      </c>
      <c r="E94" s="52"/>
      <c r="F94" s="54"/>
      <c r="G94" s="52"/>
      <c r="H94" s="52"/>
      <c r="I94" s="9">
        <v>6082.8</v>
      </c>
      <c r="J94" s="9">
        <v>1.07</v>
      </c>
      <c r="K94" s="34">
        <v>0</v>
      </c>
    </row>
    <row r="95" spans="1:11" s="10" customFormat="1" ht="25.5">
      <c r="A95" s="66" t="s">
        <v>117</v>
      </c>
      <c r="B95" s="67" t="s">
        <v>49</v>
      </c>
      <c r="C95" s="44"/>
      <c r="D95" s="53">
        <v>0</v>
      </c>
      <c r="E95" s="52"/>
      <c r="F95" s="54"/>
      <c r="G95" s="55"/>
      <c r="H95" s="55"/>
      <c r="I95" s="9">
        <v>6082.8</v>
      </c>
      <c r="J95" s="9"/>
      <c r="K95" s="34"/>
    </row>
    <row r="96" spans="1:13" s="10" customFormat="1" ht="18" customHeight="1">
      <c r="A96" s="83" t="s">
        <v>118</v>
      </c>
      <c r="B96" s="87"/>
      <c r="C96" s="44" t="s">
        <v>148</v>
      </c>
      <c r="D96" s="42">
        <f>D97+D98+D99+D100+D101+D102</f>
        <v>24577.15</v>
      </c>
      <c r="E96" s="52"/>
      <c r="F96" s="54"/>
      <c r="G96" s="42">
        <f>D96/I96</f>
        <v>4.04</v>
      </c>
      <c r="H96" s="42">
        <f>G96/12</f>
        <v>0.34</v>
      </c>
      <c r="I96" s="9">
        <v>6082.8</v>
      </c>
      <c r="J96" s="9">
        <v>1.07</v>
      </c>
      <c r="K96" s="34">
        <v>0.26</v>
      </c>
      <c r="M96" s="10" t="e">
        <f>#REF!+#REF!</f>
        <v>#REF!</v>
      </c>
    </row>
    <row r="97" spans="1:11" s="10" customFormat="1" ht="20.25" customHeight="1">
      <c r="A97" s="66" t="s">
        <v>33</v>
      </c>
      <c r="B97" s="87" t="s">
        <v>7</v>
      </c>
      <c r="C97" s="44"/>
      <c r="D97" s="53">
        <v>1457.88</v>
      </c>
      <c r="E97" s="52"/>
      <c r="F97" s="54"/>
      <c r="G97" s="52"/>
      <c r="H97" s="52"/>
      <c r="I97" s="9">
        <v>6082.8</v>
      </c>
      <c r="J97" s="9">
        <v>1.07</v>
      </c>
      <c r="K97" s="34">
        <v>0.01</v>
      </c>
    </row>
    <row r="98" spans="1:11" s="10" customFormat="1" ht="38.25">
      <c r="A98" s="66" t="s">
        <v>119</v>
      </c>
      <c r="B98" s="87" t="s">
        <v>14</v>
      </c>
      <c r="C98" s="44"/>
      <c r="D98" s="53">
        <v>16522.04</v>
      </c>
      <c r="E98" s="52"/>
      <c r="F98" s="54"/>
      <c r="G98" s="52"/>
      <c r="H98" s="52"/>
      <c r="I98" s="9">
        <v>6082.8</v>
      </c>
      <c r="J98" s="9">
        <v>1.07</v>
      </c>
      <c r="K98" s="34">
        <v>0.15</v>
      </c>
    </row>
    <row r="99" spans="1:11" s="10" customFormat="1" ht="38.25">
      <c r="A99" s="66" t="s">
        <v>120</v>
      </c>
      <c r="B99" s="87" t="s">
        <v>14</v>
      </c>
      <c r="C99" s="44"/>
      <c r="D99" s="53">
        <v>1093.4</v>
      </c>
      <c r="E99" s="52"/>
      <c r="F99" s="54"/>
      <c r="G99" s="52"/>
      <c r="H99" s="52"/>
      <c r="I99" s="9">
        <v>6082.8</v>
      </c>
      <c r="J99" s="9">
        <v>1.07</v>
      </c>
      <c r="K99" s="34">
        <v>0.01</v>
      </c>
    </row>
    <row r="100" spans="1:11" s="10" customFormat="1" ht="27.75" customHeight="1">
      <c r="A100" s="66" t="s">
        <v>50</v>
      </c>
      <c r="B100" s="87" t="s">
        <v>10</v>
      </c>
      <c r="C100" s="44"/>
      <c r="D100" s="53">
        <v>5503.83</v>
      </c>
      <c r="E100" s="52"/>
      <c r="F100" s="54"/>
      <c r="G100" s="52"/>
      <c r="H100" s="52"/>
      <c r="I100" s="9">
        <v>6082.8</v>
      </c>
      <c r="J100" s="9">
        <v>1.07</v>
      </c>
      <c r="K100" s="34">
        <v>0.03</v>
      </c>
    </row>
    <row r="101" spans="1:11" s="10" customFormat="1" ht="15">
      <c r="A101" s="66" t="s">
        <v>39</v>
      </c>
      <c r="B101" s="67" t="s">
        <v>69</v>
      </c>
      <c r="C101" s="44"/>
      <c r="D101" s="53">
        <v>0</v>
      </c>
      <c r="E101" s="52"/>
      <c r="F101" s="54"/>
      <c r="G101" s="52"/>
      <c r="H101" s="52"/>
      <c r="I101" s="9">
        <v>6082.8</v>
      </c>
      <c r="J101" s="9">
        <v>1.07</v>
      </c>
      <c r="K101" s="34">
        <v>0</v>
      </c>
    </row>
    <row r="102" spans="1:11" s="10" customFormat="1" ht="51">
      <c r="A102" s="66" t="s">
        <v>121</v>
      </c>
      <c r="B102" s="67" t="s">
        <v>67</v>
      </c>
      <c r="C102" s="44"/>
      <c r="D102" s="53">
        <f>G102*I102</f>
        <v>0</v>
      </c>
      <c r="E102" s="52"/>
      <c r="F102" s="54"/>
      <c r="G102" s="52"/>
      <c r="H102" s="52"/>
      <c r="I102" s="9">
        <v>6082.8</v>
      </c>
      <c r="J102" s="9">
        <v>1.07</v>
      </c>
      <c r="K102" s="34">
        <v>0</v>
      </c>
    </row>
    <row r="103" spans="1:13" s="10" customFormat="1" ht="15">
      <c r="A103" s="82" t="s">
        <v>37</v>
      </c>
      <c r="B103" s="52"/>
      <c r="C103" s="44" t="s">
        <v>149</v>
      </c>
      <c r="D103" s="42">
        <f>D104</f>
        <v>1311.87</v>
      </c>
      <c r="E103" s="42" t="e">
        <f>E104+#REF!</f>
        <v>#REF!</v>
      </c>
      <c r="F103" s="42" t="e">
        <f>F104+#REF!</f>
        <v>#REF!</v>
      </c>
      <c r="G103" s="42">
        <f>D103/I103</f>
        <v>0.22</v>
      </c>
      <c r="H103" s="42">
        <f>G103/12</f>
        <v>0.02</v>
      </c>
      <c r="I103" s="9">
        <v>6082.8</v>
      </c>
      <c r="J103" s="9">
        <v>1.07</v>
      </c>
      <c r="K103" s="34">
        <v>0.1</v>
      </c>
      <c r="M103" s="10" t="e">
        <f>#REF!</f>
        <v>#REF!</v>
      </c>
    </row>
    <row r="104" spans="1:11" s="10" customFormat="1" ht="15">
      <c r="A104" s="51" t="s">
        <v>34</v>
      </c>
      <c r="B104" s="52" t="s">
        <v>14</v>
      </c>
      <c r="C104" s="52"/>
      <c r="D104" s="53">
        <v>1311.87</v>
      </c>
      <c r="E104" s="52"/>
      <c r="F104" s="54"/>
      <c r="G104" s="52"/>
      <c r="H104" s="52"/>
      <c r="I104" s="9">
        <v>6082.8</v>
      </c>
      <c r="J104" s="9">
        <v>1.07</v>
      </c>
      <c r="K104" s="34">
        <v>0.01</v>
      </c>
    </row>
    <row r="105" spans="1:13" s="9" customFormat="1" ht="15">
      <c r="A105" s="83" t="s">
        <v>41</v>
      </c>
      <c r="B105" s="84"/>
      <c r="C105" s="42" t="s">
        <v>150</v>
      </c>
      <c r="D105" s="42">
        <f>D106+D107</f>
        <v>28080</v>
      </c>
      <c r="E105" s="42"/>
      <c r="F105" s="48"/>
      <c r="G105" s="42">
        <f>D105/I105</f>
        <v>4.62</v>
      </c>
      <c r="H105" s="42">
        <f>G105/12-0.01</f>
        <v>0.38</v>
      </c>
      <c r="I105" s="9">
        <v>6082.8</v>
      </c>
      <c r="J105" s="9">
        <v>1.07</v>
      </c>
      <c r="K105" s="34">
        <v>0.59</v>
      </c>
      <c r="M105" s="9" t="e">
        <f>#REF!</f>
        <v>#REF!</v>
      </c>
    </row>
    <row r="106" spans="1:11" s="10" customFormat="1" ht="38.25">
      <c r="A106" s="85" t="s">
        <v>122</v>
      </c>
      <c r="B106" s="67" t="s">
        <v>19</v>
      </c>
      <c r="C106" s="52"/>
      <c r="D106" s="53">
        <v>28080</v>
      </c>
      <c r="E106" s="52"/>
      <c r="F106" s="54"/>
      <c r="G106" s="52"/>
      <c r="H106" s="52"/>
      <c r="I106" s="9">
        <v>6082.8</v>
      </c>
      <c r="J106" s="9">
        <v>1.07</v>
      </c>
      <c r="K106" s="34">
        <v>0.02</v>
      </c>
    </row>
    <row r="107" spans="1:11" s="10" customFormat="1" ht="15">
      <c r="A107" s="85" t="s">
        <v>174</v>
      </c>
      <c r="B107" s="67" t="s">
        <v>67</v>
      </c>
      <c r="C107" s="52"/>
      <c r="D107" s="53">
        <v>0</v>
      </c>
      <c r="E107" s="52">
        <f>H107*12</f>
        <v>0</v>
      </c>
      <c r="F107" s="54"/>
      <c r="G107" s="52"/>
      <c r="H107" s="52"/>
      <c r="I107" s="9">
        <v>6082.8</v>
      </c>
      <c r="J107" s="9">
        <v>1.07</v>
      </c>
      <c r="K107" s="34">
        <v>0.57</v>
      </c>
    </row>
    <row r="108" spans="1:13" s="9" customFormat="1" ht="15">
      <c r="A108" s="82" t="s">
        <v>40</v>
      </c>
      <c r="B108" s="44"/>
      <c r="C108" s="42" t="s">
        <v>151</v>
      </c>
      <c r="D108" s="42">
        <f>D109+D110</f>
        <v>0</v>
      </c>
      <c r="E108" s="42"/>
      <c r="F108" s="48"/>
      <c r="G108" s="42">
        <f>D108/I108</f>
        <v>0</v>
      </c>
      <c r="H108" s="42">
        <f>G108/12</f>
        <v>0</v>
      </c>
      <c r="I108" s="9">
        <v>6082.8</v>
      </c>
      <c r="J108" s="9">
        <v>1.07</v>
      </c>
      <c r="K108" s="34">
        <v>0.2</v>
      </c>
      <c r="M108" s="9" t="e">
        <f>#REF!</f>
        <v>#REF!</v>
      </c>
    </row>
    <row r="109" spans="1:11" s="10" customFormat="1" ht="15">
      <c r="A109" s="51" t="s">
        <v>68</v>
      </c>
      <c r="B109" s="52" t="s">
        <v>45</v>
      </c>
      <c r="C109" s="52"/>
      <c r="D109" s="53">
        <v>0</v>
      </c>
      <c r="E109" s="52"/>
      <c r="F109" s="54"/>
      <c r="G109" s="52"/>
      <c r="H109" s="52"/>
      <c r="I109" s="9">
        <v>6082.8</v>
      </c>
      <c r="J109" s="9">
        <v>1.07</v>
      </c>
      <c r="K109" s="34">
        <v>0.15</v>
      </c>
    </row>
    <row r="110" spans="1:11" s="10" customFormat="1" ht="15">
      <c r="A110" s="51" t="s">
        <v>51</v>
      </c>
      <c r="B110" s="52" t="s">
        <v>45</v>
      </c>
      <c r="C110" s="52"/>
      <c r="D110" s="53">
        <v>0</v>
      </c>
      <c r="E110" s="52"/>
      <c r="F110" s="54"/>
      <c r="G110" s="52"/>
      <c r="H110" s="52"/>
      <c r="I110" s="9">
        <v>6082.8</v>
      </c>
      <c r="J110" s="9">
        <v>1.07</v>
      </c>
      <c r="K110" s="34">
        <v>0.05</v>
      </c>
    </row>
    <row r="111" spans="1:13" s="9" customFormat="1" ht="117">
      <c r="A111" s="83" t="s">
        <v>188</v>
      </c>
      <c r="B111" s="11" t="s">
        <v>10</v>
      </c>
      <c r="C111" s="13"/>
      <c r="D111" s="44">
        <v>50000</v>
      </c>
      <c r="E111" s="44">
        <f>H111*12</f>
        <v>8.28</v>
      </c>
      <c r="F111" s="44"/>
      <c r="G111" s="44">
        <f>D111/I111</f>
        <v>8.22</v>
      </c>
      <c r="H111" s="44">
        <f>G111/12</f>
        <v>0.69</v>
      </c>
      <c r="I111" s="9">
        <v>6082.8</v>
      </c>
      <c r="J111" s="9">
        <v>1.07</v>
      </c>
      <c r="K111" s="34">
        <v>0.3</v>
      </c>
      <c r="M111" s="9" t="e">
        <f>#REF!</f>
        <v>#REF!</v>
      </c>
    </row>
    <row r="112" spans="1:11" s="9" customFormat="1" ht="21" customHeight="1">
      <c r="A112" s="135" t="s">
        <v>185</v>
      </c>
      <c r="B112" s="52"/>
      <c r="C112" s="52"/>
      <c r="D112" s="53">
        <v>39149.15</v>
      </c>
      <c r="E112" s="42"/>
      <c r="F112" s="134"/>
      <c r="G112" s="42"/>
      <c r="H112" s="42"/>
      <c r="K112" s="34"/>
    </row>
    <row r="113" spans="1:11" s="9" customFormat="1" ht="24" customHeight="1">
      <c r="A113" s="135" t="s">
        <v>186</v>
      </c>
      <c r="B113" s="52"/>
      <c r="C113" s="52"/>
      <c r="D113" s="53">
        <v>9066.76</v>
      </c>
      <c r="E113" s="42"/>
      <c r="F113" s="134"/>
      <c r="G113" s="42"/>
      <c r="H113" s="42"/>
      <c r="K113" s="34"/>
    </row>
    <row r="114" spans="1:11" s="9" customFormat="1" ht="24.75" customHeight="1">
      <c r="A114" s="135" t="s">
        <v>187</v>
      </c>
      <c r="B114" s="52"/>
      <c r="C114" s="52"/>
      <c r="D114" s="53">
        <v>5877.77</v>
      </c>
      <c r="E114" s="42"/>
      <c r="F114" s="134"/>
      <c r="G114" s="42"/>
      <c r="H114" s="42"/>
      <c r="K114" s="34"/>
    </row>
    <row r="115" spans="1:11" s="9" customFormat="1" ht="18.75">
      <c r="A115" s="132" t="s">
        <v>175</v>
      </c>
      <c r="B115" s="84" t="s">
        <v>7</v>
      </c>
      <c r="C115" s="44"/>
      <c r="D115" s="42">
        <f>33342.42+5900.5</f>
        <v>39242.92</v>
      </c>
      <c r="E115" s="42"/>
      <c r="F115" s="48"/>
      <c r="G115" s="42">
        <f>D115/I115</f>
        <v>6.45</v>
      </c>
      <c r="H115" s="42">
        <f>G115/12</f>
        <v>0.54</v>
      </c>
      <c r="I115" s="9">
        <v>6082.8</v>
      </c>
      <c r="K115" s="34"/>
    </row>
    <row r="116" spans="1:11" s="9" customFormat="1" ht="18.75">
      <c r="A116" s="132" t="s">
        <v>176</v>
      </c>
      <c r="B116" s="84" t="s">
        <v>7</v>
      </c>
      <c r="C116" s="42"/>
      <c r="D116" s="42">
        <f>267767.61-8817.74</f>
        <v>258949.87</v>
      </c>
      <c r="E116" s="42"/>
      <c r="F116" s="48"/>
      <c r="G116" s="42">
        <f>D116/I116</f>
        <v>42.57</v>
      </c>
      <c r="H116" s="42">
        <f>G116/12</f>
        <v>3.55</v>
      </c>
      <c r="I116" s="9">
        <v>6082.8</v>
      </c>
      <c r="K116" s="34"/>
    </row>
    <row r="117" spans="1:11" s="9" customFormat="1" ht="18.75">
      <c r="A117" s="132" t="s">
        <v>177</v>
      </c>
      <c r="B117" s="84" t="s">
        <v>7</v>
      </c>
      <c r="C117" s="42"/>
      <c r="D117" s="42">
        <v>84673.07</v>
      </c>
      <c r="E117" s="42"/>
      <c r="F117" s="48"/>
      <c r="G117" s="42">
        <f>D117/I117</f>
        <v>13.92</v>
      </c>
      <c r="H117" s="42">
        <f>G117/12</f>
        <v>1.16</v>
      </c>
      <c r="I117" s="9">
        <v>6082.8</v>
      </c>
      <c r="K117" s="34"/>
    </row>
    <row r="118" spans="1:11" s="9" customFormat="1" ht="18.75">
      <c r="A118" s="132" t="s">
        <v>178</v>
      </c>
      <c r="B118" s="84" t="s">
        <v>7</v>
      </c>
      <c r="C118" s="42"/>
      <c r="D118" s="42">
        <v>36208.68</v>
      </c>
      <c r="E118" s="42"/>
      <c r="F118" s="48"/>
      <c r="G118" s="42">
        <f>D118/I118</f>
        <v>5.95</v>
      </c>
      <c r="H118" s="42">
        <f>G118/12</f>
        <v>0.5</v>
      </c>
      <c r="I118" s="9">
        <v>6082.8</v>
      </c>
      <c r="K118" s="34"/>
    </row>
    <row r="119" spans="1:13" s="10" customFormat="1" ht="19.5" thickBot="1">
      <c r="A119" s="88" t="s">
        <v>65</v>
      </c>
      <c r="B119" s="89" t="s">
        <v>9</v>
      </c>
      <c r="C119" s="15"/>
      <c r="D119" s="49">
        <f>G119*I119</f>
        <v>150366.82</v>
      </c>
      <c r="E119" s="49"/>
      <c r="F119" s="49"/>
      <c r="G119" s="49">
        <f>12*H119</f>
        <v>24.72</v>
      </c>
      <c r="H119" s="49">
        <v>2.06</v>
      </c>
      <c r="I119" s="9">
        <v>6082.8</v>
      </c>
      <c r="K119" s="35"/>
      <c r="M119" s="10" t="e">
        <f>#REF!</f>
        <v>#REF!</v>
      </c>
    </row>
    <row r="120" spans="1:11" s="9" customFormat="1" ht="15.75" thickBot="1">
      <c r="A120" s="17" t="s">
        <v>30</v>
      </c>
      <c r="B120" s="7"/>
      <c r="C120" s="97"/>
      <c r="D120" s="90">
        <f>D119+D111+D108+D105+D103+D96+D91+D86+D70+D69+D68+D67+D57+D56+D55+D54+D49+D43+D42+D40+D39+D28+D14+D41+D118+D117+D116+D115</f>
        <v>2177651.79</v>
      </c>
      <c r="E120" s="90" t="e">
        <f>E119+E111+E108+E105+E103+E96+E91+E86+E70+E69+E68+E67+E57+E56+E55+E54+E49+E43+E42+E40+E39+E28+E14+E41+E118+E117+E116+E115</f>
        <v>#REF!</v>
      </c>
      <c r="F120" s="90" t="e">
        <f>F119+F111+F108+F105+F103+F96+F91+F86+F70+F69+F68+F67+F57+F56+F55+F54+F49+F43+F42+F40+F39+F28+F14+F41+F118+F117+F116+F115</f>
        <v>#REF!</v>
      </c>
      <c r="G120" s="90">
        <f>G119+G111+G108+G105+G103+G96+G91+G86+G70+G69+G68+G67+G57+G56+G55+G54+G49+G43+G42+G40+G39+G28+G14+G41+G118+G117+G116+G115</f>
        <v>358</v>
      </c>
      <c r="H120" s="90">
        <f>H119+H111+H108+H105+H103+H96+H91+H86+H70+H69+H68+H67+H57+H56+H55+H54+H49+H43+H42+H40+H39+H28+H14+H41+H118+H117+H116+H115</f>
        <v>29.84</v>
      </c>
      <c r="I120" s="9">
        <v>6082.8</v>
      </c>
      <c r="K120" s="34"/>
    </row>
    <row r="121" spans="1:11" s="20" customFormat="1" ht="22.5" customHeight="1" thickBot="1">
      <c r="A121" s="19"/>
      <c r="D121" s="56"/>
      <c r="E121" s="56"/>
      <c r="F121" s="56"/>
      <c r="G121" s="56"/>
      <c r="H121" s="56"/>
      <c r="K121" s="38"/>
    </row>
    <row r="122" spans="1:11" s="9" customFormat="1" ht="30.75" thickBot="1">
      <c r="A122" s="41" t="s">
        <v>63</v>
      </c>
      <c r="B122" s="7"/>
      <c r="C122" s="7"/>
      <c r="D122" s="43">
        <f>SUM(D123:D123)</f>
        <v>29338.12</v>
      </c>
      <c r="E122" s="43">
        <f>SUM(E123:E123)</f>
        <v>0</v>
      </c>
      <c r="F122" s="43">
        <f>SUM(F123:F123)</f>
        <v>0</v>
      </c>
      <c r="G122" s="43">
        <f>SUM(G123:G123)</f>
        <v>4.82</v>
      </c>
      <c r="H122" s="43">
        <f>SUM(H123:H123)</f>
        <v>0.4</v>
      </c>
      <c r="K122" s="34"/>
    </row>
    <row r="123" spans="1:11" s="81" customFormat="1" ht="31.5" customHeight="1">
      <c r="A123" s="51" t="s">
        <v>191</v>
      </c>
      <c r="B123" s="52"/>
      <c r="C123" s="52"/>
      <c r="D123" s="53">
        <v>29338.12</v>
      </c>
      <c r="E123" s="52"/>
      <c r="F123" s="54"/>
      <c r="G123" s="52">
        <f>D123/I123</f>
        <v>4.82</v>
      </c>
      <c r="H123" s="54">
        <f>G123/12</f>
        <v>0.4</v>
      </c>
      <c r="I123" s="79">
        <v>6082.8</v>
      </c>
      <c r="J123" s="79"/>
      <c r="K123" s="80"/>
    </row>
    <row r="124" spans="1:11" s="24" customFormat="1" ht="19.5" thickBot="1">
      <c r="A124" s="21"/>
      <c r="B124" s="22"/>
      <c r="C124" s="23"/>
      <c r="D124" s="23"/>
      <c r="E124" s="23"/>
      <c r="F124" s="23"/>
      <c r="G124" s="23"/>
      <c r="H124" s="23"/>
      <c r="K124" s="39"/>
    </row>
    <row r="125" spans="1:11" s="24" customFormat="1" ht="19.5" thickBot="1">
      <c r="A125" s="17" t="s">
        <v>53</v>
      </c>
      <c r="B125" s="27"/>
      <c r="C125" s="28"/>
      <c r="D125" s="28">
        <f>D120+D122</f>
        <v>2206989.91</v>
      </c>
      <c r="E125" s="28" t="e">
        <f>E120+E122</f>
        <v>#REF!</v>
      </c>
      <c r="F125" s="28" t="e">
        <f>F120+F122</f>
        <v>#REF!</v>
      </c>
      <c r="G125" s="28">
        <f>G120+G122</f>
        <v>362.82</v>
      </c>
      <c r="H125" s="28">
        <f>H120+H122</f>
        <v>30.24</v>
      </c>
      <c r="K125" s="39"/>
    </row>
    <row r="126" spans="1:11" s="24" customFormat="1" ht="18.75">
      <c r="A126" s="21"/>
      <c r="B126" s="22"/>
      <c r="C126" s="23"/>
      <c r="D126" s="23"/>
      <c r="E126" s="23"/>
      <c r="F126" s="23"/>
      <c r="G126" s="23"/>
      <c r="H126" s="23"/>
      <c r="K126" s="39"/>
    </row>
    <row r="127" spans="1:11" s="24" customFormat="1" ht="37.5">
      <c r="A127" s="132" t="s">
        <v>189</v>
      </c>
      <c r="B127" s="136" t="s">
        <v>7</v>
      </c>
      <c r="C127" s="137" t="s">
        <v>190</v>
      </c>
      <c r="D127" s="136"/>
      <c r="E127" s="138"/>
      <c r="F127" s="139">
        <v>30</v>
      </c>
      <c r="G127" s="140"/>
      <c r="H127" s="141">
        <v>55</v>
      </c>
      <c r="K127" s="39"/>
    </row>
    <row r="128" spans="1:11" s="24" customFormat="1" ht="18.75">
      <c r="A128" s="21"/>
      <c r="B128" s="22"/>
      <c r="C128" s="23"/>
      <c r="D128" s="23"/>
      <c r="E128" s="23"/>
      <c r="F128" s="23"/>
      <c r="G128" s="23"/>
      <c r="H128" s="23"/>
      <c r="K128" s="39"/>
    </row>
    <row r="129" spans="1:11" s="24" customFormat="1" ht="18.75">
      <c r="A129" s="21"/>
      <c r="B129" s="22"/>
      <c r="C129" s="23"/>
      <c r="D129" s="23"/>
      <c r="E129" s="23"/>
      <c r="F129" s="23"/>
      <c r="G129" s="23"/>
      <c r="H129" s="23"/>
      <c r="K129" s="39"/>
    </row>
    <row r="130" spans="1:11" s="18" customFormat="1" ht="19.5">
      <c r="A130" s="25"/>
      <c r="B130" s="26"/>
      <c r="C130" s="26"/>
      <c r="D130" s="26"/>
      <c r="E130" s="26"/>
      <c r="F130" s="26"/>
      <c r="G130" s="26"/>
      <c r="H130" s="26"/>
      <c r="K130" s="37"/>
    </row>
    <row r="131" spans="1:11" s="20" customFormat="1" ht="14.25">
      <c r="A131" s="152" t="s">
        <v>26</v>
      </c>
      <c r="B131" s="152"/>
      <c r="C131" s="152"/>
      <c r="D131" s="152"/>
      <c r="E131" s="152"/>
      <c r="F131" s="152"/>
      <c r="K131" s="38"/>
    </row>
    <row r="132" s="20" customFormat="1" ht="12.75">
      <c r="K132" s="38"/>
    </row>
    <row r="133" spans="1:11" s="20" customFormat="1" ht="12.75">
      <c r="A133" s="19" t="s">
        <v>27</v>
      </c>
      <c r="K133" s="38"/>
    </row>
    <row r="134" s="20" customFormat="1" ht="12.75">
      <c r="K134" s="38"/>
    </row>
    <row r="135" s="20" customFormat="1" ht="12.75">
      <c r="K135" s="38"/>
    </row>
    <row r="136" s="20" customFormat="1" ht="12.75">
      <c r="K136" s="38"/>
    </row>
    <row r="137" s="20" customFormat="1" ht="12.75">
      <c r="K137" s="38"/>
    </row>
    <row r="138" s="20" customFormat="1" ht="12.75">
      <c r="K138" s="38"/>
    </row>
    <row r="139" s="20" customFormat="1" ht="12.75">
      <c r="K139" s="38"/>
    </row>
    <row r="140" s="20" customFormat="1" ht="12.75">
      <c r="K140" s="38"/>
    </row>
    <row r="141" s="20" customFormat="1" ht="12.75">
      <c r="K141" s="38"/>
    </row>
    <row r="142" s="20" customFormat="1" ht="12.75">
      <c r="K142" s="38"/>
    </row>
    <row r="143" s="20" customFormat="1" ht="12.75">
      <c r="K143" s="38"/>
    </row>
    <row r="144" s="20" customFormat="1" ht="12.75">
      <c r="K144" s="38"/>
    </row>
    <row r="145" s="20" customFormat="1" ht="12.75">
      <c r="K145" s="38"/>
    </row>
    <row r="146" s="20" customFormat="1" ht="12.75">
      <c r="K146" s="38"/>
    </row>
    <row r="147" s="20" customFormat="1" ht="12.75">
      <c r="K147" s="38"/>
    </row>
    <row r="148" s="20" customFormat="1" ht="12.75">
      <c r="K148" s="38"/>
    </row>
    <row r="149" s="20" customFormat="1" ht="12.75">
      <c r="K149" s="38"/>
    </row>
    <row r="150" s="20" customFormat="1" ht="12.75">
      <c r="K150" s="38"/>
    </row>
    <row r="151" s="20" customFormat="1" ht="12.75">
      <c r="K151" s="38"/>
    </row>
  </sheetData>
  <sheetProtection/>
  <mergeCells count="12">
    <mergeCell ref="A7:H7"/>
    <mergeCell ref="A8:H8"/>
    <mergeCell ref="A9:H9"/>
    <mergeCell ref="A10:H10"/>
    <mergeCell ref="A13:H13"/>
    <mergeCell ref="A131:F13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0"/>
  <sheetViews>
    <sheetView tabSelected="1" zoomScale="90" zoomScaleNormal="90" zoomScalePageLayoutView="0" workbookViewId="0" topLeftCell="A100">
      <selection activeCell="H79" sqref="H79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30" hidden="1" customWidth="1"/>
    <col min="12" max="14" width="15.375" style="1" customWidth="1"/>
    <col min="15" max="16384" width="9.125" style="1" customWidth="1"/>
  </cols>
  <sheetData>
    <row r="1" spans="1:8" ht="16.5" customHeight="1">
      <c r="A1" s="153" t="s">
        <v>139</v>
      </c>
      <c r="B1" s="154"/>
      <c r="C1" s="154"/>
      <c r="D1" s="154"/>
      <c r="E1" s="154"/>
      <c r="F1" s="154"/>
      <c r="G1" s="154"/>
      <c r="H1" s="154"/>
    </row>
    <row r="2" spans="1:8" ht="21.75" customHeight="1">
      <c r="A2" s="57" t="s">
        <v>180</v>
      </c>
      <c r="B2" s="155"/>
      <c r="C2" s="155"/>
      <c r="D2" s="155"/>
      <c r="E2" s="155"/>
      <c r="F2" s="155"/>
      <c r="G2" s="154"/>
      <c r="H2" s="154"/>
    </row>
    <row r="3" spans="2:8" ht="14.25" customHeight="1">
      <c r="B3" s="155" t="s">
        <v>0</v>
      </c>
      <c r="C3" s="155"/>
      <c r="D3" s="155"/>
      <c r="E3" s="155"/>
      <c r="F3" s="155"/>
      <c r="G3" s="154"/>
      <c r="H3" s="154"/>
    </row>
    <row r="4" spans="2:8" ht="14.25" customHeight="1">
      <c r="B4" s="155" t="s">
        <v>140</v>
      </c>
      <c r="C4" s="155"/>
      <c r="D4" s="155"/>
      <c r="E4" s="155"/>
      <c r="F4" s="155"/>
      <c r="G4" s="154"/>
      <c r="H4" s="154"/>
    </row>
    <row r="5" spans="1:8" s="40" customFormat="1" ht="39.75" customHeight="1">
      <c r="A5" s="156"/>
      <c r="B5" s="157"/>
      <c r="C5" s="157"/>
      <c r="D5" s="157"/>
      <c r="E5" s="157"/>
      <c r="F5" s="157"/>
      <c r="G5" s="157"/>
      <c r="H5" s="157"/>
    </row>
    <row r="6" spans="1:8" s="40" customFormat="1" ht="33" customHeight="1">
      <c r="A6" s="158" t="s">
        <v>181</v>
      </c>
      <c r="B6" s="159"/>
      <c r="C6" s="159"/>
      <c r="D6" s="159"/>
      <c r="E6" s="159"/>
      <c r="F6" s="159"/>
      <c r="G6" s="159"/>
      <c r="H6" s="159"/>
    </row>
    <row r="7" spans="1:11" s="2" customFormat="1" ht="22.5" customHeight="1">
      <c r="A7" s="142" t="s">
        <v>1</v>
      </c>
      <c r="B7" s="142"/>
      <c r="C7" s="142"/>
      <c r="D7" s="142"/>
      <c r="E7" s="143"/>
      <c r="F7" s="143"/>
      <c r="G7" s="143"/>
      <c r="H7" s="143"/>
      <c r="K7" s="31"/>
    </row>
    <row r="8" spans="1:11" s="3" customFormat="1" ht="18.75" customHeight="1">
      <c r="A8" s="142" t="s">
        <v>172</v>
      </c>
      <c r="B8" s="142"/>
      <c r="C8" s="142"/>
      <c r="D8" s="142"/>
      <c r="E8" s="143"/>
      <c r="F8" s="143"/>
      <c r="G8" s="143"/>
      <c r="H8" s="143"/>
      <c r="K8" s="32"/>
    </row>
    <row r="9" spans="1:11" s="4" customFormat="1" ht="17.25" customHeight="1">
      <c r="A9" s="144" t="s">
        <v>28</v>
      </c>
      <c r="B9" s="144"/>
      <c r="C9" s="144"/>
      <c r="D9" s="144"/>
      <c r="E9" s="145"/>
      <c r="F9" s="145"/>
      <c r="G9" s="145"/>
      <c r="H9" s="145"/>
      <c r="K9" s="33"/>
    </row>
    <row r="10" spans="1:11" s="3" customFormat="1" ht="30" customHeight="1" thickBot="1">
      <c r="A10" s="146" t="s">
        <v>52</v>
      </c>
      <c r="B10" s="146"/>
      <c r="C10" s="146"/>
      <c r="D10" s="146"/>
      <c r="E10" s="147"/>
      <c r="F10" s="147"/>
      <c r="G10" s="147"/>
      <c r="H10" s="147"/>
      <c r="K10" s="32"/>
    </row>
    <row r="11" spans="1:11" s="9" customFormat="1" ht="139.5" customHeight="1" thickBot="1">
      <c r="A11" s="5" t="s">
        <v>2</v>
      </c>
      <c r="B11" s="6" t="s">
        <v>3</v>
      </c>
      <c r="C11" s="7" t="s">
        <v>131</v>
      </c>
      <c r="D11" s="7" t="s">
        <v>31</v>
      </c>
      <c r="E11" s="7" t="s">
        <v>4</v>
      </c>
      <c r="F11" s="8" t="s">
        <v>5</v>
      </c>
      <c r="G11" s="7" t="s">
        <v>4</v>
      </c>
      <c r="H11" s="8" t="s">
        <v>5</v>
      </c>
      <c r="K11" s="34"/>
    </row>
    <row r="12" spans="1:11" s="10" customFormat="1" ht="12.75">
      <c r="A12" s="91">
        <v>1</v>
      </c>
      <c r="B12" s="92">
        <v>2</v>
      </c>
      <c r="C12" s="92">
        <v>3</v>
      </c>
      <c r="D12" s="93">
        <v>4</v>
      </c>
      <c r="E12" s="92">
        <v>3</v>
      </c>
      <c r="F12" s="94">
        <v>4</v>
      </c>
      <c r="G12" s="95">
        <v>5</v>
      </c>
      <c r="H12" s="96">
        <v>6</v>
      </c>
      <c r="K12" s="35"/>
    </row>
    <row r="13" spans="1:11" s="10" customFormat="1" ht="49.5" customHeight="1">
      <c r="A13" s="148" t="s">
        <v>6</v>
      </c>
      <c r="B13" s="149"/>
      <c r="C13" s="149"/>
      <c r="D13" s="149"/>
      <c r="E13" s="149"/>
      <c r="F13" s="149"/>
      <c r="G13" s="150"/>
      <c r="H13" s="151"/>
      <c r="K13" s="35"/>
    </row>
    <row r="14" spans="1:13" s="9" customFormat="1" ht="24" customHeight="1">
      <c r="A14" s="99" t="s">
        <v>70</v>
      </c>
      <c r="B14" s="84" t="s">
        <v>7</v>
      </c>
      <c r="C14" s="70" t="s">
        <v>137</v>
      </c>
      <c r="D14" s="69">
        <f>G14*I14</f>
        <v>263506.9</v>
      </c>
      <c r="E14" s="70">
        <f>H14*12</f>
        <v>43.32</v>
      </c>
      <c r="F14" s="71"/>
      <c r="G14" s="70">
        <f>H14*12</f>
        <v>43.32</v>
      </c>
      <c r="H14" s="70">
        <f>H25+H27</f>
        <v>3.61</v>
      </c>
      <c r="I14" s="68">
        <v>6082.8</v>
      </c>
      <c r="J14" s="9">
        <f>1.07</f>
        <v>1.07</v>
      </c>
      <c r="K14" s="34">
        <v>2.24</v>
      </c>
      <c r="M14" s="9">
        <f>D14</f>
        <v>263506.9</v>
      </c>
    </row>
    <row r="15" spans="1:11" s="29" customFormat="1" ht="30" customHeight="1">
      <c r="A15" s="100" t="s">
        <v>54</v>
      </c>
      <c r="B15" s="45" t="s">
        <v>55</v>
      </c>
      <c r="C15" s="59"/>
      <c r="D15" s="58"/>
      <c r="E15" s="59"/>
      <c r="F15" s="60"/>
      <c r="G15" s="59"/>
      <c r="H15" s="59"/>
      <c r="K15" s="36"/>
    </row>
    <row r="16" spans="1:11" s="29" customFormat="1" ht="18" customHeight="1">
      <c r="A16" s="100" t="s">
        <v>56</v>
      </c>
      <c r="B16" s="45" t="s">
        <v>55</v>
      </c>
      <c r="C16" s="59"/>
      <c r="D16" s="58"/>
      <c r="E16" s="59"/>
      <c r="F16" s="60"/>
      <c r="G16" s="59"/>
      <c r="H16" s="59"/>
      <c r="K16" s="36"/>
    </row>
    <row r="17" spans="1:11" s="29" customFormat="1" ht="106.5" customHeight="1">
      <c r="A17" s="100" t="s">
        <v>71</v>
      </c>
      <c r="B17" s="45" t="s">
        <v>19</v>
      </c>
      <c r="C17" s="59"/>
      <c r="D17" s="58"/>
      <c r="E17" s="59"/>
      <c r="F17" s="60"/>
      <c r="G17" s="59"/>
      <c r="H17" s="59"/>
      <c r="K17" s="36"/>
    </row>
    <row r="18" spans="1:8" s="122" customFormat="1" ht="15">
      <c r="A18" s="100" t="s">
        <v>72</v>
      </c>
      <c r="B18" s="45" t="s">
        <v>55</v>
      </c>
      <c r="C18" s="59"/>
      <c r="D18" s="46"/>
      <c r="E18" s="59"/>
      <c r="F18" s="58"/>
      <c r="G18" s="84"/>
      <c r="H18" s="129"/>
    </row>
    <row r="19" spans="1:8" s="122" customFormat="1" ht="15">
      <c r="A19" s="100" t="s">
        <v>73</v>
      </c>
      <c r="B19" s="45" t="s">
        <v>55</v>
      </c>
      <c r="C19" s="59"/>
      <c r="D19" s="72"/>
      <c r="E19" s="70"/>
      <c r="F19" s="69"/>
      <c r="G19" s="84"/>
      <c r="H19" s="129"/>
    </row>
    <row r="20" spans="1:8" s="120" customFormat="1" ht="25.5">
      <c r="A20" s="123" t="s">
        <v>74</v>
      </c>
      <c r="B20" s="124" t="s">
        <v>10</v>
      </c>
      <c r="C20" s="59"/>
      <c r="D20" s="126"/>
      <c r="E20" s="127"/>
      <c r="F20" s="125"/>
      <c r="G20" s="115"/>
      <c r="H20" s="130"/>
    </row>
    <row r="21" spans="1:8" s="120" customFormat="1" ht="18.75">
      <c r="A21" s="123" t="s">
        <v>75</v>
      </c>
      <c r="B21" s="124" t="s">
        <v>12</v>
      </c>
      <c r="C21" s="59"/>
      <c r="D21" s="126"/>
      <c r="E21" s="127"/>
      <c r="F21" s="128"/>
      <c r="G21" s="115"/>
      <c r="H21" s="115"/>
    </row>
    <row r="22" spans="1:8" s="120" customFormat="1" ht="18.75">
      <c r="A22" s="123" t="s">
        <v>169</v>
      </c>
      <c r="B22" s="124" t="s">
        <v>55</v>
      </c>
      <c r="C22" s="59"/>
      <c r="D22" s="126"/>
      <c r="E22" s="127"/>
      <c r="F22" s="128"/>
      <c r="G22" s="115"/>
      <c r="H22" s="115"/>
    </row>
    <row r="23" spans="1:8" s="120" customFormat="1" ht="15">
      <c r="A23" s="123" t="s">
        <v>170</v>
      </c>
      <c r="B23" s="124" t="s">
        <v>55</v>
      </c>
      <c r="C23" s="59"/>
      <c r="D23" s="126"/>
      <c r="E23" s="127"/>
      <c r="F23" s="125"/>
      <c r="G23" s="115"/>
      <c r="H23" s="130"/>
    </row>
    <row r="24" spans="1:8" s="120" customFormat="1" ht="15">
      <c r="A24" s="123" t="s">
        <v>76</v>
      </c>
      <c r="B24" s="124" t="s">
        <v>14</v>
      </c>
      <c r="C24" s="59"/>
      <c r="D24" s="126"/>
      <c r="E24" s="127"/>
      <c r="F24" s="125"/>
      <c r="G24" s="115"/>
      <c r="H24" s="130"/>
    </row>
    <row r="25" spans="1:11" s="29" customFormat="1" ht="15">
      <c r="A25" s="61" t="s">
        <v>30</v>
      </c>
      <c r="B25" s="62"/>
      <c r="C25" s="59"/>
      <c r="D25" s="58"/>
      <c r="E25" s="59"/>
      <c r="F25" s="58"/>
      <c r="G25" s="131"/>
      <c r="H25" s="129">
        <v>3.61</v>
      </c>
      <c r="K25" s="36"/>
    </row>
    <row r="26" spans="1:11" s="29" customFormat="1" ht="12.75">
      <c r="A26" s="63" t="s">
        <v>66</v>
      </c>
      <c r="B26" s="62" t="s">
        <v>55</v>
      </c>
      <c r="C26" s="59"/>
      <c r="D26" s="58"/>
      <c r="E26" s="59"/>
      <c r="F26" s="60"/>
      <c r="G26" s="59"/>
      <c r="H26" s="59">
        <v>0</v>
      </c>
      <c r="K26" s="36"/>
    </row>
    <row r="27" spans="1:11" s="29" customFormat="1" ht="15">
      <c r="A27" s="61" t="s">
        <v>30</v>
      </c>
      <c r="B27" s="62"/>
      <c r="C27" s="42"/>
      <c r="D27" s="58"/>
      <c r="E27" s="59"/>
      <c r="F27" s="60"/>
      <c r="G27" s="59"/>
      <c r="H27" s="70">
        <f>H26</f>
        <v>0</v>
      </c>
      <c r="K27" s="36"/>
    </row>
    <row r="28" spans="1:11" s="9" customFormat="1" ht="30">
      <c r="A28" s="99" t="s">
        <v>8</v>
      </c>
      <c r="B28" s="101" t="s">
        <v>9</v>
      </c>
      <c r="C28" s="42" t="s">
        <v>138</v>
      </c>
      <c r="D28" s="72">
        <f>G28*I28</f>
        <v>216790.99</v>
      </c>
      <c r="E28" s="42">
        <f>H28*12</f>
        <v>35.64</v>
      </c>
      <c r="F28" s="73"/>
      <c r="G28" s="42">
        <f>H28*12</f>
        <v>35.64</v>
      </c>
      <c r="H28" s="42">
        <v>2.97</v>
      </c>
      <c r="I28" s="9">
        <v>6082.8</v>
      </c>
      <c r="J28" s="9">
        <v>1.07</v>
      </c>
      <c r="K28" s="34">
        <v>1.96</v>
      </c>
    </row>
    <row r="29" spans="1:11" s="29" customFormat="1" ht="12.75">
      <c r="A29" s="100" t="s">
        <v>77</v>
      </c>
      <c r="B29" s="45" t="s">
        <v>9</v>
      </c>
      <c r="C29" s="45"/>
      <c r="D29" s="46"/>
      <c r="E29" s="45"/>
      <c r="F29" s="47"/>
      <c r="G29" s="45"/>
      <c r="H29" s="45"/>
      <c r="K29" s="36"/>
    </row>
    <row r="30" spans="1:11" s="29" customFormat="1" ht="12.75">
      <c r="A30" s="100" t="s">
        <v>78</v>
      </c>
      <c r="B30" s="45" t="s">
        <v>79</v>
      </c>
      <c r="C30" s="45"/>
      <c r="D30" s="46"/>
      <c r="E30" s="45"/>
      <c r="F30" s="47"/>
      <c r="G30" s="45"/>
      <c r="H30" s="45"/>
      <c r="K30" s="36"/>
    </row>
    <row r="31" spans="1:11" s="29" customFormat="1" ht="12.75">
      <c r="A31" s="100" t="s">
        <v>80</v>
      </c>
      <c r="B31" s="45" t="s">
        <v>81</v>
      </c>
      <c r="C31" s="45"/>
      <c r="D31" s="46"/>
      <c r="E31" s="45"/>
      <c r="F31" s="47"/>
      <c r="G31" s="45"/>
      <c r="H31" s="45"/>
      <c r="K31" s="36"/>
    </row>
    <row r="32" spans="1:11" s="29" customFormat="1" ht="12.75">
      <c r="A32" s="100" t="s">
        <v>57</v>
      </c>
      <c r="B32" s="45" t="s">
        <v>9</v>
      </c>
      <c r="C32" s="45"/>
      <c r="D32" s="46"/>
      <c r="E32" s="45"/>
      <c r="F32" s="47"/>
      <c r="G32" s="45"/>
      <c r="H32" s="45"/>
      <c r="K32" s="36"/>
    </row>
    <row r="33" spans="1:11" s="29" customFormat="1" ht="25.5">
      <c r="A33" s="100" t="s">
        <v>58</v>
      </c>
      <c r="B33" s="45" t="s">
        <v>10</v>
      </c>
      <c r="C33" s="45"/>
      <c r="D33" s="46"/>
      <c r="E33" s="45"/>
      <c r="F33" s="47"/>
      <c r="G33" s="45"/>
      <c r="H33" s="45"/>
      <c r="K33" s="36"/>
    </row>
    <row r="34" spans="1:11" s="29" customFormat="1" ht="12.75">
      <c r="A34" s="100" t="s">
        <v>59</v>
      </c>
      <c r="B34" s="45" t="s">
        <v>9</v>
      </c>
      <c r="C34" s="45"/>
      <c r="D34" s="46"/>
      <c r="E34" s="45"/>
      <c r="F34" s="47"/>
      <c r="G34" s="45"/>
      <c r="H34" s="45"/>
      <c r="K34" s="36"/>
    </row>
    <row r="35" spans="1:11" s="29" customFormat="1" ht="12.75">
      <c r="A35" s="100" t="s">
        <v>60</v>
      </c>
      <c r="B35" s="45" t="s">
        <v>9</v>
      </c>
      <c r="C35" s="45"/>
      <c r="D35" s="46"/>
      <c r="E35" s="45"/>
      <c r="F35" s="47"/>
      <c r="G35" s="45"/>
      <c r="H35" s="45"/>
      <c r="K35" s="36"/>
    </row>
    <row r="36" spans="1:11" s="29" customFormat="1" ht="25.5">
      <c r="A36" s="100" t="s">
        <v>61</v>
      </c>
      <c r="B36" s="45" t="s">
        <v>62</v>
      </c>
      <c r="C36" s="45"/>
      <c r="D36" s="46"/>
      <c r="E36" s="45"/>
      <c r="F36" s="47"/>
      <c r="G36" s="45"/>
      <c r="H36" s="45"/>
      <c r="K36" s="36"/>
    </row>
    <row r="37" spans="1:11" s="29" customFormat="1" ht="25.5">
      <c r="A37" s="100" t="s">
        <v>82</v>
      </c>
      <c r="B37" s="45" t="s">
        <v>10</v>
      </c>
      <c r="C37" s="45"/>
      <c r="D37" s="46"/>
      <c r="E37" s="45"/>
      <c r="F37" s="47"/>
      <c r="G37" s="45"/>
      <c r="H37" s="45"/>
      <c r="K37" s="36"/>
    </row>
    <row r="38" spans="1:11" s="29" customFormat="1" ht="25.5">
      <c r="A38" s="100" t="s">
        <v>83</v>
      </c>
      <c r="B38" s="45" t="s">
        <v>9</v>
      </c>
      <c r="C38" s="45"/>
      <c r="D38" s="46"/>
      <c r="E38" s="45"/>
      <c r="F38" s="47"/>
      <c r="G38" s="45"/>
      <c r="H38" s="45"/>
      <c r="K38" s="36"/>
    </row>
    <row r="39" spans="1:11" s="12" customFormat="1" ht="15">
      <c r="A39" s="83" t="s">
        <v>11</v>
      </c>
      <c r="B39" s="84" t="s">
        <v>12</v>
      </c>
      <c r="C39" s="42" t="s">
        <v>137</v>
      </c>
      <c r="D39" s="72">
        <f>G39*I39</f>
        <v>65694.24</v>
      </c>
      <c r="E39" s="42">
        <f>H39*12</f>
        <v>10.8</v>
      </c>
      <c r="F39" s="48"/>
      <c r="G39" s="42">
        <f>H39*12</f>
        <v>10.8</v>
      </c>
      <c r="H39" s="42">
        <v>0.9</v>
      </c>
      <c r="I39" s="68">
        <v>6082.8</v>
      </c>
      <c r="J39" s="9">
        <v>1.07</v>
      </c>
      <c r="K39" s="34">
        <v>0.6</v>
      </c>
    </row>
    <row r="40" spans="1:11" s="9" customFormat="1" ht="15">
      <c r="A40" s="83" t="s">
        <v>84</v>
      </c>
      <c r="B40" s="84" t="s">
        <v>13</v>
      </c>
      <c r="C40" s="42" t="s">
        <v>137</v>
      </c>
      <c r="D40" s="72">
        <f>G40*I40</f>
        <v>213871.25</v>
      </c>
      <c r="E40" s="42">
        <f>H40*12</f>
        <v>35.16</v>
      </c>
      <c r="F40" s="48"/>
      <c r="G40" s="42">
        <f>H40*12</f>
        <v>35.16</v>
      </c>
      <c r="H40" s="42">
        <v>2.93</v>
      </c>
      <c r="I40" s="68">
        <v>6082.8</v>
      </c>
      <c r="J40" s="9">
        <v>1.07</v>
      </c>
      <c r="K40" s="34">
        <v>1.94</v>
      </c>
    </row>
    <row r="41" spans="1:11" s="9" customFormat="1" ht="21.75" customHeight="1">
      <c r="A41" s="83" t="s">
        <v>85</v>
      </c>
      <c r="B41" s="84" t="s">
        <v>9</v>
      </c>
      <c r="C41" s="42" t="s">
        <v>132</v>
      </c>
      <c r="D41" s="72">
        <f>G41*I41</f>
        <v>137227.97</v>
      </c>
      <c r="E41" s="42">
        <f>H41*12</f>
        <v>22.56</v>
      </c>
      <c r="F41" s="48"/>
      <c r="G41" s="42">
        <f>H41*12</f>
        <v>22.56</v>
      </c>
      <c r="H41" s="42">
        <v>1.88</v>
      </c>
      <c r="I41" s="9">
        <v>6082.8</v>
      </c>
      <c r="J41" s="9">
        <v>1.07</v>
      </c>
      <c r="K41" s="34">
        <v>1.24</v>
      </c>
    </row>
    <row r="42" spans="1:12" s="64" customFormat="1" ht="45">
      <c r="A42" s="83" t="s">
        <v>86</v>
      </c>
      <c r="B42" s="84" t="s">
        <v>14</v>
      </c>
      <c r="C42" s="70" t="s">
        <v>132</v>
      </c>
      <c r="D42" s="69">
        <f>3407.5*1.105*3*1.1*1.086</f>
        <v>13494.04</v>
      </c>
      <c r="E42" s="70"/>
      <c r="F42" s="74"/>
      <c r="G42" s="70">
        <f>D42/I42</f>
        <v>2.22</v>
      </c>
      <c r="H42" s="70">
        <f>G42/12</f>
        <v>0.19</v>
      </c>
      <c r="I42" s="9">
        <v>6082.8</v>
      </c>
      <c r="K42" s="34"/>
      <c r="L42" s="65"/>
    </row>
    <row r="43" spans="1:11" s="9" customFormat="1" ht="20.25" customHeight="1">
      <c r="A43" s="83" t="s">
        <v>87</v>
      </c>
      <c r="B43" s="84" t="s">
        <v>9</v>
      </c>
      <c r="C43" s="42" t="s">
        <v>142</v>
      </c>
      <c r="D43" s="72">
        <f>G43*I43</f>
        <v>156936.24</v>
      </c>
      <c r="E43" s="42">
        <f>H43*12</f>
        <v>25.8</v>
      </c>
      <c r="F43" s="48"/>
      <c r="G43" s="42">
        <f>H43*12</f>
        <v>25.8</v>
      </c>
      <c r="H43" s="42">
        <v>2.15</v>
      </c>
      <c r="I43" s="9">
        <v>6082.8</v>
      </c>
      <c r="J43" s="9">
        <v>1.07</v>
      </c>
      <c r="K43" s="34">
        <v>1.43</v>
      </c>
    </row>
    <row r="44" spans="1:11" s="9" customFormat="1" ht="15">
      <c r="A44" s="100" t="s">
        <v>88</v>
      </c>
      <c r="B44" s="45" t="s">
        <v>19</v>
      </c>
      <c r="C44" s="42"/>
      <c r="D44" s="72"/>
      <c r="E44" s="42"/>
      <c r="F44" s="48"/>
      <c r="G44" s="42"/>
      <c r="H44" s="42"/>
      <c r="K44" s="34"/>
    </row>
    <row r="45" spans="1:11" s="9" customFormat="1" ht="15">
      <c r="A45" s="100" t="s">
        <v>89</v>
      </c>
      <c r="B45" s="45" t="s">
        <v>14</v>
      </c>
      <c r="C45" s="42"/>
      <c r="D45" s="72"/>
      <c r="E45" s="42"/>
      <c r="F45" s="48"/>
      <c r="G45" s="42"/>
      <c r="H45" s="42"/>
      <c r="K45" s="34"/>
    </row>
    <row r="46" spans="1:11" s="9" customFormat="1" ht="15">
      <c r="A46" s="100" t="s">
        <v>90</v>
      </c>
      <c r="B46" s="45" t="s">
        <v>91</v>
      </c>
      <c r="C46" s="42"/>
      <c r="D46" s="72"/>
      <c r="E46" s="42"/>
      <c r="F46" s="48"/>
      <c r="G46" s="42"/>
      <c r="H46" s="42"/>
      <c r="K46" s="34"/>
    </row>
    <row r="47" spans="1:11" s="9" customFormat="1" ht="15">
      <c r="A47" s="100" t="s">
        <v>92</v>
      </c>
      <c r="B47" s="45" t="s">
        <v>93</v>
      </c>
      <c r="C47" s="42"/>
      <c r="D47" s="72"/>
      <c r="E47" s="42"/>
      <c r="F47" s="48"/>
      <c r="G47" s="42"/>
      <c r="H47" s="42"/>
      <c r="K47" s="34"/>
    </row>
    <row r="48" spans="1:11" s="9" customFormat="1" ht="15">
      <c r="A48" s="100" t="s">
        <v>94</v>
      </c>
      <c r="B48" s="45" t="s">
        <v>91</v>
      </c>
      <c r="C48" s="42"/>
      <c r="D48" s="72"/>
      <c r="E48" s="42"/>
      <c r="F48" s="48"/>
      <c r="G48" s="42"/>
      <c r="H48" s="42"/>
      <c r="K48" s="34"/>
    </row>
    <row r="49" spans="1:11" s="9" customFormat="1" ht="28.5">
      <c r="A49" s="83" t="s">
        <v>95</v>
      </c>
      <c r="B49" s="102" t="s">
        <v>29</v>
      </c>
      <c r="C49" s="42" t="s">
        <v>133</v>
      </c>
      <c r="D49" s="72">
        <f>(313142.54*1.086)+1000*3</f>
        <v>343072.8</v>
      </c>
      <c r="E49" s="42">
        <f>H49*12</f>
        <v>56.4</v>
      </c>
      <c r="F49" s="48"/>
      <c r="G49" s="42">
        <f>D49/I49</f>
        <v>56.4</v>
      </c>
      <c r="H49" s="42">
        <f>G49/12</f>
        <v>4.7</v>
      </c>
      <c r="I49" s="9">
        <v>6082.8</v>
      </c>
      <c r="J49" s="9">
        <v>1.07</v>
      </c>
      <c r="K49" s="34">
        <v>3.07</v>
      </c>
    </row>
    <row r="50" spans="1:11" s="9" customFormat="1" ht="25.5">
      <c r="A50" s="85" t="s">
        <v>96</v>
      </c>
      <c r="B50" s="103" t="s">
        <v>29</v>
      </c>
      <c r="C50" s="42"/>
      <c r="D50" s="72"/>
      <c r="E50" s="42"/>
      <c r="F50" s="48"/>
      <c r="G50" s="42"/>
      <c r="H50" s="42"/>
      <c r="K50" s="34"/>
    </row>
    <row r="51" spans="1:11" s="9" customFormat="1" ht="15">
      <c r="A51" s="85" t="s">
        <v>97</v>
      </c>
      <c r="B51" s="103" t="s">
        <v>98</v>
      </c>
      <c r="C51" s="42"/>
      <c r="D51" s="72"/>
      <c r="E51" s="42"/>
      <c r="F51" s="48"/>
      <c r="G51" s="42"/>
      <c r="H51" s="42"/>
      <c r="K51" s="34"/>
    </row>
    <row r="52" spans="1:11" s="9" customFormat="1" ht="15">
      <c r="A52" s="85" t="s">
        <v>99</v>
      </c>
      <c r="B52" s="103" t="s">
        <v>55</v>
      </c>
      <c r="C52" s="42"/>
      <c r="D52" s="72"/>
      <c r="E52" s="42"/>
      <c r="F52" s="48"/>
      <c r="G52" s="42"/>
      <c r="H52" s="42"/>
      <c r="K52" s="34"/>
    </row>
    <row r="53" spans="1:11" s="9" customFormat="1" ht="25.5">
      <c r="A53" s="85" t="s">
        <v>100</v>
      </c>
      <c r="B53" s="103" t="s">
        <v>14</v>
      </c>
      <c r="C53" s="42"/>
      <c r="D53" s="72"/>
      <c r="E53" s="42"/>
      <c r="F53" s="48"/>
      <c r="G53" s="42"/>
      <c r="H53" s="42"/>
      <c r="K53" s="34"/>
    </row>
    <row r="54" spans="1:11" s="9" customFormat="1" ht="21" customHeight="1">
      <c r="A54" s="85" t="s">
        <v>171</v>
      </c>
      <c r="B54" s="103" t="s">
        <v>14</v>
      </c>
      <c r="C54" s="45" t="s">
        <v>133</v>
      </c>
      <c r="D54" s="72"/>
      <c r="E54" s="42"/>
      <c r="F54" s="48"/>
      <c r="G54" s="42"/>
      <c r="H54" s="42"/>
      <c r="I54" s="9">
        <v>6082.8</v>
      </c>
      <c r="K54" s="34"/>
    </row>
    <row r="55" spans="1:11" s="10" customFormat="1" ht="30">
      <c r="A55" s="83" t="s">
        <v>101</v>
      </c>
      <c r="B55" s="84" t="s">
        <v>7</v>
      </c>
      <c r="C55" s="44" t="s">
        <v>136</v>
      </c>
      <c r="D55" s="72">
        <v>2439.99</v>
      </c>
      <c r="E55" s="44">
        <f>H55*12</f>
        <v>0.36</v>
      </c>
      <c r="F55" s="48"/>
      <c r="G55" s="42">
        <f>D55/I55</f>
        <v>0.4</v>
      </c>
      <c r="H55" s="42">
        <f>G55/12</f>
        <v>0.03</v>
      </c>
      <c r="I55" s="9">
        <v>6082.8</v>
      </c>
      <c r="J55" s="9">
        <v>1.07</v>
      </c>
      <c r="K55" s="34">
        <v>0.02</v>
      </c>
    </row>
    <row r="56" spans="1:11" s="10" customFormat="1" ht="45">
      <c r="A56" s="83" t="s">
        <v>134</v>
      </c>
      <c r="B56" s="84" t="s">
        <v>7</v>
      </c>
      <c r="C56" s="69" t="s">
        <v>135</v>
      </c>
      <c r="D56" s="72">
        <v>20333.41</v>
      </c>
      <c r="E56" s="44">
        <f>H56*12</f>
        <v>3.36</v>
      </c>
      <c r="F56" s="48"/>
      <c r="G56" s="42">
        <f>D56/I56</f>
        <v>3.34</v>
      </c>
      <c r="H56" s="42">
        <f>G56/12</f>
        <v>0.28</v>
      </c>
      <c r="I56" s="9">
        <v>6082.8</v>
      </c>
      <c r="J56" s="9">
        <v>1.07</v>
      </c>
      <c r="K56" s="34">
        <v>0.04</v>
      </c>
    </row>
    <row r="57" spans="1:11" s="10" customFormat="1" ht="30">
      <c r="A57" s="83" t="s">
        <v>20</v>
      </c>
      <c r="B57" s="84"/>
      <c r="C57" s="44" t="s">
        <v>143</v>
      </c>
      <c r="D57" s="72">
        <f>G57*I57</f>
        <v>16058.59</v>
      </c>
      <c r="E57" s="44">
        <f>H57*12</f>
        <v>2.64</v>
      </c>
      <c r="F57" s="48"/>
      <c r="G57" s="42">
        <f>H57*12</f>
        <v>2.64</v>
      </c>
      <c r="H57" s="42">
        <v>0.22</v>
      </c>
      <c r="I57" s="9">
        <v>6082.8</v>
      </c>
      <c r="J57" s="9">
        <v>1.07</v>
      </c>
      <c r="K57" s="34">
        <v>0.14</v>
      </c>
    </row>
    <row r="58" spans="1:11" s="10" customFormat="1" ht="25.5">
      <c r="A58" s="85" t="s">
        <v>102</v>
      </c>
      <c r="B58" s="86" t="s">
        <v>67</v>
      </c>
      <c r="C58" s="44"/>
      <c r="D58" s="72"/>
      <c r="E58" s="44"/>
      <c r="F58" s="48"/>
      <c r="G58" s="42"/>
      <c r="H58" s="42"/>
      <c r="I58" s="9"/>
      <c r="J58" s="9"/>
      <c r="K58" s="34"/>
    </row>
    <row r="59" spans="1:11" s="10" customFormat="1" ht="15">
      <c r="A59" s="85" t="s">
        <v>103</v>
      </c>
      <c r="B59" s="86" t="s">
        <v>67</v>
      </c>
      <c r="C59" s="44"/>
      <c r="D59" s="72"/>
      <c r="E59" s="44"/>
      <c r="F59" s="48"/>
      <c r="G59" s="42"/>
      <c r="H59" s="42"/>
      <c r="I59" s="9"/>
      <c r="J59" s="9"/>
      <c r="K59" s="34"/>
    </row>
    <row r="60" spans="1:11" s="10" customFormat="1" ht="15">
      <c r="A60" s="85" t="s">
        <v>104</v>
      </c>
      <c r="B60" s="86" t="s">
        <v>55</v>
      </c>
      <c r="C60" s="44"/>
      <c r="D60" s="72"/>
      <c r="E60" s="44"/>
      <c r="F60" s="48"/>
      <c r="G60" s="42"/>
      <c r="H60" s="42"/>
      <c r="I60" s="9"/>
      <c r="J60" s="9"/>
      <c r="K60" s="34"/>
    </row>
    <row r="61" spans="1:11" s="10" customFormat="1" ht="15">
      <c r="A61" s="85" t="s">
        <v>105</v>
      </c>
      <c r="B61" s="86" t="s">
        <v>67</v>
      </c>
      <c r="C61" s="44"/>
      <c r="D61" s="72"/>
      <c r="E61" s="44"/>
      <c r="F61" s="48"/>
      <c r="G61" s="42"/>
      <c r="H61" s="42"/>
      <c r="I61" s="9"/>
      <c r="J61" s="9"/>
      <c r="K61" s="34"/>
    </row>
    <row r="62" spans="1:11" s="10" customFormat="1" ht="25.5">
      <c r="A62" s="85" t="s">
        <v>106</v>
      </c>
      <c r="B62" s="86" t="s">
        <v>67</v>
      </c>
      <c r="C62" s="44"/>
      <c r="D62" s="72"/>
      <c r="E62" s="44"/>
      <c r="F62" s="48"/>
      <c r="G62" s="42"/>
      <c r="H62" s="42"/>
      <c r="I62" s="9"/>
      <c r="J62" s="9"/>
      <c r="K62" s="34"/>
    </row>
    <row r="63" spans="1:11" s="10" customFormat="1" ht="15">
      <c r="A63" s="85" t="s">
        <v>107</v>
      </c>
      <c r="B63" s="86" t="s">
        <v>67</v>
      </c>
      <c r="C63" s="44"/>
      <c r="D63" s="72"/>
      <c r="E63" s="44"/>
      <c r="F63" s="48"/>
      <c r="G63" s="42"/>
      <c r="H63" s="42"/>
      <c r="I63" s="9"/>
      <c r="J63" s="9"/>
      <c r="K63" s="34"/>
    </row>
    <row r="64" spans="1:11" s="10" customFormat="1" ht="25.5">
      <c r="A64" s="85" t="s">
        <v>108</v>
      </c>
      <c r="B64" s="86" t="s">
        <v>67</v>
      </c>
      <c r="C64" s="44"/>
      <c r="D64" s="72"/>
      <c r="E64" s="44"/>
      <c r="F64" s="48"/>
      <c r="G64" s="42"/>
      <c r="H64" s="42"/>
      <c r="I64" s="9"/>
      <c r="J64" s="9"/>
      <c r="K64" s="34"/>
    </row>
    <row r="65" spans="1:11" s="10" customFormat="1" ht="15">
      <c r="A65" s="85" t="s">
        <v>109</v>
      </c>
      <c r="B65" s="86" t="s">
        <v>67</v>
      </c>
      <c r="C65" s="44"/>
      <c r="D65" s="72"/>
      <c r="E65" s="44"/>
      <c r="F65" s="48"/>
      <c r="G65" s="42"/>
      <c r="H65" s="42"/>
      <c r="I65" s="9"/>
      <c r="J65" s="9"/>
      <c r="K65" s="34"/>
    </row>
    <row r="66" spans="1:11" s="10" customFormat="1" ht="15">
      <c r="A66" s="85" t="s">
        <v>110</v>
      </c>
      <c r="B66" s="86" t="s">
        <v>67</v>
      </c>
      <c r="C66" s="44"/>
      <c r="D66" s="72"/>
      <c r="E66" s="44"/>
      <c r="F66" s="48"/>
      <c r="G66" s="42"/>
      <c r="H66" s="42"/>
      <c r="I66" s="9"/>
      <c r="J66" s="9"/>
      <c r="K66" s="34"/>
    </row>
    <row r="67" spans="1:11" s="9" customFormat="1" ht="15">
      <c r="A67" s="82" t="s">
        <v>22</v>
      </c>
      <c r="B67" s="44" t="s">
        <v>23</v>
      </c>
      <c r="C67" s="44" t="s">
        <v>144</v>
      </c>
      <c r="D67" s="72">
        <f>G67*I67</f>
        <v>5839.49</v>
      </c>
      <c r="E67" s="44">
        <f>H67*12</f>
        <v>0.96</v>
      </c>
      <c r="F67" s="48"/>
      <c r="G67" s="42">
        <f>H67*12</f>
        <v>0.96</v>
      </c>
      <c r="H67" s="42">
        <v>0.08</v>
      </c>
      <c r="I67" s="68">
        <v>6082.8</v>
      </c>
      <c r="J67" s="9">
        <v>1.07</v>
      </c>
      <c r="K67" s="34">
        <v>0.03</v>
      </c>
    </row>
    <row r="68" spans="1:11" s="9" customFormat="1" ht="15">
      <c r="A68" s="82" t="s">
        <v>24</v>
      </c>
      <c r="B68" s="49" t="s">
        <v>25</v>
      </c>
      <c r="C68" s="49" t="s">
        <v>144</v>
      </c>
      <c r="D68" s="72">
        <f>G68*I68</f>
        <v>3649.68</v>
      </c>
      <c r="E68" s="49">
        <f>H68*12</f>
        <v>0.6</v>
      </c>
      <c r="F68" s="50"/>
      <c r="G68" s="42">
        <f>12*H68</f>
        <v>0.6</v>
      </c>
      <c r="H68" s="42">
        <v>0.05</v>
      </c>
      <c r="I68" s="68">
        <v>6082.8</v>
      </c>
      <c r="J68" s="9">
        <v>1.07</v>
      </c>
      <c r="K68" s="34">
        <v>0.02</v>
      </c>
    </row>
    <row r="69" spans="1:13" s="12" customFormat="1" ht="30">
      <c r="A69" s="83" t="s">
        <v>21</v>
      </c>
      <c r="B69" s="84"/>
      <c r="C69" s="44"/>
      <c r="D69" s="72">
        <v>0</v>
      </c>
      <c r="E69" s="44">
        <f>H69*12</f>
        <v>0</v>
      </c>
      <c r="F69" s="48"/>
      <c r="G69" s="42">
        <f>D69/I69</f>
        <v>0</v>
      </c>
      <c r="H69" s="42">
        <f>G69/12</f>
        <v>0</v>
      </c>
      <c r="I69" s="68">
        <v>6082.8</v>
      </c>
      <c r="J69" s="9">
        <v>1.07</v>
      </c>
      <c r="K69" s="34">
        <v>0.03</v>
      </c>
      <c r="M69" s="9"/>
    </row>
    <row r="70" spans="1:11" s="12" customFormat="1" ht="15">
      <c r="A70" s="83" t="s">
        <v>32</v>
      </c>
      <c r="B70" s="84"/>
      <c r="C70" s="42" t="s">
        <v>145</v>
      </c>
      <c r="D70" s="42">
        <f>D71+D72+D73+D74+D75+D76+D77+D78+D79+D81+D82+D83+D84+D85+D80</f>
        <v>43837.56</v>
      </c>
      <c r="E70" s="42"/>
      <c r="F70" s="48"/>
      <c r="G70" s="42">
        <f>D70/I70</f>
        <v>7.21</v>
      </c>
      <c r="H70" s="42">
        <f>G70/12-0.01</f>
        <v>0.59</v>
      </c>
      <c r="I70" s="68">
        <v>6082.8</v>
      </c>
      <c r="J70" s="9">
        <v>1.07</v>
      </c>
      <c r="K70" s="34">
        <v>0.53</v>
      </c>
    </row>
    <row r="71" spans="1:11" s="10" customFormat="1" ht="15">
      <c r="A71" s="66" t="s">
        <v>38</v>
      </c>
      <c r="B71" s="87" t="s">
        <v>14</v>
      </c>
      <c r="C71" s="52"/>
      <c r="D71" s="53">
        <v>389.23</v>
      </c>
      <c r="E71" s="52"/>
      <c r="F71" s="54"/>
      <c r="G71" s="52"/>
      <c r="H71" s="52"/>
      <c r="I71" s="68">
        <v>6082.8</v>
      </c>
      <c r="J71" s="9">
        <v>1.07</v>
      </c>
      <c r="K71" s="34">
        <v>0.01</v>
      </c>
    </row>
    <row r="72" spans="1:11" s="10" customFormat="1" ht="15">
      <c r="A72" s="66" t="s">
        <v>15</v>
      </c>
      <c r="B72" s="87" t="s">
        <v>19</v>
      </c>
      <c r="C72" s="52"/>
      <c r="D72" s="53">
        <v>1097.78</v>
      </c>
      <c r="E72" s="52">
        <f>H72*12</f>
        <v>0</v>
      </c>
      <c r="F72" s="54"/>
      <c r="G72" s="52"/>
      <c r="H72" s="52"/>
      <c r="I72" s="68">
        <v>6082.8</v>
      </c>
      <c r="J72" s="9">
        <v>1.07</v>
      </c>
      <c r="K72" s="34">
        <v>0.01</v>
      </c>
    </row>
    <row r="73" spans="1:11" s="10" customFormat="1" ht="15">
      <c r="A73" s="66" t="s">
        <v>111</v>
      </c>
      <c r="B73" s="67" t="s">
        <v>14</v>
      </c>
      <c r="C73" s="52"/>
      <c r="D73" s="53">
        <v>1956.15</v>
      </c>
      <c r="E73" s="52"/>
      <c r="F73" s="54"/>
      <c r="G73" s="52"/>
      <c r="H73" s="52"/>
      <c r="I73" s="68">
        <v>6082.8</v>
      </c>
      <c r="J73" s="9"/>
      <c r="K73" s="34"/>
    </row>
    <row r="74" spans="1:11" s="10" customFormat="1" ht="15">
      <c r="A74" s="66" t="s">
        <v>44</v>
      </c>
      <c r="B74" s="87" t="s">
        <v>14</v>
      </c>
      <c r="C74" s="52"/>
      <c r="D74" s="53">
        <v>2092</v>
      </c>
      <c r="E74" s="52">
        <f>H74*12</f>
        <v>0</v>
      </c>
      <c r="F74" s="54"/>
      <c r="G74" s="52"/>
      <c r="H74" s="52"/>
      <c r="I74" s="68">
        <v>6082.8</v>
      </c>
      <c r="J74" s="9">
        <v>1.07</v>
      </c>
      <c r="K74" s="34">
        <v>0.16</v>
      </c>
    </row>
    <row r="75" spans="1:11" s="10" customFormat="1" ht="15">
      <c r="A75" s="66" t="s">
        <v>16</v>
      </c>
      <c r="B75" s="87" t="s">
        <v>14</v>
      </c>
      <c r="C75" s="52"/>
      <c r="D75" s="53">
        <v>6995.08</v>
      </c>
      <c r="E75" s="52"/>
      <c r="F75" s="54"/>
      <c r="G75" s="52"/>
      <c r="H75" s="52"/>
      <c r="I75" s="68">
        <v>6082.8</v>
      </c>
      <c r="J75" s="9"/>
      <c r="K75" s="34"/>
    </row>
    <row r="76" spans="1:11" s="10" customFormat="1" ht="15">
      <c r="A76" s="66" t="s">
        <v>17</v>
      </c>
      <c r="B76" s="87" t="s">
        <v>14</v>
      </c>
      <c r="C76" s="52"/>
      <c r="D76" s="53">
        <v>1097.78</v>
      </c>
      <c r="E76" s="52">
        <f>H76*12</f>
        <v>0</v>
      </c>
      <c r="F76" s="54"/>
      <c r="G76" s="52"/>
      <c r="H76" s="52"/>
      <c r="I76" s="68">
        <v>6082.8</v>
      </c>
      <c r="J76" s="9">
        <v>1.07</v>
      </c>
      <c r="K76" s="34">
        <v>0.02</v>
      </c>
    </row>
    <row r="77" spans="1:11" s="10" customFormat="1" ht="15">
      <c r="A77" s="66" t="s">
        <v>42</v>
      </c>
      <c r="B77" s="87" t="s">
        <v>14</v>
      </c>
      <c r="C77" s="52"/>
      <c r="D77" s="53">
        <v>1045.98</v>
      </c>
      <c r="E77" s="52">
        <f>H77*12</f>
        <v>0</v>
      </c>
      <c r="F77" s="54"/>
      <c r="G77" s="52"/>
      <c r="H77" s="52"/>
      <c r="I77" s="68">
        <v>6082.8</v>
      </c>
      <c r="J77" s="9">
        <v>1.07</v>
      </c>
      <c r="K77" s="34">
        <v>0.06</v>
      </c>
    </row>
    <row r="78" spans="1:11" s="10" customFormat="1" ht="15">
      <c r="A78" s="66" t="s">
        <v>43</v>
      </c>
      <c r="B78" s="87" t="s">
        <v>19</v>
      </c>
      <c r="C78" s="52"/>
      <c r="D78" s="53">
        <v>0</v>
      </c>
      <c r="E78" s="52">
        <f>H78*12</f>
        <v>0</v>
      </c>
      <c r="F78" s="54"/>
      <c r="G78" s="52"/>
      <c r="H78" s="52"/>
      <c r="I78" s="68">
        <v>6082.8</v>
      </c>
      <c r="J78" s="9">
        <v>1.07</v>
      </c>
      <c r="K78" s="34">
        <v>0.01</v>
      </c>
    </row>
    <row r="79" spans="1:11" s="110" customFormat="1" ht="32.25" customHeight="1">
      <c r="A79" s="104" t="s">
        <v>18</v>
      </c>
      <c r="B79" s="105" t="s">
        <v>14</v>
      </c>
      <c r="C79" s="52"/>
      <c r="D79" s="53">
        <v>6419.45</v>
      </c>
      <c r="E79" s="106"/>
      <c r="F79" s="107"/>
      <c r="G79" s="106"/>
      <c r="H79" s="106"/>
      <c r="I79" s="68">
        <v>6082.8</v>
      </c>
      <c r="J79" s="108">
        <v>1.07</v>
      </c>
      <c r="K79" s="109">
        <v>0.01</v>
      </c>
    </row>
    <row r="80" spans="1:9" s="121" customFormat="1" ht="27" customHeight="1">
      <c r="A80" s="104" t="s">
        <v>168</v>
      </c>
      <c r="B80" s="105" t="s">
        <v>14</v>
      </c>
      <c r="C80" s="52"/>
      <c r="D80" s="52">
        <v>1734.35</v>
      </c>
      <c r="E80" s="119"/>
      <c r="F80" s="119"/>
      <c r="G80" s="115"/>
      <c r="H80" s="105"/>
      <c r="I80" s="68">
        <v>6082.8</v>
      </c>
    </row>
    <row r="81" spans="1:11" s="110" customFormat="1" ht="18" customHeight="1">
      <c r="A81" s="104" t="s">
        <v>64</v>
      </c>
      <c r="B81" s="105" t="s">
        <v>14</v>
      </c>
      <c r="C81" s="52"/>
      <c r="D81" s="75">
        <v>7236.11</v>
      </c>
      <c r="E81" s="106"/>
      <c r="F81" s="107"/>
      <c r="G81" s="106"/>
      <c r="H81" s="106"/>
      <c r="I81" s="68">
        <v>6082.8</v>
      </c>
      <c r="J81" s="108">
        <v>1.07</v>
      </c>
      <c r="K81" s="109">
        <v>0.04</v>
      </c>
    </row>
    <row r="82" spans="1:11" s="110" customFormat="1" ht="26.25" customHeight="1">
      <c r="A82" s="104" t="s">
        <v>129</v>
      </c>
      <c r="B82" s="111" t="s">
        <v>49</v>
      </c>
      <c r="C82" s="55"/>
      <c r="D82" s="53">
        <v>0</v>
      </c>
      <c r="E82" s="112"/>
      <c r="F82" s="107"/>
      <c r="G82" s="112"/>
      <c r="H82" s="112"/>
      <c r="I82" s="68">
        <v>6082.8</v>
      </c>
      <c r="J82" s="108"/>
      <c r="K82" s="109"/>
    </row>
    <row r="83" spans="1:11" s="110" customFormat="1" ht="26.25" customHeight="1">
      <c r="A83" s="104" t="s">
        <v>130</v>
      </c>
      <c r="B83" s="111" t="s">
        <v>49</v>
      </c>
      <c r="C83" s="52"/>
      <c r="D83" s="76">
        <v>0</v>
      </c>
      <c r="E83" s="112"/>
      <c r="F83" s="107"/>
      <c r="G83" s="112"/>
      <c r="H83" s="112"/>
      <c r="I83" s="68">
        <v>6082.8</v>
      </c>
      <c r="J83" s="108"/>
      <c r="K83" s="109"/>
    </row>
    <row r="84" spans="1:11" s="81" customFormat="1" ht="18" customHeight="1">
      <c r="A84" s="51" t="s">
        <v>161</v>
      </c>
      <c r="B84" s="77" t="s">
        <v>49</v>
      </c>
      <c r="C84" s="52"/>
      <c r="D84" s="53">
        <v>0</v>
      </c>
      <c r="E84" s="55"/>
      <c r="F84" s="54"/>
      <c r="G84" s="55"/>
      <c r="H84" s="55"/>
      <c r="I84" s="133">
        <v>6082.8</v>
      </c>
      <c r="J84" s="79"/>
      <c r="K84" s="80"/>
    </row>
    <row r="85" spans="1:11" s="110" customFormat="1" ht="18" customHeight="1">
      <c r="A85" s="104" t="s">
        <v>182</v>
      </c>
      <c r="B85" s="113" t="s">
        <v>14</v>
      </c>
      <c r="C85" s="52"/>
      <c r="D85" s="76">
        <f>744.13*5+1005.3*10</f>
        <v>13773.65</v>
      </c>
      <c r="E85" s="112"/>
      <c r="F85" s="107"/>
      <c r="G85" s="112"/>
      <c r="H85" s="112"/>
      <c r="I85" s="68">
        <v>6082.8</v>
      </c>
      <c r="J85" s="108"/>
      <c r="K85" s="109"/>
    </row>
    <row r="86" spans="1:13" s="118" customFormat="1" ht="30">
      <c r="A86" s="114" t="s">
        <v>35</v>
      </c>
      <c r="B86" s="115"/>
      <c r="C86" s="42" t="s">
        <v>146</v>
      </c>
      <c r="D86" s="42">
        <f>SUM(D87:D90)</f>
        <v>744.13</v>
      </c>
      <c r="E86" s="116"/>
      <c r="F86" s="117"/>
      <c r="G86" s="116">
        <f>D86/I86</f>
        <v>0.12</v>
      </c>
      <c r="H86" s="116">
        <f>G86/12</f>
        <v>0.01</v>
      </c>
      <c r="I86" s="68">
        <v>6082.8</v>
      </c>
      <c r="J86" s="108">
        <v>1.07</v>
      </c>
      <c r="K86" s="109">
        <v>0.05</v>
      </c>
      <c r="M86" s="118" t="e">
        <f>#REF!+#REF!</f>
        <v>#REF!</v>
      </c>
    </row>
    <row r="87" spans="1:11" s="10" customFormat="1" ht="25.5">
      <c r="A87" s="66" t="s">
        <v>46</v>
      </c>
      <c r="B87" s="87" t="s">
        <v>47</v>
      </c>
      <c r="C87" s="42"/>
      <c r="D87" s="75">
        <v>0</v>
      </c>
      <c r="E87" s="77"/>
      <c r="F87" s="78"/>
      <c r="G87" s="77"/>
      <c r="H87" s="77"/>
      <c r="I87" s="68">
        <v>6082.8</v>
      </c>
      <c r="J87" s="9">
        <v>1.07</v>
      </c>
      <c r="K87" s="34">
        <v>0</v>
      </c>
    </row>
    <row r="88" spans="1:11" s="10" customFormat="1" ht="25.5">
      <c r="A88" s="66" t="s">
        <v>112</v>
      </c>
      <c r="B88" s="67" t="s">
        <v>48</v>
      </c>
      <c r="C88" s="52"/>
      <c r="D88" s="75">
        <f>G88*I88</f>
        <v>0</v>
      </c>
      <c r="E88" s="77"/>
      <c r="F88" s="78"/>
      <c r="G88" s="77"/>
      <c r="H88" s="77"/>
      <c r="I88" s="68">
        <v>6082.8</v>
      </c>
      <c r="J88" s="9">
        <v>1.07</v>
      </c>
      <c r="K88" s="34">
        <v>0</v>
      </c>
    </row>
    <row r="89" spans="1:11" s="81" customFormat="1" ht="15">
      <c r="A89" s="51" t="s">
        <v>159</v>
      </c>
      <c r="B89" s="77" t="s">
        <v>49</v>
      </c>
      <c r="C89" s="52"/>
      <c r="D89" s="53">
        <v>0</v>
      </c>
      <c r="E89" s="77"/>
      <c r="F89" s="78"/>
      <c r="G89" s="77"/>
      <c r="H89" s="77"/>
      <c r="I89" s="133">
        <v>6082.8</v>
      </c>
      <c r="J89" s="79"/>
      <c r="K89" s="80"/>
    </row>
    <row r="90" spans="1:11" s="10" customFormat="1" ht="15">
      <c r="A90" s="66" t="s">
        <v>184</v>
      </c>
      <c r="B90" s="67" t="s">
        <v>14</v>
      </c>
      <c r="C90" s="52"/>
      <c r="D90" s="75">
        <v>744.13</v>
      </c>
      <c r="E90" s="77"/>
      <c r="F90" s="78"/>
      <c r="G90" s="77"/>
      <c r="H90" s="77"/>
      <c r="I90" s="68">
        <v>6082.8</v>
      </c>
      <c r="J90" s="9">
        <v>1.07</v>
      </c>
      <c r="K90" s="34">
        <v>0</v>
      </c>
    </row>
    <row r="91" spans="1:13" s="10" customFormat="1" ht="30">
      <c r="A91" s="83" t="s">
        <v>36</v>
      </c>
      <c r="B91" s="87"/>
      <c r="C91" s="44" t="s">
        <v>147</v>
      </c>
      <c r="D91" s="42">
        <f>D92+D93+D94+D95</f>
        <v>744.13</v>
      </c>
      <c r="E91" s="52"/>
      <c r="F91" s="54"/>
      <c r="G91" s="42">
        <f>D91/I91</f>
        <v>0.12</v>
      </c>
      <c r="H91" s="42">
        <f>G91/12</f>
        <v>0.01</v>
      </c>
      <c r="I91" s="9">
        <v>6082.8</v>
      </c>
      <c r="J91" s="9">
        <v>1.07</v>
      </c>
      <c r="K91" s="34">
        <v>0.05</v>
      </c>
      <c r="M91" s="10" t="e">
        <f>#REF!</f>
        <v>#REF!</v>
      </c>
    </row>
    <row r="92" spans="1:11" s="10" customFormat="1" ht="15">
      <c r="A92" s="66" t="s">
        <v>183</v>
      </c>
      <c r="B92" s="87" t="s">
        <v>14</v>
      </c>
      <c r="C92" s="44"/>
      <c r="D92" s="53">
        <v>744.13</v>
      </c>
      <c r="E92" s="52"/>
      <c r="F92" s="54"/>
      <c r="G92" s="52"/>
      <c r="H92" s="52"/>
      <c r="I92" s="9">
        <v>6082.8</v>
      </c>
      <c r="J92" s="9"/>
      <c r="K92" s="34"/>
    </row>
    <row r="93" spans="1:11" s="81" customFormat="1" ht="15">
      <c r="A93" s="51" t="s">
        <v>160</v>
      </c>
      <c r="B93" s="77" t="s">
        <v>49</v>
      </c>
      <c r="C93" s="44"/>
      <c r="D93" s="53">
        <v>0</v>
      </c>
      <c r="E93" s="52"/>
      <c r="F93" s="54"/>
      <c r="G93" s="52"/>
      <c r="H93" s="52"/>
      <c r="I93" s="79">
        <v>6082.8</v>
      </c>
      <c r="J93" s="79">
        <v>1.07</v>
      </c>
      <c r="K93" s="80">
        <v>0.03</v>
      </c>
    </row>
    <row r="94" spans="1:11" s="10" customFormat="1" ht="15">
      <c r="A94" s="66" t="s">
        <v>116</v>
      </c>
      <c r="B94" s="67" t="s">
        <v>48</v>
      </c>
      <c r="C94" s="44"/>
      <c r="D94" s="53">
        <f>G94*I94</f>
        <v>0</v>
      </c>
      <c r="E94" s="52"/>
      <c r="F94" s="54"/>
      <c r="G94" s="52"/>
      <c r="H94" s="52"/>
      <c r="I94" s="9">
        <v>6082.8</v>
      </c>
      <c r="J94" s="9">
        <v>1.07</v>
      </c>
      <c r="K94" s="34">
        <v>0</v>
      </c>
    </row>
    <row r="95" spans="1:11" s="10" customFormat="1" ht="25.5">
      <c r="A95" s="66" t="s">
        <v>117</v>
      </c>
      <c r="B95" s="67" t="s">
        <v>49</v>
      </c>
      <c r="C95" s="44"/>
      <c r="D95" s="53">
        <v>0</v>
      </c>
      <c r="E95" s="52"/>
      <c r="F95" s="54"/>
      <c r="G95" s="55"/>
      <c r="H95" s="55"/>
      <c r="I95" s="9">
        <v>6082.8</v>
      </c>
      <c r="J95" s="9"/>
      <c r="K95" s="34"/>
    </row>
    <row r="96" spans="1:13" s="10" customFormat="1" ht="18" customHeight="1">
      <c r="A96" s="83" t="s">
        <v>118</v>
      </c>
      <c r="B96" s="87"/>
      <c r="C96" s="44" t="s">
        <v>148</v>
      </c>
      <c r="D96" s="42">
        <f>D97+D98+D99+D100+D101+D102</f>
        <v>24577.15</v>
      </c>
      <c r="E96" s="52"/>
      <c r="F96" s="54"/>
      <c r="G96" s="42">
        <f>D96/I96</f>
        <v>4.04</v>
      </c>
      <c r="H96" s="42">
        <f>G96/12</f>
        <v>0.34</v>
      </c>
      <c r="I96" s="9">
        <v>6082.8</v>
      </c>
      <c r="J96" s="9">
        <v>1.07</v>
      </c>
      <c r="K96" s="34">
        <v>0.26</v>
      </c>
      <c r="M96" s="10" t="e">
        <f>#REF!+#REF!</f>
        <v>#REF!</v>
      </c>
    </row>
    <row r="97" spans="1:11" s="10" customFormat="1" ht="20.25" customHeight="1">
      <c r="A97" s="66" t="s">
        <v>33</v>
      </c>
      <c r="B97" s="87" t="s">
        <v>7</v>
      </c>
      <c r="C97" s="44"/>
      <c r="D97" s="53">
        <v>1457.88</v>
      </c>
      <c r="E97" s="52"/>
      <c r="F97" s="54"/>
      <c r="G97" s="52"/>
      <c r="H97" s="52"/>
      <c r="I97" s="9">
        <v>6082.8</v>
      </c>
      <c r="J97" s="9">
        <v>1.07</v>
      </c>
      <c r="K97" s="34">
        <v>0.01</v>
      </c>
    </row>
    <row r="98" spans="1:11" s="10" customFormat="1" ht="38.25">
      <c r="A98" s="66" t="s">
        <v>119</v>
      </c>
      <c r="B98" s="87" t="s">
        <v>14</v>
      </c>
      <c r="C98" s="44"/>
      <c r="D98" s="53">
        <v>16522.04</v>
      </c>
      <c r="E98" s="52"/>
      <c r="F98" s="54"/>
      <c r="G98" s="52"/>
      <c r="H98" s="52"/>
      <c r="I98" s="9">
        <v>6082.8</v>
      </c>
      <c r="J98" s="9">
        <v>1.07</v>
      </c>
      <c r="K98" s="34">
        <v>0.15</v>
      </c>
    </row>
    <row r="99" spans="1:11" s="10" customFormat="1" ht="38.25">
      <c r="A99" s="66" t="s">
        <v>120</v>
      </c>
      <c r="B99" s="87" t="s">
        <v>14</v>
      </c>
      <c r="C99" s="44"/>
      <c r="D99" s="53">
        <v>1093.4</v>
      </c>
      <c r="E99" s="52"/>
      <c r="F99" s="54"/>
      <c r="G99" s="52"/>
      <c r="H99" s="52"/>
      <c r="I99" s="9">
        <v>6082.8</v>
      </c>
      <c r="J99" s="9">
        <v>1.07</v>
      </c>
      <c r="K99" s="34">
        <v>0.01</v>
      </c>
    </row>
    <row r="100" spans="1:11" s="10" customFormat="1" ht="27.75" customHeight="1">
      <c r="A100" s="66" t="s">
        <v>50</v>
      </c>
      <c r="B100" s="87" t="s">
        <v>10</v>
      </c>
      <c r="C100" s="44"/>
      <c r="D100" s="53">
        <v>5503.83</v>
      </c>
      <c r="E100" s="52"/>
      <c r="F100" s="54"/>
      <c r="G100" s="52"/>
      <c r="H100" s="52"/>
      <c r="I100" s="9">
        <v>6082.8</v>
      </c>
      <c r="J100" s="9">
        <v>1.07</v>
      </c>
      <c r="K100" s="34">
        <v>0.03</v>
      </c>
    </row>
    <row r="101" spans="1:11" s="10" customFormat="1" ht="15">
      <c r="A101" s="66" t="s">
        <v>39</v>
      </c>
      <c r="B101" s="67" t="s">
        <v>69</v>
      </c>
      <c r="C101" s="44"/>
      <c r="D101" s="53">
        <v>0</v>
      </c>
      <c r="E101" s="52"/>
      <c r="F101" s="54"/>
      <c r="G101" s="52"/>
      <c r="H101" s="52"/>
      <c r="I101" s="9">
        <v>6082.8</v>
      </c>
      <c r="J101" s="9">
        <v>1.07</v>
      </c>
      <c r="K101" s="34">
        <v>0</v>
      </c>
    </row>
    <row r="102" spans="1:11" s="10" customFormat="1" ht="51">
      <c r="A102" s="66" t="s">
        <v>121</v>
      </c>
      <c r="B102" s="67" t="s">
        <v>67</v>
      </c>
      <c r="C102" s="44"/>
      <c r="D102" s="53">
        <f>G102*I102</f>
        <v>0</v>
      </c>
      <c r="E102" s="52"/>
      <c r="F102" s="54"/>
      <c r="G102" s="52"/>
      <c r="H102" s="52"/>
      <c r="I102" s="9">
        <v>6082.8</v>
      </c>
      <c r="J102" s="9">
        <v>1.07</v>
      </c>
      <c r="K102" s="34">
        <v>0</v>
      </c>
    </row>
    <row r="103" spans="1:13" s="10" customFormat="1" ht="15">
      <c r="A103" s="82" t="s">
        <v>37</v>
      </c>
      <c r="B103" s="52"/>
      <c r="C103" s="44" t="s">
        <v>149</v>
      </c>
      <c r="D103" s="42">
        <f>D104</f>
        <v>1311.87</v>
      </c>
      <c r="E103" s="42" t="e">
        <f>E104+#REF!</f>
        <v>#REF!</v>
      </c>
      <c r="F103" s="42" t="e">
        <f>F104+#REF!</f>
        <v>#REF!</v>
      </c>
      <c r="G103" s="42">
        <f>D103/I103</f>
        <v>0.22</v>
      </c>
      <c r="H103" s="42">
        <f>G103/12</f>
        <v>0.02</v>
      </c>
      <c r="I103" s="9">
        <v>6082.8</v>
      </c>
      <c r="J103" s="9">
        <v>1.07</v>
      </c>
      <c r="K103" s="34">
        <v>0.1</v>
      </c>
      <c r="M103" s="10" t="e">
        <f>#REF!</f>
        <v>#REF!</v>
      </c>
    </row>
    <row r="104" spans="1:11" s="10" customFormat="1" ht="15">
      <c r="A104" s="51" t="s">
        <v>34</v>
      </c>
      <c r="B104" s="52" t="s">
        <v>14</v>
      </c>
      <c r="C104" s="52"/>
      <c r="D104" s="53">
        <v>1311.87</v>
      </c>
      <c r="E104" s="52"/>
      <c r="F104" s="54"/>
      <c r="G104" s="52"/>
      <c r="H104" s="52"/>
      <c r="I104" s="9">
        <v>6082.8</v>
      </c>
      <c r="J104" s="9">
        <v>1.07</v>
      </c>
      <c r="K104" s="34">
        <v>0.01</v>
      </c>
    </row>
    <row r="105" spans="1:13" s="9" customFormat="1" ht="15">
      <c r="A105" s="83" t="s">
        <v>41</v>
      </c>
      <c r="B105" s="84"/>
      <c r="C105" s="42" t="s">
        <v>150</v>
      </c>
      <c r="D105" s="42">
        <f>D106+D107</f>
        <v>28080</v>
      </c>
      <c r="E105" s="42"/>
      <c r="F105" s="48"/>
      <c r="G105" s="42">
        <f>D105/I105</f>
        <v>4.62</v>
      </c>
      <c r="H105" s="42">
        <f>G105/12-0.01</f>
        <v>0.38</v>
      </c>
      <c r="I105" s="9">
        <v>6082.8</v>
      </c>
      <c r="J105" s="9">
        <v>1.07</v>
      </c>
      <c r="K105" s="34">
        <v>0.59</v>
      </c>
      <c r="M105" s="9" t="e">
        <f>#REF!</f>
        <v>#REF!</v>
      </c>
    </row>
    <row r="106" spans="1:11" s="10" customFormat="1" ht="38.25">
      <c r="A106" s="85" t="s">
        <v>122</v>
      </c>
      <c r="B106" s="67" t="s">
        <v>19</v>
      </c>
      <c r="C106" s="52"/>
      <c r="D106" s="53">
        <v>28080</v>
      </c>
      <c r="E106" s="52"/>
      <c r="F106" s="54"/>
      <c r="G106" s="52"/>
      <c r="H106" s="52"/>
      <c r="I106" s="9">
        <v>6082.8</v>
      </c>
      <c r="J106" s="9">
        <v>1.07</v>
      </c>
      <c r="K106" s="34">
        <v>0.02</v>
      </c>
    </row>
    <row r="107" spans="1:11" s="10" customFormat="1" ht="15">
      <c r="A107" s="85" t="s">
        <v>174</v>
      </c>
      <c r="B107" s="67" t="s">
        <v>67</v>
      </c>
      <c r="C107" s="52"/>
      <c r="D107" s="53">
        <v>0</v>
      </c>
      <c r="E107" s="52">
        <f>H107*12</f>
        <v>0</v>
      </c>
      <c r="F107" s="54"/>
      <c r="G107" s="52"/>
      <c r="H107" s="52"/>
      <c r="I107" s="9">
        <v>6082.8</v>
      </c>
      <c r="J107" s="9">
        <v>1.07</v>
      </c>
      <c r="K107" s="34">
        <v>0.57</v>
      </c>
    </row>
    <row r="108" spans="1:13" s="9" customFormat="1" ht="15">
      <c r="A108" s="82" t="s">
        <v>40</v>
      </c>
      <c r="B108" s="44"/>
      <c r="C108" s="42" t="s">
        <v>151</v>
      </c>
      <c r="D108" s="42">
        <f>D109+D110</f>
        <v>0</v>
      </c>
      <c r="E108" s="42"/>
      <c r="F108" s="48"/>
      <c r="G108" s="42">
        <f>D108/I108</f>
        <v>0</v>
      </c>
      <c r="H108" s="42">
        <f>G108/12</f>
        <v>0</v>
      </c>
      <c r="I108" s="9">
        <v>6082.8</v>
      </c>
      <c r="J108" s="9">
        <v>1.07</v>
      </c>
      <c r="K108" s="34">
        <v>0.2</v>
      </c>
      <c r="M108" s="9" t="e">
        <f>#REF!</f>
        <v>#REF!</v>
      </c>
    </row>
    <row r="109" spans="1:11" s="10" customFormat="1" ht="15">
      <c r="A109" s="51" t="s">
        <v>68</v>
      </c>
      <c r="B109" s="52" t="s">
        <v>45</v>
      </c>
      <c r="C109" s="52"/>
      <c r="D109" s="53">
        <v>0</v>
      </c>
      <c r="E109" s="52"/>
      <c r="F109" s="54"/>
      <c r="G109" s="52"/>
      <c r="H109" s="52"/>
      <c r="I109" s="9">
        <v>6082.8</v>
      </c>
      <c r="J109" s="9">
        <v>1.07</v>
      </c>
      <c r="K109" s="34">
        <v>0.15</v>
      </c>
    </row>
    <row r="110" spans="1:11" s="10" customFormat="1" ht="15">
      <c r="A110" s="51" t="s">
        <v>51</v>
      </c>
      <c r="B110" s="52" t="s">
        <v>45</v>
      </c>
      <c r="C110" s="52"/>
      <c r="D110" s="53">
        <v>0</v>
      </c>
      <c r="E110" s="52"/>
      <c r="F110" s="54"/>
      <c r="G110" s="52"/>
      <c r="H110" s="52"/>
      <c r="I110" s="9">
        <v>6082.8</v>
      </c>
      <c r="J110" s="9">
        <v>1.07</v>
      </c>
      <c r="K110" s="34">
        <v>0.05</v>
      </c>
    </row>
    <row r="111" spans="1:13" s="9" customFormat="1" ht="117">
      <c r="A111" s="83" t="s">
        <v>188</v>
      </c>
      <c r="B111" s="11" t="s">
        <v>10</v>
      </c>
      <c r="C111" s="13"/>
      <c r="D111" s="44">
        <v>50000</v>
      </c>
      <c r="E111" s="44">
        <f>H111*12</f>
        <v>8.28</v>
      </c>
      <c r="F111" s="44"/>
      <c r="G111" s="44">
        <f>D111/I111</f>
        <v>8.22</v>
      </c>
      <c r="H111" s="44">
        <f>G111/12</f>
        <v>0.69</v>
      </c>
      <c r="I111" s="9">
        <v>6082.8</v>
      </c>
      <c r="J111" s="9">
        <v>1.07</v>
      </c>
      <c r="K111" s="34">
        <v>0.3</v>
      </c>
      <c r="M111" s="9" t="e">
        <f>#REF!</f>
        <v>#REF!</v>
      </c>
    </row>
    <row r="112" spans="1:11" s="9" customFormat="1" ht="21" customHeight="1">
      <c r="A112" s="135" t="s">
        <v>185</v>
      </c>
      <c r="B112" s="52"/>
      <c r="C112" s="52"/>
      <c r="D112" s="53">
        <v>39149.15</v>
      </c>
      <c r="E112" s="42"/>
      <c r="F112" s="134"/>
      <c r="G112" s="42"/>
      <c r="H112" s="42"/>
      <c r="K112" s="34"/>
    </row>
    <row r="113" spans="1:11" s="9" customFormat="1" ht="24" customHeight="1">
      <c r="A113" s="135" t="s">
        <v>186</v>
      </c>
      <c r="B113" s="52"/>
      <c r="C113" s="52"/>
      <c r="D113" s="53">
        <v>9066.76</v>
      </c>
      <c r="E113" s="42"/>
      <c r="F113" s="134"/>
      <c r="G113" s="42"/>
      <c r="H113" s="42"/>
      <c r="K113" s="34"/>
    </row>
    <row r="114" spans="1:11" s="9" customFormat="1" ht="24.75" customHeight="1">
      <c r="A114" s="135" t="s">
        <v>187</v>
      </c>
      <c r="B114" s="52"/>
      <c r="C114" s="52"/>
      <c r="D114" s="53">
        <v>5877.77</v>
      </c>
      <c r="E114" s="42"/>
      <c r="F114" s="134"/>
      <c r="G114" s="42"/>
      <c r="H114" s="42"/>
      <c r="K114" s="34"/>
    </row>
    <row r="115" spans="1:11" s="9" customFormat="1" ht="18.75">
      <c r="A115" s="132" t="s">
        <v>175</v>
      </c>
      <c r="B115" s="84" t="s">
        <v>7</v>
      </c>
      <c r="C115" s="44"/>
      <c r="D115" s="42">
        <f>33342.42+5900.5</f>
        <v>39242.92</v>
      </c>
      <c r="E115" s="42"/>
      <c r="F115" s="48"/>
      <c r="G115" s="42">
        <f>D115/I115</f>
        <v>6.45</v>
      </c>
      <c r="H115" s="42">
        <f>G115/12</f>
        <v>0.54</v>
      </c>
      <c r="I115" s="9">
        <v>6082.8</v>
      </c>
      <c r="K115" s="34"/>
    </row>
    <row r="116" spans="1:11" s="9" customFormat="1" ht="18.75">
      <c r="A116" s="132" t="s">
        <v>176</v>
      </c>
      <c r="B116" s="84" t="s">
        <v>7</v>
      </c>
      <c r="C116" s="42"/>
      <c r="D116" s="42">
        <f>267767.61-8817.74</f>
        <v>258949.87</v>
      </c>
      <c r="E116" s="42"/>
      <c r="F116" s="48"/>
      <c r="G116" s="42">
        <f>D116/I116</f>
        <v>42.57</v>
      </c>
      <c r="H116" s="42">
        <f>G116/12</f>
        <v>3.55</v>
      </c>
      <c r="I116" s="9">
        <v>6082.8</v>
      </c>
      <c r="K116" s="34"/>
    </row>
    <row r="117" spans="1:11" s="9" customFormat="1" ht="18.75">
      <c r="A117" s="132" t="s">
        <v>177</v>
      </c>
      <c r="B117" s="84" t="s">
        <v>7</v>
      </c>
      <c r="C117" s="42"/>
      <c r="D117" s="42">
        <v>84673.07</v>
      </c>
      <c r="E117" s="42"/>
      <c r="F117" s="48"/>
      <c r="G117" s="42">
        <f>D117/I117</f>
        <v>13.92</v>
      </c>
      <c r="H117" s="42">
        <f>G117/12</f>
        <v>1.16</v>
      </c>
      <c r="I117" s="9">
        <v>6082.8</v>
      </c>
      <c r="K117" s="34"/>
    </row>
    <row r="118" spans="1:11" s="9" customFormat="1" ht="18.75">
      <c r="A118" s="132" t="s">
        <v>178</v>
      </c>
      <c r="B118" s="84" t="s">
        <v>7</v>
      </c>
      <c r="C118" s="42"/>
      <c r="D118" s="42">
        <v>36208.68</v>
      </c>
      <c r="E118" s="42"/>
      <c r="F118" s="48"/>
      <c r="G118" s="42">
        <f>D118/I118</f>
        <v>5.95</v>
      </c>
      <c r="H118" s="42">
        <f>G118/12</f>
        <v>0.5</v>
      </c>
      <c r="I118" s="9">
        <v>6082.8</v>
      </c>
      <c r="K118" s="34"/>
    </row>
    <row r="119" spans="1:13" s="10" customFormat="1" ht="19.5" thickBot="1">
      <c r="A119" s="88" t="s">
        <v>65</v>
      </c>
      <c r="B119" s="89" t="s">
        <v>9</v>
      </c>
      <c r="C119" s="15"/>
      <c r="D119" s="49">
        <f>G119*I119</f>
        <v>150366.82</v>
      </c>
      <c r="E119" s="49"/>
      <c r="F119" s="49"/>
      <c r="G119" s="49">
        <f>12*H119</f>
        <v>24.72</v>
      </c>
      <c r="H119" s="49">
        <v>2.06</v>
      </c>
      <c r="I119" s="9">
        <v>6082.8</v>
      </c>
      <c r="K119" s="35"/>
      <c r="M119" s="10" t="e">
        <f>#REF!</f>
        <v>#REF!</v>
      </c>
    </row>
    <row r="120" spans="1:11" s="9" customFormat="1" ht="15.75" thickBot="1">
      <c r="A120" s="17" t="s">
        <v>30</v>
      </c>
      <c r="B120" s="7"/>
      <c r="C120" s="97"/>
      <c r="D120" s="90">
        <f>D119+D111+D108+D105+D103+D96+D91+D86+D70+D69+D68+D67+D57+D56+D55+D54+D49+D43+D42+D40+D39+D28+D14+D41+D118+D117+D116+D115</f>
        <v>2177651.79</v>
      </c>
      <c r="E120" s="90" t="e">
        <f>E119+E111+E108+E105+E103+E96+E91+E86+E70+E69+E68+E67+E57+E56+E55+E54+E49+E43+E42+E40+E39+E28+E14+E41+E118+E117+E116+E115</f>
        <v>#REF!</v>
      </c>
      <c r="F120" s="90" t="e">
        <f>F119+F111+F108+F105+F103+F96+F91+F86+F70+F69+F68+F67+F57+F56+F55+F54+F49+F43+F42+F40+F39+F28+F14+F41+F118+F117+F116+F115</f>
        <v>#REF!</v>
      </c>
      <c r="G120" s="90">
        <f>G119+G111+G108+G105+G103+G96+G91+G86+G70+G69+G68+G67+G57+G56+G55+G54+G49+G43+G42+G40+G39+G28+G14+G41+G118+G117+G116+G115</f>
        <v>358</v>
      </c>
      <c r="H120" s="90">
        <f>H119+H111+H108+H105+H103+H96+H91+H86+H70+H69+H68+H67+H57+H56+H55+H54+H49+H43+H42+H40+H39+H28+H14+H41+H118+H117+H116+H115</f>
        <v>29.84</v>
      </c>
      <c r="I120" s="9">
        <v>6082.8</v>
      </c>
      <c r="K120" s="34"/>
    </row>
    <row r="121" spans="1:11" s="20" customFormat="1" ht="22.5" customHeight="1" thickBot="1">
      <c r="A121" s="19"/>
      <c r="D121" s="56"/>
      <c r="E121" s="56"/>
      <c r="F121" s="56"/>
      <c r="G121" s="56"/>
      <c r="H121" s="56"/>
      <c r="K121" s="38"/>
    </row>
    <row r="122" spans="1:11" s="9" customFormat="1" ht="30.75" thickBot="1">
      <c r="A122" s="41" t="s">
        <v>63</v>
      </c>
      <c r="B122" s="7"/>
      <c r="C122" s="7"/>
      <c r="D122" s="43">
        <v>0</v>
      </c>
      <c r="E122" s="43" t="e">
        <f>SUM(#REF!)</f>
        <v>#REF!</v>
      </c>
      <c r="F122" s="43" t="e">
        <f>SUM(#REF!)</f>
        <v>#REF!</v>
      </c>
      <c r="G122" s="43">
        <v>0</v>
      </c>
      <c r="H122" s="43">
        <v>0</v>
      </c>
      <c r="K122" s="34"/>
    </row>
    <row r="123" spans="1:11" s="24" customFormat="1" ht="19.5" thickBot="1">
      <c r="A123" s="21"/>
      <c r="B123" s="22"/>
      <c r="C123" s="23"/>
      <c r="D123" s="23"/>
      <c r="E123" s="23"/>
      <c r="F123" s="23"/>
      <c r="G123" s="23"/>
      <c r="H123" s="23"/>
      <c r="K123" s="39"/>
    </row>
    <row r="124" spans="1:11" s="24" customFormat="1" ht="19.5" thickBot="1">
      <c r="A124" s="17" t="s">
        <v>53</v>
      </c>
      <c r="B124" s="27"/>
      <c r="C124" s="28"/>
      <c r="D124" s="28">
        <f>D120+D122</f>
        <v>2177651.79</v>
      </c>
      <c r="E124" s="28" t="e">
        <f>E120+E122</f>
        <v>#REF!</v>
      </c>
      <c r="F124" s="28" t="e">
        <f>F120+F122</f>
        <v>#REF!</v>
      </c>
      <c r="G124" s="28">
        <f>G120+G122</f>
        <v>358</v>
      </c>
      <c r="H124" s="28">
        <f>H120+H122</f>
        <v>29.84</v>
      </c>
      <c r="K124" s="39"/>
    </row>
    <row r="125" spans="1:11" s="24" customFormat="1" ht="18.75">
      <c r="A125" s="21"/>
      <c r="B125" s="22"/>
      <c r="C125" s="23"/>
      <c r="D125" s="23"/>
      <c r="E125" s="23"/>
      <c r="F125" s="23"/>
      <c r="G125" s="23"/>
      <c r="H125" s="23"/>
      <c r="K125" s="39"/>
    </row>
    <row r="126" spans="1:11" s="24" customFormat="1" ht="37.5">
      <c r="A126" s="132" t="s">
        <v>189</v>
      </c>
      <c r="B126" s="136" t="s">
        <v>7</v>
      </c>
      <c r="C126" s="137" t="s">
        <v>190</v>
      </c>
      <c r="D126" s="136"/>
      <c r="E126" s="138"/>
      <c r="F126" s="139">
        <v>30</v>
      </c>
      <c r="G126" s="140"/>
      <c r="H126" s="141">
        <v>55</v>
      </c>
      <c r="K126" s="39"/>
    </row>
    <row r="127" spans="1:11" s="24" customFormat="1" ht="18.75">
      <c r="A127" s="21"/>
      <c r="B127" s="22"/>
      <c r="C127" s="23"/>
      <c r="D127" s="23"/>
      <c r="E127" s="23"/>
      <c r="F127" s="23"/>
      <c r="G127" s="23"/>
      <c r="H127" s="23"/>
      <c r="K127" s="39"/>
    </row>
    <row r="128" spans="1:11" s="24" customFormat="1" ht="18.75">
      <c r="A128" s="21"/>
      <c r="B128" s="22"/>
      <c r="C128" s="23"/>
      <c r="D128" s="23"/>
      <c r="E128" s="23"/>
      <c r="F128" s="23"/>
      <c r="G128" s="23"/>
      <c r="H128" s="23"/>
      <c r="K128" s="39"/>
    </row>
    <row r="129" spans="1:11" s="18" customFormat="1" ht="19.5">
      <c r="A129" s="25"/>
      <c r="B129" s="26"/>
      <c r="C129" s="26"/>
      <c r="D129" s="26"/>
      <c r="E129" s="26"/>
      <c r="F129" s="26"/>
      <c r="G129" s="26"/>
      <c r="H129" s="26"/>
      <c r="K129" s="37"/>
    </row>
    <row r="130" spans="1:11" s="20" customFormat="1" ht="14.25">
      <c r="A130" s="152" t="s">
        <v>26</v>
      </c>
      <c r="B130" s="152"/>
      <c r="C130" s="152"/>
      <c r="D130" s="152"/>
      <c r="E130" s="152"/>
      <c r="F130" s="152"/>
      <c r="K130" s="38"/>
    </row>
    <row r="131" s="20" customFormat="1" ht="12.75">
      <c r="K131" s="38"/>
    </row>
    <row r="132" spans="1:11" s="20" customFormat="1" ht="12.75">
      <c r="A132" s="19" t="s">
        <v>27</v>
      </c>
      <c r="K132" s="38"/>
    </row>
    <row r="133" s="20" customFormat="1" ht="12.75">
      <c r="K133" s="38"/>
    </row>
    <row r="134" s="20" customFormat="1" ht="12.75">
      <c r="K134" s="38"/>
    </row>
    <row r="135" s="20" customFormat="1" ht="12.75">
      <c r="K135" s="38"/>
    </row>
    <row r="136" s="20" customFormat="1" ht="12.75">
      <c r="K136" s="38"/>
    </row>
    <row r="137" s="20" customFormat="1" ht="12.75">
      <c r="K137" s="38"/>
    </row>
    <row r="138" s="20" customFormat="1" ht="12.75">
      <c r="K138" s="38"/>
    </row>
    <row r="139" s="20" customFormat="1" ht="12.75">
      <c r="K139" s="38"/>
    </row>
    <row r="140" s="20" customFormat="1" ht="12.75">
      <c r="K140" s="38"/>
    </row>
    <row r="141" s="20" customFormat="1" ht="12.75">
      <c r="K141" s="38"/>
    </row>
    <row r="142" s="20" customFormat="1" ht="12.75">
      <c r="K142" s="38"/>
    </row>
    <row r="143" s="20" customFormat="1" ht="12.75">
      <c r="K143" s="38"/>
    </row>
    <row r="144" s="20" customFormat="1" ht="12.75">
      <c r="K144" s="38"/>
    </row>
    <row r="145" s="20" customFormat="1" ht="12.75">
      <c r="K145" s="38"/>
    </row>
    <row r="146" s="20" customFormat="1" ht="12.75">
      <c r="K146" s="38"/>
    </row>
    <row r="147" s="20" customFormat="1" ht="12.75">
      <c r="K147" s="38"/>
    </row>
    <row r="148" s="20" customFormat="1" ht="12.75">
      <c r="K148" s="38"/>
    </row>
    <row r="149" s="20" customFormat="1" ht="12.75">
      <c r="K149" s="38"/>
    </row>
    <row r="150" s="20" customFormat="1" ht="12.75">
      <c r="K150" s="38"/>
    </row>
  </sheetData>
  <sheetProtection/>
  <mergeCells count="12">
    <mergeCell ref="A7:H7"/>
    <mergeCell ref="A8:H8"/>
    <mergeCell ref="A9:H9"/>
    <mergeCell ref="A10:H10"/>
    <mergeCell ref="A13:H13"/>
    <mergeCell ref="A130:F13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2017-05-25T07:37:05Z</cp:lastPrinted>
  <dcterms:created xsi:type="dcterms:W3CDTF">2010-04-02T14:46:04Z</dcterms:created>
  <dcterms:modified xsi:type="dcterms:W3CDTF">2017-05-25T07:46:13Z</dcterms:modified>
  <cp:category/>
  <cp:version/>
  <cp:contentType/>
  <cp:contentStatus/>
</cp:coreProperties>
</file>